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Měnírny Michálkovice\Vysvětlení zadávací dokumentace\DI 3\"/>
    </mc:Choice>
  </mc:AlternateContent>
  <bookViews>
    <workbookView xWindow="0" yWindow="0" windowWidth="28800" windowHeight="12330"/>
  </bookViews>
  <sheets>
    <sheet name="2016-032 - Krycí list rozpočtu" sheetId="1" r:id="rId1"/>
    <sheet name="1 - Kr_101" sheetId="2" r:id="rId2"/>
    <sheet name="101_1_společný" sheetId="4" r:id="rId3"/>
    <sheet name="101_2_hl.přípojnice" sheetId="6" r:id="rId4"/>
    <sheet name="101_3_kobka 1" sheetId="8" r:id="rId5"/>
    <sheet name="101_4_kobka 2" sheetId="10" r:id="rId6"/>
    <sheet name="101_5_kobka 3" sheetId="12" r:id="rId7"/>
    <sheet name="101_6_kobka 4" sheetId="14" r:id="rId8"/>
    <sheet name="101_7_kobka 5" sheetId="16" r:id="rId9"/>
    <sheet name="101_8_kobka 6" sheetId="18" r:id="rId10"/>
    <sheet name="101_9_obch.měření" sheetId="20" r:id="rId11"/>
    <sheet name="2 - Kr_102" sheetId="21" r:id="rId12"/>
    <sheet name="102_1_trafa" sheetId="22" r:id="rId13"/>
    <sheet name="3 - Kr_103" sheetId="66" r:id="rId14"/>
    <sheet name="103_1_společný" sheetId="25" r:id="rId15"/>
    <sheet name="103_2_GU1,2" sheetId="27" r:id="rId16"/>
    <sheet name="103_3_RU.N1" sheetId="29" r:id="rId17"/>
    <sheet name="103_4_RU.N2-6" sheetId="31" r:id="rId18"/>
    <sheet name="103_5_RU.P, RUZ.PV, RUZ.V" sheetId="33" r:id="rId19"/>
    <sheet name="103_6_DMX" sheetId="35" r:id="rId20"/>
    <sheet name="103_7_kab.trasy" sheetId="37" r:id="rId21"/>
    <sheet name="4 - Kr_104" sheetId="67" r:id="rId22"/>
    <sheet name="104_1_společný" sheetId="40" r:id="rId23"/>
    <sheet name="104_2_R04_1-2" sheetId="42" r:id="rId24"/>
    <sheet name="104_3_R04_3" sheetId="44" r:id="rId25"/>
    <sheet name="104_4_R04_4" sheetId="46" r:id="rId26"/>
    <sheet name="5 - Kr_105" sheetId="58" r:id="rId27"/>
    <sheet name="105_1_kamery" sheetId="59" r:id="rId28"/>
    <sheet name="6 - Kr_106" sheetId="49" r:id="rId29"/>
    <sheet name="106_1_společný" sheetId="51" r:id="rId30"/>
    <sheet name="106_2_stav.elinstalace" sheetId="53" r:id="rId31"/>
    <sheet name="106_3_uzemnění" sheetId="55" r:id="rId32"/>
    <sheet name="106_4_hromosvod" sheetId="57" r:id="rId33"/>
    <sheet name="ZTI-S" sheetId="63" r:id="rId34"/>
    <sheet name="ZTI" sheetId="60" r:id="rId35"/>
    <sheet name="VZT" sheetId="61" r:id="rId36"/>
    <sheet name="Stavba-S" sheetId="64" r:id="rId37"/>
    <sheet name="Rekapitulace_1" sheetId="65" r:id="rId38"/>
    <sheet name="Stavba" sheetId="62" r:id="rId39"/>
  </sheets>
  <externalReferences>
    <externalReference r:id="rId40"/>
    <externalReference r:id="rId41"/>
  </externalReferences>
  <definedNames>
    <definedName name="CenaCelkemVypocet" localSheetId="33">'ZTI-S'!$I$42</definedName>
    <definedName name="cisloobjektu">'[1]Krycí list'!$A$5</definedName>
    <definedName name="cislostavby">'[1]Krycí list'!$A$7</definedName>
    <definedName name="Dodavka">[1]Rekapitulace!$G$43</definedName>
    <definedName name="HSV">[1]Rekapitulace!$E$43</definedName>
    <definedName name="HZS">[1]Rekapitulace!$I$43</definedName>
    <definedName name="Mena" localSheetId="13">'[2]ZTI-S'!$J$31</definedName>
    <definedName name="Mena" localSheetId="21">'[2]ZTI-S'!$J$31</definedName>
    <definedName name="Mena">'ZTI-S'!$J$31</definedName>
    <definedName name="Mont">[1]Rekapitulace!$H$43</definedName>
    <definedName name="nazevobjektu">'[1]Krycí list'!$C$5</definedName>
    <definedName name="nazevstavby">'[1]Krycí list'!$C$7</definedName>
    <definedName name="_xlnm.Print_Titles" localSheetId="1">'1 - Kr_101'!$1:$3</definedName>
    <definedName name="_xlnm.Print_Titles" localSheetId="2">'101_1_společný'!$10:$12</definedName>
    <definedName name="_xlnm.Print_Titles" localSheetId="3">'101_2_hl.přípojnice'!$10:$12</definedName>
    <definedName name="_xlnm.Print_Titles" localSheetId="4">'101_3_kobka 1'!$10:$12</definedName>
    <definedName name="_xlnm.Print_Titles" localSheetId="5">'101_4_kobka 2'!$10:$12</definedName>
    <definedName name="_xlnm.Print_Titles" localSheetId="6">'101_5_kobka 3'!$10:$12</definedName>
    <definedName name="_xlnm.Print_Titles" localSheetId="7">'101_6_kobka 4'!$10:$12</definedName>
    <definedName name="_xlnm.Print_Titles" localSheetId="8">'101_7_kobka 5'!$10:$12</definedName>
    <definedName name="_xlnm.Print_Titles" localSheetId="9">'101_8_kobka 6'!$10:$12</definedName>
    <definedName name="_xlnm.Print_Titles" localSheetId="10">'101_9_obch.měření'!$10:$12</definedName>
    <definedName name="_xlnm.Print_Titles" localSheetId="12">'102_1_trafa'!$10:$12</definedName>
    <definedName name="_xlnm.Print_Titles" localSheetId="14">'103_1_společný'!$10:$12</definedName>
    <definedName name="_xlnm.Print_Titles" localSheetId="15">'103_2_GU1,2'!$10:$12</definedName>
    <definedName name="_xlnm.Print_Titles" localSheetId="16">'103_3_RU.N1'!$10:$12</definedName>
    <definedName name="_xlnm.Print_Titles" localSheetId="17">'103_4_RU.N2-6'!$10:$12</definedName>
    <definedName name="_xlnm.Print_Titles" localSheetId="18">'103_5_RU.P, RUZ.PV, RUZ.V'!$10:$12</definedName>
    <definedName name="_xlnm.Print_Titles" localSheetId="19">'103_6_DMX'!$10:$12</definedName>
    <definedName name="_xlnm.Print_Titles" localSheetId="20">'103_7_kab.trasy'!$10:$12</definedName>
    <definedName name="_xlnm.Print_Titles" localSheetId="22">'104_1_společný'!$10:$12</definedName>
    <definedName name="_xlnm.Print_Titles" localSheetId="23">'104_2_R04_1-2'!$10:$12</definedName>
    <definedName name="_xlnm.Print_Titles" localSheetId="24">'104_3_R04_3'!$10:$12</definedName>
    <definedName name="_xlnm.Print_Titles" localSheetId="25">'104_4_R04_4'!$10:$12</definedName>
    <definedName name="_xlnm.Print_Titles" localSheetId="27">'105_1_kamery'!$10:$12</definedName>
    <definedName name="_xlnm.Print_Titles" localSheetId="29">'106_1_společný'!$10:$12</definedName>
    <definedName name="_xlnm.Print_Titles" localSheetId="30">'106_2_stav.elinstalace'!$10:$12</definedName>
    <definedName name="_xlnm.Print_Titles" localSheetId="31">'106_3_uzemnění'!$10:$12</definedName>
    <definedName name="_xlnm.Print_Titles" localSheetId="32">'106_4_hromosvod'!$10:$12</definedName>
    <definedName name="_xlnm.Print_Titles" localSheetId="11">'2 - Kr_102'!$1:$3</definedName>
    <definedName name="_xlnm.Print_Titles" localSheetId="0">'2016-032 - Krycí list rozpočtu'!$1:$3</definedName>
    <definedName name="_xlnm.Print_Titles" localSheetId="13">'3 - Kr_103'!$1:$3</definedName>
    <definedName name="_xlnm.Print_Titles" localSheetId="21">'4 - Kr_104'!$1:$3</definedName>
    <definedName name="_xlnm.Print_Titles" localSheetId="26">'5 - Kr_105'!$1:$3</definedName>
    <definedName name="_xlnm.Print_Titles" localSheetId="28">'6 - Kr_106'!$1:$3</definedName>
    <definedName name="PocetMJ" localSheetId="13">'[2]Stavba-S'!$G$6</definedName>
    <definedName name="PocetMJ" localSheetId="21">'[2]Stavba-S'!$G$6</definedName>
    <definedName name="PocetMJ">'Stavba-S'!$G$6</definedName>
    <definedName name="Projektant" localSheetId="13">'[2]Stavba-S'!$C$8</definedName>
    <definedName name="Projektant" localSheetId="21">'[2]Stavba-S'!$C$8</definedName>
    <definedName name="Projektant">'Stavba-S'!$C$8</definedName>
    <definedName name="PSV">[1]Rekapitulace!$F$43</definedName>
    <definedName name="SazbaDPH1" localSheetId="13">'[2]Stavba-S'!$C$30</definedName>
    <definedName name="SazbaDPH1" localSheetId="21">'[2]Stavba-S'!$C$30</definedName>
    <definedName name="SazbaDPH1" localSheetId="33">'ZTI-S'!$E$25</definedName>
    <definedName name="SazbaDPH1">'Stavba-S'!$C$30</definedName>
    <definedName name="SazbaDPH2" localSheetId="13">'[2]Stavba-S'!$C$32</definedName>
    <definedName name="SazbaDPH2" localSheetId="21">'[2]Stavba-S'!$C$32</definedName>
    <definedName name="SazbaDPH2" localSheetId="33">'ZTI-S'!$E$27</definedName>
    <definedName name="SazbaDPH2">'Stavba-S'!$C$32</definedName>
    <definedName name="VRN">[1]Rekapitulace!$H$56</definedName>
  </definedNames>
  <calcPr calcId="162913"/>
</workbook>
</file>

<file path=xl/calcChain.xml><?xml version="1.0" encoding="utf-8"?>
<calcChain xmlns="http://schemas.openxmlformats.org/spreadsheetml/2006/main">
  <c r="BE1004" i="62" l="1"/>
  <c r="BD1004" i="62"/>
  <c r="BC1004" i="62"/>
  <c r="BA1004" i="62"/>
  <c r="BA1015" i="62" s="1"/>
  <c r="E36" i="65" s="1"/>
  <c r="G1004" i="62"/>
  <c r="E1014" i="62"/>
  <c r="G22" i="4"/>
  <c r="G21" i="4" s="1"/>
  <c r="BB8" i="62"/>
  <c r="BB12" i="62" s="1"/>
  <c r="F7" i="65" s="1"/>
  <c r="BC8" i="62"/>
  <c r="BD8" i="62"/>
  <c r="BD12" i="62"/>
  <c r="H7" i="65" s="1"/>
  <c r="BE8" i="62"/>
  <c r="BB9" i="62"/>
  <c r="BC9" i="62"/>
  <c r="BD9" i="62"/>
  <c r="BE9" i="62"/>
  <c r="BE12" i="62" s="1"/>
  <c r="I7" i="65" s="1"/>
  <c r="BB14" i="62"/>
  <c r="BC14" i="62"/>
  <c r="BD14" i="62"/>
  <c r="BE14" i="62"/>
  <c r="BB16" i="62"/>
  <c r="BC16" i="62"/>
  <c r="BD16" i="62"/>
  <c r="BE16" i="62"/>
  <c r="BB20" i="62"/>
  <c r="BC20" i="62"/>
  <c r="BD20" i="62"/>
  <c r="BE20" i="62"/>
  <c r="BB22" i="62"/>
  <c r="BC22" i="62"/>
  <c r="BD22" i="62"/>
  <c r="BE22" i="62"/>
  <c r="BB24" i="62"/>
  <c r="BC24" i="62"/>
  <c r="BD24" i="62"/>
  <c r="BE24" i="62"/>
  <c r="BB40" i="62"/>
  <c r="BC40" i="62"/>
  <c r="BD40" i="62"/>
  <c r="BE40" i="62"/>
  <c r="BB44" i="62"/>
  <c r="BC44" i="62"/>
  <c r="BD44" i="62"/>
  <c r="BE44" i="62"/>
  <c r="BB46" i="62"/>
  <c r="BC46" i="62"/>
  <c r="BD46" i="62"/>
  <c r="BE46" i="62"/>
  <c r="BB48" i="62"/>
  <c r="BC48" i="62"/>
  <c r="BD48" i="62"/>
  <c r="BE48" i="62"/>
  <c r="BB49" i="62"/>
  <c r="BC49" i="62"/>
  <c r="BD49" i="62"/>
  <c r="BE49" i="62"/>
  <c r="BB51" i="62"/>
  <c r="BC51" i="62"/>
  <c r="BD51" i="62"/>
  <c r="BE51" i="62"/>
  <c r="BB69" i="62"/>
  <c r="BC69" i="62"/>
  <c r="BD69" i="62"/>
  <c r="BE69" i="62"/>
  <c r="BB72" i="62"/>
  <c r="BC72" i="62"/>
  <c r="BD72" i="62"/>
  <c r="BE72" i="62"/>
  <c r="BB74" i="62"/>
  <c r="BC74" i="62"/>
  <c r="BD74" i="62"/>
  <c r="BE74" i="62"/>
  <c r="BB76" i="62"/>
  <c r="BC76" i="62"/>
  <c r="BD76" i="62"/>
  <c r="BE76" i="62"/>
  <c r="BB77" i="62"/>
  <c r="BC77" i="62"/>
  <c r="BD77" i="62"/>
  <c r="BE77" i="62"/>
  <c r="BB81" i="62"/>
  <c r="BC81" i="62"/>
  <c r="BC92" i="62" s="1"/>
  <c r="G9" i="65" s="1"/>
  <c r="BD81" i="62"/>
  <c r="BE81" i="62"/>
  <c r="BB85" i="62"/>
  <c r="BC85" i="62"/>
  <c r="BD85" i="62"/>
  <c r="BE85" i="62"/>
  <c r="BB87" i="62"/>
  <c r="BC87" i="62"/>
  <c r="BD87" i="62"/>
  <c r="BE87" i="62"/>
  <c r="BB89" i="62"/>
  <c r="BC89" i="62"/>
  <c r="BD89" i="62"/>
  <c r="BE89" i="62"/>
  <c r="BB90" i="62"/>
  <c r="BC90" i="62"/>
  <c r="BD90" i="62"/>
  <c r="BE90" i="62"/>
  <c r="BB94" i="62"/>
  <c r="BC94" i="62"/>
  <c r="BD94" i="62"/>
  <c r="BE94" i="62"/>
  <c r="BB96" i="62"/>
  <c r="BC96" i="62"/>
  <c r="BD96" i="62"/>
  <c r="BE96" i="62"/>
  <c r="BB100" i="62"/>
  <c r="BC100" i="62"/>
  <c r="BD100" i="62"/>
  <c r="BE100" i="62"/>
  <c r="BB102" i="62"/>
  <c r="BC102" i="62"/>
  <c r="BD102" i="62"/>
  <c r="BE102" i="62"/>
  <c r="BB120" i="62"/>
  <c r="BC120" i="62"/>
  <c r="BD120" i="62"/>
  <c r="BE120" i="62"/>
  <c r="BB124" i="62"/>
  <c r="BC124" i="62"/>
  <c r="BD124" i="62"/>
  <c r="BE124" i="62"/>
  <c r="BB126" i="62"/>
  <c r="BC126" i="62"/>
  <c r="BD126" i="62"/>
  <c r="BE126" i="62"/>
  <c r="BB128" i="62"/>
  <c r="BC128" i="62"/>
  <c r="BD128" i="62"/>
  <c r="BE128" i="62"/>
  <c r="BB130" i="62"/>
  <c r="BC130" i="62"/>
  <c r="BD130" i="62"/>
  <c r="BE130" i="62"/>
  <c r="BB131" i="62"/>
  <c r="BC131" i="62"/>
  <c r="BD131" i="62"/>
  <c r="BE131" i="62"/>
  <c r="BB137" i="62"/>
  <c r="BC137" i="62"/>
  <c r="BD137" i="62"/>
  <c r="BE137" i="62"/>
  <c r="BB139" i="62"/>
  <c r="BC139" i="62"/>
  <c r="BD139" i="62"/>
  <c r="BD142" i="62" s="1"/>
  <c r="H10" i="65" s="1"/>
  <c r="BE139" i="62"/>
  <c r="BB144" i="62"/>
  <c r="BC144" i="62"/>
  <c r="BC151" i="62" s="1"/>
  <c r="G11" i="65" s="1"/>
  <c r="BD144" i="62"/>
  <c r="BD151" i="62" s="1"/>
  <c r="H11" i="65" s="1"/>
  <c r="BE144" i="62"/>
  <c r="BB146" i="62"/>
  <c r="BC146" i="62"/>
  <c r="BD146" i="62"/>
  <c r="BE146" i="62"/>
  <c r="BB151" i="62"/>
  <c r="BB153" i="62"/>
  <c r="BC153" i="62"/>
  <c r="BD153" i="62"/>
  <c r="BE153" i="62"/>
  <c r="BB156" i="62"/>
  <c r="BC156" i="62"/>
  <c r="BD156" i="62"/>
  <c r="BE156" i="62"/>
  <c r="BB159" i="62"/>
  <c r="BC159" i="62"/>
  <c r="BD159" i="62"/>
  <c r="BE159" i="62"/>
  <c r="BB162" i="62"/>
  <c r="BC162" i="62"/>
  <c r="BD162" i="62"/>
  <c r="BE162" i="62"/>
  <c r="BB165" i="62"/>
  <c r="BC165" i="62"/>
  <c r="BD165" i="62"/>
  <c r="BE165" i="62"/>
  <c r="BB166" i="62"/>
  <c r="BC166" i="62"/>
  <c r="BD166" i="62"/>
  <c r="BE166" i="62"/>
  <c r="BB168" i="62"/>
  <c r="BC168" i="62"/>
  <c r="BD168" i="62"/>
  <c r="BE168" i="62"/>
  <c r="BB170" i="62"/>
  <c r="BC170" i="62"/>
  <c r="BD170" i="62"/>
  <c r="BE170" i="62"/>
  <c r="BB174" i="62"/>
  <c r="BC174" i="62"/>
  <c r="BD174" i="62"/>
  <c r="BE174" i="62"/>
  <c r="BB184" i="62"/>
  <c r="BC184" i="62"/>
  <c r="BD184" i="62"/>
  <c r="BE184" i="62"/>
  <c r="BB186" i="62"/>
  <c r="BC186" i="62"/>
  <c r="BD186" i="62"/>
  <c r="BE186" i="62"/>
  <c r="BB188" i="62"/>
  <c r="BC188" i="62"/>
  <c r="BD188" i="62"/>
  <c r="BE188" i="62"/>
  <c r="BB193" i="62"/>
  <c r="BC193" i="62"/>
  <c r="BD193" i="62"/>
  <c r="BE193" i="62"/>
  <c r="BB209" i="62"/>
  <c r="BC209" i="62"/>
  <c r="BD209" i="62"/>
  <c r="BE209" i="62"/>
  <c r="BB211" i="62"/>
  <c r="BC211" i="62"/>
  <c r="BD211" i="62"/>
  <c r="BE211" i="62"/>
  <c r="BB219" i="62"/>
  <c r="BC219" i="62"/>
  <c r="BD219" i="62"/>
  <c r="BE219" i="62"/>
  <c r="BB221" i="62"/>
  <c r="BC221" i="62"/>
  <c r="BD221" i="62"/>
  <c r="BE221" i="62"/>
  <c r="BB224" i="62"/>
  <c r="BC224" i="62"/>
  <c r="BD224" i="62"/>
  <c r="BE224" i="62"/>
  <c r="BB229" i="62"/>
  <c r="BC229" i="62"/>
  <c r="BD229" i="62"/>
  <c r="BE229" i="62"/>
  <c r="BB236" i="62"/>
  <c r="BC236" i="62"/>
  <c r="BD236" i="62"/>
  <c r="BE236" i="62"/>
  <c r="BB243" i="62"/>
  <c r="BC243" i="62"/>
  <c r="BD243" i="62"/>
  <c r="BE243" i="62"/>
  <c r="BB257" i="62"/>
  <c r="BC257" i="62"/>
  <c r="BD257" i="62"/>
  <c r="BE257" i="62"/>
  <c r="BB264" i="62"/>
  <c r="BC264" i="62"/>
  <c r="BD264" i="62"/>
  <c r="BE264" i="62"/>
  <c r="BB280" i="62"/>
  <c r="BC280" i="62"/>
  <c r="BD280" i="62"/>
  <c r="BE280" i="62"/>
  <c r="BB282" i="62"/>
  <c r="BC282" i="62"/>
  <c r="BD282" i="62"/>
  <c r="BE282" i="62"/>
  <c r="BB285" i="62"/>
  <c r="BC285" i="62"/>
  <c r="BD285" i="62"/>
  <c r="BE285" i="62"/>
  <c r="BB288" i="62"/>
  <c r="BC288" i="62"/>
  <c r="BD288" i="62"/>
  <c r="BE288" i="62"/>
  <c r="BB290" i="62"/>
  <c r="BC290" i="62"/>
  <c r="BD290" i="62"/>
  <c r="BE290" i="62"/>
  <c r="BB292" i="62"/>
  <c r="BC292" i="62"/>
  <c r="BD292" i="62"/>
  <c r="BE292" i="62"/>
  <c r="BB296" i="62"/>
  <c r="BC296" i="62"/>
  <c r="BD296" i="62"/>
  <c r="BE296" i="62"/>
  <c r="BB301" i="62"/>
  <c r="BC301" i="62"/>
  <c r="BD301" i="62"/>
  <c r="BE301" i="62"/>
  <c r="BB307" i="62"/>
  <c r="BC307" i="62"/>
  <c r="BD307" i="62"/>
  <c r="BE307" i="62"/>
  <c r="BB314" i="62"/>
  <c r="BC314" i="62"/>
  <c r="BD314" i="62"/>
  <c r="BE314" i="62"/>
  <c r="BB316" i="62"/>
  <c r="BC316" i="62"/>
  <c r="BD316" i="62"/>
  <c r="BE316" i="62"/>
  <c r="BB318" i="62"/>
  <c r="BC318" i="62"/>
  <c r="BD318" i="62"/>
  <c r="BE318" i="62"/>
  <c r="BB320" i="62"/>
  <c r="BC320" i="62"/>
  <c r="BD320" i="62"/>
  <c r="BE320" i="62"/>
  <c r="BB322" i="62"/>
  <c r="BC322" i="62"/>
  <c r="BD322" i="62"/>
  <c r="BE322" i="62"/>
  <c r="BB324" i="62"/>
  <c r="BC324" i="62"/>
  <c r="BD324" i="62"/>
  <c r="BE324" i="62"/>
  <c r="BB328" i="62"/>
  <c r="BC328" i="62"/>
  <c r="BD328" i="62"/>
  <c r="BE328" i="62"/>
  <c r="BB336" i="62"/>
  <c r="BC336" i="62"/>
  <c r="BD336" i="62"/>
  <c r="BE336" i="62"/>
  <c r="BB338" i="62"/>
  <c r="BC338" i="62"/>
  <c r="BD338" i="62"/>
  <c r="BE338" i="62"/>
  <c r="BB340" i="62"/>
  <c r="BC340" i="62"/>
  <c r="BD340" i="62"/>
  <c r="BE340" i="62"/>
  <c r="BB343" i="62"/>
  <c r="BC343" i="62"/>
  <c r="BD343" i="62"/>
  <c r="BE343" i="62"/>
  <c r="BB348" i="62"/>
  <c r="BC348" i="62"/>
  <c r="BD348" i="62"/>
  <c r="BE348" i="62"/>
  <c r="BB352" i="62"/>
  <c r="BC352" i="62"/>
  <c r="BD352" i="62"/>
  <c r="BE352" i="62"/>
  <c r="BE354" i="62" s="1"/>
  <c r="I17" i="65" s="1"/>
  <c r="BB356" i="62"/>
  <c r="BC356" i="62"/>
  <c r="BC364" i="62" s="1"/>
  <c r="G18" i="65" s="1"/>
  <c r="BD356" i="62"/>
  <c r="BE356" i="62"/>
  <c r="BB359" i="62"/>
  <c r="BC359" i="62"/>
  <c r="BD359" i="62"/>
  <c r="BE359" i="62"/>
  <c r="BB361" i="62"/>
  <c r="BC361" i="62"/>
  <c r="BD361" i="62"/>
  <c r="BE361" i="62"/>
  <c r="BB362" i="62"/>
  <c r="BC362" i="62"/>
  <c r="BD362" i="62"/>
  <c r="BE362" i="62"/>
  <c r="BB366" i="62"/>
  <c r="BC366" i="62"/>
  <c r="BD366" i="62"/>
  <c r="BE366" i="62"/>
  <c r="BB368" i="62"/>
  <c r="BC368" i="62"/>
  <c r="BD368" i="62"/>
  <c r="BE368" i="62"/>
  <c r="BB372" i="62"/>
  <c r="BC372" i="62"/>
  <c r="BD372" i="62"/>
  <c r="BE372" i="62"/>
  <c r="BB375" i="62"/>
  <c r="BC375" i="62"/>
  <c r="BD375" i="62"/>
  <c r="BE375" i="62"/>
  <c r="BB377" i="62"/>
  <c r="BC377" i="62"/>
  <c r="BD377" i="62"/>
  <c r="BE377" i="62"/>
  <c r="BB378" i="62"/>
  <c r="BC378" i="62"/>
  <c r="BD378" i="62"/>
  <c r="BE378" i="62"/>
  <c r="BB379" i="62"/>
  <c r="BC379" i="62"/>
  <c r="BD379" i="62"/>
  <c r="BE379" i="62"/>
  <c r="BB381" i="62"/>
  <c r="BC381" i="62"/>
  <c r="BD381" i="62"/>
  <c r="BE381" i="62"/>
  <c r="BB383" i="62"/>
  <c r="BC383" i="62"/>
  <c r="BD383" i="62"/>
  <c r="BE383" i="62"/>
  <c r="BB384" i="62"/>
  <c r="BC384" i="62"/>
  <c r="BD384" i="62"/>
  <c r="BE384" i="62"/>
  <c r="BB389" i="62"/>
  <c r="BC389" i="62"/>
  <c r="BC448" i="62" s="1"/>
  <c r="G20" i="65" s="1"/>
  <c r="BD389" i="62"/>
  <c r="BE389" i="62"/>
  <c r="BB391" i="62"/>
  <c r="BC391" i="62"/>
  <c r="BD391" i="62"/>
  <c r="BE391" i="62"/>
  <c r="BB398" i="62"/>
  <c r="BC398" i="62"/>
  <c r="BD398" i="62"/>
  <c r="BE398" i="62"/>
  <c r="BB403" i="62"/>
  <c r="BC403" i="62"/>
  <c r="BD403" i="62"/>
  <c r="BE403" i="62"/>
  <c r="BB407" i="62"/>
  <c r="BC407" i="62"/>
  <c r="BD407" i="62"/>
  <c r="BE407" i="62"/>
  <c r="BB409" i="62"/>
  <c r="BC409" i="62"/>
  <c r="BD409" i="62"/>
  <c r="BE409" i="62"/>
  <c r="BB414" i="62"/>
  <c r="BC414" i="62"/>
  <c r="BD414" i="62"/>
  <c r="BE414" i="62"/>
  <c r="BB419" i="62"/>
  <c r="BC419" i="62"/>
  <c r="BD419" i="62"/>
  <c r="BE419" i="62"/>
  <c r="BB422" i="62"/>
  <c r="BC422" i="62"/>
  <c r="BD422" i="62"/>
  <c r="BE422" i="62"/>
  <c r="BB426" i="62"/>
  <c r="BC426" i="62"/>
  <c r="BD426" i="62"/>
  <c r="BE426" i="62"/>
  <c r="BB429" i="62"/>
  <c r="BC429" i="62"/>
  <c r="BD429" i="62"/>
  <c r="BE429" i="62"/>
  <c r="BB434" i="62"/>
  <c r="BC434" i="62"/>
  <c r="BD434" i="62"/>
  <c r="BE434" i="62"/>
  <c r="BB437" i="62"/>
  <c r="BC437" i="62"/>
  <c r="BD437" i="62"/>
  <c r="BE437" i="62"/>
  <c r="BB440" i="62"/>
  <c r="BC440" i="62"/>
  <c r="BD440" i="62"/>
  <c r="BE440" i="62"/>
  <c r="BB444" i="62"/>
  <c r="BC444" i="62"/>
  <c r="BD444" i="62"/>
  <c r="BE444" i="62"/>
  <c r="BB445" i="62"/>
  <c r="BC445" i="62"/>
  <c r="BD445" i="62"/>
  <c r="BE445" i="62"/>
  <c r="BB446" i="62"/>
  <c r="BC446" i="62"/>
  <c r="BD446" i="62"/>
  <c r="BE446" i="62"/>
  <c r="BB450" i="62"/>
  <c r="BC450" i="62"/>
  <c r="BC571" i="62" s="1"/>
  <c r="G21" i="65" s="1"/>
  <c r="BD450" i="62"/>
  <c r="BE450" i="62"/>
  <c r="BB452" i="62"/>
  <c r="BC452" i="62"/>
  <c r="BD452" i="62"/>
  <c r="BE452" i="62"/>
  <c r="BB454" i="62"/>
  <c r="BC454" i="62"/>
  <c r="BD454" i="62"/>
  <c r="BE454" i="62"/>
  <c r="BB456" i="62"/>
  <c r="BC456" i="62"/>
  <c r="BD456" i="62"/>
  <c r="BE456" i="62"/>
  <c r="BB461" i="62"/>
  <c r="BC461" i="62"/>
  <c r="BD461" i="62"/>
  <c r="BE461" i="62"/>
  <c r="BB466" i="62"/>
  <c r="BC466" i="62"/>
  <c r="BD466" i="62"/>
  <c r="BE466" i="62"/>
  <c r="BB468" i="62"/>
  <c r="BC468" i="62"/>
  <c r="BD468" i="62"/>
  <c r="BE468" i="62"/>
  <c r="BB471" i="62"/>
  <c r="BC471" i="62"/>
  <c r="BD471" i="62"/>
  <c r="BE471" i="62"/>
  <c r="BB474" i="62"/>
  <c r="BC474" i="62"/>
  <c r="BD474" i="62"/>
  <c r="BE474" i="62"/>
  <c r="BB485" i="62"/>
  <c r="BC485" i="62"/>
  <c r="BD485" i="62"/>
  <c r="BE485" i="62"/>
  <c r="BB502" i="62"/>
  <c r="BC502" i="62"/>
  <c r="BD502" i="62"/>
  <c r="BE502" i="62"/>
  <c r="BB510" i="62"/>
  <c r="BC510" i="62"/>
  <c r="BD510" i="62"/>
  <c r="BE510" i="62"/>
  <c r="BB524" i="62"/>
  <c r="BC524" i="62"/>
  <c r="BD524" i="62"/>
  <c r="BE524" i="62"/>
  <c r="BB532" i="62"/>
  <c r="BC532" i="62"/>
  <c r="BD532" i="62"/>
  <c r="BE532" i="62"/>
  <c r="BB539" i="62"/>
  <c r="BC539" i="62"/>
  <c r="BD539" i="62"/>
  <c r="BE539" i="62"/>
  <c r="BB545" i="62"/>
  <c r="BC545" i="62"/>
  <c r="BD545" i="62"/>
  <c r="BE545" i="62"/>
  <c r="BB549" i="62"/>
  <c r="BC549" i="62"/>
  <c r="BD549" i="62"/>
  <c r="BE549" i="62"/>
  <c r="BB553" i="62"/>
  <c r="BC553" i="62"/>
  <c r="BD553" i="62"/>
  <c r="BE553" i="62"/>
  <c r="BB573" i="62"/>
  <c r="BB574" i="62" s="1"/>
  <c r="F22" i="65" s="1"/>
  <c r="BC573" i="62"/>
  <c r="BD573" i="62"/>
  <c r="BD574" i="62" s="1"/>
  <c r="H22" i="65" s="1"/>
  <c r="BE573" i="62"/>
  <c r="BE574" i="62"/>
  <c r="I22" i="65" s="1"/>
  <c r="BC574" i="62"/>
  <c r="G22" i="65" s="1"/>
  <c r="BA576" i="62"/>
  <c r="BC576" i="62"/>
  <c r="BD576" i="62"/>
  <c r="BE576" i="62"/>
  <c r="BA589" i="62"/>
  <c r="BC589" i="62"/>
  <c r="BD589" i="62"/>
  <c r="BE589" i="62"/>
  <c r="BA601" i="62"/>
  <c r="BC601" i="62"/>
  <c r="BD601" i="62"/>
  <c r="BE601" i="62"/>
  <c r="BA604" i="62"/>
  <c r="BC604" i="62"/>
  <c r="BD604" i="62"/>
  <c r="BE604" i="62"/>
  <c r="BA616" i="62"/>
  <c r="BC616" i="62"/>
  <c r="BD616" i="62"/>
  <c r="BE616" i="62"/>
  <c r="BA619" i="62"/>
  <c r="BC619" i="62"/>
  <c r="BD619" i="62"/>
  <c r="BE619" i="62"/>
  <c r="BA632" i="62"/>
  <c r="BC632" i="62"/>
  <c r="BD632" i="62"/>
  <c r="BE632" i="62"/>
  <c r="BA644" i="62"/>
  <c r="BC644" i="62"/>
  <c r="BD644" i="62"/>
  <c r="BE644" i="62"/>
  <c r="BA652" i="62"/>
  <c r="BC652" i="62"/>
  <c r="BD652" i="62"/>
  <c r="BE652" i="62"/>
  <c r="BA656" i="62"/>
  <c r="BC656" i="62"/>
  <c r="BD656" i="62"/>
  <c r="BE656" i="62"/>
  <c r="BA659" i="62"/>
  <c r="BC659" i="62"/>
  <c r="BD659" i="62"/>
  <c r="BE659" i="62"/>
  <c r="BA662" i="62"/>
  <c r="BC662" i="62"/>
  <c r="BD662" i="62"/>
  <c r="BE662" i="62"/>
  <c r="BA664" i="62"/>
  <c r="BC664" i="62"/>
  <c r="BD664" i="62"/>
  <c r="BE664" i="62"/>
  <c r="BA667" i="62"/>
  <c r="BC667" i="62"/>
  <c r="BD667" i="62"/>
  <c r="BE667" i="62"/>
  <c r="BA669" i="62"/>
  <c r="BC669" i="62"/>
  <c r="BD669" i="62"/>
  <c r="BE669" i="62"/>
  <c r="BA672" i="62"/>
  <c r="BC672" i="62"/>
  <c r="BD672" i="62"/>
  <c r="BE672" i="62"/>
  <c r="BA675" i="62"/>
  <c r="BC675" i="62"/>
  <c r="BD675" i="62"/>
  <c r="BE675" i="62"/>
  <c r="BA688" i="62"/>
  <c r="BC688" i="62"/>
  <c r="BD688" i="62"/>
  <c r="BE688" i="62"/>
  <c r="BA706" i="62"/>
  <c r="BC706" i="62"/>
  <c r="BD706" i="62"/>
  <c r="BE706" i="62"/>
  <c r="BA724" i="62"/>
  <c r="BC724" i="62"/>
  <c r="BD724" i="62"/>
  <c r="BE724" i="62"/>
  <c r="BA740" i="62"/>
  <c r="BC740" i="62"/>
  <c r="BD740" i="62"/>
  <c r="BE740" i="62"/>
  <c r="BA743" i="62"/>
  <c r="BC743" i="62"/>
  <c r="BD743" i="62"/>
  <c r="BE743" i="62"/>
  <c r="BA746" i="62"/>
  <c r="BC746" i="62"/>
  <c r="BD746" i="62"/>
  <c r="BE746" i="62"/>
  <c r="BA748" i="62"/>
  <c r="BC748" i="62"/>
  <c r="BD748" i="62"/>
  <c r="BE748" i="62"/>
  <c r="BA751" i="62"/>
  <c r="BC751" i="62"/>
  <c r="BD751" i="62"/>
  <c r="BE751" i="62"/>
  <c r="BA753" i="62"/>
  <c r="BC753" i="62"/>
  <c r="BD753" i="62"/>
  <c r="BE753" i="62"/>
  <c r="BA756" i="62"/>
  <c r="BC756" i="62"/>
  <c r="BD756" i="62"/>
  <c r="BD767" i="62" s="1"/>
  <c r="H26" i="65" s="1"/>
  <c r="BE756" i="62"/>
  <c r="BE767" i="62" s="1"/>
  <c r="I26" i="65" s="1"/>
  <c r="BA758" i="62"/>
  <c r="BC758" i="62"/>
  <c r="BD758" i="62"/>
  <c r="BE758" i="62"/>
  <c r="BA762" i="62"/>
  <c r="BC762" i="62"/>
  <c r="BD762" i="62"/>
  <c r="BE762" i="62"/>
  <c r="BA766" i="62"/>
  <c r="BC766" i="62"/>
  <c r="BD766" i="62"/>
  <c r="BE766" i="62"/>
  <c r="BA769" i="62"/>
  <c r="BA770" i="62" s="1"/>
  <c r="E27" i="65" s="1"/>
  <c r="BC769" i="62"/>
  <c r="BD769" i="62"/>
  <c r="BE769" i="62"/>
  <c r="BE770" i="62" s="1"/>
  <c r="I27" i="65" s="1"/>
  <c r="BC770" i="62"/>
  <c r="G27" i="65"/>
  <c r="BD770" i="62"/>
  <c r="H27" i="65" s="1"/>
  <c r="BA772" i="62"/>
  <c r="BC772" i="62"/>
  <c r="BD772" i="62"/>
  <c r="BE772" i="62"/>
  <c r="BA773" i="62"/>
  <c r="BC773" i="62"/>
  <c r="BD773" i="62"/>
  <c r="BE773" i="62"/>
  <c r="BA774" i="62"/>
  <c r="BA775" i="62" s="1"/>
  <c r="E28" i="65" s="1"/>
  <c r="BC774" i="62"/>
  <c r="BD774" i="62"/>
  <c r="BE774" i="62"/>
  <c r="BA777" i="62"/>
  <c r="BC777" i="62"/>
  <c r="BD777" i="62"/>
  <c r="BE777" i="62"/>
  <c r="BA779" i="62"/>
  <c r="BC779" i="62"/>
  <c r="BD779" i="62"/>
  <c r="BE779" i="62"/>
  <c r="BA782" i="62"/>
  <c r="BC782" i="62"/>
  <c r="BD782" i="62"/>
  <c r="BE782" i="62"/>
  <c r="BA785" i="62"/>
  <c r="BC785" i="62"/>
  <c r="BD785" i="62"/>
  <c r="BE785" i="62"/>
  <c r="BA788" i="62"/>
  <c r="BC788" i="62"/>
  <c r="BD788" i="62"/>
  <c r="BE788" i="62"/>
  <c r="BA791" i="62"/>
  <c r="BC791" i="62"/>
  <c r="BD791" i="62"/>
  <c r="BE791" i="62"/>
  <c r="BA793" i="62"/>
  <c r="BC793" i="62"/>
  <c r="BD793" i="62"/>
  <c r="BE793" i="62"/>
  <c r="BA795" i="62"/>
  <c r="BC795" i="62"/>
  <c r="BD795" i="62"/>
  <c r="BE795" i="62"/>
  <c r="BA797" i="62"/>
  <c r="BC797" i="62"/>
  <c r="BD797" i="62"/>
  <c r="BE797" i="62"/>
  <c r="BA799" i="62"/>
  <c r="BC799" i="62"/>
  <c r="BD799" i="62"/>
  <c r="BE799" i="62"/>
  <c r="BA802" i="62"/>
  <c r="BC802" i="62"/>
  <c r="BD802" i="62"/>
  <c r="BE802" i="62"/>
  <c r="BA805" i="62"/>
  <c r="BC805" i="62"/>
  <c r="BD805" i="62"/>
  <c r="BE805" i="62"/>
  <c r="BA809" i="62"/>
  <c r="BC809" i="62"/>
  <c r="BD809" i="62"/>
  <c r="BE809" i="62"/>
  <c r="BA812" i="62"/>
  <c r="BC812" i="62"/>
  <c r="BD812" i="62"/>
  <c r="BE812" i="62"/>
  <c r="BA815" i="62"/>
  <c r="BC815" i="62"/>
  <c r="BD815" i="62"/>
  <c r="BE815" i="62"/>
  <c r="BA817" i="62"/>
  <c r="BC817" i="62"/>
  <c r="BD817" i="62"/>
  <c r="BE817" i="62"/>
  <c r="BA819" i="62"/>
  <c r="BC819" i="62"/>
  <c r="BD819" i="62"/>
  <c r="BE819" i="62"/>
  <c r="BA821" i="62"/>
  <c r="BC821" i="62"/>
  <c r="BD821" i="62"/>
  <c r="BE821" i="62"/>
  <c r="BA823" i="62"/>
  <c r="BC823" i="62"/>
  <c r="BD823" i="62"/>
  <c r="BE823" i="62"/>
  <c r="BA825" i="62"/>
  <c r="BC825" i="62"/>
  <c r="BD825" i="62"/>
  <c r="BE825" i="62"/>
  <c r="BA828" i="62"/>
  <c r="BC828" i="62"/>
  <c r="BD828" i="62"/>
  <c r="BE828" i="62"/>
  <c r="BA832" i="62"/>
  <c r="BC832" i="62"/>
  <c r="BD832" i="62"/>
  <c r="BE832" i="62"/>
  <c r="BA836" i="62"/>
  <c r="BC836" i="62"/>
  <c r="BD836" i="62"/>
  <c r="BE836" i="62"/>
  <c r="BA838" i="62"/>
  <c r="BC838" i="62"/>
  <c r="BD838" i="62"/>
  <c r="BE838" i="62"/>
  <c r="BA840" i="62"/>
  <c r="BC840" i="62"/>
  <c r="BD840" i="62"/>
  <c r="BE840" i="62"/>
  <c r="BA842" i="62"/>
  <c r="BC842" i="62"/>
  <c r="BD842" i="62"/>
  <c r="BE842" i="62"/>
  <c r="BA844" i="62"/>
  <c r="BC844" i="62"/>
  <c r="BD844" i="62"/>
  <c r="BE844" i="62"/>
  <c r="BA847" i="62"/>
  <c r="BA869" i="62" s="1"/>
  <c r="E31" i="65" s="1"/>
  <c r="BC847" i="62"/>
  <c r="BD847" i="62"/>
  <c r="BE847" i="62"/>
  <c r="BA851" i="62"/>
  <c r="BC851" i="62"/>
  <c r="BD851" i="62"/>
  <c r="BE851" i="62"/>
  <c r="BA857" i="62"/>
  <c r="BC857" i="62"/>
  <c r="BD857" i="62"/>
  <c r="BE857" i="62"/>
  <c r="BA863" i="62"/>
  <c r="BC863" i="62"/>
  <c r="BD863" i="62"/>
  <c r="BE863" i="62"/>
  <c r="BA868" i="62"/>
  <c r="BC868" i="62"/>
  <c r="BD868" i="62"/>
  <c r="BE868" i="62"/>
  <c r="BA871" i="62"/>
  <c r="BA931" i="62" s="1"/>
  <c r="E32" i="65" s="1"/>
  <c r="BC871" i="62"/>
  <c r="BD871" i="62"/>
  <c r="BE871" i="62"/>
  <c r="BA874" i="62"/>
  <c r="BC874" i="62"/>
  <c r="BD874" i="62"/>
  <c r="BE874" i="62"/>
  <c r="BA877" i="62"/>
  <c r="BC877" i="62"/>
  <c r="BD877" i="62"/>
  <c r="BE877" i="62"/>
  <c r="BA888" i="62"/>
  <c r="BC888" i="62"/>
  <c r="BD888" i="62"/>
  <c r="BE888" i="62"/>
  <c r="BA890" i="62"/>
  <c r="BC890" i="62"/>
  <c r="BD890" i="62"/>
  <c r="BE890" i="62"/>
  <c r="BA892" i="62"/>
  <c r="BC892" i="62"/>
  <c r="BD892" i="62"/>
  <c r="BE892" i="62"/>
  <c r="BA894" i="62"/>
  <c r="BC894" i="62"/>
  <c r="BD894" i="62"/>
  <c r="BE894" i="62"/>
  <c r="BA896" i="62"/>
  <c r="BC896" i="62"/>
  <c r="BD896" i="62"/>
  <c r="BE896" i="62"/>
  <c r="BA898" i="62"/>
  <c r="BC898" i="62"/>
  <c r="BD898" i="62"/>
  <c r="BE898" i="62"/>
  <c r="BA900" i="62"/>
  <c r="BC900" i="62"/>
  <c r="BD900" i="62"/>
  <c r="BE900" i="62"/>
  <c r="BA902" i="62"/>
  <c r="BC902" i="62"/>
  <c r="BD902" i="62"/>
  <c r="BE902" i="62"/>
  <c r="BA904" i="62"/>
  <c r="BC904" i="62"/>
  <c r="BD904" i="62"/>
  <c r="BE904" i="62"/>
  <c r="BA906" i="62"/>
  <c r="BC906" i="62"/>
  <c r="BD906" i="62"/>
  <c r="BE906" i="62"/>
  <c r="BA909" i="62"/>
  <c r="BC909" i="62"/>
  <c r="BD909" i="62"/>
  <c r="BE909" i="62"/>
  <c r="BA912" i="62"/>
  <c r="BC912" i="62"/>
  <c r="BD912" i="62"/>
  <c r="BE912" i="62"/>
  <c r="BA915" i="62"/>
  <c r="BC915" i="62"/>
  <c r="BD915" i="62"/>
  <c r="BE915" i="62"/>
  <c r="BA918" i="62"/>
  <c r="BC918" i="62"/>
  <c r="BD918" i="62"/>
  <c r="BE918" i="62"/>
  <c r="BA922" i="62"/>
  <c r="BC922" i="62"/>
  <c r="BD922" i="62"/>
  <c r="BE922" i="62"/>
  <c r="BA925" i="62"/>
  <c r="BC925" i="62"/>
  <c r="BD925" i="62"/>
  <c r="BE925" i="62"/>
  <c r="BA928" i="62"/>
  <c r="BC928" i="62"/>
  <c r="BD928" i="62"/>
  <c r="BE928" i="62"/>
  <c r="BA930" i="62"/>
  <c r="BC930" i="62"/>
  <c r="BD930" i="62"/>
  <c r="BE930" i="62"/>
  <c r="BA933" i="62"/>
  <c r="BC933" i="62"/>
  <c r="BD933" i="62"/>
  <c r="BE933" i="62"/>
  <c r="BA937" i="62"/>
  <c r="BC937" i="62"/>
  <c r="BD937" i="62"/>
  <c r="BE937" i="62"/>
  <c r="BA941" i="62"/>
  <c r="BC941" i="62"/>
  <c r="BD941" i="62"/>
  <c r="BD945" i="62" s="1"/>
  <c r="H33" i="65" s="1"/>
  <c r="BE941" i="62"/>
  <c r="BA947" i="62"/>
  <c r="BC947" i="62"/>
  <c r="BD947" i="62"/>
  <c r="BE947" i="62"/>
  <c r="BA955" i="62"/>
  <c r="BC955" i="62"/>
  <c r="BD955" i="62"/>
  <c r="BE955" i="62"/>
  <c r="BA958" i="62"/>
  <c r="BC958" i="62"/>
  <c r="BD958" i="62"/>
  <c r="BE958" i="62"/>
  <c r="BA962" i="62"/>
  <c r="BC962" i="62"/>
  <c r="BD962" i="62"/>
  <c r="BE962" i="62"/>
  <c r="BA964" i="62"/>
  <c r="BC964" i="62"/>
  <c r="BD964" i="62"/>
  <c r="BE964" i="62"/>
  <c r="BA967" i="62"/>
  <c r="BA971" i="62" s="1"/>
  <c r="E35" i="65" s="1"/>
  <c r="BC967" i="62"/>
  <c r="BC971" i="62" s="1"/>
  <c r="G35" i="65" s="1"/>
  <c r="BD967" i="62"/>
  <c r="BD971" i="62" s="1"/>
  <c r="H35" i="65" s="1"/>
  <c r="BE967" i="62"/>
  <c r="BE971" i="62"/>
  <c r="I35" i="65" s="1"/>
  <c r="BA973" i="62"/>
  <c r="BC973" i="62"/>
  <c r="BD973" i="62"/>
  <c r="BD1015" i="62" s="1"/>
  <c r="H36" i="65" s="1"/>
  <c r="BE973" i="62"/>
  <c r="BE1015" i="62" s="1"/>
  <c r="I36" i="65" s="1"/>
  <c r="BA985" i="62"/>
  <c r="BC985" i="62"/>
  <c r="BD985" i="62"/>
  <c r="BE985" i="62"/>
  <c r="BA991" i="62"/>
  <c r="BC991" i="62"/>
  <c r="BD991" i="62"/>
  <c r="BE991" i="62"/>
  <c r="BA1014" i="62"/>
  <c r="BC1014" i="62"/>
  <c r="BC1015" i="62"/>
  <c r="G36" i="65" s="1"/>
  <c r="BD1014" i="62"/>
  <c r="BE1014" i="62"/>
  <c r="BA1017" i="62"/>
  <c r="BC1017" i="62"/>
  <c r="BD1017" i="62"/>
  <c r="BE1017" i="62"/>
  <c r="BA1019" i="62"/>
  <c r="BC1019" i="62"/>
  <c r="BD1019" i="62"/>
  <c r="BE1019" i="62"/>
  <c r="BA1036" i="62"/>
  <c r="BC1036" i="62"/>
  <c r="BD1036" i="62"/>
  <c r="BE1036" i="62"/>
  <c r="BA1039" i="62"/>
  <c r="BC1039" i="62"/>
  <c r="BD1039" i="62"/>
  <c r="BE1039" i="62"/>
  <c r="BA1044" i="62"/>
  <c r="BC1044" i="62"/>
  <c r="BD1044" i="62"/>
  <c r="BE1044" i="62"/>
  <c r="BA1046" i="62"/>
  <c r="BC1046" i="62"/>
  <c r="BD1046" i="62"/>
  <c r="BE1046" i="62"/>
  <c r="BE1047" i="62" s="1"/>
  <c r="I38" i="65" s="1"/>
  <c r="BA1049" i="62"/>
  <c r="BC1049" i="62"/>
  <c r="BD1049" i="62"/>
  <c r="BE1049" i="62"/>
  <c r="BA1053" i="62"/>
  <c r="BC1053" i="62"/>
  <c r="BD1053" i="62"/>
  <c r="BE1053" i="62"/>
  <c r="BA1057" i="62"/>
  <c r="BC1057" i="62"/>
  <c r="BD1057" i="62"/>
  <c r="BE1057" i="62"/>
  <c r="BA1060" i="62"/>
  <c r="BC1060" i="62"/>
  <c r="BD1060" i="62"/>
  <c r="BE1060" i="62"/>
  <c r="BA1063" i="62"/>
  <c r="BC1063" i="62"/>
  <c r="BD1063" i="62"/>
  <c r="BE1063" i="62"/>
  <c r="BA1068" i="62"/>
  <c r="BC1068" i="62"/>
  <c r="BD1068" i="62"/>
  <c r="BE1068" i="62"/>
  <c r="BA1070" i="62"/>
  <c r="BC1070" i="62"/>
  <c r="BD1070" i="62"/>
  <c r="BE1070" i="62"/>
  <c r="BE1076" i="62" s="1"/>
  <c r="I39" i="65" s="1"/>
  <c r="BA1078" i="62"/>
  <c r="BC1078" i="62"/>
  <c r="BC1142" i="62" s="1"/>
  <c r="G40" i="65" s="1"/>
  <c r="BD1078" i="62"/>
  <c r="BE1078" i="62"/>
  <c r="BE1142" i="62" s="1"/>
  <c r="I40" i="65" s="1"/>
  <c r="BA1107" i="62"/>
  <c r="BC1107" i="62"/>
  <c r="BD1107" i="62"/>
  <c r="BE1107" i="62"/>
  <c r="BA1121" i="62"/>
  <c r="BC1121" i="62"/>
  <c r="BD1121" i="62"/>
  <c r="BE1121" i="62"/>
  <c r="BA1144" i="62"/>
  <c r="BA1145" i="62" s="1"/>
  <c r="E41" i="65" s="1"/>
  <c r="BB1144" i="62"/>
  <c r="BB1145" i="62" s="1"/>
  <c r="F41" i="65" s="1"/>
  <c r="BC1144" i="62"/>
  <c r="BC1145" i="62" s="1"/>
  <c r="G41" i="65" s="1"/>
  <c r="BE1144" i="62"/>
  <c r="BE1145" i="62" s="1"/>
  <c r="I41" i="65" s="1"/>
  <c r="BB1147" i="62"/>
  <c r="BC1147" i="62"/>
  <c r="BD1147" i="62"/>
  <c r="BE1147" i="62"/>
  <c r="BB1149" i="62"/>
  <c r="BC1149" i="62"/>
  <c r="BD1149" i="62"/>
  <c r="BE1149" i="62"/>
  <c r="BB1151" i="62"/>
  <c r="BC1151" i="62"/>
  <c r="BD1151" i="62"/>
  <c r="BE1151" i="62"/>
  <c r="BB1152" i="62"/>
  <c r="BC1152" i="62"/>
  <c r="BD1152" i="62"/>
  <c r="BE1152" i="62"/>
  <c r="BB1153" i="62"/>
  <c r="BC1153" i="62"/>
  <c r="BD1153" i="62"/>
  <c r="BE1153" i="62"/>
  <c r="BB1154" i="62"/>
  <c r="BC1154" i="62"/>
  <c r="BD1154" i="62"/>
  <c r="BE1154" i="62"/>
  <c r="G91" i="60"/>
  <c r="G90" i="60"/>
  <c r="G89" i="60"/>
  <c r="G87" i="60"/>
  <c r="M87" i="60" s="1"/>
  <c r="G86" i="60"/>
  <c r="G85" i="60"/>
  <c r="G84" i="60"/>
  <c r="M84" i="60" s="1"/>
  <c r="G83" i="60"/>
  <c r="M83" i="60" s="1"/>
  <c r="G82" i="60"/>
  <c r="G81" i="60"/>
  <c r="G80" i="60"/>
  <c r="G79" i="60"/>
  <c r="M79" i="60" s="1"/>
  <c r="G78" i="60"/>
  <c r="G77" i="60"/>
  <c r="M77" i="60" s="1"/>
  <c r="G76" i="60"/>
  <c r="M76" i="60" s="1"/>
  <c r="G75" i="60"/>
  <c r="M75" i="60"/>
  <c r="G73" i="60"/>
  <c r="M73" i="60" s="1"/>
  <c r="G72" i="60"/>
  <c r="G71" i="60"/>
  <c r="G70" i="60"/>
  <c r="M70" i="60" s="1"/>
  <c r="G69" i="60"/>
  <c r="M69" i="60" s="1"/>
  <c r="G68" i="60"/>
  <c r="G67" i="60"/>
  <c r="M67" i="60" s="1"/>
  <c r="G66" i="60"/>
  <c r="M66" i="60" s="1"/>
  <c r="G65" i="60"/>
  <c r="M65" i="60" s="1"/>
  <c r="G64" i="60"/>
  <c r="G63" i="60"/>
  <c r="G62" i="60"/>
  <c r="G61" i="60"/>
  <c r="M61" i="60" s="1"/>
  <c r="G60" i="60"/>
  <c r="G59" i="60"/>
  <c r="M59" i="60" s="1"/>
  <c r="G58" i="60"/>
  <c r="G56" i="60"/>
  <c r="M56" i="60" s="1"/>
  <c r="G55" i="60"/>
  <c r="M55" i="60" s="1"/>
  <c r="G54" i="60"/>
  <c r="G53" i="60"/>
  <c r="M53" i="60" s="1"/>
  <c r="G52" i="60"/>
  <c r="G51" i="60"/>
  <c r="M51" i="60"/>
  <c r="G50" i="60"/>
  <c r="M50" i="60" s="1"/>
  <c r="G49" i="60"/>
  <c r="M49" i="60"/>
  <c r="G48" i="60"/>
  <c r="G47" i="60"/>
  <c r="M47" i="60" s="1"/>
  <c r="G46" i="60"/>
  <c r="G45" i="60"/>
  <c r="M45" i="60" s="1"/>
  <c r="G44" i="60"/>
  <c r="G43" i="60"/>
  <c r="M43" i="60" s="1"/>
  <c r="G42" i="60"/>
  <c r="M42" i="60" s="1"/>
  <c r="G41" i="60"/>
  <c r="M41" i="60" s="1"/>
  <c r="G40" i="60"/>
  <c r="G38" i="60"/>
  <c r="G37" i="60"/>
  <c r="G36" i="60"/>
  <c r="G35" i="60"/>
  <c r="G34" i="60"/>
  <c r="G33" i="60"/>
  <c r="M33" i="60" s="1"/>
  <c r="G32" i="60"/>
  <c r="M32" i="60" s="1"/>
  <c r="G31" i="60"/>
  <c r="M31" i="60" s="1"/>
  <c r="G30" i="60"/>
  <c r="G29" i="60"/>
  <c r="G27" i="60"/>
  <c r="G25" i="60"/>
  <c r="G23" i="60"/>
  <c r="G21" i="60"/>
  <c r="M21" i="60" s="1"/>
  <c r="G20" i="60"/>
  <c r="G19" i="60"/>
  <c r="G18" i="60"/>
  <c r="G17" i="60"/>
  <c r="M17" i="60" s="1"/>
  <c r="G16" i="60"/>
  <c r="G15" i="60"/>
  <c r="G14" i="60"/>
  <c r="M14" i="60" s="1"/>
  <c r="G13" i="60"/>
  <c r="M13" i="60" s="1"/>
  <c r="G12" i="60"/>
  <c r="G11" i="60"/>
  <c r="G10" i="60"/>
  <c r="G9" i="60"/>
  <c r="F6" i="61"/>
  <c r="E6" i="61"/>
  <c r="F8" i="61"/>
  <c r="E8" i="61"/>
  <c r="F11" i="61"/>
  <c r="E11" i="61"/>
  <c r="E13" i="61"/>
  <c r="F13" i="61"/>
  <c r="G14" i="61"/>
  <c r="E15" i="61"/>
  <c r="E19" i="61"/>
  <c r="F19" i="61"/>
  <c r="F21" i="61"/>
  <c r="E21" i="61"/>
  <c r="E24" i="61"/>
  <c r="F24" i="61"/>
  <c r="F26" i="61"/>
  <c r="E26" i="61"/>
  <c r="F28" i="61"/>
  <c r="E32" i="61"/>
  <c r="F32" i="61"/>
  <c r="F34" i="61"/>
  <c r="E39" i="61"/>
  <c r="F39" i="61"/>
  <c r="F41" i="61"/>
  <c r="E41" i="61"/>
  <c r="F43" i="61"/>
  <c r="E43" i="61"/>
  <c r="F49" i="61"/>
  <c r="E49" i="61"/>
  <c r="G50" i="61"/>
  <c r="E54" i="61"/>
  <c r="F54" i="61"/>
  <c r="G55" i="61"/>
  <c r="F58" i="61"/>
  <c r="E58" i="61"/>
  <c r="E60" i="61"/>
  <c r="F60" i="61"/>
  <c r="F62" i="61"/>
  <c r="G44" i="57"/>
  <c r="G43" i="57"/>
  <c r="G42" i="57"/>
  <c r="G41" i="57"/>
  <c r="G40" i="57"/>
  <c r="G39" i="57"/>
  <c r="G38" i="57"/>
  <c r="G37" i="57"/>
  <c r="G36" i="57"/>
  <c r="G35" i="57"/>
  <c r="G34" i="57"/>
  <c r="G33" i="57"/>
  <c r="G32" i="57"/>
  <c r="G31" i="57"/>
  <c r="G30" i="57"/>
  <c r="G29" i="57"/>
  <c r="G28" i="57"/>
  <c r="G27" i="57"/>
  <c r="G26" i="57"/>
  <c r="G25" i="57"/>
  <c r="G24" i="57"/>
  <c r="G23" i="57"/>
  <c r="G22" i="57"/>
  <c r="G21" i="57"/>
  <c r="G20" i="57"/>
  <c r="G19" i="57"/>
  <c r="G18" i="57"/>
  <c r="G17" i="57"/>
  <c r="G16" i="57"/>
  <c r="G15" i="57"/>
  <c r="G64" i="55"/>
  <c r="G63" i="55"/>
  <c r="G62" i="55"/>
  <c r="G61" i="55"/>
  <c r="G60" i="55"/>
  <c r="G59" i="55"/>
  <c r="G58" i="55"/>
  <c r="G56" i="55"/>
  <c r="G55" i="55"/>
  <c r="G54" i="55"/>
  <c r="G53" i="55"/>
  <c r="G52" i="55"/>
  <c r="G51" i="55"/>
  <c r="G50" i="55"/>
  <c r="G49" i="55"/>
  <c r="G48" i="55"/>
  <c r="G47" i="55"/>
  <c r="G46" i="55"/>
  <c r="G45" i="55"/>
  <c r="G44" i="55"/>
  <c r="G43" i="55"/>
  <c r="G42" i="55"/>
  <c r="G41" i="55"/>
  <c r="G40" i="55"/>
  <c r="G39" i="55"/>
  <c r="G38" i="55"/>
  <c r="G37" i="55"/>
  <c r="G36" i="55"/>
  <c r="G35" i="55"/>
  <c r="G34" i="55"/>
  <c r="G33" i="55"/>
  <c r="G32" i="55"/>
  <c r="G31" i="55"/>
  <c r="G30" i="55"/>
  <c r="G29" i="55"/>
  <c r="G28" i="55"/>
  <c r="G27" i="55"/>
  <c r="G26" i="55"/>
  <c r="G25" i="55"/>
  <c r="G24" i="55"/>
  <c r="G23" i="55"/>
  <c r="G22" i="55"/>
  <c r="G19" i="55"/>
  <c r="G18" i="55"/>
  <c r="G17" i="55"/>
  <c r="G16" i="55"/>
  <c r="G15" i="55"/>
  <c r="G87" i="53"/>
  <c r="G86" i="53"/>
  <c r="G85" i="53"/>
  <c r="G84" i="53"/>
  <c r="G83" i="53"/>
  <c r="G82" i="53"/>
  <c r="G81" i="53"/>
  <c r="G80" i="53"/>
  <c r="G79" i="53"/>
  <c r="G78" i="53"/>
  <c r="G77" i="53"/>
  <c r="G76" i="53"/>
  <c r="G75" i="53"/>
  <c r="G74" i="53"/>
  <c r="G73" i="53"/>
  <c r="G72" i="53"/>
  <c r="G71" i="53"/>
  <c r="G70" i="53"/>
  <c r="G69" i="53"/>
  <c r="G68" i="53"/>
  <c r="G67" i="53"/>
  <c r="G66" i="53"/>
  <c r="G65" i="53"/>
  <c r="G64" i="53"/>
  <c r="G63" i="53"/>
  <c r="G62" i="53"/>
  <c r="G61" i="53"/>
  <c r="G60" i="53"/>
  <c r="G59" i="53"/>
  <c r="G58" i="53"/>
  <c r="G57" i="53"/>
  <c r="G56" i="53"/>
  <c r="G55" i="53"/>
  <c r="G54" i="53"/>
  <c r="G53" i="53"/>
  <c r="G52" i="53"/>
  <c r="G51" i="53"/>
  <c r="G50" i="53"/>
  <c r="G49" i="53"/>
  <c r="G48" i="53"/>
  <c r="G47" i="53"/>
  <c r="G46" i="53"/>
  <c r="G45" i="53"/>
  <c r="G44" i="53"/>
  <c r="G43" i="53"/>
  <c r="G42" i="53"/>
  <c r="G41" i="53"/>
  <c r="G40" i="53"/>
  <c r="G39" i="53"/>
  <c r="G38" i="53"/>
  <c r="G37" i="53"/>
  <c r="G36" i="53"/>
  <c r="G35" i="53"/>
  <c r="G34" i="53"/>
  <c r="G33" i="53"/>
  <c r="G32" i="53"/>
  <c r="G31" i="53"/>
  <c r="G30" i="53"/>
  <c r="G29" i="53"/>
  <c r="G28" i="53"/>
  <c r="G27" i="53"/>
  <c r="G26" i="53"/>
  <c r="G25" i="53"/>
  <c r="G24" i="53"/>
  <c r="G23" i="53"/>
  <c r="G22" i="53"/>
  <c r="G21" i="53"/>
  <c r="G20" i="53"/>
  <c r="G17" i="53"/>
  <c r="G16" i="53"/>
  <c r="G14" i="53" s="1"/>
  <c r="G13" i="53" s="1"/>
  <c r="G15" i="53"/>
  <c r="G30" i="51"/>
  <c r="G29" i="51" s="1"/>
  <c r="G28" i="51"/>
  <c r="G27" i="51"/>
  <c r="G26" i="51" s="1"/>
  <c r="G25" i="51"/>
  <c r="G24" i="51" s="1"/>
  <c r="G23" i="51"/>
  <c r="G22" i="51"/>
  <c r="G19" i="51" s="1"/>
  <c r="G18" i="51" s="1"/>
  <c r="R27" i="49" s="1"/>
  <c r="R28" i="49" s="1"/>
  <c r="G21" i="51"/>
  <c r="G20" i="51"/>
  <c r="G17" i="51"/>
  <c r="G16" i="51"/>
  <c r="G13" i="51" s="1"/>
  <c r="E29" i="49" s="1"/>
  <c r="G15" i="51"/>
  <c r="G14" i="51"/>
  <c r="G70" i="59"/>
  <c r="G69" i="59"/>
  <c r="G68" i="59"/>
  <c r="G67" i="59"/>
  <c r="G64" i="59"/>
  <c r="G63" i="59" s="1"/>
  <c r="G61" i="59"/>
  <c r="G60" i="59" s="1"/>
  <c r="G58" i="59"/>
  <c r="G57" i="59"/>
  <c r="G56" i="59"/>
  <c r="G55" i="59"/>
  <c r="G54" i="59"/>
  <c r="G53" i="59"/>
  <c r="G52" i="59"/>
  <c r="G51" i="59"/>
  <c r="G50" i="59"/>
  <c r="G49" i="59"/>
  <c r="G48" i="59"/>
  <c r="G47" i="59"/>
  <c r="G46" i="59"/>
  <c r="G45" i="59"/>
  <c r="G44" i="59"/>
  <c r="G43" i="59" s="1"/>
  <c r="G42" i="59"/>
  <c r="G41" i="59"/>
  <c r="G40" i="59"/>
  <c r="G39" i="59"/>
  <c r="G38" i="59"/>
  <c r="G37" i="59"/>
  <c r="G36" i="59"/>
  <c r="G35" i="59"/>
  <c r="G34" i="59"/>
  <c r="G32" i="59"/>
  <c r="G31" i="59"/>
  <c r="G30" i="59"/>
  <c r="G29" i="59"/>
  <c r="G28" i="59"/>
  <c r="G27" i="59"/>
  <c r="G26" i="59"/>
  <c r="G24" i="59" s="1"/>
  <c r="G25" i="59"/>
  <c r="G23" i="59"/>
  <c r="G22" i="59"/>
  <c r="G21" i="59"/>
  <c r="G20" i="59"/>
  <c r="G19" i="59"/>
  <c r="G18" i="59"/>
  <c r="G17" i="59"/>
  <c r="G16" i="59"/>
  <c r="G15" i="59"/>
  <c r="G44" i="46"/>
  <c r="G43" i="46"/>
  <c r="G42" i="46"/>
  <c r="G41" i="46"/>
  <c r="G40" i="46"/>
  <c r="G39" i="46"/>
  <c r="G38" i="46"/>
  <c r="G37" i="46"/>
  <c r="G36" i="46"/>
  <c r="G35" i="46"/>
  <c r="G34" i="46"/>
  <c r="G33" i="46"/>
  <c r="G32" i="46"/>
  <c r="G31" i="46"/>
  <c r="G30" i="46"/>
  <c r="G29" i="46"/>
  <c r="G28" i="46"/>
  <c r="G27" i="46"/>
  <c r="G26" i="46"/>
  <c r="G25" i="46"/>
  <c r="G24" i="46"/>
  <c r="G23" i="46"/>
  <c r="G22" i="46"/>
  <c r="G21" i="46"/>
  <c r="G20" i="46"/>
  <c r="G19" i="46"/>
  <c r="F14" i="46" s="1"/>
  <c r="G18" i="46"/>
  <c r="G17" i="46"/>
  <c r="G16" i="46"/>
  <c r="G15" i="46"/>
  <c r="G54" i="44"/>
  <c r="G53" i="44"/>
  <c r="G52" i="44"/>
  <c r="G51" i="44"/>
  <c r="G50" i="44"/>
  <c r="G49" i="44"/>
  <c r="G48" i="44"/>
  <c r="G47" i="44"/>
  <c r="G46" i="44"/>
  <c r="G45" i="44"/>
  <c r="G44" i="44"/>
  <c r="G43" i="44"/>
  <c r="G42" i="44"/>
  <c r="G41" i="44"/>
  <c r="G40" i="44"/>
  <c r="G39" i="44"/>
  <c r="G38" i="44"/>
  <c r="G37" i="44"/>
  <c r="G36" i="44"/>
  <c r="G35" i="44"/>
  <c r="G34" i="44"/>
  <c r="G33" i="44"/>
  <c r="G32" i="44"/>
  <c r="G31" i="44"/>
  <c r="G30" i="44"/>
  <c r="G29" i="44"/>
  <c r="G28" i="44"/>
  <c r="G27" i="44"/>
  <c r="G26" i="44"/>
  <c r="G25" i="44"/>
  <c r="G24" i="44"/>
  <c r="G23" i="44"/>
  <c r="G22" i="44"/>
  <c r="G21" i="44"/>
  <c r="G20" i="44"/>
  <c r="F17" i="44" s="1"/>
  <c r="G19" i="44"/>
  <c r="G16" i="44"/>
  <c r="F14" i="44" s="1"/>
  <c r="G15" i="44"/>
  <c r="G14" i="44"/>
  <c r="G13" i="44" s="1"/>
  <c r="G104" i="42"/>
  <c r="G103" i="42"/>
  <c r="G102" i="42"/>
  <c r="G101" i="42"/>
  <c r="G100" i="42"/>
  <c r="G99" i="42"/>
  <c r="G98" i="42"/>
  <c r="G97" i="42"/>
  <c r="G96" i="42"/>
  <c r="G95" i="42"/>
  <c r="G94" i="42"/>
  <c r="G93" i="42"/>
  <c r="G92" i="42"/>
  <c r="G91" i="42"/>
  <c r="G90" i="42"/>
  <c r="G89" i="42"/>
  <c r="G88" i="42"/>
  <c r="G87" i="42"/>
  <c r="G86" i="42"/>
  <c r="G85" i="42"/>
  <c r="G84" i="42"/>
  <c r="G83" i="42"/>
  <c r="G82" i="42"/>
  <c r="G81" i="42"/>
  <c r="G80" i="42"/>
  <c r="G79" i="42"/>
  <c r="G78" i="42"/>
  <c r="G77" i="42"/>
  <c r="G76" i="42"/>
  <c r="G75" i="42"/>
  <c r="G74" i="42"/>
  <c r="G73" i="42"/>
  <c r="G72" i="42"/>
  <c r="G71" i="42"/>
  <c r="G70" i="42"/>
  <c r="G69" i="42"/>
  <c r="G68" i="42"/>
  <c r="G67" i="42"/>
  <c r="G66" i="42"/>
  <c r="G65" i="42"/>
  <c r="G64" i="42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G22" i="42"/>
  <c r="G21" i="42"/>
  <c r="G20" i="42"/>
  <c r="F17" i="42" s="1"/>
  <c r="G19" i="42"/>
  <c r="F18" i="42" s="1"/>
  <c r="G16" i="42"/>
  <c r="F14" i="42" s="1"/>
  <c r="E24" i="67" s="1"/>
  <c r="G15" i="42"/>
  <c r="F13" i="42" s="1"/>
  <c r="G29" i="40"/>
  <c r="G28" i="40"/>
  <c r="G27" i="40"/>
  <c r="G25" i="40"/>
  <c r="G24" i="40" s="1"/>
  <c r="G23" i="40"/>
  <c r="G22" i="40" s="1"/>
  <c r="G21" i="40"/>
  <c r="G20" i="40"/>
  <c r="G17" i="40"/>
  <c r="G16" i="40"/>
  <c r="G15" i="40"/>
  <c r="G14" i="40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F13" i="37" s="1"/>
  <c r="G24" i="37"/>
  <c r="G23" i="37"/>
  <c r="G22" i="37"/>
  <c r="G21" i="37"/>
  <c r="G20" i="37"/>
  <c r="G19" i="37"/>
  <c r="G18" i="37"/>
  <c r="G17" i="37"/>
  <c r="G16" i="37"/>
  <c r="G15" i="37"/>
  <c r="G84" i="35"/>
  <c r="G83" i="35"/>
  <c r="G82" i="35"/>
  <c r="G81" i="35"/>
  <c r="G80" i="35"/>
  <c r="G79" i="35"/>
  <c r="G78" i="35"/>
  <c r="G77" i="35"/>
  <c r="G76" i="35"/>
  <c r="G75" i="35"/>
  <c r="G74" i="35"/>
  <c r="G73" i="35"/>
  <c r="G71" i="35"/>
  <c r="G70" i="35"/>
  <c r="G69" i="35"/>
  <c r="G68" i="35"/>
  <c r="G67" i="35"/>
  <c r="G66" i="35"/>
  <c r="G65" i="35"/>
  <c r="G64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6" i="35"/>
  <c r="F14" i="35" s="1"/>
  <c r="G15" i="35"/>
  <c r="G14" i="35" s="1"/>
  <c r="G13" i="35" s="1"/>
  <c r="F13" i="35"/>
  <c r="G81" i="33"/>
  <c r="G80" i="33"/>
  <c r="G79" i="33"/>
  <c r="G78" i="33"/>
  <c r="G77" i="33"/>
  <c r="G76" i="33" s="1"/>
  <c r="G75" i="33"/>
  <c r="G74" i="33"/>
  <c r="G73" i="33"/>
  <c r="G72" i="33"/>
  <c r="G71" i="33"/>
  <c r="G70" i="33"/>
  <c r="G69" i="33"/>
  <c r="G68" i="33"/>
  <c r="G67" i="33"/>
  <c r="G66" i="33"/>
  <c r="G65" i="33"/>
  <c r="G64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43" i="33"/>
  <c r="G42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2" i="33"/>
  <c r="G21" i="33"/>
  <c r="G20" i="33"/>
  <c r="G19" i="33"/>
  <c r="G18" i="33"/>
  <c r="G17" i="33"/>
  <c r="G16" i="33"/>
  <c r="G15" i="33"/>
  <c r="G134" i="31"/>
  <c r="G133" i="31"/>
  <c r="G132" i="31"/>
  <c r="G131" i="31"/>
  <c r="G130" i="31"/>
  <c r="G129" i="31"/>
  <c r="G128" i="31"/>
  <c r="G127" i="31"/>
  <c r="G126" i="31"/>
  <c r="G125" i="31"/>
  <c r="G124" i="31"/>
  <c r="G123" i="31"/>
  <c r="G121" i="31"/>
  <c r="G120" i="31"/>
  <c r="G119" i="31"/>
  <c r="G118" i="31"/>
  <c r="G117" i="31"/>
  <c r="G116" i="31"/>
  <c r="G115" i="31"/>
  <c r="G114" i="31"/>
  <c r="G113" i="31"/>
  <c r="G112" i="31"/>
  <c r="G111" i="31"/>
  <c r="G110" i="31"/>
  <c r="G109" i="31"/>
  <c r="G108" i="31"/>
  <c r="G107" i="31"/>
  <c r="G106" i="31"/>
  <c r="G105" i="31"/>
  <c r="G104" i="31"/>
  <c r="G103" i="31"/>
  <c r="G102" i="31"/>
  <c r="G101" i="31"/>
  <c r="G100" i="31"/>
  <c r="G99" i="31"/>
  <c r="G98" i="31"/>
  <c r="G97" i="31"/>
  <c r="G96" i="31"/>
  <c r="G95" i="31"/>
  <c r="G94" i="31"/>
  <c r="G93" i="31"/>
  <c r="G92" i="31"/>
  <c r="G91" i="31"/>
  <c r="G90" i="31"/>
  <c r="G89" i="31"/>
  <c r="G88" i="31"/>
  <c r="G87" i="31"/>
  <c r="G86" i="31"/>
  <c r="G85" i="31"/>
  <c r="G84" i="31"/>
  <c r="G83" i="31"/>
  <c r="G82" i="31"/>
  <c r="G81" i="31"/>
  <c r="G80" i="31"/>
  <c r="G79" i="31"/>
  <c r="G78" i="31"/>
  <c r="G77" i="31"/>
  <c r="G76" i="31"/>
  <c r="G75" i="31"/>
  <c r="G74" i="31"/>
  <c r="G73" i="31"/>
  <c r="G72" i="31"/>
  <c r="G71" i="31"/>
  <c r="G70" i="31"/>
  <c r="G69" i="31"/>
  <c r="G68" i="31"/>
  <c r="G67" i="31"/>
  <c r="G66" i="31"/>
  <c r="G65" i="31"/>
  <c r="G64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F29" i="31" s="1"/>
  <c r="G32" i="31"/>
  <c r="G31" i="31"/>
  <c r="G28" i="31"/>
  <c r="G27" i="31"/>
  <c r="G26" i="31"/>
  <c r="G25" i="31"/>
  <c r="G24" i="31"/>
  <c r="G23" i="31"/>
  <c r="G22" i="31"/>
  <c r="G21" i="31"/>
  <c r="G20" i="31"/>
  <c r="G19" i="31"/>
  <c r="G18" i="31"/>
  <c r="G16" i="31"/>
  <c r="F14" i="31" s="1"/>
  <c r="G15" i="31"/>
  <c r="G14" i="31" s="1"/>
  <c r="G120" i="29"/>
  <c r="G119" i="29"/>
  <c r="G118" i="29"/>
  <c r="G117" i="29"/>
  <c r="G116" i="29"/>
  <c r="G115" i="29"/>
  <c r="G114" i="29"/>
  <c r="G113" i="29"/>
  <c r="G112" i="29" s="1"/>
  <c r="G111" i="29"/>
  <c r="G110" i="29"/>
  <c r="G109" i="29"/>
  <c r="G108" i="29"/>
  <c r="G107" i="29"/>
  <c r="G106" i="29"/>
  <c r="G105" i="29"/>
  <c r="G104" i="29"/>
  <c r="G103" i="29"/>
  <c r="G102" i="29"/>
  <c r="G101" i="29"/>
  <c r="G100" i="29"/>
  <c r="G99" i="29"/>
  <c r="G98" i="29"/>
  <c r="G97" i="29"/>
  <c r="G96" i="29"/>
  <c r="G95" i="29"/>
  <c r="G94" i="29"/>
  <c r="G93" i="29"/>
  <c r="G92" i="29"/>
  <c r="G91" i="29"/>
  <c r="G90" i="29"/>
  <c r="G89" i="29"/>
  <c r="G88" i="29"/>
  <c r="G87" i="29"/>
  <c r="G86" i="29"/>
  <c r="G85" i="29"/>
  <c r="G84" i="29"/>
  <c r="G83" i="29"/>
  <c r="G82" i="29"/>
  <c r="G81" i="29"/>
  <c r="G80" i="29"/>
  <c r="G79" i="29"/>
  <c r="G78" i="29"/>
  <c r="G77" i="29"/>
  <c r="G76" i="29"/>
  <c r="G75" i="29"/>
  <c r="G74" i="29"/>
  <c r="G73" i="29"/>
  <c r="G72" i="29"/>
  <c r="G71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F26" i="29" s="1"/>
  <c r="G27" i="29"/>
  <c r="G24" i="29"/>
  <c r="G23" i="29"/>
  <c r="G22" i="29"/>
  <c r="G21" i="29"/>
  <c r="G20" i="29"/>
  <c r="G19" i="29"/>
  <c r="G18" i="29"/>
  <c r="G16" i="29"/>
  <c r="F14" i="29"/>
  <c r="G15" i="29"/>
  <c r="G96" i="27"/>
  <c r="G95" i="27"/>
  <c r="G94" i="27"/>
  <c r="G93" i="27"/>
  <c r="G92" i="27"/>
  <c r="G91" i="27"/>
  <c r="G90" i="27"/>
  <c r="G89" i="27"/>
  <c r="G88" i="27"/>
  <c r="G87" i="27"/>
  <c r="G86" i="27"/>
  <c r="G85" i="27"/>
  <c r="G84" i="27"/>
  <c r="G83" i="27"/>
  <c r="G82" i="27"/>
  <c r="G81" i="27"/>
  <c r="G80" i="27"/>
  <c r="G79" i="27"/>
  <c r="G78" i="27"/>
  <c r="G77" i="27"/>
  <c r="G76" i="27"/>
  <c r="G75" i="27"/>
  <c r="G74" i="27"/>
  <c r="G73" i="27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F27" i="27"/>
  <c r="G28" i="27"/>
  <c r="G25" i="27"/>
  <c r="G24" i="27"/>
  <c r="G23" i="27"/>
  <c r="G22" i="27"/>
  <c r="G21" i="27"/>
  <c r="G20" i="27"/>
  <c r="G19" i="27"/>
  <c r="F14" i="27" s="1"/>
  <c r="G18" i="27"/>
  <c r="G16" i="27"/>
  <c r="G15" i="27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 s="1"/>
  <c r="G26" i="25"/>
  <c r="G25" i="25"/>
  <c r="G23" i="25"/>
  <c r="G22" i="25" s="1"/>
  <c r="G21" i="25"/>
  <c r="G20" i="25"/>
  <c r="G17" i="25"/>
  <c r="G16" i="25"/>
  <c r="G15" i="25"/>
  <c r="G14" i="25"/>
  <c r="G36" i="22"/>
  <c r="G35" i="22" s="1"/>
  <c r="G34" i="22"/>
  <c r="G33" i="22" s="1"/>
  <c r="G31" i="22"/>
  <c r="G30" i="22"/>
  <c r="G29" i="22"/>
  <c r="G28" i="22"/>
  <c r="G26" i="22"/>
  <c r="G25" i="22"/>
  <c r="G24" i="22"/>
  <c r="G23" i="22" s="1"/>
  <c r="G22" i="22"/>
  <c r="G21" i="22"/>
  <c r="G20" i="22"/>
  <c r="G19" i="22"/>
  <c r="G18" i="22"/>
  <c r="G17" i="22"/>
  <c r="F13" i="22" s="1"/>
  <c r="E27" i="21" s="1"/>
  <c r="G16" i="22"/>
  <c r="G15" i="22"/>
  <c r="G20" i="20"/>
  <c r="G19" i="20"/>
  <c r="G18" i="20"/>
  <c r="G17" i="20"/>
  <c r="G16" i="20"/>
  <c r="F14" i="20"/>
  <c r="G15" i="20"/>
  <c r="G57" i="18"/>
  <c r="G56" i="18"/>
  <c r="G55" i="18"/>
  <c r="G54" i="18" s="1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7" i="18"/>
  <c r="G26" i="18"/>
  <c r="G25" i="18"/>
  <c r="G24" i="18"/>
  <c r="G23" i="18"/>
  <c r="G22" i="18"/>
  <c r="G21" i="18"/>
  <c r="G20" i="18"/>
  <c r="G19" i="18"/>
  <c r="G18" i="18"/>
  <c r="G16" i="18"/>
  <c r="G15" i="18"/>
  <c r="G14" i="18"/>
  <c r="G104" i="16"/>
  <c r="G103" i="16"/>
  <c r="G102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29" i="16"/>
  <c r="G28" i="16"/>
  <c r="G27" i="16"/>
  <c r="G26" i="16"/>
  <c r="G25" i="16"/>
  <c r="G24" i="16"/>
  <c r="G23" i="16"/>
  <c r="G22" i="16"/>
  <c r="G19" i="16" s="1"/>
  <c r="G21" i="16"/>
  <c r="G20" i="16"/>
  <c r="G18" i="16"/>
  <c r="G17" i="16"/>
  <c r="G16" i="16"/>
  <c r="G15" i="16"/>
  <c r="G104" i="14"/>
  <c r="G103" i="14"/>
  <c r="G101" i="14" s="1"/>
  <c r="G102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29" i="14"/>
  <c r="G28" i="14"/>
  <c r="G27" i="14"/>
  <c r="G26" i="14"/>
  <c r="G25" i="14"/>
  <c r="G24" i="14"/>
  <c r="F14" i="14" s="1"/>
  <c r="G23" i="14"/>
  <c r="G22" i="14"/>
  <c r="G21" i="14"/>
  <c r="G20" i="14"/>
  <c r="G18" i="14"/>
  <c r="G17" i="14"/>
  <c r="G16" i="14"/>
  <c r="G15" i="14"/>
  <c r="F13" i="14" s="1"/>
  <c r="E13" i="14" s="1"/>
  <c r="G78" i="12"/>
  <c r="G77" i="12"/>
  <c r="G76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F29" i="12" s="1"/>
  <c r="G33" i="12"/>
  <c r="G32" i="12"/>
  <c r="G31" i="12"/>
  <c r="G30" i="12"/>
  <c r="G27" i="12"/>
  <c r="G26" i="12"/>
  <c r="G25" i="12"/>
  <c r="G24" i="12"/>
  <c r="G23" i="12"/>
  <c r="G22" i="12"/>
  <c r="G21" i="12"/>
  <c r="G20" i="12"/>
  <c r="G19" i="12"/>
  <c r="G18" i="12"/>
  <c r="G16" i="12"/>
  <c r="G15" i="12"/>
  <c r="F13" i="12" s="1"/>
  <c r="G105" i="10"/>
  <c r="G104" i="10"/>
  <c r="G103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29" i="10"/>
  <c r="G28" i="10"/>
  <c r="G27" i="10"/>
  <c r="G26" i="10"/>
  <c r="G25" i="10"/>
  <c r="G24" i="10"/>
  <c r="G23" i="10"/>
  <c r="G22" i="10"/>
  <c r="G21" i="10"/>
  <c r="G20" i="10"/>
  <c r="G18" i="10"/>
  <c r="G17" i="10"/>
  <c r="G16" i="10"/>
  <c r="G15" i="10"/>
  <c r="G14" i="10" s="1"/>
  <c r="G106" i="8"/>
  <c r="G105" i="8"/>
  <c r="G104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1" i="8" s="1"/>
  <c r="G30" i="8" s="1"/>
  <c r="G33" i="8"/>
  <c r="G32" i="8"/>
  <c r="G29" i="8"/>
  <c r="G28" i="8"/>
  <c r="G27" i="8"/>
  <c r="G26" i="8"/>
  <c r="G25" i="8"/>
  <c r="G24" i="8"/>
  <c r="G23" i="8"/>
  <c r="G22" i="8"/>
  <c r="G21" i="8"/>
  <c r="G20" i="8"/>
  <c r="G19" i="8" s="1"/>
  <c r="G18" i="8"/>
  <c r="G17" i="8"/>
  <c r="G16" i="8"/>
  <c r="G15" i="8"/>
  <c r="F13" i="8" s="1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F28" i="6" s="1"/>
  <c r="G29" i="6"/>
  <c r="G28" i="6" s="1"/>
  <c r="G27" i="6" s="1"/>
  <c r="G26" i="6"/>
  <c r="G25" i="6"/>
  <c r="G24" i="6"/>
  <c r="G23" i="6"/>
  <c r="G22" i="6"/>
  <c r="G21" i="6"/>
  <c r="G20" i="6"/>
  <c r="G19" i="6"/>
  <c r="G18" i="6"/>
  <c r="G16" i="6"/>
  <c r="G15" i="6"/>
  <c r="G14" i="6" s="1"/>
  <c r="G32" i="4"/>
  <c r="G31" i="4"/>
  <c r="G30" i="4"/>
  <c r="G29" i="4"/>
  <c r="G27" i="4"/>
  <c r="G26" i="4" s="1"/>
  <c r="G25" i="4"/>
  <c r="G24" i="4" s="1"/>
  <c r="G23" i="4"/>
  <c r="G19" i="4"/>
  <c r="G16" i="4" s="1"/>
  <c r="E29" i="2" s="1"/>
  <c r="G18" i="4"/>
  <c r="G17" i="4"/>
  <c r="G15" i="4"/>
  <c r="G14" i="4" s="1"/>
  <c r="G13" i="4" s="1"/>
  <c r="E62" i="61"/>
  <c r="F56" i="61"/>
  <c r="E56" i="61"/>
  <c r="F51" i="61"/>
  <c r="E51" i="61"/>
  <c r="F45" i="61"/>
  <c r="E45" i="61"/>
  <c r="F37" i="61"/>
  <c r="E37" i="61"/>
  <c r="E34" i="61"/>
  <c r="E28" i="61"/>
  <c r="B42" i="65"/>
  <c r="A42" i="65"/>
  <c r="B41" i="65"/>
  <c r="A41" i="65"/>
  <c r="B40" i="65"/>
  <c r="A40" i="65"/>
  <c r="B39" i="65"/>
  <c r="A39" i="65"/>
  <c r="B38" i="65"/>
  <c r="A38" i="65"/>
  <c r="B37" i="65"/>
  <c r="A37" i="65"/>
  <c r="B36" i="65"/>
  <c r="A36" i="65"/>
  <c r="B35" i="65"/>
  <c r="A35" i="65"/>
  <c r="B34" i="65"/>
  <c r="A34" i="65"/>
  <c r="B33" i="65"/>
  <c r="A33" i="65"/>
  <c r="B32" i="65"/>
  <c r="A32" i="65"/>
  <c r="B31" i="65"/>
  <c r="A31" i="65"/>
  <c r="B30" i="65"/>
  <c r="A30" i="65"/>
  <c r="B29" i="65"/>
  <c r="A29" i="65"/>
  <c r="B28" i="65"/>
  <c r="A28" i="65"/>
  <c r="B27" i="65"/>
  <c r="A27" i="65"/>
  <c r="B26" i="65"/>
  <c r="A26" i="65"/>
  <c r="B25" i="65"/>
  <c r="A25" i="65"/>
  <c r="B24" i="65"/>
  <c r="A24" i="65"/>
  <c r="B23" i="65"/>
  <c r="A23" i="65"/>
  <c r="B22" i="65"/>
  <c r="A22" i="65"/>
  <c r="B21" i="65"/>
  <c r="A21" i="65"/>
  <c r="B20" i="65"/>
  <c r="A20" i="65"/>
  <c r="B19" i="65"/>
  <c r="A19" i="65"/>
  <c r="B18" i="65"/>
  <c r="A18" i="65"/>
  <c r="B17" i="65"/>
  <c r="A17" i="65"/>
  <c r="B16" i="65"/>
  <c r="A16" i="65"/>
  <c r="B15" i="65"/>
  <c r="A15" i="65"/>
  <c r="B14" i="65"/>
  <c r="A14" i="65"/>
  <c r="B13" i="65"/>
  <c r="A13" i="65"/>
  <c r="B12" i="65"/>
  <c r="A12" i="65"/>
  <c r="B11" i="65"/>
  <c r="A11" i="65"/>
  <c r="B10" i="65"/>
  <c r="A10" i="65"/>
  <c r="B9" i="65"/>
  <c r="A9" i="65"/>
  <c r="B8" i="65"/>
  <c r="A8" i="65"/>
  <c r="B7" i="65"/>
  <c r="A7" i="65"/>
  <c r="C33" i="64"/>
  <c r="F33" i="64" s="1"/>
  <c r="C31" i="64"/>
  <c r="C9" i="64"/>
  <c r="G7" i="64"/>
  <c r="I61" i="63"/>
  <c r="AZ45" i="63"/>
  <c r="I42" i="63"/>
  <c r="H42" i="63"/>
  <c r="G42" i="63"/>
  <c r="F42" i="63"/>
  <c r="J41" i="63"/>
  <c r="J42" i="63" s="1"/>
  <c r="G40" i="63"/>
  <c r="F40" i="63"/>
  <c r="H34" i="63"/>
  <c r="J30" i="63"/>
  <c r="J29" i="63"/>
  <c r="J28" i="63"/>
  <c r="E28" i="63"/>
  <c r="J27" i="63"/>
  <c r="J26" i="63"/>
  <c r="E26" i="63"/>
  <c r="J25" i="63"/>
  <c r="C1155" i="62"/>
  <c r="G1154" i="62"/>
  <c r="BA1154" i="62"/>
  <c r="G1153" i="62"/>
  <c r="BA1153" i="62"/>
  <c r="G1152" i="62"/>
  <c r="BA1152" i="62"/>
  <c r="G1151" i="62"/>
  <c r="BA1151" i="62"/>
  <c r="G1149" i="62"/>
  <c r="BA1149" i="62"/>
  <c r="G1147" i="62"/>
  <c r="BA1147" i="62" s="1"/>
  <c r="C1145" i="62"/>
  <c r="G1144" i="62"/>
  <c r="G1145" i="62"/>
  <c r="C1142" i="62"/>
  <c r="G1121" i="62"/>
  <c r="BB1121" i="62" s="1"/>
  <c r="G1107" i="62"/>
  <c r="BB1107" i="62" s="1"/>
  <c r="G1078" i="62"/>
  <c r="BB1078" i="62" s="1"/>
  <c r="C1076" i="62"/>
  <c r="G1070" i="62"/>
  <c r="BB1070" i="62" s="1"/>
  <c r="G1068" i="62"/>
  <c r="BB1068" i="62"/>
  <c r="G1063" i="62"/>
  <c r="BB1063" i="62" s="1"/>
  <c r="G1060" i="62"/>
  <c r="BB1060" i="62" s="1"/>
  <c r="G1057" i="62"/>
  <c r="BB1057" i="62" s="1"/>
  <c r="G1053" i="62"/>
  <c r="G1049" i="62"/>
  <c r="BB1049" i="62" s="1"/>
  <c r="C1047" i="62"/>
  <c r="G1046" i="62"/>
  <c r="BB1046" i="62" s="1"/>
  <c r="G1044" i="62"/>
  <c r="BB1044" i="62" s="1"/>
  <c r="G1039" i="62"/>
  <c r="BB1039" i="62" s="1"/>
  <c r="C1037" i="62"/>
  <c r="G1036" i="62"/>
  <c r="BB1036" i="62" s="1"/>
  <c r="G1019" i="62"/>
  <c r="BB1019" i="62" s="1"/>
  <c r="G1017" i="62"/>
  <c r="BB1017" i="62"/>
  <c r="C1015" i="62"/>
  <c r="G1014" i="62"/>
  <c r="BB1014" i="62"/>
  <c r="G991" i="62"/>
  <c r="BB991" i="62" s="1"/>
  <c r="BB1015" i="62" s="1"/>
  <c r="F36" i="65" s="1"/>
  <c r="G985" i="62"/>
  <c r="BB985" i="62" s="1"/>
  <c r="G973" i="62"/>
  <c r="BB973" i="62" s="1"/>
  <c r="C971" i="62"/>
  <c r="G967" i="62"/>
  <c r="BB967" i="62" s="1"/>
  <c r="BB971" i="62" s="1"/>
  <c r="F35" i="65" s="1"/>
  <c r="C965" i="62"/>
  <c r="G964" i="62"/>
  <c r="BB964" i="62"/>
  <c r="G962" i="62"/>
  <c r="BB962" i="62" s="1"/>
  <c r="G958" i="62"/>
  <c r="BB958" i="62" s="1"/>
  <c r="G955" i="62"/>
  <c r="BB955" i="62" s="1"/>
  <c r="G947" i="62"/>
  <c r="BB947" i="62" s="1"/>
  <c r="C945" i="62"/>
  <c r="G941" i="62"/>
  <c r="BB941" i="62" s="1"/>
  <c r="G937" i="62"/>
  <c r="BB937" i="62" s="1"/>
  <c r="G933" i="62"/>
  <c r="BB933" i="62"/>
  <c r="BB945" i="62" s="1"/>
  <c r="F33" i="65" s="1"/>
  <c r="C931" i="62"/>
  <c r="G930" i="62"/>
  <c r="BB930" i="62" s="1"/>
  <c r="G928" i="62"/>
  <c r="BB928" i="62"/>
  <c r="G925" i="62"/>
  <c r="BB925" i="62" s="1"/>
  <c r="G922" i="62"/>
  <c r="BB922" i="62" s="1"/>
  <c r="G918" i="62"/>
  <c r="BB918" i="62" s="1"/>
  <c r="G915" i="62"/>
  <c r="BB915" i="62" s="1"/>
  <c r="G912" i="62"/>
  <c r="BB912" i="62"/>
  <c r="G909" i="62"/>
  <c r="BB909" i="62" s="1"/>
  <c r="G906" i="62"/>
  <c r="BB906" i="62"/>
  <c r="G904" i="62"/>
  <c r="BB904" i="62" s="1"/>
  <c r="G902" i="62"/>
  <c r="BB902" i="62"/>
  <c r="G900" i="62"/>
  <c r="BB900" i="62" s="1"/>
  <c r="G898" i="62"/>
  <c r="BB898" i="62"/>
  <c r="G896" i="62"/>
  <c r="BB896" i="62" s="1"/>
  <c r="G894" i="62"/>
  <c r="BB894" i="62"/>
  <c r="G892" i="62"/>
  <c r="BB892" i="62" s="1"/>
  <c r="G890" i="62"/>
  <c r="BB890" i="62"/>
  <c r="G888" i="62"/>
  <c r="BB888" i="62" s="1"/>
  <c r="G877" i="62"/>
  <c r="BB877" i="62"/>
  <c r="G874" i="62"/>
  <c r="G871" i="62"/>
  <c r="BB871" i="62" s="1"/>
  <c r="C869" i="62"/>
  <c r="G868" i="62"/>
  <c r="BB868" i="62" s="1"/>
  <c r="G863" i="62"/>
  <c r="BB863" i="62"/>
  <c r="G857" i="62"/>
  <c r="BB857" i="62" s="1"/>
  <c r="G851" i="62"/>
  <c r="BB851" i="62"/>
  <c r="G847" i="62"/>
  <c r="BB847" i="62" s="1"/>
  <c r="C845" i="62"/>
  <c r="G844" i="62"/>
  <c r="BB844" i="62" s="1"/>
  <c r="G842" i="62"/>
  <c r="BB842" i="62" s="1"/>
  <c r="G840" i="62"/>
  <c r="BB840" i="62" s="1"/>
  <c r="G838" i="62"/>
  <c r="BB838" i="62" s="1"/>
  <c r="G836" i="62"/>
  <c r="BB836" i="62"/>
  <c r="G832" i="62"/>
  <c r="BB832" i="62" s="1"/>
  <c r="G828" i="62"/>
  <c r="BB828" i="62"/>
  <c r="G825" i="62"/>
  <c r="BB825" i="62" s="1"/>
  <c r="G823" i="62"/>
  <c r="BB823" i="62" s="1"/>
  <c r="G821" i="62"/>
  <c r="BB821" i="62"/>
  <c r="G819" i="62"/>
  <c r="BB819" i="62" s="1"/>
  <c r="G817" i="62"/>
  <c r="BB817" i="62" s="1"/>
  <c r="G815" i="62"/>
  <c r="BB815" i="62"/>
  <c r="G812" i="62"/>
  <c r="BB812" i="62" s="1"/>
  <c r="G809" i="62"/>
  <c r="BB809" i="62"/>
  <c r="G805" i="62"/>
  <c r="BB805" i="62" s="1"/>
  <c r="G802" i="62"/>
  <c r="BB802" i="62"/>
  <c r="G799" i="62"/>
  <c r="BB799" i="62" s="1"/>
  <c r="G797" i="62"/>
  <c r="BB797" i="62"/>
  <c r="G795" i="62"/>
  <c r="BB795" i="62" s="1"/>
  <c r="G793" i="62"/>
  <c r="BB793" i="62"/>
  <c r="G791" i="62"/>
  <c r="BB791" i="62" s="1"/>
  <c r="BB845" i="62" s="1"/>
  <c r="F30" i="65" s="1"/>
  <c r="C789" i="62"/>
  <c r="G788" i="62"/>
  <c r="BB788" i="62"/>
  <c r="G785" i="62"/>
  <c r="BB785" i="62" s="1"/>
  <c r="G782" i="62"/>
  <c r="BB782" i="62"/>
  <c r="G779" i="62"/>
  <c r="G777" i="62"/>
  <c r="BB777" i="62"/>
  <c r="C775" i="62"/>
  <c r="G774" i="62"/>
  <c r="BB774" i="62" s="1"/>
  <c r="G773" i="62"/>
  <c r="BB773" i="62"/>
  <c r="G772" i="62"/>
  <c r="BB772" i="62" s="1"/>
  <c r="BB775" i="62"/>
  <c r="F28" i="65" s="1"/>
  <c r="C770" i="62"/>
  <c r="G769" i="62"/>
  <c r="BB769" i="62" s="1"/>
  <c r="BB770" i="62" s="1"/>
  <c r="F27" i="65" s="1"/>
  <c r="C767" i="62"/>
  <c r="G766" i="62"/>
  <c r="BB766" i="62" s="1"/>
  <c r="G762" i="62"/>
  <c r="BB762" i="62"/>
  <c r="G758" i="62"/>
  <c r="G756" i="62"/>
  <c r="BB756" i="62" s="1"/>
  <c r="C754" i="62"/>
  <c r="G753" i="62"/>
  <c r="BB753" i="62"/>
  <c r="G751" i="62"/>
  <c r="BB751" i="62"/>
  <c r="G748" i="62"/>
  <c r="G754" i="62" s="1"/>
  <c r="BB748" i="62"/>
  <c r="G746" i="62"/>
  <c r="BB746" i="62"/>
  <c r="C744" i="62"/>
  <c r="G743" i="62"/>
  <c r="BB743" i="62" s="1"/>
  <c r="G740" i="62"/>
  <c r="BB740" i="62" s="1"/>
  <c r="G724" i="62"/>
  <c r="BB724" i="62" s="1"/>
  <c r="G706" i="62"/>
  <c r="BB706" i="62"/>
  <c r="G688" i="62"/>
  <c r="G675" i="62"/>
  <c r="BB675" i="62"/>
  <c r="G672" i="62"/>
  <c r="BB672" i="62" s="1"/>
  <c r="C670" i="62"/>
  <c r="G669" i="62"/>
  <c r="BB669" i="62"/>
  <c r="G667" i="62"/>
  <c r="BB667" i="62"/>
  <c r="G664" i="62"/>
  <c r="BB664" i="62" s="1"/>
  <c r="G662" i="62"/>
  <c r="BB662" i="62" s="1"/>
  <c r="G659" i="62"/>
  <c r="BB659" i="62" s="1"/>
  <c r="G656" i="62"/>
  <c r="BB656" i="62"/>
  <c r="G652" i="62"/>
  <c r="BB652" i="62" s="1"/>
  <c r="G644" i="62"/>
  <c r="BB644" i="62"/>
  <c r="G632" i="62"/>
  <c r="BB632" i="62" s="1"/>
  <c r="G619" i="62"/>
  <c r="BB619" i="62" s="1"/>
  <c r="G616" i="62"/>
  <c r="BB616" i="62" s="1"/>
  <c r="G604" i="62"/>
  <c r="BB604" i="62" s="1"/>
  <c r="G601" i="62"/>
  <c r="BB601" i="62"/>
  <c r="G589" i="62"/>
  <c r="G576" i="62"/>
  <c r="BB576" i="62"/>
  <c r="C574" i="62"/>
  <c r="G573" i="62"/>
  <c r="BA573" i="62" s="1"/>
  <c r="BA574" i="62" s="1"/>
  <c r="E22" i="65" s="1"/>
  <c r="C571" i="62"/>
  <c r="G553" i="62"/>
  <c r="BA553" i="62" s="1"/>
  <c r="G549" i="62"/>
  <c r="BA549" i="62" s="1"/>
  <c r="G545" i="62"/>
  <c r="BA545" i="62" s="1"/>
  <c r="G539" i="62"/>
  <c r="BA539" i="62" s="1"/>
  <c r="G532" i="62"/>
  <c r="BA532" i="62" s="1"/>
  <c r="G524" i="62"/>
  <c r="BA524" i="62" s="1"/>
  <c r="G510" i="62"/>
  <c r="BA510" i="62" s="1"/>
  <c r="G502" i="62"/>
  <c r="BA502" i="62" s="1"/>
  <c r="G485" i="62"/>
  <c r="BA485" i="62" s="1"/>
  <c r="G474" i="62"/>
  <c r="BA474" i="62" s="1"/>
  <c r="G471" i="62"/>
  <c r="BA471" i="62"/>
  <c r="G468" i="62"/>
  <c r="BA468" i="62" s="1"/>
  <c r="BA571" i="62" s="1"/>
  <c r="E21" i="65" s="1"/>
  <c r="G466" i="62"/>
  <c r="BA466" i="62" s="1"/>
  <c r="G461" i="62"/>
  <c r="BA461" i="62" s="1"/>
  <c r="G456" i="62"/>
  <c r="BA456" i="62" s="1"/>
  <c r="G454" i="62"/>
  <c r="BA454" i="62"/>
  <c r="G452" i="62"/>
  <c r="BA452" i="62" s="1"/>
  <c r="G450" i="62"/>
  <c r="BA450" i="62"/>
  <c r="C448" i="62"/>
  <c r="G446" i="62"/>
  <c r="BA446" i="62" s="1"/>
  <c r="G445" i="62"/>
  <c r="BA445" i="62"/>
  <c r="G444" i="62"/>
  <c r="BA444" i="62" s="1"/>
  <c r="G440" i="62"/>
  <c r="BA440" i="62"/>
  <c r="G437" i="62"/>
  <c r="BA437" i="62" s="1"/>
  <c r="G434" i="62"/>
  <c r="BA434" i="62"/>
  <c r="G429" i="62"/>
  <c r="BA429" i="62" s="1"/>
  <c r="G426" i="62"/>
  <c r="BA426" i="62"/>
  <c r="G422" i="62"/>
  <c r="BA422" i="62" s="1"/>
  <c r="G419" i="62"/>
  <c r="BA419" i="62"/>
  <c r="G414" i="62"/>
  <c r="BA414" i="62" s="1"/>
  <c r="G409" i="62"/>
  <c r="BA409" i="62"/>
  <c r="G407" i="62"/>
  <c r="BA407" i="62" s="1"/>
  <c r="G403" i="62"/>
  <c r="BA403" i="62"/>
  <c r="G398" i="62"/>
  <c r="BA398" i="62" s="1"/>
  <c r="G391" i="62"/>
  <c r="BA391" i="62" s="1"/>
  <c r="G389" i="62"/>
  <c r="BA389" i="62" s="1"/>
  <c r="C387" i="62"/>
  <c r="G384" i="62"/>
  <c r="BA384" i="62" s="1"/>
  <c r="G383" i="62"/>
  <c r="BA383" i="62"/>
  <c r="G381" i="62"/>
  <c r="BA381" i="62" s="1"/>
  <c r="G379" i="62"/>
  <c r="BA379" i="62"/>
  <c r="G378" i="62"/>
  <c r="BA378" i="62" s="1"/>
  <c r="G377" i="62"/>
  <c r="BA377" i="62"/>
  <c r="G375" i="62"/>
  <c r="BA375" i="62" s="1"/>
  <c r="BA387" i="62" s="1"/>
  <c r="E19" i="65" s="1"/>
  <c r="G372" i="62"/>
  <c r="BA372" i="62" s="1"/>
  <c r="G368" i="62"/>
  <c r="BA368" i="62" s="1"/>
  <c r="G366" i="62"/>
  <c r="BA366" i="62" s="1"/>
  <c r="C364" i="62"/>
  <c r="G362" i="62"/>
  <c r="BA362" i="62" s="1"/>
  <c r="G361" i="62"/>
  <c r="BA361" i="62"/>
  <c r="G359" i="62"/>
  <c r="BA359" i="62" s="1"/>
  <c r="BA364" i="62" s="1"/>
  <c r="E18" i="65" s="1"/>
  <c r="G356" i="62"/>
  <c r="BA356" i="62"/>
  <c r="C354" i="62"/>
  <c r="G352" i="62"/>
  <c r="BA352" i="62" s="1"/>
  <c r="G348" i="62"/>
  <c r="BA348" i="62"/>
  <c r="G343" i="62"/>
  <c r="BA343" i="62" s="1"/>
  <c r="G340" i="62"/>
  <c r="BA340" i="62"/>
  <c r="G338" i="62"/>
  <c r="BA338" i="62" s="1"/>
  <c r="G336" i="62"/>
  <c r="BA336" i="62"/>
  <c r="G328" i="62"/>
  <c r="BA328" i="62" s="1"/>
  <c r="C326" i="62"/>
  <c r="G324" i="62"/>
  <c r="BA324" i="62" s="1"/>
  <c r="G322" i="62"/>
  <c r="BA322" i="62" s="1"/>
  <c r="G320" i="62"/>
  <c r="BA320" i="62" s="1"/>
  <c r="G318" i="62"/>
  <c r="BA318" i="62" s="1"/>
  <c r="G316" i="62"/>
  <c r="BA316" i="62" s="1"/>
  <c r="G314" i="62"/>
  <c r="BA314" i="62" s="1"/>
  <c r="C312" i="62"/>
  <c r="G307" i="62"/>
  <c r="BA307" i="62"/>
  <c r="G301" i="62"/>
  <c r="BA301" i="62" s="1"/>
  <c r="G296" i="62"/>
  <c r="BA296" i="62" s="1"/>
  <c r="G292" i="62"/>
  <c r="BA292" i="62" s="1"/>
  <c r="G290" i="62"/>
  <c r="BA290" i="62" s="1"/>
  <c r="G288" i="62"/>
  <c r="BA288" i="62" s="1"/>
  <c r="G285" i="62"/>
  <c r="BA285" i="62" s="1"/>
  <c r="G282" i="62"/>
  <c r="BA282" i="62"/>
  <c r="G280" i="62"/>
  <c r="BA280" i="62" s="1"/>
  <c r="C278" i="62"/>
  <c r="G264" i="62"/>
  <c r="BA264" i="62"/>
  <c r="G257" i="62"/>
  <c r="BA257" i="62"/>
  <c r="G243" i="62"/>
  <c r="BA243" i="62"/>
  <c r="G236" i="62"/>
  <c r="BA236" i="62"/>
  <c r="G229" i="62"/>
  <c r="BA229" i="62"/>
  <c r="C227" i="62"/>
  <c r="G224" i="62"/>
  <c r="BA224" i="62"/>
  <c r="G221" i="62"/>
  <c r="BA221" i="62" s="1"/>
  <c r="G219" i="62"/>
  <c r="BA219" i="62"/>
  <c r="G211" i="62"/>
  <c r="BA211" i="62" s="1"/>
  <c r="G209" i="62"/>
  <c r="BA209" i="62"/>
  <c r="G193" i="62"/>
  <c r="BA193" i="62" s="1"/>
  <c r="G188" i="62"/>
  <c r="BA188" i="62"/>
  <c r="G186" i="62"/>
  <c r="BA186" i="62" s="1"/>
  <c r="G184" i="62"/>
  <c r="BA184" i="62"/>
  <c r="G174" i="62"/>
  <c r="BA174" i="62" s="1"/>
  <c r="BA227" i="62" s="1"/>
  <c r="E13" i="65" s="1"/>
  <c r="C172" i="62"/>
  <c r="G170" i="62"/>
  <c r="BA170" i="62"/>
  <c r="G168" i="62"/>
  <c r="BA168" i="62" s="1"/>
  <c r="G166" i="62"/>
  <c r="BA166" i="62" s="1"/>
  <c r="G165" i="62"/>
  <c r="BA165" i="62" s="1"/>
  <c r="G162" i="62"/>
  <c r="BA162" i="62"/>
  <c r="G159" i="62"/>
  <c r="BA159" i="62" s="1"/>
  <c r="G156" i="62"/>
  <c r="BA156" i="62"/>
  <c r="G153" i="62"/>
  <c r="BA153" i="62" s="1"/>
  <c r="BA172" i="62" s="1"/>
  <c r="E12" i="65" s="1"/>
  <c r="C151" i="62"/>
  <c r="G146" i="62"/>
  <c r="BA146" i="62"/>
  <c r="G144" i="62"/>
  <c r="BA144" i="62" s="1"/>
  <c r="C142" i="62"/>
  <c r="G139" i="62"/>
  <c r="BA139" i="62"/>
  <c r="G137" i="62"/>
  <c r="BA137" i="62"/>
  <c r="G131" i="62"/>
  <c r="BA131" i="62"/>
  <c r="G130" i="62"/>
  <c r="BA130" i="62"/>
  <c r="G128" i="62"/>
  <c r="BA128" i="62"/>
  <c r="G126" i="62"/>
  <c r="BA126" i="62"/>
  <c r="G124" i="62"/>
  <c r="BA124" i="62"/>
  <c r="G120" i="62"/>
  <c r="BA120" i="62" s="1"/>
  <c r="G102" i="62"/>
  <c r="BA102" i="62" s="1"/>
  <c r="G100" i="62"/>
  <c r="BA100" i="62" s="1"/>
  <c r="G96" i="62"/>
  <c r="BA96" i="62" s="1"/>
  <c r="G94" i="62"/>
  <c r="BA94" i="62" s="1"/>
  <c r="C92" i="62"/>
  <c r="G90" i="62"/>
  <c r="BA90" i="62"/>
  <c r="G89" i="62"/>
  <c r="BA89" i="62"/>
  <c r="G87" i="62"/>
  <c r="BA87" i="62"/>
  <c r="G85" i="62"/>
  <c r="BA85" i="62" s="1"/>
  <c r="G81" i="62"/>
  <c r="C79" i="62"/>
  <c r="G77" i="62"/>
  <c r="BA77" i="62" s="1"/>
  <c r="G76" i="62"/>
  <c r="BA76" i="62" s="1"/>
  <c r="G74" i="62"/>
  <c r="BA74" i="62" s="1"/>
  <c r="G72" i="62"/>
  <c r="BA72" i="62"/>
  <c r="G69" i="62"/>
  <c r="BA69" i="62" s="1"/>
  <c r="G51" i="62"/>
  <c r="BA51" i="62"/>
  <c r="G49" i="62"/>
  <c r="BA49" i="62" s="1"/>
  <c r="G48" i="62"/>
  <c r="BA48" i="62"/>
  <c r="G46" i="62"/>
  <c r="BA46" i="62" s="1"/>
  <c r="G44" i="62"/>
  <c r="BA44" i="62" s="1"/>
  <c r="G40" i="62"/>
  <c r="BA40" i="62" s="1"/>
  <c r="G24" i="62"/>
  <c r="BA24" i="62" s="1"/>
  <c r="G22" i="62"/>
  <c r="BA22" i="62" s="1"/>
  <c r="G20" i="62"/>
  <c r="BA20" i="62" s="1"/>
  <c r="G16" i="62"/>
  <c r="BA16" i="62" s="1"/>
  <c r="G14" i="62"/>
  <c r="BA14" i="62"/>
  <c r="C12" i="62"/>
  <c r="G9" i="62"/>
  <c r="BA9" i="62" s="1"/>
  <c r="G8" i="62"/>
  <c r="BA8" i="62" s="1"/>
  <c r="BA12" i="62" s="1"/>
  <c r="E7" i="65" s="1"/>
  <c r="G61" i="61"/>
  <c r="G59" i="61"/>
  <c r="G57" i="61"/>
  <c r="G53" i="61"/>
  <c r="G48" i="61"/>
  <c r="G47" i="61"/>
  <c r="G44" i="61"/>
  <c r="G42" i="61"/>
  <c r="G40" i="61"/>
  <c r="G38" i="61"/>
  <c r="G36" i="61"/>
  <c r="G31" i="61"/>
  <c r="G30" i="61"/>
  <c r="G27" i="61"/>
  <c r="G25" i="61"/>
  <c r="G23" i="61"/>
  <c r="G18" i="61"/>
  <c r="G17" i="61"/>
  <c r="G12" i="61"/>
  <c r="G7" i="61"/>
  <c r="G5" i="61"/>
  <c r="U91" i="60"/>
  <c r="Q91" i="60"/>
  <c r="O91" i="60"/>
  <c r="M91" i="60"/>
  <c r="K91" i="60"/>
  <c r="I91" i="60"/>
  <c r="U90" i="60"/>
  <c r="Q90" i="60"/>
  <c r="O90" i="60"/>
  <c r="M90" i="60"/>
  <c r="K90" i="60"/>
  <c r="I90" i="60"/>
  <c r="U89" i="60"/>
  <c r="Q89" i="60"/>
  <c r="Q88" i="60" s="1"/>
  <c r="O89" i="60"/>
  <c r="O88" i="60" s="1"/>
  <c r="M89" i="60"/>
  <c r="K89" i="60"/>
  <c r="I89" i="60"/>
  <c r="I88" i="60" s="1"/>
  <c r="G88" i="60"/>
  <c r="U87" i="60"/>
  <c r="Q87" i="60"/>
  <c r="O87" i="60"/>
  <c r="K87" i="60"/>
  <c r="I87" i="60"/>
  <c r="U86" i="60"/>
  <c r="Q86" i="60"/>
  <c r="O86" i="60"/>
  <c r="M86" i="60"/>
  <c r="K86" i="60"/>
  <c r="I86" i="60"/>
  <c r="U85" i="60"/>
  <c r="Q85" i="60"/>
  <c r="O85" i="60"/>
  <c r="M85" i="60"/>
  <c r="K85" i="60"/>
  <c r="I85" i="60"/>
  <c r="U84" i="60"/>
  <c r="Q84" i="60"/>
  <c r="O84" i="60"/>
  <c r="K84" i="60"/>
  <c r="I84" i="60"/>
  <c r="U83" i="60"/>
  <c r="Q83" i="60"/>
  <c r="O83" i="60"/>
  <c r="K83" i="60"/>
  <c r="I83" i="60"/>
  <c r="U82" i="60"/>
  <c r="Q82" i="60"/>
  <c r="O82" i="60"/>
  <c r="M82" i="60"/>
  <c r="K82" i="60"/>
  <c r="I82" i="60"/>
  <c r="U81" i="60"/>
  <c r="Q81" i="60"/>
  <c r="O81" i="60"/>
  <c r="M81" i="60"/>
  <c r="K81" i="60"/>
  <c r="I81" i="60"/>
  <c r="U80" i="60"/>
  <c r="Q80" i="60"/>
  <c r="O80" i="60"/>
  <c r="M80" i="60"/>
  <c r="K80" i="60"/>
  <c r="I80" i="60"/>
  <c r="U79" i="60"/>
  <c r="Q79" i="60"/>
  <c r="O79" i="60"/>
  <c r="K79" i="60"/>
  <c r="I79" i="60"/>
  <c r="U78" i="60"/>
  <c r="Q78" i="60"/>
  <c r="O78" i="60"/>
  <c r="M78" i="60"/>
  <c r="K78" i="60"/>
  <c r="I78" i="60"/>
  <c r="U77" i="60"/>
  <c r="Q77" i="60"/>
  <c r="O77" i="60"/>
  <c r="K77" i="60"/>
  <c r="I77" i="60"/>
  <c r="U76" i="60"/>
  <c r="U74" i="60" s="1"/>
  <c r="Q76" i="60"/>
  <c r="O76" i="60"/>
  <c r="K76" i="60"/>
  <c r="I76" i="60"/>
  <c r="U75" i="60"/>
  <c r="Q75" i="60"/>
  <c r="O75" i="60"/>
  <c r="K75" i="60"/>
  <c r="K74" i="60" s="1"/>
  <c r="I75" i="60"/>
  <c r="U73" i="60"/>
  <c r="Q73" i="60"/>
  <c r="O73" i="60"/>
  <c r="K73" i="60"/>
  <c r="I73" i="60"/>
  <c r="U72" i="60"/>
  <c r="Q72" i="60"/>
  <c r="O72" i="60"/>
  <c r="M72" i="60"/>
  <c r="K72" i="60"/>
  <c r="I72" i="60"/>
  <c r="U71" i="60"/>
  <c r="Q71" i="60"/>
  <c r="O71" i="60"/>
  <c r="M71" i="60"/>
  <c r="K71" i="60"/>
  <c r="I71" i="60"/>
  <c r="U70" i="60"/>
  <c r="Q70" i="60"/>
  <c r="O70" i="60"/>
  <c r="K70" i="60"/>
  <c r="I70" i="60"/>
  <c r="U69" i="60"/>
  <c r="Q69" i="60"/>
  <c r="O69" i="60"/>
  <c r="K69" i="60"/>
  <c r="I69" i="60"/>
  <c r="U68" i="60"/>
  <c r="Q68" i="60"/>
  <c r="O68" i="60"/>
  <c r="K68" i="60"/>
  <c r="I68" i="60"/>
  <c r="U67" i="60"/>
  <c r="Q67" i="60"/>
  <c r="O67" i="60"/>
  <c r="K67" i="60"/>
  <c r="I67" i="60"/>
  <c r="U66" i="60"/>
  <c r="Q66" i="60"/>
  <c r="O66" i="60"/>
  <c r="K66" i="60"/>
  <c r="I66" i="60"/>
  <c r="U65" i="60"/>
  <c r="Q65" i="60"/>
  <c r="O65" i="60"/>
  <c r="K65" i="60"/>
  <c r="I65" i="60"/>
  <c r="U64" i="60"/>
  <c r="Q64" i="60"/>
  <c r="O64" i="60"/>
  <c r="M64" i="60"/>
  <c r="K64" i="60"/>
  <c r="I64" i="60"/>
  <c r="U63" i="60"/>
  <c r="Q63" i="60"/>
  <c r="O63" i="60"/>
  <c r="M63" i="60"/>
  <c r="K63" i="60"/>
  <c r="I63" i="60"/>
  <c r="U62" i="60"/>
  <c r="Q62" i="60"/>
  <c r="O62" i="60"/>
  <c r="M62" i="60"/>
  <c r="K62" i="60"/>
  <c r="I62" i="60"/>
  <c r="U61" i="60"/>
  <c r="Q61" i="60"/>
  <c r="O61" i="60"/>
  <c r="K61" i="60"/>
  <c r="I61" i="60"/>
  <c r="U60" i="60"/>
  <c r="Q60" i="60"/>
  <c r="O60" i="60"/>
  <c r="M60" i="60"/>
  <c r="K60" i="60"/>
  <c r="I60" i="60"/>
  <c r="U59" i="60"/>
  <c r="Q59" i="60"/>
  <c r="O59" i="60"/>
  <c r="K59" i="60"/>
  <c r="I59" i="60"/>
  <c r="U58" i="60"/>
  <c r="U57" i="60" s="1"/>
  <c r="Q58" i="60"/>
  <c r="O58" i="60"/>
  <c r="O57" i="60" s="1"/>
  <c r="K58" i="60"/>
  <c r="I58" i="60"/>
  <c r="I57" i="60" s="1"/>
  <c r="U56" i="60"/>
  <c r="Q56" i="60"/>
  <c r="O56" i="60"/>
  <c r="K56" i="60"/>
  <c r="I56" i="60"/>
  <c r="U55" i="60"/>
  <c r="Q55" i="60"/>
  <c r="O55" i="60"/>
  <c r="K55" i="60"/>
  <c r="I55" i="60"/>
  <c r="U54" i="60"/>
  <c r="Q54" i="60"/>
  <c r="O54" i="60"/>
  <c r="M54" i="60"/>
  <c r="K54" i="60"/>
  <c r="I54" i="60"/>
  <c r="U53" i="60"/>
  <c r="Q53" i="60"/>
  <c r="O53" i="60"/>
  <c r="K53" i="60"/>
  <c r="I53" i="60"/>
  <c r="U52" i="60"/>
  <c r="Q52" i="60"/>
  <c r="O52" i="60"/>
  <c r="M52" i="60"/>
  <c r="K52" i="60"/>
  <c r="I52" i="60"/>
  <c r="U51" i="60"/>
  <c r="Q51" i="60"/>
  <c r="O51" i="60"/>
  <c r="K51" i="60"/>
  <c r="I51" i="60"/>
  <c r="U50" i="60"/>
  <c r="Q50" i="60"/>
  <c r="O50" i="60"/>
  <c r="K50" i="60"/>
  <c r="I50" i="60"/>
  <c r="U49" i="60"/>
  <c r="Q49" i="60"/>
  <c r="O49" i="60"/>
  <c r="K49" i="60"/>
  <c r="I49" i="60"/>
  <c r="U48" i="60"/>
  <c r="Q48" i="60"/>
  <c r="O48" i="60"/>
  <c r="M48" i="60"/>
  <c r="K48" i="60"/>
  <c r="I48" i="60"/>
  <c r="U47" i="60"/>
  <c r="Q47" i="60"/>
  <c r="O47" i="60"/>
  <c r="K47" i="60"/>
  <c r="I47" i="60"/>
  <c r="U46" i="60"/>
  <c r="Q46" i="60"/>
  <c r="O46" i="60"/>
  <c r="M46" i="60"/>
  <c r="K46" i="60"/>
  <c r="I46" i="60"/>
  <c r="U45" i="60"/>
  <c r="Q45" i="60"/>
  <c r="O45" i="60"/>
  <c r="K45" i="60"/>
  <c r="I45" i="60"/>
  <c r="U44" i="60"/>
  <c r="Q44" i="60"/>
  <c r="O44" i="60"/>
  <c r="M44" i="60"/>
  <c r="K44" i="60"/>
  <c r="I44" i="60"/>
  <c r="U43" i="60"/>
  <c r="Q43" i="60"/>
  <c r="O43" i="60"/>
  <c r="K43" i="60"/>
  <c r="I43" i="60"/>
  <c r="U42" i="60"/>
  <c r="Q42" i="60"/>
  <c r="O42" i="60"/>
  <c r="K42" i="60"/>
  <c r="I42" i="60"/>
  <c r="U41" i="60"/>
  <c r="Q41" i="60"/>
  <c r="Q39" i="60" s="1"/>
  <c r="O41" i="60"/>
  <c r="K41" i="60"/>
  <c r="I41" i="60"/>
  <c r="U40" i="60"/>
  <c r="U39" i="60" s="1"/>
  <c r="Q40" i="60"/>
  <c r="O40" i="60"/>
  <c r="M40" i="60"/>
  <c r="K40" i="60"/>
  <c r="I40" i="60"/>
  <c r="G39" i="60"/>
  <c r="U38" i="60"/>
  <c r="U37" i="60" s="1"/>
  <c r="Q38" i="60"/>
  <c r="Q37" i="60" s="1"/>
  <c r="O38" i="60"/>
  <c r="O37" i="60"/>
  <c r="M38" i="60"/>
  <c r="M37" i="60" s="1"/>
  <c r="K38" i="60"/>
  <c r="K37" i="60" s="1"/>
  <c r="I38" i="60"/>
  <c r="I37" i="60" s="1"/>
  <c r="U36" i="60"/>
  <c r="Q36" i="60"/>
  <c r="O36" i="60"/>
  <c r="M36" i="60"/>
  <c r="K36" i="60"/>
  <c r="I36" i="60"/>
  <c r="U35" i="60"/>
  <c r="Q35" i="60"/>
  <c r="O35" i="60"/>
  <c r="M35" i="60"/>
  <c r="K35" i="60"/>
  <c r="I35" i="60"/>
  <c r="U34" i="60"/>
  <c r="Q34" i="60"/>
  <c r="O34" i="60"/>
  <c r="M34" i="60"/>
  <c r="K34" i="60"/>
  <c r="I34" i="60"/>
  <c r="U33" i="60"/>
  <c r="Q33" i="60"/>
  <c r="O33" i="60"/>
  <c r="O28" i="60" s="1"/>
  <c r="K33" i="60"/>
  <c r="I33" i="60"/>
  <c r="U32" i="60"/>
  <c r="Q32" i="60"/>
  <c r="O32" i="60"/>
  <c r="K32" i="60"/>
  <c r="I32" i="60"/>
  <c r="U31" i="60"/>
  <c r="U28" i="60" s="1"/>
  <c r="Q31" i="60"/>
  <c r="O31" i="60"/>
  <c r="K31" i="60"/>
  <c r="I31" i="60"/>
  <c r="U30" i="60"/>
  <c r="Q30" i="60"/>
  <c r="O30" i="60"/>
  <c r="M30" i="60"/>
  <c r="K30" i="60"/>
  <c r="I30" i="60"/>
  <c r="U29" i="60"/>
  <c r="Q29" i="60"/>
  <c r="Q28" i="60" s="1"/>
  <c r="O29" i="60"/>
  <c r="M29" i="60"/>
  <c r="K29" i="60"/>
  <c r="K28" i="60" s="1"/>
  <c r="I29" i="60"/>
  <c r="U27" i="60"/>
  <c r="U26" i="60" s="1"/>
  <c r="Q27" i="60"/>
  <c r="Q26" i="60" s="1"/>
  <c r="O27" i="60"/>
  <c r="O26" i="60"/>
  <c r="M27" i="60"/>
  <c r="K27" i="60"/>
  <c r="K26" i="60" s="1"/>
  <c r="I27" i="60"/>
  <c r="I26" i="60"/>
  <c r="M26" i="60"/>
  <c r="G26" i="60"/>
  <c r="U25" i="60"/>
  <c r="U24" i="60"/>
  <c r="Q25" i="60"/>
  <c r="Q24" i="60" s="1"/>
  <c r="O25" i="60"/>
  <c r="M25" i="60"/>
  <c r="M24" i="60" s="1"/>
  <c r="K25" i="60"/>
  <c r="K24" i="60" s="1"/>
  <c r="I25" i="60"/>
  <c r="I24" i="60" s="1"/>
  <c r="O24" i="60"/>
  <c r="G24" i="60"/>
  <c r="U23" i="60"/>
  <c r="U22" i="60" s="1"/>
  <c r="Q23" i="60"/>
  <c r="Q22" i="60" s="1"/>
  <c r="O23" i="60"/>
  <c r="M23" i="60"/>
  <c r="M22" i="60" s="1"/>
  <c r="K23" i="60"/>
  <c r="K22" i="60" s="1"/>
  <c r="I23" i="60"/>
  <c r="I22" i="60" s="1"/>
  <c r="O22" i="60"/>
  <c r="G22" i="60"/>
  <c r="U21" i="60"/>
  <c r="Q21" i="60"/>
  <c r="O21" i="60"/>
  <c r="K21" i="60"/>
  <c r="I21" i="60"/>
  <c r="U20" i="60"/>
  <c r="Q20" i="60"/>
  <c r="O20" i="60"/>
  <c r="M20" i="60"/>
  <c r="K20" i="60"/>
  <c r="I20" i="60"/>
  <c r="U19" i="60"/>
  <c r="Q19" i="60"/>
  <c r="O19" i="60"/>
  <c r="M19" i="60"/>
  <c r="K19" i="60"/>
  <c r="I19" i="60"/>
  <c r="U18" i="60"/>
  <c r="Q18" i="60"/>
  <c r="O18" i="60"/>
  <c r="M18" i="60"/>
  <c r="K18" i="60"/>
  <c r="I18" i="60"/>
  <c r="U17" i="60"/>
  <c r="Q17" i="60"/>
  <c r="O17" i="60"/>
  <c r="K17" i="60"/>
  <c r="I17" i="60"/>
  <c r="U16" i="60"/>
  <c r="Q16" i="60"/>
  <c r="O16" i="60"/>
  <c r="M16" i="60"/>
  <c r="K16" i="60"/>
  <c r="I16" i="60"/>
  <c r="U15" i="60"/>
  <c r="Q15" i="60"/>
  <c r="O15" i="60"/>
  <c r="M15" i="60"/>
  <c r="K15" i="60"/>
  <c r="I15" i="60"/>
  <c r="U14" i="60"/>
  <c r="Q14" i="60"/>
  <c r="O14" i="60"/>
  <c r="K14" i="60"/>
  <c r="I14" i="60"/>
  <c r="U13" i="60"/>
  <c r="Q13" i="60"/>
  <c r="O13" i="60"/>
  <c r="K13" i="60"/>
  <c r="I13" i="60"/>
  <c r="U12" i="60"/>
  <c r="Q12" i="60"/>
  <c r="O12" i="60"/>
  <c r="M12" i="60"/>
  <c r="K12" i="60"/>
  <c r="I12" i="60"/>
  <c r="U11" i="60"/>
  <c r="Q11" i="60"/>
  <c r="O11" i="60"/>
  <c r="M11" i="60"/>
  <c r="K11" i="60"/>
  <c r="I11" i="60"/>
  <c r="U10" i="60"/>
  <c r="Q10" i="60"/>
  <c r="O10" i="60"/>
  <c r="O8" i="60" s="1"/>
  <c r="M10" i="60"/>
  <c r="K10" i="60"/>
  <c r="I10" i="60"/>
  <c r="U9" i="60"/>
  <c r="U8" i="60" s="1"/>
  <c r="Q9" i="60"/>
  <c r="O9" i="60"/>
  <c r="M9" i="60"/>
  <c r="K9" i="60"/>
  <c r="I9" i="60"/>
  <c r="K8" i="60"/>
  <c r="R28" i="58"/>
  <c r="BD1144" i="62"/>
  <c r="BD1145" i="62"/>
  <c r="H41" i="65" s="1"/>
  <c r="BC845" i="62"/>
  <c r="G30" i="65" s="1"/>
  <c r="BD79" i="62"/>
  <c r="H8" i="65" s="1"/>
  <c r="BB79" i="62"/>
  <c r="G775" i="62"/>
  <c r="G326" i="62"/>
  <c r="G151" i="62"/>
  <c r="G1047" i="62"/>
  <c r="F11" i="65"/>
  <c r="G1155" i="62"/>
  <c r="G312" i="62"/>
  <c r="G965" i="62"/>
  <c r="G945" i="62"/>
  <c r="G574" i="62"/>
  <c r="G1142" i="62"/>
  <c r="G142" i="62"/>
  <c r="F8" i="65"/>
  <c r="G364" i="62"/>
  <c r="G28" i="60"/>
  <c r="I16" i="63"/>
  <c r="G74" i="60"/>
  <c r="I18" i="63" s="1"/>
  <c r="G8" i="60"/>
  <c r="F15" i="61"/>
  <c r="G20" i="61"/>
  <c r="G10" i="61"/>
  <c r="G33" i="61"/>
  <c r="F14" i="57"/>
  <c r="G57" i="55"/>
  <c r="G21" i="55"/>
  <c r="G20" i="55" s="1"/>
  <c r="F20" i="55"/>
  <c r="F13" i="55"/>
  <c r="E25" i="49"/>
  <c r="F14" i="55"/>
  <c r="E24" i="49" s="1"/>
  <c r="F13" i="53"/>
  <c r="E23" i="49" s="1"/>
  <c r="F19" i="53"/>
  <c r="G19" i="53"/>
  <c r="G18" i="53" s="1"/>
  <c r="G14" i="59"/>
  <c r="G33" i="59"/>
  <c r="G24" i="25"/>
  <c r="F29" i="18"/>
  <c r="F28" i="18"/>
  <c r="E28" i="18" s="1"/>
  <c r="F13" i="18"/>
  <c r="G17" i="18"/>
  <c r="G13" i="18"/>
  <c r="G29" i="18"/>
  <c r="F31" i="16"/>
  <c r="E30" i="16" s="1"/>
  <c r="G31" i="16"/>
  <c r="F13" i="16"/>
  <c r="F30" i="16"/>
  <c r="G14" i="16"/>
  <c r="G31" i="14"/>
  <c r="F31" i="14"/>
  <c r="G14" i="14"/>
  <c r="G19" i="14"/>
  <c r="F30" i="14"/>
  <c r="G29" i="12"/>
  <c r="F28" i="12"/>
  <c r="E28" i="12" s="1"/>
  <c r="G17" i="12"/>
  <c r="G14" i="12"/>
  <c r="G13" i="12" s="1"/>
  <c r="F14" i="12"/>
  <c r="F30" i="10"/>
  <c r="F14" i="10"/>
  <c r="F30" i="8"/>
  <c r="G103" i="8"/>
  <c r="F14" i="8"/>
  <c r="F27" i="6"/>
  <c r="G13" i="16"/>
  <c r="G13" i="14"/>
  <c r="M68" i="60"/>
  <c r="F18" i="35"/>
  <c r="F17" i="35"/>
  <c r="F13" i="46"/>
  <c r="G18" i="44"/>
  <c r="G17" i="44" s="1"/>
  <c r="G55" i="44"/>
  <c r="F13" i="44"/>
  <c r="G18" i="35"/>
  <c r="F13" i="33"/>
  <c r="G30" i="31"/>
  <c r="F26" i="27"/>
  <c r="G1015" i="62"/>
  <c r="BB1004" i="62"/>
  <c r="BE789" i="62"/>
  <c r="I29" i="65" s="1"/>
  <c r="G278" i="62"/>
  <c r="BA81" i="62"/>
  <c r="BA92" i="62" s="1"/>
  <c r="E9" i="65" s="1"/>
  <c r="G92" i="62"/>
  <c r="BA278" i="62"/>
  <c r="E14" i="65"/>
  <c r="BA1037" i="62"/>
  <c r="E37" i="65" s="1"/>
  <c r="BC965" i="62"/>
  <c r="G34" i="65" s="1"/>
  <c r="BD931" i="62"/>
  <c r="H32" i="65" s="1"/>
  <c r="BD744" i="62"/>
  <c r="H24" i="65" s="1"/>
  <c r="BB688" i="62"/>
  <c r="BB744" i="62" s="1"/>
  <c r="F24" i="65" s="1"/>
  <c r="G744" i="62"/>
  <c r="BB758" i="62"/>
  <c r="G767" i="62"/>
  <c r="BC1155" i="62"/>
  <c r="G42" i="65" s="1"/>
  <c r="BA965" i="62"/>
  <c r="E34" i="65" s="1"/>
  <c r="BB965" i="62"/>
  <c r="F34" i="65"/>
  <c r="BA1076" i="62"/>
  <c r="E39" i="65"/>
  <c r="BD869" i="62"/>
  <c r="H31" i="65"/>
  <c r="BA354" i="62"/>
  <c r="E17" i="65"/>
  <c r="BC869" i="62"/>
  <c r="G31" i="65"/>
  <c r="BD789" i="62"/>
  <c r="H29" i="65"/>
  <c r="BA767" i="62"/>
  <c r="E26" i="65"/>
  <c r="BB312" i="62"/>
  <c r="F15" i="65"/>
  <c r="BD172" i="62"/>
  <c r="H12" i="65"/>
  <c r="BD670" i="62"/>
  <c r="H23" i="65"/>
  <c r="BA670" i="62"/>
  <c r="E23" i="65"/>
  <c r="BB326" i="62"/>
  <c r="F16" i="65"/>
  <c r="BE312" i="62"/>
  <c r="I15" i="65"/>
  <c r="BC172" i="62"/>
  <c r="G12" i="65"/>
  <c r="BE142" i="62"/>
  <c r="I10" i="65"/>
  <c r="BC931" i="62"/>
  <c r="G32" i="65"/>
  <c r="BE869" i="62"/>
  <c r="I31" i="65"/>
  <c r="BE845" i="62"/>
  <c r="I30" i="65"/>
  <c r="BD448" i="62"/>
  <c r="H20" i="65"/>
  <c r="BB354" i="62"/>
  <c r="F17" i="65"/>
  <c r="BE326" i="62"/>
  <c r="I16" i="65"/>
  <c r="BD312" i="62"/>
  <c r="H15" i="65"/>
  <c r="BB172" i="62"/>
  <c r="F12" i="65"/>
  <c r="BC142" i="62"/>
  <c r="G10" i="65"/>
  <c r="BA79" i="62" l="1"/>
  <c r="E8" i="65" s="1"/>
  <c r="BB869" i="62"/>
  <c r="F31" i="65" s="1"/>
  <c r="E27" i="6"/>
  <c r="BB1037" i="62"/>
  <c r="F37" i="65" s="1"/>
  <c r="F14" i="6"/>
  <c r="G17" i="6"/>
  <c r="G13" i="6" s="1"/>
  <c r="G45" i="6" s="1"/>
  <c r="E13" i="8"/>
  <c r="BD1142" i="62"/>
  <c r="H40" i="65" s="1"/>
  <c r="BD1076" i="62"/>
  <c r="H39" i="65" s="1"/>
  <c r="BD1047" i="62"/>
  <c r="H38" i="65" s="1"/>
  <c r="BD1037" i="62"/>
  <c r="H37" i="65" s="1"/>
  <c r="BA945" i="62"/>
  <c r="E33" i="65" s="1"/>
  <c r="BA845" i="62"/>
  <c r="E30" i="65" s="1"/>
  <c r="BE754" i="62"/>
  <c r="I25" i="65" s="1"/>
  <c r="BE744" i="62"/>
  <c r="I24" i="65" s="1"/>
  <c r="BE670" i="62"/>
  <c r="I23" i="65" s="1"/>
  <c r="BC387" i="62"/>
  <c r="G19" i="65" s="1"/>
  <c r="G79" i="62"/>
  <c r="G387" i="62"/>
  <c r="G869" i="62"/>
  <c r="O39" i="60"/>
  <c r="BB589" i="62"/>
  <c r="BB670" i="62" s="1"/>
  <c r="F23" i="65" s="1"/>
  <c r="G670" i="62"/>
  <c r="F13" i="27"/>
  <c r="G14" i="27"/>
  <c r="E25" i="67"/>
  <c r="G57" i="60"/>
  <c r="I19" i="63" s="1"/>
  <c r="G448" i="62"/>
  <c r="G14" i="8"/>
  <c r="G13" i="8" s="1"/>
  <c r="G107" i="8" s="1"/>
  <c r="E30" i="14"/>
  <c r="G13" i="59"/>
  <c r="G71" i="59" s="1"/>
  <c r="G12" i="62"/>
  <c r="I8" i="60"/>
  <c r="BB779" i="62"/>
  <c r="BB789" i="62" s="1"/>
  <c r="F29" i="65" s="1"/>
  <c r="G789" i="62"/>
  <c r="G1037" i="62"/>
  <c r="G28" i="4"/>
  <c r="E27" i="67"/>
  <c r="F13" i="59"/>
  <c r="E26" i="58" s="1"/>
  <c r="BC1076" i="62"/>
  <c r="G39" i="65" s="1"/>
  <c r="BC1047" i="62"/>
  <c r="G38" i="65" s="1"/>
  <c r="BC1037" i="62"/>
  <c r="G37" i="65" s="1"/>
  <c r="BD754" i="62"/>
  <c r="H25" i="65" s="1"/>
  <c r="BB571" i="62"/>
  <c r="F21" i="65" s="1"/>
  <c r="BB448" i="62"/>
  <c r="F20" i="65" s="1"/>
  <c r="BC79" i="62"/>
  <c r="G8" i="65" s="1"/>
  <c r="G172" i="62"/>
  <c r="BB767" i="62"/>
  <c r="F26" i="65" s="1"/>
  <c r="F13" i="10"/>
  <c r="E13" i="10" s="1"/>
  <c r="E23" i="1"/>
  <c r="G845" i="62"/>
  <c r="G227" i="62"/>
  <c r="I28" i="60"/>
  <c r="K39" i="60"/>
  <c r="O74" i="60"/>
  <c r="I74" i="60"/>
  <c r="K88" i="60"/>
  <c r="U88" i="60"/>
  <c r="F13" i="6"/>
  <c r="E13" i="6" s="1"/>
  <c r="G28" i="18"/>
  <c r="G58" i="18" s="1"/>
  <c r="I17" i="63"/>
  <c r="G971" i="62"/>
  <c r="G571" i="62"/>
  <c r="G354" i="62"/>
  <c r="Q8" i="60"/>
  <c r="I39" i="60"/>
  <c r="Q57" i="60"/>
  <c r="BB874" i="62"/>
  <c r="BB931" i="62" s="1"/>
  <c r="F32" i="65" s="1"/>
  <c r="G931" i="62"/>
  <c r="BB1053" i="62"/>
  <c r="BB1076" i="62" s="1"/>
  <c r="F39" i="65" s="1"/>
  <c r="G1076" i="62"/>
  <c r="F31" i="8"/>
  <c r="E30" i="8" s="1"/>
  <c r="G31" i="10"/>
  <c r="F31" i="10"/>
  <c r="E30" i="10" s="1"/>
  <c r="E13" i="12"/>
  <c r="G30" i="14"/>
  <c r="G105" i="14" s="1"/>
  <c r="F13" i="20"/>
  <c r="E13" i="20" s="1"/>
  <c r="G14" i="20"/>
  <c r="G13" i="20" s="1"/>
  <c r="G21" i="20" s="1"/>
  <c r="F14" i="22"/>
  <c r="E26" i="21" s="1"/>
  <c r="E28" i="21" s="1"/>
  <c r="G14" i="22"/>
  <c r="G13" i="22" s="1"/>
  <c r="G19" i="25"/>
  <c r="G18" i="25" s="1"/>
  <c r="F13" i="29"/>
  <c r="E25" i="66" s="1"/>
  <c r="G14" i="29"/>
  <c r="G122" i="31"/>
  <c r="G29" i="31" s="1"/>
  <c r="G72" i="35"/>
  <c r="G17" i="35" s="1"/>
  <c r="G85" i="35" s="1"/>
  <c r="F64" i="61"/>
  <c r="K57" i="60"/>
  <c r="Q74" i="60"/>
  <c r="M88" i="60"/>
  <c r="G64" i="61"/>
  <c r="BA151" i="62"/>
  <c r="E11" i="65" s="1"/>
  <c r="BB1047" i="62"/>
  <c r="F38" i="65" s="1"/>
  <c r="BA1155" i="62"/>
  <c r="E42" i="65" s="1"/>
  <c r="F14" i="16"/>
  <c r="E24" i="2" s="1"/>
  <c r="G27" i="22"/>
  <c r="E29" i="21" s="1"/>
  <c r="G27" i="27"/>
  <c r="G26" i="27" s="1"/>
  <c r="F25" i="29"/>
  <c r="G17" i="31"/>
  <c r="G14" i="55"/>
  <c r="G13" i="55" s="1"/>
  <c r="G65" i="55" s="1"/>
  <c r="BE1155" i="62"/>
  <c r="I42" i="65" s="1"/>
  <c r="BD775" i="62"/>
  <c r="H28" i="65" s="1"/>
  <c r="BE278" i="62"/>
  <c r="I14" i="65" s="1"/>
  <c r="BE227" i="62"/>
  <c r="I13" i="65" s="1"/>
  <c r="BE172" i="62"/>
  <c r="I12" i="65" s="1"/>
  <c r="BB142" i="62"/>
  <c r="F10" i="65" s="1"/>
  <c r="F43" i="65" s="1"/>
  <c r="C16" i="64" s="1"/>
  <c r="BB92" i="62"/>
  <c r="F9" i="65" s="1"/>
  <c r="F30" i="31"/>
  <c r="F14" i="37"/>
  <c r="G18" i="42"/>
  <c r="G17" i="42" s="1"/>
  <c r="BD1155" i="62"/>
  <c r="H42" i="65" s="1"/>
  <c r="BC945" i="62"/>
  <c r="G33" i="65" s="1"/>
  <c r="BC789" i="62"/>
  <c r="G29" i="65" s="1"/>
  <c r="BC775" i="62"/>
  <c r="G28" i="65" s="1"/>
  <c r="BD387" i="62"/>
  <c r="H19" i="65" s="1"/>
  <c r="BD364" i="62"/>
  <c r="H18" i="65" s="1"/>
  <c r="BD354" i="62"/>
  <c r="H17" i="65" s="1"/>
  <c r="BD326" i="62"/>
  <c r="H16" i="65" s="1"/>
  <c r="BD278" i="62"/>
  <c r="H14" i="65" s="1"/>
  <c r="BD227" i="62"/>
  <c r="H13" i="65" s="1"/>
  <c r="BE151" i="62"/>
  <c r="I11" i="65" s="1"/>
  <c r="BC12" i="62"/>
  <c r="G7" i="65" s="1"/>
  <c r="G43" i="65" s="1"/>
  <c r="C18" i="64" s="1"/>
  <c r="BB754" i="62"/>
  <c r="F25" i="65" s="1"/>
  <c r="G19" i="10"/>
  <c r="G13" i="10" s="1"/>
  <c r="G102" i="10"/>
  <c r="G75" i="12"/>
  <c r="G28" i="12" s="1"/>
  <c r="G79" i="12" s="1"/>
  <c r="G101" i="16"/>
  <c r="G30" i="16" s="1"/>
  <c r="G105" i="16" s="1"/>
  <c r="G13" i="25"/>
  <c r="G14" i="33"/>
  <c r="G13" i="33" s="1"/>
  <c r="G24" i="33"/>
  <c r="G23" i="33" s="1"/>
  <c r="G82" i="33" s="1"/>
  <c r="G14" i="37"/>
  <c r="G13" i="37" s="1"/>
  <c r="G54" i="37" s="1"/>
  <c r="G13" i="40"/>
  <c r="G19" i="40"/>
  <c r="G26" i="40"/>
  <c r="G18" i="40" s="1"/>
  <c r="R27" i="67" s="1"/>
  <c r="R28" i="67" s="1"/>
  <c r="G66" i="59"/>
  <c r="F21" i="55"/>
  <c r="E26" i="49" s="1"/>
  <c r="BA1142" i="62"/>
  <c r="E40" i="65" s="1"/>
  <c r="BA1047" i="62"/>
  <c r="E38" i="65" s="1"/>
  <c r="BE965" i="62"/>
  <c r="I34" i="65" s="1"/>
  <c r="BE945" i="62"/>
  <c r="I33" i="65" s="1"/>
  <c r="BE931" i="62"/>
  <c r="I32" i="65" s="1"/>
  <c r="BA789" i="62"/>
  <c r="E29" i="65" s="1"/>
  <c r="BC767" i="62"/>
  <c r="G26" i="65" s="1"/>
  <c r="BC754" i="62"/>
  <c r="G25" i="65" s="1"/>
  <c r="BC744" i="62"/>
  <c r="G24" i="65" s="1"/>
  <c r="BC670" i="62"/>
  <c r="G23" i="65" s="1"/>
  <c r="BE571" i="62"/>
  <c r="I21" i="65" s="1"/>
  <c r="BE448" i="62"/>
  <c r="I20" i="65" s="1"/>
  <c r="BB387" i="62"/>
  <c r="F19" i="65" s="1"/>
  <c r="BB364" i="62"/>
  <c r="F18" i="65" s="1"/>
  <c r="BC354" i="62"/>
  <c r="G17" i="65" s="1"/>
  <c r="BC326" i="62"/>
  <c r="G16" i="65" s="1"/>
  <c r="BC312" i="62"/>
  <c r="G15" i="65" s="1"/>
  <c r="BC278" i="62"/>
  <c r="G14" i="65" s="1"/>
  <c r="BC227" i="62"/>
  <c r="G13" i="65" s="1"/>
  <c r="BE92" i="62"/>
  <c r="I9" i="65" s="1"/>
  <c r="BE79" i="62"/>
  <c r="I8" i="65" s="1"/>
  <c r="I43" i="65" s="1"/>
  <c r="C21" i="64" s="1"/>
  <c r="BA312" i="62"/>
  <c r="E15" i="65" s="1"/>
  <c r="E64" i="61"/>
  <c r="G20" i="4"/>
  <c r="R27" i="2" s="1"/>
  <c r="R28" i="2" s="1"/>
  <c r="F14" i="18"/>
  <c r="E13" i="18" s="1"/>
  <c r="G17" i="27"/>
  <c r="G13" i="27" s="1"/>
  <c r="G97" i="27" s="1"/>
  <c r="G17" i="29"/>
  <c r="G26" i="29"/>
  <c r="G25" i="29" s="1"/>
  <c r="F13" i="31"/>
  <c r="F14" i="33"/>
  <c r="E24" i="66" s="1"/>
  <c r="F24" i="33"/>
  <c r="E26" i="66" s="1"/>
  <c r="F18" i="44"/>
  <c r="G14" i="46"/>
  <c r="G13" i="46" s="1"/>
  <c r="G45" i="46" s="1"/>
  <c r="F14" i="59"/>
  <c r="E27" i="58" s="1"/>
  <c r="F18" i="53"/>
  <c r="G14" i="57"/>
  <c r="G13" i="57" s="1"/>
  <c r="G45" i="57" s="1"/>
  <c r="M28" i="60"/>
  <c r="BB1155" i="62"/>
  <c r="F42" i="65" s="1"/>
  <c r="BE1037" i="62"/>
  <c r="I37" i="65" s="1"/>
  <c r="BD965" i="62"/>
  <c r="H34" i="65" s="1"/>
  <c r="BD845" i="62"/>
  <c r="H30" i="65" s="1"/>
  <c r="BE775" i="62"/>
  <c r="I28" i="65" s="1"/>
  <c r="BA754" i="62"/>
  <c r="E25" i="65" s="1"/>
  <c r="BA744" i="62"/>
  <c r="E24" i="65" s="1"/>
  <c r="BD571" i="62"/>
  <c r="H21" i="65" s="1"/>
  <c r="BE387" i="62"/>
  <c r="I19" i="65" s="1"/>
  <c r="BE364" i="62"/>
  <c r="I18" i="65" s="1"/>
  <c r="BB278" i="62"/>
  <c r="F14" i="65" s="1"/>
  <c r="BB227" i="62"/>
  <c r="F13" i="65" s="1"/>
  <c r="BD92" i="62"/>
  <c r="H9" i="65" s="1"/>
  <c r="H43" i="65" s="1"/>
  <c r="C17" i="64" s="1"/>
  <c r="I23" i="63"/>
  <c r="G27" i="63" s="1"/>
  <c r="G31" i="63" s="1"/>
  <c r="M74" i="60"/>
  <c r="E27" i="2"/>
  <c r="G33" i="4"/>
  <c r="E29" i="66"/>
  <c r="E29" i="67"/>
  <c r="E29" i="1" s="1"/>
  <c r="G31" i="51"/>
  <c r="G88" i="53"/>
  <c r="BA142" i="62"/>
  <c r="E10" i="65" s="1"/>
  <c r="E43" i="65" s="1"/>
  <c r="BA326" i="62"/>
  <c r="E16" i="65" s="1"/>
  <c r="BA448" i="62"/>
  <c r="E20" i="65" s="1"/>
  <c r="BB1142" i="62"/>
  <c r="F40" i="65" s="1"/>
  <c r="G32" i="22"/>
  <c r="G13" i="31"/>
  <c r="G135" i="31" s="1"/>
  <c r="E26" i="67"/>
  <c r="M8" i="60"/>
  <c r="M39" i="60"/>
  <c r="G770" i="62"/>
  <c r="F23" i="33"/>
  <c r="E27" i="66" s="1"/>
  <c r="G14" i="42"/>
  <c r="G13" i="42" s="1"/>
  <c r="F13" i="57"/>
  <c r="M58" i="60"/>
  <c r="M57" i="60" s="1"/>
  <c r="E25" i="2"/>
  <c r="G28" i="63"/>
  <c r="R27" i="66" l="1"/>
  <c r="R28" i="66" s="1"/>
  <c r="G42" i="25"/>
  <c r="E25" i="1"/>
  <c r="E26" i="2"/>
  <c r="E26" i="1" s="1"/>
  <c r="E28" i="67"/>
  <c r="G30" i="10"/>
  <c r="G106" i="10" s="1"/>
  <c r="E13" i="16"/>
  <c r="E27" i="49"/>
  <c r="E28" i="49" s="1"/>
  <c r="R30" i="49" s="1"/>
  <c r="P33" i="49" s="1"/>
  <c r="R33" i="49" s="1"/>
  <c r="R34" i="49" s="1"/>
  <c r="E28" i="58"/>
  <c r="R30" i="58" s="1"/>
  <c r="P33" i="58" s="1"/>
  <c r="G105" i="42"/>
  <c r="G13" i="29"/>
  <c r="G121" i="29" s="1"/>
  <c r="G55" i="65"/>
  <c r="I55" i="65" s="1"/>
  <c r="G51" i="65"/>
  <c r="I51" i="65" s="1"/>
  <c r="G48" i="65"/>
  <c r="I48" i="65" s="1"/>
  <c r="G53" i="65"/>
  <c r="I53" i="65" s="1"/>
  <c r="H56" i="65" s="1"/>
  <c r="G23" i="64" s="1"/>
  <c r="G50" i="65"/>
  <c r="I50" i="65" s="1"/>
  <c r="G49" i="65"/>
  <c r="I49" i="65" s="1"/>
  <c r="G52" i="65"/>
  <c r="I52" i="65" s="1"/>
  <c r="G19" i="64" s="1"/>
  <c r="G54" i="65"/>
  <c r="I54" i="65" s="1"/>
  <c r="C15" i="64"/>
  <c r="E24" i="1"/>
  <c r="E28" i="2"/>
  <c r="R30" i="2" s="1"/>
  <c r="P33" i="2" s="1"/>
  <c r="G30" i="40"/>
  <c r="E27" i="1"/>
  <c r="R27" i="21"/>
  <c r="R28" i="21" s="1"/>
  <c r="R30" i="21" s="1"/>
  <c r="P33" i="21" s="1"/>
  <c r="R33" i="21" s="1"/>
  <c r="R34" i="21" s="1"/>
  <c r="G37" i="22"/>
  <c r="R30" i="67"/>
  <c r="P33" i="67" s="1"/>
  <c r="E28" i="66"/>
  <c r="R30" i="66" s="1"/>
  <c r="P33" i="66" s="1"/>
  <c r="E22" i="1"/>
  <c r="C19" i="64"/>
  <c r="C22" i="64" s="1"/>
  <c r="E28" i="1" l="1"/>
  <c r="R33" i="58"/>
  <c r="R34" i="58" s="1"/>
  <c r="R33" i="67"/>
  <c r="R34" i="67" s="1"/>
  <c r="R33" i="66"/>
  <c r="R34" i="66" s="1"/>
  <c r="R33" i="2"/>
  <c r="R34" i="2" s="1"/>
  <c r="C23" i="64"/>
  <c r="F30" i="64" s="1"/>
  <c r="F31" i="64"/>
  <c r="F34" i="64" s="1"/>
  <c r="G22" i="64"/>
  <c r="R27" i="1"/>
  <c r="R28" i="1" s="1"/>
  <c r="R30" i="1" s="1"/>
  <c r="P33" i="1" s="1"/>
  <c r="R33" i="1" l="1"/>
  <c r="R34" i="1" s="1"/>
</calcChain>
</file>

<file path=xl/sharedStrings.xml><?xml version="1.0" encoding="utf-8"?>
<sst xmlns="http://schemas.openxmlformats.org/spreadsheetml/2006/main" count="8922" uniqueCount="2724">
  <si>
    <t>KRYCÍ LIST ROZPOČTU</t>
  </si>
  <si>
    <t>Název stavby</t>
  </si>
  <si>
    <t>Rekonstrukce trakční měnírny Michálkovice</t>
  </si>
  <si>
    <t>JKSO</t>
  </si>
  <si>
    <t>Název objektu</t>
  </si>
  <si>
    <t>EČO</t>
  </si>
  <si>
    <t xml:space="preserve">   </t>
  </si>
  <si>
    <t>Místo</t>
  </si>
  <si>
    <t>Ostrava</t>
  </si>
  <si>
    <t>IČ</t>
  </si>
  <si>
    <t>DIČ</t>
  </si>
  <si>
    <t>Objednatel</t>
  </si>
  <si>
    <t xml:space="preserve">Dopravní podnik Ostrava a.s.   </t>
  </si>
  <si>
    <t>Projektant</t>
  </si>
  <si>
    <t>Zhotovitel</t>
  </si>
  <si>
    <t>Zpracoval</t>
  </si>
  <si>
    <t>RPE, s.r.o., Heršpická 993/11b, 63900 Brno-Štýřice</t>
  </si>
  <si>
    <t>Rozpočet číslo</t>
  </si>
  <si>
    <t>Dne</t>
  </si>
  <si>
    <t>03.02.2016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</si>
  <si>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</si>
  <si>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</si>
  <si>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</si>
  <si>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</si>
  <si>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</si>
  <si>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</si>
  <si>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</si>
  <si>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</si>
  <si>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</si>
  <si>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</si>
  <si>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</si>
  <si>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</si>
  <si>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</si>
  <si>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</si>
  <si>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</si>
  <si>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</si>
  <si>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</si>
  <si>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</si>
  <si>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</si>
  <si>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</si>
  <si>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</si>
  <si>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 xml:space="preserve">Zařízení staveniště   </t>
  </si>
  <si>
    <t>2</t>
  </si>
  <si>
    <t>Montáž</t>
  </si>
  <si>
    <t>9</t>
  </si>
  <si>
    <t>Bez pevné podl.</t>
  </si>
  <si>
    <t>14</t>
  </si>
  <si>
    <t xml:space="preserve">Projektové práce   </t>
  </si>
  <si>
    <t>3</t>
  </si>
  <si>
    <t>PSV</t>
  </si>
  <si>
    <t>10</t>
  </si>
  <si>
    <t>Kulturní památka</t>
  </si>
  <si>
    <t>15</t>
  </si>
  <si>
    <t xml:space="preserve">Územní vlivy   </t>
  </si>
  <si>
    <t>4</t>
  </si>
  <si>
    <t>11</t>
  </si>
  <si>
    <t>16</t>
  </si>
  <si>
    <t xml:space="preserve">Provozní vlivy   </t>
  </si>
  <si>
    <t>5</t>
  </si>
  <si>
    <t>"M"</t>
  </si>
  <si>
    <t>17</t>
  </si>
  <si>
    <t xml:space="preserve">Jiné VRN   </t>
  </si>
  <si>
    <t>6</t>
  </si>
  <si>
    <t>18</t>
  </si>
  <si>
    <t>VRN z rozpočtu</t>
  </si>
  <si>
    <t>7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</si>
  <si>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</si>
  <si>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</si>
  <si>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</si>
  <si>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</si>
  <si>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</si>
  <si>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</si>
  <si>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</si>
  <si>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</si>
  <si>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</si>
  <si>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</si>
  <si>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</si>
  <si>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</si>
  <si>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</si>
  <si>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</si>
  <si>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</si>
  <si>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%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</si>
  <si>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</si>
  <si>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</si>
  <si>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</si>
  <si>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</si>
  <si>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</si>
  <si>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</si>
  <si>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</si>
  <si>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</si>
  <si>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</si>
  <si>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</si>
  <si>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PS101 - Rozvodna 22kV</t>
  </si>
  <si>
    <t xml:space="preserve">ROZPOČET  </t>
  </si>
  <si>
    <t>Stavba:   Rekonstrukce trakční měnírny Michálkovice</t>
  </si>
  <si>
    <t>Objekt:   PS101 - Rozvodna 22kV</t>
  </si>
  <si>
    <t>Objednatel:   Dopravní podnik Ostrava a.s.</t>
  </si>
  <si>
    <t xml:space="preserve">Zhotovitel:   </t>
  </si>
  <si>
    <t>Místo:   Ostrava</t>
  </si>
  <si>
    <t>Datum:   3.2.2016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</si>
  <si>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</si>
  <si>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</si>
  <si>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</si>
  <si>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</si>
  <si>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</si>
  <si>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</si>
  <si>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</si>
  <si>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M</t>
  </si>
  <si>
    <t xml:space="preserve">Práce a dodávky M   </t>
  </si>
  <si>
    <t>58-M</t>
  </si>
  <si>
    <t xml:space="preserve">Revize vyhrazených technických zařízení   </t>
  </si>
  <si>
    <t>580106019</t>
  </si>
  <si>
    <t xml:space="preserve">Zkouška zvýšeným napětím   </t>
  </si>
  <si>
    <t>měření</t>
  </si>
  <si>
    <t xml:space="preserve">Hodinové zúčtovací sazby   </t>
  </si>
  <si>
    <t>HZS3132</t>
  </si>
  <si>
    <t xml:space="preserve">Hodinová zúčtovací sazba elektromontér VN a VVN odborný   </t>
  </si>
  <si>
    <t>hod</t>
  </si>
  <si>
    <t>HZS4212</t>
  </si>
  <si>
    <t xml:space="preserve">Hodinová zúčtovací sazba revizní technik specialista   </t>
  </si>
  <si>
    <t>HZS4301X</t>
  </si>
  <si>
    <t xml:space="preserve">Hodinová zúčtovací sazba demontáže   </t>
  </si>
  <si>
    <t>VRN</t>
  </si>
  <si>
    <t xml:space="preserve">Vedlejší rozpočtové náklady   </t>
  </si>
  <si>
    <t>VRN1</t>
  </si>
  <si>
    <t xml:space="preserve">Průzkumné, geodetické a projektové práce   </t>
  </si>
  <si>
    <t>013244000</t>
  </si>
  <si>
    <t xml:space="preserve">Dokumentace pro provádění stavby   </t>
  </si>
  <si>
    <t>sada</t>
  </si>
  <si>
    <t>013254000</t>
  </si>
  <si>
    <t xml:space="preserve">Dokumentace skutečného provedení stavby   </t>
  </si>
  <si>
    <t>VRN3</t>
  </si>
  <si>
    <t>034002000</t>
  </si>
  <si>
    <t xml:space="preserve">Zabezpečení staveniště   </t>
  </si>
  <si>
    <t>VRN4</t>
  </si>
  <si>
    <t xml:space="preserve">Inženýrská činnost   </t>
  </si>
  <si>
    <t>043103001X</t>
  </si>
  <si>
    <t xml:space="preserve">Zkoušky bez rozlišení   </t>
  </si>
  <si>
    <t>VRN9</t>
  </si>
  <si>
    <t xml:space="preserve">Ostatní náklady   </t>
  </si>
  <si>
    <t>091003102X</t>
  </si>
  <si>
    <t xml:space="preserve">Zkratovací souprava nebo vozíky ve skříních   </t>
  </si>
  <si>
    <t>ks</t>
  </si>
  <si>
    <t>092103001</t>
  </si>
  <si>
    <t xml:space="preserve">Náklady na zkušební provoz   </t>
  </si>
  <si>
    <t>092104001X</t>
  </si>
  <si>
    <t xml:space="preserve">Průkaz způsobilosti   </t>
  </si>
  <si>
    <t>092104011X</t>
  </si>
  <si>
    <t xml:space="preserve">Odvoz demontované technologie a ekologická likvidace   </t>
  </si>
  <si>
    <t xml:space="preserve">Celkem   </t>
  </si>
  <si>
    <t>Část:</t>
  </si>
  <si>
    <t>hlavní přípojnice</t>
  </si>
  <si>
    <t>Datum:   11.2.2016</t>
  </si>
  <si>
    <t xml:space="preserve">Práce a dodávky PSV   </t>
  </si>
  <si>
    <t>746</t>
  </si>
  <si>
    <t xml:space="preserve">Elektromontáže - soubory pro vodiče   </t>
  </si>
  <si>
    <t>746711422</t>
  </si>
  <si>
    <t xml:space="preserve">Montáž podpěrka venkovní do 22 kV s paticí na čtyři šrouby   </t>
  </si>
  <si>
    <t>kus</t>
  </si>
  <si>
    <t>549420201X</t>
  </si>
  <si>
    <t xml:space="preserve">podpěrka staniční, mechanická pevnost 4kN   </t>
  </si>
  <si>
    <t>100 kus</t>
  </si>
  <si>
    <t>783</t>
  </si>
  <si>
    <t xml:space="preserve">Dokončovací práce - nátěry   </t>
  </si>
  <si>
    <t>783902110</t>
  </si>
  <si>
    <t xml:space="preserve">Nátěry kovových konstrukcí elektrických zařízení jednosložkové základní   </t>
  </si>
  <si>
    <t>m2</t>
  </si>
  <si>
    <t>246215110</t>
  </si>
  <si>
    <t xml:space="preserve">barva syntetická šedá 0110 S 2000 SYNOREX (á 10 kg)   </t>
  </si>
  <si>
    <t>kg</t>
  </si>
  <si>
    <t>783902120</t>
  </si>
  <si>
    <t xml:space="preserve">Nátěry kovových konstrukcí elektrických zařízení jednosložkové krycí   </t>
  </si>
  <si>
    <t>246216710</t>
  </si>
  <si>
    <t xml:space="preserve">email syntetický univerzální INDUSTRIT 1100 šedý S 2013 (á 9 kg)   </t>
  </si>
  <si>
    <t>246216700</t>
  </si>
  <si>
    <t xml:space="preserve">email syntetický univerzální INDUSTRIT 1000 bílý S 2013 (á 9 kg)   </t>
  </si>
  <si>
    <t>246216900</t>
  </si>
  <si>
    <t xml:space="preserve">email syntetický univerzální INDUSTRIT 6201 žluť chromová S 2013 (á 9 kg)   </t>
  </si>
  <si>
    <t>246216870</t>
  </si>
  <si>
    <t xml:space="preserve">email syntetický univerzální INDUSTRIT 7550 oranž návěštní S 2013 (á 9 kg)   </t>
  </si>
  <si>
    <t>246216890</t>
  </si>
  <si>
    <t xml:space="preserve">email syntetický univerzální INDUSTRIT 5300 zelená návěštní S 2013 (á 9 kg)   </t>
  </si>
  <si>
    <t>246420300</t>
  </si>
  <si>
    <t xml:space="preserve">ředidlo olejo-syntetické k nanášení štětcem S 6006   </t>
  </si>
  <si>
    <t>21-M</t>
  </si>
  <si>
    <t xml:space="preserve">Elektromontáže   </t>
  </si>
  <si>
    <t>210020621X</t>
  </si>
  <si>
    <t xml:space="preserve">Montáž pomocné ocelové konstrukce pod podpěrky   </t>
  </si>
  <si>
    <t>m</t>
  </si>
  <si>
    <t>154255401X</t>
  </si>
  <si>
    <t xml:space="preserve">profil ocel U6,5 ohýbaný   </t>
  </si>
  <si>
    <t>210020622X</t>
  </si>
  <si>
    <t xml:space="preserve">Montáž pomocné ocelové konstrukce pod uchycení MTP   </t>
  </si>
  <si>
    <t>210070302</t>
  </si>
  <si>
    <t xml:space="preserve">Montáž vodičů Al holých vedení spojovací z tyčí do 40x5 mm   </t>
  </si>
  <si>
    <t>194136401X</t>
  </si>
  <si>
    <t xml:space="preserve">tyč plochá Al  40x5 mm   </t>
  </si>
  <si>
    <t>210070501</t>
  </si>
  <si>
    <t xml:space="preserve">Montáž podpěrek držáků Al nebo Cu pasu   </t>
  </si>
  <si>
    <t>354319381X</t>
  </si>
  <si>
    <t xml:space="preserve">držák pro 1 Al pás 40x5 ležatý pevně uložený   </t>
  </si>
  <si>
    <t>34576001X</t>
  </si>
  <si>
    <t xml:space="preserve">pomocný instalační materiál   </t>
  </si>
  <si>
    <t>354319382X</t>
  </si>
  <si>
    <t xml:space="preserve">držák pro 1 Al pás 40x5 stojatý pevně uložený   </t>
  </si>
  <si>
    <t>210170307</t>
  </si>
  <si>
    <t xml:space="preserve">Montáž transformátorů měřících proudových vn   </t>
  </si>
  <si>
    <t>391331401X</t>
  </si>
  <si>
    <t xml:space="preserve">měřící trafo proudu průchozí 25/5/5A   </t>
  </si>
  <si>
    <t>210220001</t>
  </si>
  <si>
    <t xml:space="preserve">Montáž uzemňovacího vedení vodičů FeZn pomocí svorek na povrchu páskou do 120 mm2   </t>
  </si>
  <si>
    <t>354420620</t>
  </si>
  <si>
    <t xml:space="preserve">pás zemnící 30 x 4 mm FeZn   </t>
  </si>
  <si>
    <t>354416600</t>
  </si>
  <si>
    <t xml:space="preserve">podpěra vedení PV44 FeZn na konstrukce pro zemní pásek 30x4   </t>
  </si>
  <si>
    <t>kobka č. K1</t>
  </si>
  <si>
    <t>747</t>
  </si>
  <si>
    <t xml:space="preserve">Elektromontáže - kompletace rozvodů   </t>
  </si>
  <si>
    <t>747214210</t>
  </si>
  <si>
    <t xml:space="preserve">Montáž pojistka odpojovací do 22 kV pohon ruční se zapojením vodičů   </t>
  </si>
  <si>
    <t>358214311X</t>
  </si>
  <si>
    <t xml:space="preserve">vnitřní trojpólový odpojovač s ručním pohonem vlevo, p.k. 630A, 22kV, 25kA   </t>
  </si>
  <si>
    <t>747233701X</t>
  </si>
  <si>
    <t xml:space="preserve">Montáž vakuového vypínače   </t>
  </si>
  <si>
    <t>358229801X</t>
  </si>
  <si>
    <t xml:space="preserve">modul s vakuovým vypínačem 630A   </t>
  </si>
  <si>
    <t>138921111X</t>
  </si>
  <si>
    <t xml:space="preserve">oplechování (krytí min. IP20) včetně zhotovení otvorů pro přístroje a uchycení na ocelové konstrukce, povrchová úprava lakováním, nátěr RAL7035 (š/v/tl)– 1500x670x2mm , 1920x490x2mm   </t>
  </si>
  <si>
    <t>210020623X</t>
  </si>
  <si>
    <t xml:space="preserve">Montáž pomocné ocelové konstrukce pod vypínačový modul   </t>
  </si>
  <si>
    <t>210020951</t>
  </si>
  <si>
    <t xml:space="preserve">Montáž tabulky výstražné smaltované formát A3 až A4   </t>
  </si>
  <si>
    <t>735345111X</t>
  </si>
  <si>
    <t xml:space="preserve">bezpečnostní tabulka - Trojkombinace - vysoké napětí!   </t>
  </si>
  <si>
    <t>735345112X</t>
  </si>
  <si>
    <t xml:space="preserve">bezpečnostní tabulka - Vysoké napětí, životu nebezpečno!   </t>
  </si>
  <si>
    <t>735345113X</t>
  </si>
  <si>
    <t xml:space="preserve">bezpečnostní tabulky - Pozor! Zpětný proud   </t>
  </si>
  <si>
    <t>210100096</t>
  </si>
  <si>
    <t xml:space="preserve">Ukončení vodičů na svorkovnici s otevřením a uzavřením krytu včetně zapojení průřezu žíly do 2,5mm2   </t>
  </si>
  <si>
    <t>354311651X</t>
  </si>
  <si>
    <t xml:space="preserve">svorka univerzální 2,5 mm2   </t>
  </si>
  <si>
    <t>210100098</t>
  </si>
  <si>
    <t xml:space="preserve">Ukončení vodičů na svorkovnici s otevřením a uzavřením krytu včetně zapojení průřezu žíly do 6 mm2   </t>
  </si>
  <si>
    <t>354311652X</t>
  </si>
  <si>
    <t xml:space="preserve">svorka univerzální 6 mm2   </t>
  </si>
  <si>
    <t>210100171</t>
  </si>
  <si>
    <t xml:space="preserve">Ukončení kabelů smršťovací záklopkou nebo páskou se zapojením bez letování žíly do 2x4 mm2   </t>
  </si>
  <si>
    <t>210100172</t>
  </si>
  <si>
    <t xml:space="preserve">Ukončení kabelů smršťovací záklopkou nebo páskou se zapojením bez letování žíly do 2x6 mm2   </t>
  </si>
  <si>
    <t>210100194</t>
  </si>
  <si>
    <t xml:space="preserve">Ukončení kabelů smršťovací záklopkou nebo páskou se zapojením bez letování žíly do 4x4 mm2   </t>
  </si>
  <si>
    <t>210100501</t>
  </si>
  <si>
    <t xml:space="preserve">Ukončení kabelů smršťovací záklopkou nebo páskou se zapojením a letováním žíly do 2x1,5 mm2   </t>
  </si>
  <si>
    <t>210100503</t>
  </si>
  <si>
    <t xml:space="preserve">Ukončení kabelů smršťovací záklopkou nebo páskou se zapojením a letováním žíly do 4x1,5 mm2   </t>
  </si>
  <si>
    <t>210110512</t>
  </si>
  <si>
    <t xml:space="preserve">Montáž spínač nn vestavný vačkový S v krytu 25 A - VP nebo VL 03 až 06 se zapojením vodičů   </t>
  </si>
  <si>
    <t>358121001X</t>
  </si>
  <si>
    <t xml:space="preserve">paketový přepínač 4k, 24VDC, 5A   </t>
  </si>
  <si>
    <t>210120431</t>
  </si>
  <si>
    <t xml:space="preserve">Montáž jističů dvoupólových nn do 25 A bez krytu   </t>
  </si>
  <si>
    <t>358222270</t>
  </si>
  <si>
    <t xml:space="preserve">jistič 1pólový pro stejnosměrný proud, DC 6B/1   </t>
  </si>
  <si>
    <t>358222290</t>
  </si>
  <si>
    <t xml:space="preserve">jistič 1pólový pro stejnosměrný proud, DC 10B/1   </t>
  </si>
  <si>
    <t>210122103X</t>
  </si>
  <si>
    <t xml:space="preserve">Montáž omezovače přepětí na nosnou konstrukci   </t>
  </si>
  <si>
    <t>358895102X</t>
  </si>
  <si>
    <t xml:space="preserve">omezovač přepětína nosnou konstrukci   </t>
  </si>
  <si>
    <t>210123001X</t>
  </si>
  <si>
    <t xml:space="preserve">Montáž nadproudové ochrany vn   </t>
  </si>
  <si>
    <t>358249001X</t>
  </si>
  <si>
    <t xml:space="preserve">nadproudová časová ochrana třífázová, In=5A, 24VDC   </t>
  </si>
  <si>
    <t>210140051X</t>
  </si>
  <si>
    <t xml:space="preserve">Montáž hlavic ovládacích nebo signálních ovladačů   </t>
  </si>
  <si>
    <t>345181401X</t>
  </si>
  <si>
    <t xml:space="preserve">LED signálka 24VDC   </t>
  </si>
  <si>
    <t>210140201</t>
  </si>
  <si>
    <t xml:space="preserve">Montáž a zapojení kompletů jednotlačítkových ovladačů   </t>
  </si>
  <si>
    <t>345354001X</t>
  </si>
  <si>
    <t xml:space="preserve">tlačítkový ovladač, 2 kontakty, komplet   </t>
  </si>
  <si>
    <t>210150053</t>
  </si>
  <si>
    <t xml:space="preserve">Montáž relé pomocných vestavných v krytu s kontakty 2P   </t>
  </si>
  <si>
    <t>358352027X</t>
  </si>
  <si>
    <t xml:space="preserve">Relé 110VAC, 2p včetně patice a příslušenství   </t>
  </si>
  <si>
    <t>358352021X</t>
  </si>
  <si>
    <t xml:space="preserve">Relé 24VDC, 2p včetně patice a příslušenství   </t>
  </si>
  <si>
    <t>210150481</t>
  </si>
  <si>
    <t xml:space="preserve">Montáž relé časových typ TK, TX, RT, RP bez zapojení   </t>
  </si>
  <si>
    <t>358352010X</t>
  </si>
  <si>
    <t xml:space="preserve">relé časové ZR, c.230VAC, 1P, 8h   </t>
  </si>
  <si>
    <t>210160121</t>
  </si>
  <si>
    <t xml:space="preserve">Montáž ampérmetrů   </t>
  </si>
  <si>
    <t>391331407X</t>
  </si>
  <si>
    <t xml:space="preserve">ampérmetr elektromagnetický 96x96mm, 200/5A   </t>
  </si>
  <si>
    <t>210160141</t>
  </si>
  <si>
    <t xml:space="preserve">Montáž voltmetrů a wattmetrů   </t>
  </si>
  <si>
    <t>391331405X</t>
  </si>
  <si>
    <t xml:space="preserve">voltmetr elektromagnetický 96x96mm, 22kV/100V   </t>
  </si>
  <si>
    <t>391331402X</t>
  </si>
  <si>
    <t xml:space="preserve">měřící trafo proudu 200/5/5A   </t>
  </si>
  <si>
    <t>210170352</t>
  </si>
  <si>
    <t xml:space="preserve">Montáž transformátorů měřících napěťových nn typ UNO, EVO   </t>
  </si>
  <si>
    <t>391331403X</t>
  </si>
  <si>
    <t xml:space="preserve">měřící trafo napětí 22/0,1/odm.3/0,1/3kV, pojistka 300mA   </t>
  </si>
  <si>
    <t>210190002</t>
  </si>
  <si>
    <t xml:space="preserve">Montáž rozvodnic běžných oceloplechových nebo plastových do 50 kg   </t>
  </si>
  <si>
    <t>357138601X</t>
  </si>
  <si>
    <t xml:space="preserve">rozvodnice oceloplechová 1500/180/670mm, IP40   </t>
  </si>
  <si>
    <t>357138602X</t>
  </si>
  <si>
    <t xml:space="preserve">rozvodnice oceloplechová 500/180/600mm, IP40   </t>
  </si>
  <si>
    <t>210220441X</t>
  </si>
  <si>
    <t xml:space="preserve">Montáž zkratovacího bodu   </t>
  </si>
  <si>
    <t>354418661X</t>
  </si>
  <si>
    <t xml:space="preserve">kulový zkratovací bod, přímý, šikmý, vnitřní závit M10-M16   </t>
  </si>
  <si>
    <t>210810001</t>
  </si>
  <si>
    <t xml:space="preserve">Montáž měděných kabelů CYKY, CYKYD, CYKYDY, NYM, NYY, YSLY 750 V 2x1,5 mm2 uložených volně   </t>
  </si>
  <si>
    <t>341110050</t>
  </si>
  <si>
    <t xml:space="preserve">kabel silový s Cu jádrem CYKY 2x1,5 mm2   </t>
  </si>
  <si>
    <t>210810002</t>
  </si>
  <si>
    <t xml:space="preserve">Montáž měděných kabelů CYKY, CYKYD, CYKYDY, NYM, NYY, YSLY 750 V 2x2,5 mm2 uložených volně   </t>
  </si>
  <si>
    <t>341110060</t>
  </si>
  <si>
    <t xml:space="preserve">kabel silový s Cu jádrem CYKY 2x2,5 mm2   </t>
  </si>
  <si>
    <t>210810004</t>
  </si>
  <si>
    <t xml:space="preserve">Montáž měděných kabelů CYKY, CYKYD, CYKYDY, NYM, NYY, YSLY 750 V 2x6 mm2 uložených volně   </t>
  </si>
  <si>
    <t>341110180</t>
  </si>
  <si>
    <t xml:space="preserve">kabel silový s Cu jádrem CYKY 2x6 mm2   </t>
  </si>
  <si>
    <t>210810011</t>
  </si>
  <si>
    <t xml:space="preserve">Montáž měděných kabelů CYKY, CYKYD, CYKYDY, NYM, NYY, YSLY 750 V 4x4 mm2 uložených volně   </t>
  </si>
  <si>
    <t>341110680</t>
  </si>
  <si>
    <t xml:space="preserve">kabel silový s Cu jádrem CYKY 4x4 mm2   </t>
  </si>
  <si>
    <t>210860201</t>
  </si>
  <si>
    <t xml:space="preserve">Montáž měděných kabelů speciálních JYTY s Al folií 2x1 mm uložených volně   </t>
  </si>
  <si>
    <t>341215500</t>
  </si>
  <si>
    <t xml:space="preserve">kabel sdělovací JYTY Al laminovanou fólií 2x1 mm   </t>
  </si>
  <si>
    <t>210860202</t>
  </si>
  <si>
    <t xml:space="preserve">Montáž měděných kabelů speciálních JYTY s Al folií 4x1 mm uložených volně   </t>
  </si>
  <si>
    <t>341215550</t>
  </si>
  <si>
    <t xml:space="preserve">kabel sdělovací JYTY Al laminovanou fólií 4x1 mm   </t>
  </si>
  <si>
    <t>7594405105</t>
  </si>
  <si>
    <t xml:space="preserve">Montáž součástí snímačů polohy dveří   </t>
  </si>
  <si>
    <t>7491000352</t>
  </si>
  <si>
    <t xml:space="preserve">spínač koncové polohy dveří 230V,10A   </t>
  </si>
  <si>
    <t>22-M</t>
  </si>
  <si>
    <t xml:space="preserve">Montáže technologických zařízení pro dopravní stavby   </t>
  </si>
  <si>
    <t>220280222</t>
  </si>
  <si>
    <t xml:space="preserve">Montáž kabely bytové uložené  v trubkách nebo lištách  SYKFY 10 x 2 x 0,5 mm   </t>
  </si>
  <si>
    <t>341210560</t>
  </si>
  <si>
    <t xml:space="preserve">kabel sdělovací s Cu jádrem SYKFY 10x2x0,5 mm S   </t>
  </si>
  <si>
    <t>220300703</t>
  </si>
  <si>
    <t xml:space="preserve">Ukončení stíněného kabelu v zařízení EZS a EPS do 10 P 0,5   </t>
  </si>
  <si>
    <t>kobka č. K2</t>
  </si>
  <si>
    <t xml:space="preserve">Montáž pomocné ocelové konstrukce pro vypínačový modul   </t>
  </si>
  <si>
    <t xml:space="preserve">měřící trafo proudu podpěrné 200/5/5A   </t>
  </si>
  <si>
    <t xml:space="preserve">rozvodnice oceloplechová 1500/180/670mm IP40   </t>
  </si>
  <si>
    <t>kobka č. K3</t>
  </si>
  <si>
    <t>138921112X</t>
  </si>
  <si>
    <t xml:space="preserve">zákrytové dveře (krytí min. IP20)- rám s pletivem bez průhybu, včetně uchycení na pomocné ocelové konstrukce, povrchová úprava lakováním, nátěr RAL7035 (š/v)– 1500x1440   </t>
  </si>
  <si>
    <t>210120451</t>
  </si>
  <si>
    <t xml:space="preserve">Montáž jističů třípólových nn do 25 A bez krytu   </t>
  </si>
  <si>
    <t>358223950</t>
  </si>
  <si>
    <t xml:space="preserve">jistič 3pólový-charakteristika B, 2B/3   </t>
  </si>
  <si>
    <t>391331406X</t>
  </si>
  <si>
    <t xml:space="preserve">ampérmetr elektromagnetický 96x96mm, 25/5A   </t>
  </si>
  <si>
    <t>210160901</t>
  </si>
  <si>
    <t xml:space="preserve">Montáž převodníků NC   </t>
  </si>
  <si>
    <t>388221501X</t>
  </si>
  <si>
    <t xml:space="preserve">napěťový převodník100V/10V,  napájení 24VDC   </t>
  </si>
  <si>
    <t xml:space="preserve">měřící trafo napětí 22/0dm.3/0,1/odm.3/0,1/3kV, pojistka 300mA   </t>
  </si>
  <si>
    <t>357138603X</t>
  </si>
  <si>
    <t xml:space="preserve">rozvodnice oceloplechová 1500/290/520mm, IP40   </t>
  </si>
  <si>
    <t>210210152</t>
  </si>
  <si>
    <t xml:space="preserve">Montáž odporů vybíjecích nebo tlumicích   </t>
  </si>
  <si>
    <t>388415001X</t>
  </si>
  <si>
    <t xml:space="preserve">tlumící odpor R   </t>
  </si>
  <si>
    <t>210802053</t>
  </si>
  <si>
    <t xml:space="preserve">Montáž měděných šňůr středních CMFM, CGSG, CSSS, CGSU do 1 kV do 1,0 kg uložených pevně   </t>
  </si>
  <si>
    <t>341435910X</t>
  </si>
  <si>
    <t xml:space="preserve">šňůra s Cu jádrem stíněná CYKFY-O 4x4 mm2   </t>
  </si>
  <si>
    <t>210810003</t>
  </si>
  <si>
    <t xml:space="preserve">Montáž měděných kabelů CYKY, CYKYD, CYKYDY, NYM, NYY, YSLY 750 V 2x4 mm2 uložených volně   </t>
  </si>
  <si>
    <t>341110120</t>
  </si>
  <si>
    <t xml:space="preserve">kabel silový s Cu jádrem CYKY-O 2x4 mm2   </t>
  </si>
  <si>
    <t>210810010</t>
  </si>
  <si>
    <t xml:space="preserve">Montáž měděných kabelů CYKY, CYKYD, CYKYDY, NYM, NYY, YSLY 750 V 4x2,5 mm2 uložených volně   </t>
  </si>
  <si>
    <t>341110640</t>
  </si>
  <si>
    <t xml:space="preserve">kabel silový s Cu jádrem CYKY-O 4x2,5 mm2   </t>
  </si>
  <si>
    <t>210860292X</t>
  </si>
  <si>
    <t xml:space="preserve">Montáž měděných kabelů speciálních J-Y(St)Y 5x2x0,8 mm uložených volně   </t>
  </si>
  <si>
    <t>341215962X</t>
  </si>
  <si>
    <t xml:space="preserve">kabel sdělovací  J-Y(St)Y 5x2x0,8 mm   </t>
  </si>
  <si>
    <t>kobka č. K4</t>
  </si>
  <si>
    <t xml:space="preserve">vakuový vypínač na vozíku 630A   </t>
  </si>
  <si>
    <t>210020624X</t>
  </si>
  <si>
    <t xml:space="preserve">Montáž pomocné ocelové konstrukce pod odpojovač   </t>
  </si>
  <si>
    <t>210020625X</t>
  </si>
  <si>
    <t xml:space="preserve">Montáž pomocné ocelové konstrukce pod vypínač   </t>
  </si>
  <si>
    <t>210070013</t>
  </si>
  <si>
    <t xml:space="preserve">Montáž podpěrek vnitřních do 22 kV   </t>
  </si>
  <si>
    <t>549420101X</t>
  </si>
  <si>
    <t xml:space="preserve">vnitřní staniční podpěrka, mech. pevnost 4kN   </t>
  </si>
  <si>
    <t>210070511</t>
  </si>
  <si>
    <t xml:space="preserve">Montáž vodičů Al holých spojka pružná PS do 40x10 mm   </t>
  </si>
  <si>
    <t>194136431X</t>
  </si>
  <si>
    <t xml:space="preserve">pružná spojka Al 40/5   </t>
  </si>
  <si>
    <t>210100504</t>
  </si>
  <si>
    <t xml:space="preserve">Ukončení kabelů smršťovací záklopkou nebo páskou se zapojením a letováním žíly do 7x1,5 mm2   </t>
  </si>
  <si>
    <t>210100514</t>
  </si>
  <si>
    <t xml:space="preserve">Ukončení kabelů smršťovací záklopkou nebo páskou se zapojením a letováním žíly do 14x1,5 mm2   </t>
  </si>
  <si>
    <t>210100771</t>
  </si>
  <si>
    <t xml:space="preserve">Ukončení vodičů celoplastových koncovkou do 22 kV staniční KSJ průřezu žíly do 95 mm2   </t>
  </si>
  <si>
    <t>354365651X</t>
  </si>
  <si>
    <t xml:space="preserve">koncovka kabelová vnitřní 22kV, kabel 1x70   </t>
  </si>
  <si>
    <t xml:space="preserve">Relé 24VDC, 4p včetně patice a příslušenství   </t>
  </si>
  <si>
    <t>210150461</t>
  </si>
  <si>
    <t xml:space="preserve">Montáž relé proudových typ A11, V11, GR, GV bez zapojení   </t>
  </si>
  <si>
    <t>358353011X</t>
  </si>
  <si>
    <t xml:space="preserve">mřikové proudové relé 5A, 50Hz   </t>
  </si>
  <si>
    <t>210150469X</t>
  </si>
  <si>
    <t xml:space="preserve">Montáž relé napěťových   </t>
  </si>
  <si>
    <t>358353022X</t>
  </si>
  <si>
    <t xml:space="preserve">napěťové kontrolní relé 15-80V   </t>
  </si>
  <si>
    <t xml:space="preserve">ampérmetr elektromagnetický 96x96mm, 30/5A   </t>
  </si>
  <si>
    <t xml:space="preserve">měřící trafo proudu 30/5/5A   </t>
  </si>
  <si>
    <t xml:space="preserve">rozvodnice oceloplechová 1500/290/600mm, IP40   </t>
  </si>
  <si>
    <t>210860203</t>
  </si>
  <si>
    <t xml:space="preserve">Montáž měděných kabelů speciálních JYTY s Al folií 7x1 mm uložených volně   </t>
  </si>
  <si>
    <t>341215560</t>
  </si>
  <si>
    <t xml:space="preserve">kabel sdělovací JYTY Al laminovanou fólií 7x1 mm   </t>
  </si>
  <si>
    <t>210860204</t>
  </si>
  <si>
    <t xml:space="preserve">Montáž měděných kabelů speciálních JYTY s Al folií 14x1 mm uložených volně   </t>
  </si>
  <si>
    <t>341215580</t>
  </si>
  <si>
    <t xml:space="preserve">kabel sdělovací JYTY Al laminovanou fólií 14x1 mm   </t>
  </si>
  <si>
    <t>210930111</t>
  </si>
  <si>
    <t xml:space="preserve">Montáž hliníkových kabelů AXEKCY 22 kV 1x70 mm2 pevně uložených   </t>
  </si>
  <si>
    <t>341160100</t>
  </si>
  <si>
    <t xml:space="preserve">kabel 22-AXEKVCEY 1x70/16 RMV   </t>
  </si>
  <si>
    <t>kobka č. K5</t>
  </si>
  <si>
    <t>kobka č. K6</t>
  </si>
  <si>
    <t>358214312X</t>
  </si>
  <si>
    <t xml:space="preserve">vnitřní trojpólový odpojovač s ručním pohonem vlevo, magnetickým blokováním, p.k. 630A, 22kV, 25kA   </t>
  </si>
  <si>
    <t>210120202</t>
  </si>
  <si>
    <t xml:space="preserve">Montáž pojistkových spodků do 22 kV vnitřních   </t>
  </si>
  <si>
    <t>345241141X</t>
  </si>
  <si>
    <t xml:space="preserve">spodek pojistkový 22kV do 200A se signalizací   </t>
  </si>
  <si>
    <t>210120301</t>
  </si>
  <si>
    <t xml:space="preserve">Montáž pojistkových patron vn   </t>
  </si>
  <si>
    <t>345241201X</t>
  </si>
  <si>
    <t xml:space="preserve">pojistka vn 22kV, 10A   </t>
  </si>
  <si>
    <t>357138605X</t>
  </si>
  <si>
    <t xml:space="preserve">rozvodnice oceloplechová 1500/180/520mm, IP40   </t>
  </si>
  <si>
    <t>skříň obchodního měření</t>
  </si>
  <si>
    <t>Datum:   15.2.2016</t>
  </si>
  <si>
    <t>210191012</t>
  </si>
  <si>
    <t xml:space="preserve">Montáž rozvaděčů - skříní elektrárenských   </t>
  </si>
  <si>
    <t>357117401X</t>
  </si>
  <si>
    <t xml:space="preserve">univerzální skříň měření typ USM-1 E1/22 včetně oddělovacího optočlenu GOU6, galvanické oddělení   </t>
  </si>
  <si>
    <t>210860281X</t>
  </si>
  <si>
    <t xml:space="preserve">Montáž měděných kabelů speciálních J-Y(St)Y 2x2x0,8 mm uložených volně   </t>
  </si>
  <si>
    <t>341215951X</t>
  </si>
  <si>
    <t xml:space="preserve">kabel sdělovací  J-Y(St)Y 2x2x0,8 mm   </t>
  </si>
  <si>
    <t>PS102 - Trakční transformátory</t>
  </si>
  <si>
    <t>Objekt:   PS102 - Trakční transformátory</t>
  </si>
  <si>
    <t>210075261</t>
  </si>
  <si>
    <t xml:space="preserve">Montáž závěsů izolátorových jednoduchých   </t>
  </si>
  <si>
    <t>343812501</t>
  </si>
  <si>
    <t xml:space="preserve">Izolátory chvění transformátoru   </t>
  </si>
  <si>
    <t>210150472</t>
  </si>
  <si>
    <t xml:space="preserve">Montáž relé nezávislých tepelných AB bez zapojení   </t>
  </si>
  <si>
    <t>358352101</t>
  </si>
  <si>
    <t xml:space="preserve">vyhodnocovací teplotní relé   </t>
  </si>
  <si>
    <t>210171156</t>
  </si>
  <si>
    <t xml:space="preserve">Montáž transformátorů 3fázových vn/nn vzduchových instalace přístrojů do 630 kVA   </t>
  </si>
  <si>
    <t>374221051</t>
  </si>
  <si>
    <t xml:space="preserve">transformátor 630kVA, 22/0,514kV, Dyn1, uk=8%, zatížení tř. V, teplotní čidla 4x   </t>
  </si>
  <si>
    <t>HZS4132</t>
  </si>
  <si>
    <t xml:space="preserve">Hodinová zúčtovací sazba jeřábník specialista   </t>
  </si>
  <si>
    <t>043103000</t>
  </si>
  <si>
    <t>PS103 - Stejnosměrný rozváděč 660V včetně DO</t>
  </si>
  <si>
    <t>Objekt:   PS103 - Stejnosměrný rozváděč 660V včetně DO</t>
  </si>
  <si>
    <t>043203001X</t>
  </si>
  <si>
    <t xml:space="preserve">Měření EMC   </t>
  </si>
  <si>
    <t>091003101X</t>
  </si>
  <si>
    <t xml:space="preserve">Zkoušečka napětí vn   </t>
  </si>
  <si>
    <t>091003103X</t>
  </si>
  <si>
    <t xml:space="preserve">Zámky pro zajištění vypnutého stavu spínacích zařízení   </t>
  </si>
  <si>
    <t>091003104X</t>
  </si>
  <si>
    <t xml:space="preserve">Izolační rukavice pro elektrotechniku 500V   </t>
  </si>
  <si>
    <t>091003105X</t>
  </si>
  <si>
    <t xml:space="preserve">Izolační rukavice pro elektrotechniku 1000V   </t>
  </si>
  <si>
    <t>091003106X</t>
  </si>
  <si>
    <t xml:space="preserve">Izolační koberec pro elektrotechniku   </t>
  </si>
  <si>
    <t>091003107X</t>
  </si>
  <si>
    <t xml:space="preserve">Záchranný hák   </t>
  </si>
  <si>
    <t>091003108X</t>
  </si>
  <si>
    <t xml:space="preserve">Mobilní svítilna   </t>
  </si>
  <si>
    <t>091003109X</t>
  </si>
  <si>
    <t xml:space="preserve">Kleště pojistkové izolační   </t>
  </si>
  <si>
    <t>091003110X</t>
  </si>
  <si>
    <t xml:space="preserve">Bezpečnostní tabulky i izolační hmoty (minimální vybavení)   </t>
  </si>
  <si>
    <t>091003111X</t>
  </si>
  <si>
    <t xml:space="preserve">Plakát První pomoc při úrazech elektřinou   </t>
  </si>
  <si>
    <t>091003112X</t>
  </si>
  <si>
    <t xml:space="preserve">Hasicí přístoj sněhový (přednostně) nebo práškový   </t>
  </si>
  <si>
    <t>GU1,2</t>
  </si>
  <si>
    <t>744</t>
  </si>
  <si>
    <t xml:space="preserve">Elektromontáže - rozvody vodičů měděných   </t>
  </si>
  <si>
    <t>744231460</t>
  </si>
  <si>
    <t xml:space="preserve">Montáž vodič Cu izolovaný sk.4 do 1 kV žíla 240 mm2 volně   </t>
  </si>
  <si>
    <t>341112061X</t>
  </si>
  <si>
    <t xml:space="preserve">kabel silový jednožilový s Cu jádrem 1-CHBU 1 x 240 mm2   </t>
  </si>
  <si>
    <t>747151102X</t>
  </si>
  <si>
    <t xml:space="preserve">Montáž odpínač výkonový pojistkový do 500V do 32 A bez zapojení   </t>
  </si>
  <si>
    <t>358254802X</t>
  </si>
  <si>
    <t xml:space="preserve">pojistkový odpínač 24VDC, 10A   </t>
  </si>
  <si>
    <t>747151101X</t>
  </si>
  <si>
    <t xml:space="preserve">Montáž odpínač výkonový pojistkový do 690V do 160 A bez zapojení   </t>
  </si>
  <si>
    <t>358254801X</t>
  </si>
  <si>
    <t xml:space="preserve">pojistkový odpínač 690V, 125A   </t>
  </si>
  <si>
    <t>747151401X</t>
  </si>
  <si>
    <t xml:space="preserve">Montáž odpínač výkonový pojistkový do1500V do 100 A bez zapojení   </t>
  </si>
  <si>
    <t>358254811X</t>
  </si>
  <si>
    <t xml:space="preserve">pojistkový odpínač 1500V AC, 63A   </t>
  </si>
  <si>
    <t>747712296</t>
  </si>
  <si>
    <t xml:space="preserve">Montáž usměrňovač výkonový ostatní do 800 kg   </t>
  </si>
  <si>
    <t>405411201X</t>
  </si>
  <si>
    <t xml:space="preserve">trakční diodový usměrňovací blok 1100A, 750V, tř. přetížení V s pojistkami; signální kontakt pojistek, kontaktní signalizace teploty - zvýšená a maximální   </t>
  </si>
  <si>
    <t>210070409</t>
  </si>
  <si>
    <t xml:space="preserve">Montáž vodičů Cu holých vedení spojovací z tyčí do 100x10 mm   </t>
  </si>
  <si>
    <t>196135701X</t>
  </si>
  <si>
    <t xml:space="preserve">tyč Cu plochá 100x10   </t>
  </si>
  <si>
    <t>210070524</t>
  </si>
  <si>
    <t xml:space="preserve">Montáž vodičů Cu holých spojka pružná PS do 100x10 mm   </t>
  </si>
  <si>
    <t>196135702X</t>
  </si>
  <si>
    <t xml:space="preserve">pruřná spojka Cu pasu   </t>
  </si>
  <si>
    <t>210100002</t>
  </si>
  <si>
    <t xml:space="preserve">Ukončení vodičů v rozváděči nebo na přístroji včetně zapojení průřezu žíly do 6 mm2   </t>
  </si>
  <si>
    <t>210100107</t>
  </si>
  <si>
    <t xml:space="preserve">Ukončení vodičů na svorkovnici s otevřením a uzavřením krytu včetně zapojení průřezu žíly do 240mm2   </t>
  </si>
  <si>
    <t>345671420</t>
  </si>
  <si>
    <t xml:space="preserve">oko kabelové Cu 1 - 36 kV lisovací 240 x 12 KU   </t>
  </si>
  <si>
    <t>210100173</t>
  </si>
  <si>
    <t xml:space="preserve">Ukončení kabelů smršťovací záklopkou nebo páskou se zapojením bez letování žíly do 3x4 mm2   </t>
  </si>
  <si>
    <t>210110023</t>
  </si>
  <si>
    <t xml:space="preserve">Montáž nástěnný přepínač nn 5-sériový pro prostředí venkovní nebo mokré   </t>
  </si>
  <si>
    <t>345364901X</t>
  </si>
  <si>
    <t xml:space="preserve">paketový ovladač 5 kontaktů, 24VDC, 5A   </t>
  </si>
  <si>
    <t>210120102</t>
  </si>
  <si>
    <t xml:space="preserve">Montáž pojistkových patron nožových   </t>
  </si>
  <si>
    <t>358252560</t>
  </si>
  <si>
    <t xml:space="preserve">pojistka nízkoztrátová PHNA1 125A provedení normální, charakteristika  gG   </t>
  </si>
  <si>
    <t>358252101X</t>
  </si>
  <si>
    <t xml:space="preserve">pojistka 500mA, 750VDC   </t>
  </si>
  <si>
    <t>358252110X</t>
  </si>
  <si>
    <t xml:space="preserve">pojistka 2A, 24VDC   </t>
  </si>
  <si>
    <t>210122002</t>
  </si>
  <si>
    <t xml:space="preserve">Montáž svodiče bleskových proudů nn 1.stupeň jednopólových impulzní proud do 100 kA   </t>
  </si>
  <si>
    <t>358895051X</t>
  </si>
  <si>
    <t xml:space="preserve">přepěťová ochrana třídy B, 790VAC, 85kA   </t>
  </si>
  <si>
    <t>210150051</t>
  </si>
  <si>
    <t xml:space="preserve">Montáž relé pomocných vestavných v krytu s kontakty 2P, 3Z   </t>
  </si>
  <si>
    <t>358352022X</t>
  </si>
  <si>
    <t xml:space="preserve">Montáž relé pomocných vestavných v krytu s kontakty 4P   </t>
  </si>
  <si>
    <t xml:space="preserve">ampérmetr 0-10V / 0-1500A   </t>
  </si>
  <si>
    <t xml:space="preserve">voltmetr 0-10VDC / 0-1kV   </t>
  </si>
  <si>
    <t>210160374X</t>
  </si>
  <si>
    <t xml:space="preserve">Montáž rozváděčových bočníků 1500A/60mV   </t>
  </si>
  <si>
    <t>405113801X</t>
  </si>
  <si>
    <t xml:space="preserve">Bočník 1500A/60mV   </t>
  </si>
  <si>
    <t xml:space="preserve">napěťový převodník 60mV/10V, pevnost 4kV, napájení 24VDC   </t>
  </si>
  <si>
    <t>388221503X</t>
  </si>
  <si>
    <t xml:space="preserve">teplotní převodník PT/0-10V, vstup PT100 0-150°C, napájení 24VDC   </t>
  </si>
  <si>
    <t>210160911X</t>
  </si>
  <si>
    <t xml:space="preserve">Montáž ukazatele teploty   </t>
  </si>
  <si>
    <t>391331101X</t>
  </si>
  <si>
    <t xml:space="preserve">ukazatel teploty 0-10VDC/0-150°C   </t>
  </si>
  <si>
    <t>210160951X</t>
  </si>
  <si>
    <t xml:space="preserve">Montáž přístroje - napěťový oddělovač   </t>
  </si>
  <si>
    <t>388221502X</t>
  </si>
  <si>
    <t xml:space="preserve">napěťová oddělovač 1kV/10V, pevnost 4kV, napájení 24VDC   </t>
  </si>
  <si>
    <t>210170001</t>
  </si>
  <si>
    <t xml:space="preserve">Montáž transformátorů 1fázových nn vestavných 1xprimár - 1xsekundár do 200 VA   </t>
  </si>
  <si>
    <t>374221201X</t>
  </si>
  <si>
    <t xml:space="preserve">zdroj 230VAC/24VDC, 2A   </t>
  </si>
  <si>
    <t>210190053</t>
  </si>
  <si>
    <t xml:space="preserve">Montáž rozvaděčů skříňových nebo panelových dělitelných pole do 400 kg   </t>
  </si>
  <si>
    <t>357201002X</t>
  </si>
  <si>
    <t xml:space="preserve">rozvaděč skříňový 2000x1000x800 mm komplet   </t>
  </si>
  <si>
    <t>210800527</t>
  </si>
  <si>
    <t xml:space="preserve">Montáž měděných vodičů CY, HO5V, HO7V, NYY, YY 6 mm2 uložených volně   </t>
  </si>
  <si>
    <t>341408260</t>
  </si>
  <si>
    <t xml:space="preserve">vodič silový s Cu jádrem CY H07 V-U 6 mm2   </t>
  </si>
  <si>
    <t>210810006</t>
  </si>
  <si>
    <t xml:space="preserve">Montáž měděných kabelů CYKY, CYKYD, CYKYDY, NYM, NYY, YSLY 750 V 3x2,5 mm2 uložených volně   </t>
  </si>
  <si>
    <t>341110360</t>
  </si>
  <si>
    <t xml:space="preserve">kabel silový s Cu jádrem CYKY 3x2,5 mm2   </t>
  </si>
  <si>
    <t>7491000352X</t>
  </si>
  <si>
    <t xml:space="preserve">dveřní koncový spínač, 2 kontakty, 1A, 24VDC   </t>
  </si>
  <si>
    <t>220280221</t>
  </si>
  <si>
    <t xml:space="preserve">Montáž kabely bytové uložené  v trubkách nebo lištách  SYKFY 5 x 2 x 0,5 mm   </t>
  </si>
  <si>
    <t>341210500</t>
  </si>
  <si>
    <t xml:space="preserve">kabel sdělovací s Cu jádrem SYKFY 5x2x0,5 mm   </t>
  </si>
  <si>
    <t>220300621</t>
  </si>
  <si>
    <t xml:space="preserve">Ukončení návěstního kabelu nelepící páskou do 5x1/1,5   </t>
  </si>
  <si>
    <t>220300702</t>
  </si>
  <si>
    <t xml:space="preserve">Ukončení stíněného kabelu v zařízení EZS a EPS do 5 P 0,5   </t>
  </si>
  <si>
    <t>220322031X</t>
  </si>
  <si>
    <t xml:space="preserve">sestavení řídícího systému   </t>
  </si>
  <si>
    <t>405411501X</t>
  </si>
  <si>
    <t xml:space="preserve">řídící systém 32xDI, 8xDO, 4xAI, Ethernet, napájení 24VDC   </t>
  </si>
  <si>
    <t>220880410</t>
  </si>
  <si>
    <t xml:space="preserve">Montáž tepelného čidla včetně připojení   </t>
  </si>
  <si>
    <t>405112221X</t>
  </si>
  <si>
    <t xml:space="preserve">teplotní čidlo PT100, 0-150°C   </t>
  </si>
  <si>
    <t>RU.N1</t>
  </si>
  <si>
    <t>747142122</t>
  </si>
  <si>
    <t xml:space="preserve">Montáž odpojovač jednopólový do 1 kV do 2000 A bez zapojení   </t>
  </si>
  <si>
    <t>358213701X</t>
  </si>
  <si>
    <t xml:space="preserve">ruční odpojovač 2000A, 750VDC   </t>
  </si>
  <si>
    <t>34391001X</t>
  </si>
  <si>
    <t xml:space="preserve">izolační přepážka   </t>
  </si>
  <si>
    <t>210072101X</t>
  </si>
  <si>
    <t xml:space="preserve">Montáž přípojnice 1000A   </t>
  </si>
  <si>
    <t xml:space="preserve">přípojnice 1000A   </t>
  </si>
  <si>
    <t>210072102X</t>
  </si>
  <si>
    <t xml:space="preserve">Montáž přípojnice 2000A   </t>
  </si>
  <si>
    <t xml:space="preserve">přípojnice 2000A   </t>
  </si>
  <si>
    <t>210100008</t>
  </si>
  <si>
    <t xml:space="preserve">Ukončení vodičů v rozváděči nebo na přístroji včetně zapojení průřezu žíly do 95 mm2   </t>
  </si>
  <si>
    <t>345671340</t>
  </si>
  <si>
    <t xml:space="preserve">oko kabelové Cu 1 - 36 kV lisovací 95 x 10 KU   </t>
  </si>
  <si>
    <t>210120057</t>
  </si>
  <si>
    <t xml:space="preserve">Montáž pojistkových držadel   </t>
  </si>
  <si>
    <t>358254920</t>
  </si>
  <si>
    <t xml:space="preserve">držadlo pojistkové   </t>
  </si>
  <si>
    <t>358252102X</t>
  </si>
  <si>
    <t xml:space="preserve">pojistka 10A, 750VDC   </t>
  </si>
  <si>
    <t>210120401</t>
  </si>
  <si>
    <t xml:space="preserve">Montáž jističů jednopólových nn do 25 A bez krytu   </t>
  </si>
  <si>
    <t>358221070</t>
  </si>
  <si>
    <t xml:space="preserve">jistič 1pólový-charakteristika B, 6B/1   </t>
  </si>
  <si>
    <t>358221530</t>
  </si>
  <si>
    <t xml:space="preserve">jistič 1pólový-charakteristika C, 2C/1   </t>
  </si>
  <si>
    <t>358223710</t>
  </si>
  <si>
    <t xml:space="preserve">jistič 2pólový pro stejnosměrný proud-DC 4C/2   </t>
  </si>
  <si>
    <t>210122101X</t>
  </si>
  <si>
    <t xml:space="preserve">Montáž omezovače přepětí do 10kA   </t>
  </si>
  <si>
    <t xml:space="preserve">omezovač přepětí DC 1kV, 10kA, třída III   </t>
  </si>
  <si>
    <t>210130002</t>
  </si>
  <si>
    <t xml:space="preserve">Montáž stykačů stejnosměrných vestavných dvoupólových do 40 A   </t>
  </si>
  <si>
    <t>358211101X</t>
  </si>
  <si>
    <t xml:space="preserve">stykač DC 10A, 750VDC, cívka 230VAC   </t>
  </si>
  <si>
    <t>358352023X</t>
  </si>
  <si>
    <t xml:space="preserve">Relé 2p, 220VDC s paticí a příslušenstvím, pevnost cívka-kontakty 4kV, svítící LED   </t>
  </si>
  <si>
    <t>358352024X</t>
  </si>
  <si>
    <t xml:space="preserve">Relé 230VAC, 2p včetně patice a příslušenství   </t>
  </si>
  <si>
    <t>210160375X</t>
  </si>
  <si>
    <t xml:space="preserve">Montáž rozváděčových bočníků 2500A/60mV   </t>
  </si>
  <si>
    <t xml:space="preserve">bočník 2500A/60mV   </t>
  </si>
  <si>
    <t xml:space="preserve">napěťová oddělovač 60mV/10VDC, pevnost 4kV, napájení 24VDC   </t>
  </si>
  <si>
    <t>388221504X</t>
  </si>
  <si>
    <t xml:space="preserve">napěťový oddělovač U64 100mV,5mV/10VDC, pevnost 4kV, napájení 24VDC   </t>
  </si>
  <si>
    <t>374221110X</t>
  </si>
  <si>
    <t xml:space="preserve">transformátor k RV 230/12V, 25VA   </t>
  </si>
  <si>
    <t>210180002</t>
  </si>
  <si>
    <t xml:space="preserve">Montáž usměrňovačů hmotnosti do 20 kg se zapojením   </t>
  </si>
  <si>
    <t>3742231101X</t>
  </si>
  <si>
    <t xml:space="preserve">usměrňovací blok k RV 5A, 230VAC   </t>
  </si>
  <si>
    <t>357201003X</t>
  </si>
  <si>
    <t xml:space="preserve">rozvaděč skříňový 2000x800x800 mm komplet   </t>
  </si>
  <si>
    <t>210190263</t>
  </si>
  <si>
    <t xml:space="preserve">Montáž skříní s rychlovypínačem   </t>
  </si>
  <si>
    <t>358214301X</t>
  </si>
  <si>
    <t xml:space="preserve">rychlovypínač 1500A, 900VDC, elektromagnet 220VDC, signalizační kontakty, nastavitelná nadproudová ochrana, ruční spoušť   </t>
  </si>
  <si>
    <t>210210001X</t>
  </si>
  <si>
    <t xml:space="preserve">Montáž odporového děliče   </t>
  </si>
  <si>
    <t>405112302X</t>
  </si>
  <si>
    <t xml:space="preserve">odporový dělič RD64, 1kV/0,1V   </t>
  </si>
  <si>
    <t>210210183</t>
  </si>
  <si>
    <t xml:space="preserve">Montáž odporů do 500 W   </t>
  </si>
  <si>
    <t>405112301X</t>
  </si>
  <si>
    <t xml:space="preserve">odpor RM64, 70Ohm, 500W, 1kV   </t>
  </si>
  <si>
    <t>405112303X</t>
  </si>
  <si>
    <t xml:space="preserve">odpor RZ64, 0,5Ohm, 10A   </t>
  </si>
  <si>
    <t>405112304X</t>
  </si>
  <si>
    <t xml:space="preserve">odpor 120kOhm, 2W   </t>
  </si>
  <si>
    <t>210800011</t>
  </si>
  <si>
    <t xml:space="preserve">Montáž měděných vodičů CYY 1,5 mm2 uložených v trubkách nebo lištách   </t>
  </si>
  <si>
    <t>341421541X</t>
  </si>
  <si>
    <t xml:space="preserve">vodič silový s Cu jádrem V36S-K 1 mm2   </t>
  </si>
  <si>
    <t>210800514</t>
  </si>
  <si>
    <t xml:space="preserve">Montáž měděných vodičů CY, HO5V, HO7V, NYY, YY 95 až 120 mm2 uložených v trubkách nebo lištách   </t>
  </si>
  <si>
    <t>341421640X</t>
  </si>
  <si>
    <t xml:space="preserve">vodič silový s Cu jádrem NYY 1x95 mm2   </t>
  </si>
  <si>
    <t>220280301X</t>
  </si>
  <si>
    <t xml:space="preserve">Montáž kabelu FTP do 5x2x0,5   </t>
  </si>
  <si>
    <t>341212101X</t>
  </si>
  <si>
    <t xml:space="preserve">kabel sdělovací s Cu jádrem FTP 4x2x0,5 mm   </t>
  </si>
  <si>
    <t>220300622</t>
  </si>
  <si>
    <t xml:space="preserve">Ukončení návěstního kabelu nelepící páskou do 7x1/1,5   </t>
  </si>
  <si>
    <t>220322032X</t>
  </si>
  <si>
    <t>405411502X</t>
  </si>
  <si>
    <t xml:space="preserve">řídící systém 40DI, 16DO, 4AI, 2x Ethernet, napájení 24VDC   </t>
  </si>
  <si>
    <t>220900555X</t>
  </si>
  <si>
    <t xml:space="preserve">Montáž ovládacího panelu na pracoviště   </t>
  </si>
  <si>
    <t>382270001X</t>
  </si>
  <si>
    <t xml:space="preserve">ovládací panel MB5,7", 640*480, Ethernet, napájení   </t>
  </si>
  <si>
    <t>RU.N2-6</t>
  </si>
  <si>
    <t>358213702X</t>
  </si>
  <si>
    <t xml:space="preserve">ruční odpojovač 1000A, 750VDC   </t>
  </si>
  <si>
    <t>747142131X</t>
  </si>
  <si>
    <t xml:space="preserve">Montáž odpojovač jednopólový do 1 kV do 2000 A vč. mot.pohonu   </t>
  </si>
  <si>
    <t xml:space="preserve">motorický odpojovač 2000A, 750VDC, pohon 24VDC, kontakty 2+2   </t>
  </si>
  <si>
    <t>210140261</t>
  </si>
  <si>
    <t xml:space="preserve">Montáž a zapojení kompletů třítlačítkových ovladačů   </t>
  </si>
  <si>
    <t>345354002X</t>
  </si>
  <si>
    <t xml:space="preserve">přepínač, 2 kontakty, komplet   </t>
  </si>
  <si>
    <t xml:space="preserve">ampérmetr 0-60mV / 0-1000A   </t>
  </si>
  <si>
    <t>210160376X</t>
  </si>
  <si>
    <t xml:space="preserve">Montáž rozváděčových bočníků 1000A/60mV   </t>
  </si>
  <si>
    <t>405113802X</t>
  </si>
  <si>
    <t xml:space="preserve">bočník 1000A/60mV   </t>
  </si>
  <si>
    <t>405112222X</t>
  </si>
  <si>
    <t xml:space="preserve">teplotní čidlo 0-100°C   </t>
  </si>
  <si>
    <t>RU.P, RUZ.PV, RUZ.V</t>
  </si>
  <si>
    <t>358252104X</t>
  </si>
  <si>
    <t xml:space="preserve">pojistka 1A, 750VDC   </t>
  </si>
  <si>
    <t>391331404X</t>
  </si>
  <si>
    <t xml:space="preserve">ampérmetr 0-60mV / 0-1500A   </t>
  </si>
  <si>
    <t>388221505X</t>
  </si>
  <si>
    <t xml:space="preserve">napěťový oddělovač 0-1kV/0-10VDC, napájení 24VDC   </t>
  </si>
  <si>
    <t>357201004X</t>
  </si>
  <si>
    <t xml:space="preserve">rozvaděč skříňový 2000x600x800 mm komplet   </t>
  </si>
  <si>
    <t>357201005X</t>
  </si>
  <si>
    <t>357201006X</t>
  </si>
  <si>
    <t xml:space="preserve">rozvaděč skříňový 2000x1200x800 mm komplet   </t>
  </si>
  <si>
    <t>210860281</t>
  </si>
  <si>
    <t>341215950</t>
  </si>
  <si>
    <t>220880077</t>
  </si>
  <si>
    <t xml:space="preserve">Montáž hlídače izolačního stavu   </t>
  </si>
  <si>
    <t>358530001X</t>
  </si>
  <si>
    <t xml:space="preserve">hlídač izolačního stavu s příslušenstvím   </t>
  </si>
  <si>
    <t>DMX</t>
  </si>
  <si>
    <t>358121102X</t>
  </si>
  <si>
    <t xml:space="preserve">Paketový přepínač 400V, 16A, 4k   </t>
  </si>
  <si>
    <t>210111041</t>
  </si>
  <si>
    <t xml:space="preserve">Montáž zásuvka (polo)zapuštěná bezšroubové připojení 2P+PE se zapojením vodičů   </t>
  </si>
  <si>
    <t>345551301X</t>
  </si>
  <si>
    <t xml:space="preserve">zásuvka 230VAD, 16A na DIN   </t>
  </si>
  <si>
    <t>358221550</t>
  </si>
  <si>
    <t xml:space="preserve">jistič 1pólový-charakteristika C, 6C/1   </t>
  </si>
  <si>
    <t>358221090</t>
  </si>
  <si>
    <t xml:space="preserve">jistič 1pólový-charakteristika B, 10B/1   </t>
  </si>
  <si>
    <t>358221500</t>
  </si>
  <si>
    <t xml:space="preserve">jistič 1pólový-charakteristika C, 1C/1   </t>
  </si>
  <si>
    <t>358221540</t>
  </si>
  <si>
    <t xml:space="preserve">jistič 1pólový-charakteristika C, 4C/1   </t>
  </si>
  <si>
    <t>358221050</t>
  </si>
  <si>
    <t xml:space="preserve">jistič 1pólový-charakteristika B, 2B/1   </t>
  </si>
  <si>
    <t xml:space="preserve">jistič 2pólový pro stejnosměrný proud LPN (LSN)-DC 4C/2   </t>
  </si>
  <si>
    <t xml:space="preserve">jistič 1pólový pro stejnosměrný proud,DC 6C/1   </t>
  </si>
  <si>
    <t>210122022</t>
  </si>
  <si>
    <t xml:space="preserve">Montáž svodiče přepětí nn 2.stupeň jednopólových dvoudílných s modulem   </t>
  </si>
  <si>
    <t>358895210X</t>
  </si>
  <si>
    <t xml:space="preserve">svodič přepětí 230VAC, třída B   </t>
  </si>
  <si>
    <t>210140652</t>
  </si>
  <si>
    <t xml:space="preserve">Montáž a zapojení signálních přístrojů akustických houkaček obyčejných a vodotěsných   </t>
  </si>
  <si>
    <t>382262001X</t>
  </si>
  <si>
    <t xml:space="preserve">zvuková signalizace 24VDC   </t>
  </si>
  <si>
    <t xml:space="preserve">napěťový oddělovač 40V/10VDC, napájení 24VDC   </t>
  </si>
  <si>
    <t>388221506X</t>
  </si>
  <si>
    <t xml:space="preserve">Komunikační modul pro připojení energetického systému AISYS   </t>
  </si>
  <si>
    <t>210161001X</t>
  </si>
  <si>
    <t xml:space="preserve">Montáž zemní ochrany   </t>
  </si>
  <si>
    <t>405171001X</t>
  </si>
  <si>
    <t xml:space="preserve">zemní ochrana 24VDC, napájení 24VDC, odpor k zemniči   </t>
  </si>
  <si>
    <t>374221202X</t>
  </si>
  <si>
    <t xml:space="preserve">zdroj 230VAC/24VDC, 10A   </t>
  </si>
  <si>
    <t>374221203X</t>
  </si>
  <si>
    <t xml:space="preserve">zdroj 230VAC/12VDC, 1A   </t>
  </si>
  <si>
    <t>210180301X</t>
  </si>
  <si>
    <t xml:space="preserve">Montáž UPS   </t>
  </si>
  <si>
    <t>405170901X</t>
  </si>
  <si>
    <t xml:space="preserve">UPS 230V, 2000VA, 1hod při 60% zatížení   </t>
  </si>
  <si>
    <t>357201001X</t>
  </si>
  <si>
    <t xml:space="preserve">řídicí systém 48DI, 8DO, 8AI, 2xRS232, Ethernet, napájení 24VDC   </t>
  </si>
  <si>
    <t>220333001X</t>
  </si>
  <si>
    <t xml:space="preserve">sw pro celý ŘS a PC   </t>
  </si>
  <si>
    <t>220333002X</t>
  </si>
  <si>
    <t xml:space="preserve">úprava dálkového ovládání   </t>
  </si>
  <si>
    <t>2203401X</t>
  </si>
  <si>
    <t xml:space="preserve">montáž průmyslového počítače   </t>
  </si>
  <si>
    <t>382262102X</t>
  </si>
  <si>
    <t xml:space="preserve">průmyslový počítač, monitor, myš, klávesnice   </t>
  </si>
  <si>
    <t>220450002</t>
  </si>
  <si>
    <t xml:space="preserve">Montáž switche   </t>
  </si>
  <si>
    <t>374152001X</t>
  </si>
  <si>
    <t xml:space="preserve">switch 8 portů   </t>
  </si>
  <si>
    <t>374152002X</t>
  </si>
  <si>
    <t xml:space="preserve">switch 5 portů   </t>
  </si>
  <si>
    <t>220450006</t>
  </si>
  <si>
    <t xml:space="preserve">Montáž modemu HDSL s oživením   </t>
  </si>
  <si>
    <t>405412101X</t>
  </si>
  <si>
    <t xml:space="preserve">modem RS232, 12-20VDC/AC, na pevnou linku   </t>
  </si>
  <si>
    <t>kabelové lávky a žlaby</t>
  </si>
  <si>
    <t>210020101</t>
  </si>
  <si>
    <t xml:space="preserve">Montáž výložníků typových nástěnných svařovaných se stojinou a 1 výložníkem   </t>
  </si>
  <si>
    <t>345755701X</t>
  </si>
  <si>
    <t xml:space="preserve">stojina 1200mm pozinkovaná   </t>
  </si>
  <si>
    <t>345755711X</t>
  </si>
  <si>
    <t xml:space="preserve">výložník 300mm pozinkovaný   </t>
  </si>
  <si>
    <t>345755721X</t>
  </si>
  <si>
    <t xml:space="preserve">konzola svislá   </t>
  </si>
  <si>
    <t>345755741X</t>
  </si>
  <si>
    <t xml:space="preserve">spojovací materiál   </t>
  </si>
  <si>
    <t>210020132</t>
  </si>
  <si>
    <t xml:space="preserve">Montáž roštů a lávek typových ostatních šířky do 300 mm   </t>
  </si>
  <si>
    <t>345751101X</t>
  </si>
  <si>
    <t xml:space="preserve">kabelový rošt šíře 300mm pozinkovaný   </t>
  </si>
  <si>
    <t>345751111X</t>
  </si>
  <si>
    <t xml:space="preserve">spojka kabelového roštu   </t>
  </si>
  <si>
    <t>210020221</t>
  </si>
  <si>
    <t xml:space="preserve">Montáž výložníků atypických nástěnných se stojinou a 1 výložníkem   </t>
  </si>
  <si>
    <t>345751701X</t>
  </si>
  <si>
    <t xml:space="preserve">Nástěnný a závěsný výložník 125   </t>
  </si>
  <si>
    <t>345751702X</t>
  </si>
  <si>
    <t xml:space="preserve">Nástěnný a závěsný výložník 300   </t>
  </si>
  <si>
    <t>210020306</t>
  </si>
  <si>
    <t xml:space="preserve">Montáž žlabů kovových typ Mars šířky do 125 mm bez víka   </t>
  </si>
  <si>
    <t>345754920</t>
  </si>
  <si>
    <t xml:space="preserve">žlab kabelový pozinkovaný 50x125   </t>
  </si>
  <si>
    <t>345755260</t>
  </si>
  <si>
    <t xml:space="preserve">oblouk 90° pozinkovaný 90x100x125   </t>
  </si>
  <si>
    <t>345755460</t>
  </si>
  <si>
    <t xml:space="preserve">spojka rohová   </t>
  </si>
  <si>
    <t>345755511X</t>
  </si>
  <si>
    <t xml:space="preserve">šroub s plochou kulovou hlavou   </t>
  </si>
  <si>
    <t>345755512X</t>
  </si>
  <si>
    <t xml:space="preserve">profil U   </t>
  </si>
  <si>
    <t>345755513X</t>
  </si>
  <si>
    <t xml:space="preserve">základová deska   </t>
  </si>
  <si>
    <t>345755514X</t>
  </si>
  <si>
    <t xml:space="preserve">svorníková kotva   </t>
  </si>
  <si>
    <t>210020308</t>
  </si>
  <si>
    <t xml:space="preserve">Montáž žlabů kovových typ Mars šířky do 250 mm bez víka   </t>
  </si>
  <si>
    <t>345754922</t>
  </si>
  <si>
    <t xml:space="preserve">žlab kabelový pozinkovaný 100x300   </t>
  </si>
  <si>
    <t>345755262</t>
  </si>
  <si>
    <t xml:space="preserve">oblouk 90° pozinkovaný 90x100x300   </t>
  </si>
  <si>
    <t>345755515X</t>
  </si>
  <si>
    <t>345755516X</t>
  </si>
  <si>
    <t xml:space="preserve">přepážka 110mm   </t>
  </si>
  <si>
    <t>210020308X</t>
  </si>
  <si>
    <t xml:space="preserve">Montáž žlabů kovových typ Mars šířky do 500 mm bez víka   </t>
  </si>
  <si>
    <t>345754926</t>
  </si>
  <si>
    <t xml:space="preserve">žlab kabelový pozinkovaný 100x500   </t>
  </si>
  <si>
    <t>210020671</t>
  </si>
  <si>
    <t xml:space="preserve">Montáž se zhotovením konstrukce pro rozvodny z profilů tenkostěnných   </t>
  </si>
  <si>
    <t>154255411X</t>
  </si>
  <si>
    <t xml:space="preserve">profil ocel UE5   </t>
  </si>
  <si>
    <t>154111400</t>
  </si>
  <si>
    <t xml:space="preserve">profil ocel L ohýbaný rovnoramenný 30x30x3 mm   </t>
  </si>
  <si>
    <t>210030811X</t>
  </si>
  <si>
    <t xml:space="preserve">Montáž izolátoru pro pasovinu   </t>
  </si>
  <si>
    <t>354326101X</t>
  </si>
  <si>
    <t xml:space="preserve">izolátor pro pasovinu Al 40/5   </t>
  </si>
  <si>
    <t>PS104 - Vlastní spotřeba</t>
  </si>
  <si>
    <t>Objekt:   PS104 - Vlastní spotřeba</t>
  </si>
  <si>
    <t>R04/1-2</t>
  </si>
  <si>
    <t>358254812X</t>
  </si>
  <si>
    <t xml:space="preserve">pojistkový odpínač 1500V AC, 125A   </t>
  </si>
  <si>
    <t>0000</t>
  </si>
  <si>
    <t xml:space="preserve">pomocný montážní materiál   </t>
  </si>
  <si>
    <t>210100151</t>
  </si>
  <si>
    <t xml:space="preserve">Ukončení kabelů smršťovací záklopkou nebo páskou se zapojením bez letování žíly do 4x16 mm2   </t>
  </si>
  <si>
    <t>210100186</t>
  </si>
  <si>
    <t xml:space="preserve">Ukončení kabelů smršťovací záklopkou nebo páskou se zapojením bez letování žíly do 3x35+25 mm2   </t>
  </si>
  <si>
    <t>345670480</t>
  </si>
  <si>
    <t xml:space="preserve">oko kabelové Cu lisovací lehčené 50 x 8 KU-L   </t>
  </si>
  <si>
    <t>345670450</t>
  </si>
  <si>
    <t xml:space="preserve">oko kabelové Cu lisovací lehčené 35 x 8 KU-L   </t>
  </si>
  <si>
    <t>210110502</t>
  </si>
  <si>
    <t xml:space="preserve">Montáž spínač nn vestavný vačkový S nebo válcový V 25 A - 01 až 02 se zapojením vodičů   </t>
  </si>
  <si>
    <t>358200311X</t>
  </si>
  <si>
    <t xml:space="preserve">spínač 1x16A, 400V modulový   </t>
  </si>
  <si>
    <t>210110506</t>
  </si>
  <si>
    <t xml:space="preserve">Montáž spínač nn vestavný vačkový S nebo válcový V 25 A - 03 až 06 se zapojením vodičů   </t>
  </si>
  <si>
    <t>358200312X</t>
  </si>
  <si>
    <t xml:space="preserve">spínač 3x16A, 400V modulový   </t>
  </si>
  <si>
    <t>358200315X</t>
  </si>
  <si>
    <t xml:space="preserve">voltmetrový přepínač 16A, 400V   </t>
  </si>
  <si>
    <t>210110508</t>
  </si>
  <si>
    <t xml:space="preserve">Montáž spínač nn vestavný vačkový S nebo válcový V 63 A -03 až 06 se zapojením vodičů   </t>
  </si>
  <si>
    <t>358200313X</t>
  </si>
  <si>
    <t xml:space="preserve">spínač 3x63A, 400V modulový   </t>
  </si>
  <si>
    <t>210112015</t>
  </si>
  <si>
    <t xml:space="preserve">Montáž spínač nn vestavný vačkový S v krytu 100 A - 01 až 06 se zapojením vodičů   </t>
  </si>
  <si>
    <t>358200314X</t>
  </si>
  <si>
    <t xml:space="preserve">přepínač sítí 1-2, 3x125A, 400V, p.k.1/1   </t>
  </si>
  <si>
    <t>358252560X</t>
  </si>
  <si>
    <t xml:space="preserve">pojistka nízkoztrátová 125A provedení válcová, charakteristika  gG   </t>
  </si>
  <si>
    <t>358221110</t>
  </si>
  <si>
    <t xml:space="preserve">jistič 1pólový-charakteristika B, 16B/1   </t>
  </si>
  <si>
    <t>358223970</t>
  </si>
  <si>
    <t xml:space="preserve">jistič 3pólový-charakteristika B, 6B/3   </t>
  </si>
  <si>
    <t>210120465</t>
  </si>
  <si>
    <t xml:space="preserve">Montáž jističů třípólových nn do 63 A bez krytu   </t>
  </si>
  <si>
    <t>358224040</t>
  </si>
  <si>
    <t xml:space="preserve">jistič 3pólový-charakteristika B, 32B/3   </t>
  </si>
  <si>
    <t>358224270</t>
  </si>
  <si>
    <t xml:space="preserve">jistič 3pólový-charakteristika C, 32C/3   </t>
  </si>
  <si>
    <t>358224070</t>
  </si>
  <si>
    <t xml:space="preserve">jistič 3pólový-charakteristika B, 63B/3   </t>
  </si>
  <si>
    <t>210120486</t>
  </si>
  <si>
    <t xml:space="preserve">Montáž jističů deionových vestavných s elektrickou spouští do 300 A   </t>
  </si>
  <si>
    <t>358226100</t>
  </si>
  <si>
    <t xml:space="preserve">jistič 160A 3-pól. D - distribuční, Ir = 125-160 A, třmen. svorky pro 2,5-95 mm2   </t>
  </si>
  <si>
    <t>358226340</t>
  </si>
  <si>
    <t xml:space="preserve">vypínací (napěťová) spoušť pro BC, AC/DC 230, 400 V   </t>
  </si>
  <si>
    <t>358226390</t>
  </si>
  <si>
    <t xml:space="preserve">pomocný spínač pro BC, 1/1   </t>
  </si>
  <si>
    <t>210121011</t>
  </si>
  <si>
    <t xml:space="preserve">Montáž proudových chráničů dvoupólových nn do 25 A bez krytu   </t>
  </si>
  <si>
    <t>358890501X</t>
  </si>
  <si>
    <t xml:space="preserve">proudový chránič s jističem 2pólový 10-2p/0.03 typ AC   </t>
  </si>
  <si>
    <t>358890502X</t>
  </si>
  <si>
    <t xml:space="preserve">proudový chránič s jističem 2pólový 16-2p/0.03 typ AC   </t>
  </si>
  <si>
    <t>210130102</t>
  </si>
  <si>
    <t xml:space="preserve">Montáž stykačů střídavých vestavných jednopólových do 25 A   </t>
  </si>
  <si>
    <t>358212001X</t>
  </si>
  <si>
    <t xml:space="preserve">stykač vzduchový 1pólový  25A, c.230VAC, p.k. 1/1   </t>
  </si>
  <si>
    <t>210130104</t>
  </si>
  <si>
    <t xml:space="preserve">Montáž stykačů střídavých vestavných třípólových do 25 A   </t>
  </si>
  <si>
    <t>358212002X</t>
  </si>
  <si>
    <t xml:space="preserve">stykač vzduchový 3pólový  25A, c.230VAC, p.k. 1/1   </t>
  </si>
  <si>
    <t>358352025X</t>
  </si>
  <si>
    <t xml:space="preserve">Relé 230VAC, 4p včetně patice a příslušenství   </t>
  </si>
  <si>
    <t>210150455X</t>
  </si>
  <si>
    <t xml:space="preserve">Montáž spínacích hodin   </t>
  </si>
  <si>
    <t>374231101X</t>
  </si>
  <si>
    <t xml:space="preserve">spínací hodiny analogové, 1P, 230VAC, 16A   </t>
  </si>
  <si>
    <t>210150551X</t>
  </si>
  <si>
    <t xml:space="preserve">Montáž přepěťové ochrany 3x400V   </t>
  </si>
  <si>
    <t>358895052X</t>
  </si>
  <si>
    <t xml:space="preserve">ochrana přepěťová třída B, 35kA, 400V, 3xL+N   </t>
  </si>
  <si>
    <t xml:space="preserve">ampérmetr100/5A   </t>
  </si>
  <si>
    <t xml:space="preserve">voltmetr 0-500V   </t>
  </si>
  <si>
    <t>210170301</t>
  </si>
  <si>
    <t xml:space="preserve">Montáž transformátorů měřících proudových nn typ STE 10, AMTO, BNB   </t>
  </si>
  <si>
    <t>360200001X</t>
  </si>
  <si>
    <t xml:space="preserve">měřící trafo proudu 100/5A, 10VA, TP1   </t>
  </si>
  <si>
    <t xml:space="preserve">rozvaděč skříňový 2000x600x600 mm komplet   </t>
  </si>
  <si>
    <t xml:space="preserve">rozvaděč skříňový 2000x800x600 mm komplet   </t>
  </si>
  <si>
    <t>358224010</t>
  </si>
  <si>
    <t xml:space="preserve">jistič 3pólový-charakteristika B, 16B/3   </t>
  </si>
  <si>
    <t>210810005</t>
  </si>
  <si>
    <t xml:space="preserve">Montáž měděných kabelů CYKY, CYKYD, CYKYDY, NYM, NYY, YSLY 750 V 3x1,5 mm2 uložených volně   </t>
  </si>
  <si>
    <t>341110300</t>
  </si>
  <si>
    <t xml:space="preserve">kabel silový s Cu jádrem CYKY 3x1,5 mm2   </t>
  </si>
  <si>
    <t>210810014</t>
  </si>
  <si>
    <t xml:space="preserve">Montáž měděných kabelů CYKY, CYKYD, CYKYDY, NYM, NYY, YSLY 750 V 4x16mm2 uložených volně   </t>
  </si>
  <si>
    <t>341110800</t>
  </si>
  <si>
    <t xml:space="preserve">kabel silový s Cu jádrem CYKY 4x16 mm2   </t>
  </si>
  <si>
    <t>210810091</t>
  </si>
  <si>
    <t xml:space="preserve">Montáž měděných kabelů CYKY, NYM, NYY, YSLY 1 kV 3x50+35mm2 uložených volně   </t>
  </si>
  <si>
    <t>341116370</t>
  </si>
  <si>
    <t xml:space="preserve">kabel silový s Cu jádrem 1-CYKY 3x50+35 mm2   </t>
  </si>
  <si>
    <t>R04/3</t>
  </si>
  <si>
    <t>358254813X</t>
  </si>
  <si>
    <t>358200316X</t>
  </si>
  <si>
    <t xml:space="preserve">spínač 2x16A, 400V modulový   </t>
  </si>
  <si>
    <t>358200317X</t>
  </si>
  <si>
    <t xml:space="preserve">paketový spínač 25A, 4Z/4V   </t>
  </si>
  <si>
    <t xml:space="preserve">pojistka nízkoztrátová 63A provedení válcová, charakteristika  gG   </t>
  </si>
  <si>
    <t>358222250</t>
  </si>
  <si>
    <t xml:space="preserve">jistič 1pólový pro stejnosměrný proud, DC 2B/1   </t>
  </si>
  <si>
    <t xml:space="preserve">jistič 1pólový pro stejnosměrný proud, DC 10C/1   </t>
  </si>
  <si>
    <t>358222330</t>
  </si>
  <si>
    <t xml:space="preserve">jistič 1pólový pro stejnosměrný proud, DC 25B/1   </t>
  </si>
  <si>
    <t>210120441</t>
  </si>
  <si>
    <t xml:space="preserve">Montáž jističů dvoupólových nn do 63 A bez krytu   </t>
  </si>
  <si>
    <t>358222350</t>
  </si>
  <si>
    <t xml:space="preserve">jistič 1pólový pro stejnosměrný proud, DC 40B/1   </t>
  </si>
  <si>
    <t xml:space="preserve">ampérmetr 50A   </t>
  </si>
  <si>
    <t>391331408X</t>
  </si>
  <si>
    <t xml:space="preserve">voltmetr 0-40V   </t>
  </si>
  <si>
    <t xml:space="preserve">Montáž nabíječe   </t>
  </si>
  <si>
    <t>374227001X</t>
  </si>
  <si>
    <t xml:space="preserve">nabíječ 24V/30A   </t>
  </si>
  <si>
    <t>210180303X</t>
  </si>
  <si>
    <t xml:space="preserve">Montáž usměrňovací diody   </t>
  </si>
  <si>
    <t>374227003X</t>
  </si>
  <si>
    <t xml:space="preserve">dioda usměrňovací 50V, 3A, BY255   </t>
  </si>
  <si>
    <t>210180302X</t>
  </si>
  <si>
    <t xml:space="preserve">Montáž baterií   </t>
  </si>
  <si>
    <t>374227002X</t>
  </si>
  <si>
    <t xml:space="preserve">baterie 24V, 110Ah   </t>
  </si>
  <si>
    <t>210210182</t>
  </si>
  <si>
    <t xml:space="preserve">Montáž odporů do 100 W   </t>
  </si>
  <si>
    <t>405112401X</t>
  </si>
  <si>
    <t xml:space="preserve">odpor 12R, 12 Ohm, 5W   </t>
  </si>
  <si>
    <t>R04/4 - TVS</t>
  </si>
  <si>
    <t>358224200</t>
  </si>
  <si>
    <t xml:space="preserve">jistič 3pólový-charakteristika C, 6C/3   </t>
  </si>
  <si>
    <t>210121121</t>
  </si>
  <si>
    <t xml:space="preserve">Montáž proudových chráničů čtyřpólových nn do 80 A bez krytu   </t>
  </si>
  <si>
    <t>358890511X</t>
  </si>
  <si>
    <t xml:space="preserve">proudový chránič 4pólový 40/0,3 typ AC   </t>
  </si>
  <si>
    <t>210130103</t>
  </si>
  <si>
    <t xml:space="preserve">Montáž stykačů střídavých vestavných třípólových do 16 A   </t>
  </si>
  <si>
    <t>358211010X</t>
  </si>
  <si>
    <t xml:space="preserve">stykač vzduchový 3pólový  16A, 230V/50Hz   </t>
  </si>
  <si>
    <t>210130105</t>
  </si>
  <si>
    <t xml:space="preserve">Montáž stykačů střídavých vestavných třípólových do 40 A   </t>
  </si>
  <si>
    <t>358211080X</t>
  </si>
  <si>
    <t xml:space="preserve">stykač vzduchový 3pólový  40A, 230V/50Hz   </t>
  </si>
  <si>
    <t>210140251</t>
  </si>
  <si>
    <t xml:space="preserve">Montáž a zapojení kompletů dvoutlačítkových ovladačů   </t>
  </si>
  <si>
    <t>345354111X</t>
  </si>
  <si>
    <t xml:space="preserve">otočný tlačítkový ovladač 10A, 230V   </t>
  </si>
  <si>
    <t xml:space="preserve">ochrana přepěťová třída B, 35kA, 400V   </t>
  </si>
  <si>
    <t>210171152</t>
  </si>
  <si>
    <t xml:space="preserve">Montáž transformátorů 3fázových vn/nn vzduchových instalace přístrojů do 100 kVA   </t>
  </si>
  <si>
    <t>374221152X</t>
  </si>
  <si>
    <t xml:space="preserve">transformátor vlastní spotřeby 22/0,4 kV, 100 kVA, Yzn1, IP00, AN   </t>
  </si>
  <si>
    <t>374221153X</t>
  </si>
  <si>
    <t xml:space="preserve">izolační transformátor 400/400V, 31,5kVA, YNyn0, IP00, primární vinutí vůči sekundárnímu a kostře izolační pevnost 4kV   </t>
  </si>
  <si>
    <t>405112402X</t>
  </si>
  <si>
    <t xml:space="preserve">odpor 20 Ohm, 20W   </t>
  </si>
  <si>
    <t>SO106 - Stavební elektroinstalace, uzemnění, hromosvod</t>
  </si>
  <si>
    <t>Objekt:   SO106 - Stavební elektroinstalace, uzemnění, hromosvod</t>
  </si>
  <si>
    <t>HZS3133X</t>
  </si>
  <si>
    <t xml:space="preserve">Hodinová zúčtovací sazba elektromontér NN odborný   </t>
  </si>
  <si>
    <t>011154000X</t>
  </si>
  <si>
    <t xml:space="preserve">Korozní průzkum   </t>
  </si>
  <si>
    <t>012002001X</t>
  </si>
  <si>
    <t xml:space="preserve">Zaměření inženýrských sítí   </t>
  </si>
  <si>
    <t>043203002X</t>
  </si>
  <si>
    <t xml:space="preserve">Měření zemního odporu   </t>
  </si>
  <si>
    <t>Stavební elektroinstalace</t>
  </si>
  <si>
    <t xml:space="preserve">Práce a dodávky HSV   </t>
  </si>
  <si>
    <t xml:space="preserve">Ostatní konstrukce a práce, bourání   </t>
  </si>
  <si>
    <t>974031121</t>
  </si>
  <si>
    <t xml:space="preserve">Vysekání rýh ve zdivu cihelném hl do 30 mm š do 30 mm   </t>
  </si>
  <si>
    <t>974031122</t>
  </si>
  <si>
    <t xml:space="preserve">Vysekání rýh ve zdivu cihelném hl do 30 mm š do 70 mm   </t>
  </si>
  <si>
    <t>974031123</t>
  </si>
  <si>
    <t xml:space="preserve">Vysekání rýh ve zdivu cihelném hl do 30 mm š do 100 mm   </t>
  </si>
  <si>
    <t>210010101</t>
  </si>
  <si>
    <t xml:space="preserve">Montáž lišt protahovacích šířky do 20 mm   </t>
  </si>
  <si>
    <t>345718250</t>
  </si>
  <si>
    <t xml:space="preserve">lišta elektroinstalační hranatá bílá LHD 20 x 20   </t>
  </si>
  <si>
    <t>210010102</t>
  </si>
  <si>
    <t xml:space="preserve">Montáž lišt protahovacích šířky do 40 mm   </t>
  </si>
  <si>
    <t>345718310</t>
  </si>
  <si>
    <t xml:space="preserve">lišta elektroinstalační hranatá bílá LHD 40 x 40   </t>
  </si>
  <si>
    <t>210010301</t>
  </si>
  <si>
    <t xml:space="preserve">Montáž krabic přístrojových zapuštěných plastových kruhových KU 68/1, KU68/1301, KP67, KP68/2   </t>
  </si>
  <si>
    <t>345715110</t>
  </si>
  <si>
    <t xml:space="preserve">krabice přístrojová instalační KP 68/2   </t>
  </si>
  <si>
    <t>210010321</t>
  </si>
  <si>
    <t xml:space="preserve">Montáž rozvodek zapuštěných plastových kruhových KU68-1903/KO, KR97/KO97V   </t>
  </si>
  <si>
    <t>345715210</t>
  </si>
  <si>
    <t xml:space="preserve">krabice univerzální z PH KU 68/2-1903   </t>
  </si>
  <si>
    <t>210100258</t>
  </si>
  <si>
    <t xml:space="preserve">Ukončení kabelů smršťovací záklopkou nebo páskou se zapojením bez letování žíly do 5x4 mm2   </t>
  </si>
  <si>
    <t>210110001</t>
  </si>
  <si>
    <t xml:space="preserve">Montáž nástěnný vypínač nn jednopólový pro prostředí základní nebo vlhké   </t>
  </si>
  <si>
    <t>345354000</t>
  </si>
  <si>
    <t xml:space="preserve">přístroj spínače jednopólového 10A, 250V   </t>
  </si>
  <si>
    <t>210110003</t>
  </si>
  <si>
    <t xml:space="preserve">Montáž nástěnný přepínač nn 5-sériový pro prostředí základní nebo vlhké   </t>
  </si>
  <si>
    <t>345354050</t>
  </si>
  <si>
    <t xml:space="preserve">přístroj přepínače sériového 10A, 250V   </t>
  </si>
  <si>
    <t>210110004</t>
  </si>
  <si>
    <t xml:space="preserve">Montáž nástěnný přepínač nn 6-střídavý pro prostředí základní nebo vlhké   </t>
  </si>
  <si>
    <t>345354060</t>
  </si>
  <si>
    <t xml:space="preserve">přístroj přepínače střídavého 10A, 250V   </t>
  </si>
  <si>
    <t>345551000</t>
  </si>
  <si>
    <t xml:space="preserve">zásuvka 1násobná 16A, 250V bílá   </t>
  </si>
  <si>
    <t>210111136</t>
  </si>
  <si>
    <t xml:space="preserve">Montáž zásuvek průmyslových nástěnných provedení IP 44 3P+N+PE 16 A   </t>
  </si>
  <si>
    <t>358112570</t>
  </si>
  <si>
    <t xml:space="preserve">zásuvka nástěnná 16 A, 250 V, 5pól.   </t>
  </si>
  <si>
    <t>210111137</t>
  </si>
  <si>
    <t xml:space="preserve">Montáž zásuvek průmyslových nástěnných provedení IP 44 3P+N+PE 32 A   </t>
  </si>
  <si>
    <t>358112580</t>
  </si>
  <si>
    <t xml:space="preserve">zásuvka nástěnná 32 A, 250 V, 5pól.   </t>
  </si>
  <si>
    <t>210200030</t>
  </si>
  <si>
    <t xml:space="preserve">Montáž svítidel žárovkových bytových nástěnných 1 zdroj se sklem   </t>
  </si>
  <si>
    <t>348121120</t>
  </si>
  <si>
    <t xml:space="preserve">svítidlo zářivkové nástěnné 1x13W, IP43, plastový kryt   </t>
  </si>
  <si>
    <t>210200070</t>
  </si>
  <si>
    <t xml:space="preserve">Montáž svítidel žárovkových průmyslových nástěnných přisazených 1 zdroj s košem   </t>
  </si>
  <si>
    <t>348513300</t>
  </si>
  <si>
    <t xml:space="preserve">svítidlo žárovkové, nástěnné, 1xŽ100W, 24V, IP54   </t>
  </si>
  <si>
    <t>210200093</t>
  </si>
  <si>
    <t xml:space="preserve">Montáž svítidel žárovkových průmyslových stropních přisazených 1 zdroj s košem   </t>
  </si>
  <si>
    <t>348511520</t>
  </si>
  <si>
    <t xml:space="preserve">svítidlo žárovkové stropní  1xŽ100W, IP54   </t>
  </si>
  <si>
    <t>348511510</t>
  </si>
  <si>
    <t xml:space="preserve">svítidlo žárovkové stropní 1xŽ100W, IP54, se snímačem pohybu   </t>
  </si>
  <si>
    <t>210201073</t>
  </si>
  <si>
    <t xml:space="preserve">Montáž svítidel zářivkových průmyslových stropních přisazených 2 zdroje s krytem   </t>
  </si>
  <si>
    <t>348332060</t>
  </si>
  <si>
    <t xml:space="preserve">svítidlo průmyslové zářivkové prachotěsné IP54, 2x36W, délka 1280 mm   </t>
  </si>
  <si>
    <t>210203003</t>
  </si>
  <si>
    <t xml:space="preserve">Montáž svítidel žárovkových bytových stropních přisazených 1 zdroj se sklem   </t>
  </si>
  <si>
    <t>348121100</t>
  </si>
  <si>
    <t xml:space="preserve">svítidlo zářivkové nástěnné, 1x13W, IP43   </t>
  </si>
  <si>
    <t xml:space="preserve">kabel silový s Cu jádrem CYKY-O 2x1,5 mm2   </t>
  </si>
  <si>
    <t xml:space="preserve">kabel silový s Cu jádrem CYKY 2x4 mm2   </t>
  </si>
  <si>
    <t xml:space="preserve">kabel silový s Cu jádrem CYKY-O 3x1,5 mm2   </t>
  </si>
  <si>
    <t>341110302</t>
  </si>
  <si>
    <t xml:space="preserve">kabel silový s Cu jádrem CYKY-J 3x1,5 mm2   </t>
  </si>
  <si>
    <t xml:space="preserve">kabel silový s Cu jádrem CYKY-J 3x2,5 mm2   </t>
  </si>
  <si>
    <t>210810015</t>
  </si>
  <si>
    <t xml:space="preserve">Montáž měděných kabelů CYKY, CYKYD, CYKYDY, NYM, NYY, YSLY 750 V 5x1,5 mm2 uložených volně   </t>
  </si>
  <si>
    <t>341110900</t>
  </si>
  <si>
    <t xml:space="preserve">kabel silový s Cu jádrem CYKY 5x1,5 mm2   </t>
  </si>
  <si>
    <t>210810016</t>
  </si>
  <si>
    <t xml:space="preserve">Montáž měděných kabelů CYKY, CYKYD, CYKYDY, NYM, NYY, YSLY 750 V 5x2,5 mm2 uložených volně   </t>
  </si>
  <si>
    <t>341110940</t>
  </si>
  <si>
    <t xml:space="preserve">kabel silový s Cu jádrem CYKY-J 5x2,5 mm2   </t>
  </si>
  <si>
    <t>210810017</t>
  </si>
  <si>
    <t xml:space="preserve">Montáž měděných kabelů CYKY, CYKYD, CYKYDY, NYM, NYY, YSLY 750 V 5x4 mm2 uložených volně   </t>
  </si>
  <si>
    <t>341110980</t>
  </si>
  <si>
    <t xml:space="preserve">kabel silový s Cu jádrem CYKY-J 5x4 mm2   </t>
  </si>
  <si>
    <t>7491206020</t>
  </si>
  <si>
    <t xml:space="preserve">Montáž elektrických termostatů prostorových 0-40° C   </t>
  </si>
  <si>
    <t>7491000830</t>
  </si>
  <si>
    <t xml:space="preserve">termostat, 0...60°C, přepínací kontakt   </t>
  </si>
  <si>
    <t>7491000351</t>
  </si>
  <si>
    <t xml:space="preserve">spínač do zárubní 230V,10A   </t>
  </si>
  <si>
    <t>7491000825</t>
  </si>
  <si>
    <t xml:space="preserve">termostat, AMR-OP30A, 10-30V DC, -10-50°C, RS485, elektronický   </t>
  </si>
  <si>
    <t xml:space="preserve">odporový snímač teploty, ST-N11, IP65, Ni1000, krabici   </t>
  </si>
  <si>
    <t>7491206010</t>
  </si>
  <si>
    <t xml:space="preserve">Montáž elektrických přímotopů konvektorů přímotopných s termostatem do 3000 W   </t>
  </si>
  <si>
    <t>7491000821</t>
  </si>
  <si>
    <t xml:space="preserve">přímotop panel 2000W, IP21   </t>
  </si>
  <si>
    <t>7491000817</t>
  </si>
  <si>
    <t xml:space="preserve">přímotop panel 1000W, IP21   </t>
  </si>
  <si>
    <t>Uzemnění</t>
  </si>
  <si>
    <t>783903510</t>
  </si>
  <si>
    <t xml:space="preserve">Nátěry elektrických zařízení systémy jednosložkovými zemnicích pásků 1x krycí s proužky   </t>
  </si>
  <si>
    <t>246216860</t>
  </si>
  <si>
    <t xml:space="preserve">email syntetický univerzální INDUSTRIT 6700 žlutý S 2013 (á 9 kg)   </t>
  </si>
  <si>
    <t>246216865</t>
  </si>
  <si>
    <t xml:space="preserve">email syntetický univerzální INDUSTRIT zelený S 2013 (á 9 kg)   </t>
  </si>
  <si>
    <t>783903550</t>
  </si>
  <si>
    <t xml:space="preserve">Nátěry elektrických zařízení systémy jednosložkovými zemnicích pásků 2x krycí v zemi   </t>
  </si>
  <si>
    <t>246172220</t>
  </si>
  <si>
    <t xml:space="preserve">barva asfaltovo-bitumenová Rokotec 500  bal. 6 kg.   </t>
  </si>
  <si>
    <t>210010255</t>
  </si>
  <si>
    <t xml:space="preserve">Montáž hadic ochranných pryžových a plastových D do 80 mm uložených volně   </t>
  </si>
  <si>
    <t>345713510</t>
  </si>
  <si>
    <t xml:space="preserve">trubka elektroinstalační ohebná DN50   </t>
  </si>
  <si>
    <t>210220002</t>
  </si>
  <si>
    <t xml:space="preserve">Montáž uzemňovacích vedení vodičů FeZn pomocí svorek na povrchu drátem nebo lanem do 10 mm   </t>
  </si>
  <si>
    <t>354410730</t>
  </si>
  <si>
    <t xml:space="preserve">drát průměr 10 mm FeZn   </t>
  </si>
  <si>
    <t>210220021</t>
  </si>
  <si>
    <t xml:space="preserve">Montáž uzemňovacího vedení vodičů FeZn pomocí svorek v zemi páskou do 120 mm2 v průmyslové výstavbě   </t>
  </si>
  <si>
    <t>210220301</t>
  </si>
  <si>
    <t xml:space="preserve">Montáž svorek hromosvodných typu SS, SR 03 se 2 šrouby   </t>
  </si>
  <si>
    <t>354419960</t>
  </si>
  <si>
    <t xml:space="preserve">svorka odbočovací a spojovací SR 3a pro spojování kruhových a páskových vodičů    FeZn   </t>
  </si>
  <si>
    <t>210220302</t>
  </si>
  <si>
    <t xml:space="preserve">Montáž svorek hromosvodných typu ST, SJ, SK, SZ, SR 01, 02 se 3 a více šrouby   </t>
  </si>
  <si>
    <t>354419860</t>
  </si>
  <si>
    <t xml:space="preserve">svorka odbočovací a spojovací SR 2a pro pásek 30x4 mm    FeZn   </t>
  </si>
  <si>
    <t>354419250</t>
  </si>
  <si>
    <t xml:space="preserve">svorka zkušební SZ pro lano D6-12 mm   FeZn   </t>
  </si>
  <si>
    <t>354418650</t>
  </si>
  <si>
    <t xml:space="preserve">svorka k tyči zemnící SJ02 D28 mm   </t>
  </si>
  <si>
    <t>354419251X</t>
  </si>
  <si>
    <t xml:space="preserve">svorka  pro spojení zemniče s kabelem od zemní ochrany   </t>
  </si>
  <si>
    <t>210220361</t>
  </si>
  <si>
    <t xml:space="preserve">Montáž tyčí zemnicích délky do 2 m   </t>
  </si>
  <si>
    <t>354420900</t>
  </si>
  <si>
    <t xml:space="preserve">tyč zemnící ZT 2,0  2m, FeZn   </t>
  </si>
  <si>
    <t>210220372</t>
  </si>
  <si>
    <t xml:space="preserve">Montáž ochranných prvků - úhelníků nebo trubek do zdiva   </t>
  </si>
  <si>
    <t>354418300</t>
  </si>
  <si>
    <t xml:space="preserve">úhelník ochranný OU 1.7 na ochranu svodu 1,7 m   </t>
  </si>
  <si>
    <t>354418360</t>
  </si>
  <si>
    <t xml:space="preserve">držák ochranného úhelníku do zdiva DOU FeZn   </t>
  </si>
  <si>
    <t>210220375</t>
  </si>
  <si>
    <t xml:space="preserve">Montáž ochranných prvků - pouzdra pro průchod stěnou   </t>
  </si>
  <si>
    <t>354418320</t>
  </si>
  <si>
    <t xml:space="preserve">trubka ochranná OT 1.7 na ochranu svodu 1,7 m FeZn   </t>
  </si>
  <si>
    <t>210220391</t>
  </si>
  <si>
    <t xml:space="preserve">Montáž ochranných prvků - trubky s pláštěm   </t>
  </si>
  <si>
    <t>210220401</t>
  </si>
  <si>
    <t xml:space="preserve">Montáž vedení hromosvodné - štítků k označení svodů   </t>
  </si>
  <si>
    <t>354421100</t>
  </si>
  <si>
    <t xml:space="preserve">štítek plastový č. 31 -  čísla svodů   </t>
  </si>
  <si>
    <t>210800510</t>
  </si>
  <si>
    <t xml:space="preserve">Montáž měděných vodičů CY, HO5V, HO7V, NYY, YY 25 mm2 uložených v trubkách nebo lištách   </t>
  </si>
  <si>
    <t>341421601X</t>
  </si>
  <si>
    <t xml:space="preserve">vodič silový s Cu jádrem 1-NYY 25 mm2   </t>
  </si>
  <si>
    <t>46-M</t>
  </si>
  <si>
    <t xml:space="preserve">Zemní práce při extr.mont.pracích   </t>
  </si>
  <si>
    <t>460010025</t>
  </si>
  <si>
    <t xml:space="preserve">Vytyčení trasy inženýrských sítí v zastavěném prostoru   </t>
  </si>
  <si>
    <t>km</t>
  </si>
  <si>
    <t>460150064</t>
  </si>
  <si>
    <t xml:space="preserve">Hloubení kabelových zapažených i nezapažených rýh ručně š 40 cm, hl 80 cm, v hornině tř 4   </t>
  </si>
  <si>
    <t>460560064</t>
  </si>
  <si>
    <t xml:space="preserve">Zásyp rýh ručně šířky 40 cm, hloubky 80 cm, z horniny třídy 4   </t>
  </si>
  <si>
    <t>460620002</t>
  </si>
  <si>
    <t xml:space="preserve">Položení drnu včetně zalití vodou na rovině   </t>
  </si>
  <si>
    <t>460620007</t>
  </si>
  <si>
    <t xml:space="preserve">Zatravnění včetně zalití vodou na rovině   </t>
  </si>
  <si>
    <t>592241620</t>
  </si>
  <si>
    <t xml:space="preserve">skruž betonová s ocelová se stupadly +PE povlakem TBH-Q 1000/1000/120 SP 100x100x12 cm   </t>
  </si>
  <si>
    <t>592243150</t>
  </si>
  <si>
    <t xml:space="preserve">deska betonová zákrytová TZK-Q.1 100-63/17 100/62,5 x 16,5 cm   </t>
  </si>
  <si>
    <t>Hromosvod</t>
  </si>
  <si>
    <t>210220101</t>
  </si>
  <si>
    <t xml:space="preserve">Montáž hromosvodného vedení svodových vodičů s podpěrami průměru do 10 mm   </t>
  </si>
  <si>
    <t>354410720</t>
  </si>
  <si>
    <t xml:space="preserve">drát průměr 8 mm FeZn   </t>
  </si>
  <si>
    <t>354415400</t>
  </si>
  <si>
    <t xml:space="preserve">podpěra vedení PV21 na ploché střechy   </t>
  </si>
  <si>
    <t>354416100</t>
  </si>
  <si>
    <t xml:space="preserve">podpěra vedení PV32 FeZn  na skleněný světlík 50 mm   </t>
  </si>
  <si>
    <t>354415200</t>
  </si>
  <si>
    <t xml:space="preserve">podpěra vedení PV17p FeZn pro vlnitý eternit 260 mm   </t>
  </si>
  <si>
    <t>354413800</t>
  </si>
  <si>
    <t xml:space="preserve">podložka FeZn pro podpěru vedení PD PV17   </t>
  </si>
  <si>
    <t>210220151</t>
  </si>
  <si>
    <t xml:space="preserve">Montáž hromosvodného vedení oddáleného jímače   </t>
  </si>
  <si>
    <t>354410910</t>
  </si>
  <si>
    <t xml:space="preserve">izolační tyč pro vodič ITV43, 430mm   </t>
  </si>
  <si>
    <t>354410920</t>
  </si>
  <si>
    <t xml:space="preserve">držák izolační tyče DOHSK FeZn   </t>
  </si>
  <si>
    <t>210220231</t>
  </si>
  <si>
    <t xml:space="preserve">Montáž tyčí jímacích délky do 3 m na stojan   </t>
  </si>
  <si>
    <t>354418600</t>
  </si>
  <si>
    <t xml:space="preserve">svorka SJ 1 k jímací tyči-4 šrouby   </t>
  </si>
  <si>
    <t>354410650</t>
  </si>
  <si>
    <t xml:space="preserve">tyč jímací s rovným koncem JR 1,5 1500 mm FeZn   </t>
  </si>
  <si>
    <t>354418480</t>
  </si>
  <si>
    <t xml:space="preserve">držák jímače- betonový podstavec s klínem   </t>
  </si>
  <si>
    <t xml:space="preserve">svorka odbočovací a spojovací SR 3c pro spojování kruhových a páskových vodičů    FeZn   </t>
  </si>
  <si>
    <t>354418850</t>
  </si>
  <si>
    <t xml:space="preserve">svorka spojovací SS pro lano D8-10 mm   </t>
  </si>
  <si>
    <t>354418950</t>
  </si>
  <si>
    <t xml:space="preserve">svorka připojovací SP1 k připojení kovových částí   </t>
  </si>
  <si>
    <t>354418750</t>
  </si>
  <si>
    <t xml:space="preserve">svorka křížová SK pro vodič D6-10 mm   </t>
  </si>
  <si>
    <t>210122052</t>
  </si>
  <si>
    <t xml:space="preserve">Montáž svodiče přepětí nn 3.stupeň jednopólových dvoudílných s modulem do krabic   </t>
  </si>
  <si>
    <t>358895053X</t>
  </si>
  <si>
    <t xml:space="preserve">širokopásmová přepěťová ochrana  pro pásmo 0-2,5GHz komplet v krabici   </t>
  </si>
  <si>
    <t>Zpracoval:   RPE, s.r.o.</t>
  </si>
  <si>
    <t xml:space="preserve">Ukončení stíněného kabelu v zařízení do 10 P 0,5   </t>
  </si>
  <si>
    <t>PD-Rekonstrukce trakčních měníren DPO</t>
  </si>
  <si>
    <t>PS 105 Kamerový systém</t>
  </si>
  <si>
    <t>Dopravní podnik Ostrava a.s.</t>
  </si>
  <si>
    <t>RPE, s.r.o.</t>
  </si>
  <si>
    <t>15.03.2015</t>
  </si>
  <si>
    <t xml:space="preserve">Mimostav. doprava   </t>
  </si>
  <si>
    <t xml:space="preserve">Ostatní   </t>
  </si>
  <si>
    <t>01</t>
  </si>
  <si>
    <t>Dodávky, montáže</t>
  </si>
  <si>
    <t>Kamery, záznamové zařízení</t>
  </si>
  <si>
    <t>Pevná IP kamera, vnitřní provedení</t>
  </si>
  <si>
    <t>Pevná IP kamera, venkovní provedení</t>
  </si>
  <si>
    <t>Záznamové zařízení, 4TB, 128 kamer, H.264, 300Mpbs, 8 kamer v základu</t>
  </si>
  <si>
    <t>Datový switch 24 portů, 10/100/1000, 16x, PoE</t>
  </si>
  <si>
    <t>Licence pro integtraci kamer</t>
  </si>
  <si>
    <t>Kabely</t>
  </si>
  <si>
    <t>Kabel FTP 4x2x0,5 Cat. 5e, 4pár, drát (stíněný)</t>
  </si>
  <si>
    <t>Kabel CYKY-J 3x2,5</t>
  </si>
  <si>
    <t>Patch cord FTP 1m, Cat.5e, RJ45-RJ45, LSZH</t>
  </si>
  <si>
    <t>Konektor 8p8c FTP drát RJ45, CAT.5e</t>
  </si>
  <si>
    <t>Datový rozvaděč a příslušenství</t>
  </si>
  <si>
    <t>Datový rozvaděč, 19", 15U, 600x800</t>
  </si>
  <si>
    <t>Vent. jednotka, 19", 2x ventilátor,termostat,spodní-horní</t>
  </si>
  <si>
    <t>Rozvodný panel 8x230V s vaničkou, vypínač, 19", 2m, 1U</t>
  </si>
  <si>
    <t>UPS-2200VA, LCD 2200VA/1600W, 2U</t>
  </si>
  <si>
    <t>Vyvazovací panel 1U jednostranná plast. Lišta, 19"</t>
  </si>
  <si>
    <t>Patch panel 24 portů, modulární, vyvazovací lišta</t>
  </si>
  <si>
    <t>Záslepka pro modulární patch panel 24 portů</t>
  </si>
  <si>
    <t>Keystone RJ45, Cat.5e, FTP</t>
  </si>
  <si>
    <t>Ostatní</t>
  </si>
  <si>
    <t>Ochranné pospojování Cu vodičem do 16 mm2</t>
  </si>
  <si>
    <t>Svorka zkušební, spojovací, odbočná a upevňovací</t>
  </si>
  <si>
    <t>Přepěťová ochrana datová</t>
  </si>
  <si>
    <t xml:space="preserve">Kabelové lávky,trubky,chráničky, elektroinstalační materiál, stínící kanál SK 40x20 </t>
  </si>
  <si>
    <t>Elektroinstalační lišta šířky přes 30 do 60 mm</t>
  </si>
  <si>
    <t>Protipožární ucpávka do EI 90</t>
  </si>
  <si>
    <t>Průraz zdiven do 60cm</t>
  </si>
  <si>
    <t>Ostatní drobný montážní materiál</t>
  </si>
  <si>
    <t>případ</t>
  </si>
  <si>
    <t>02</t>
  </si>
  <si>
    <t>Revize elektrického zařízení</t>
  </si>
  <si>
    <t>Celková prohlídka, zkoušení, měření a vyhotovení výchozí revizní zprávy</t>
  </si>
  <si>
    <t>03</t>
  </si>
  <si>
    <t>Průkaz způsobilosti</t>
  </si>
  <si>
    <t xml:space="preserve">Provedení prohlídky a zkoušky právnickou osobou, vydání průkazu způsobilosti </t>
  </si>
  <si>
    <t>04</t>
  </si>
  <si>
    <t>Dokončovací montážní práce na elektrickém zařízení</t>
  </si>
  <si>
    <t>Zkušební provoz</t>
  </si>
  <si>
    <t>Zaškolení obsluhy</t>
  </si>
  <si>
    <t>Manipulace na zařízeních prováděné provozovatelem</t>
  </si>
  <si>
    <t>Pevná IP kamera, vnitřní provedení - montáž</t>
  </si>
  <si>
    <t>Pevná IP kamera, venkovní provedení - montáž</t>
  </si>
  <si>
    <t>Záznamové zařízení, 4TB, 128 kamer, H.264, 300Mpbs, 8 kamer v základu - montáž</t>
  </si>
  <si>
    <t>Datový switch 24 portů, 10/100/1000, 16x, PoE - montáž</t>
  </si>
  <si>
    <t>Objekt:   PO105 - Kamerový systém</t>
  </si>
  <si>
    <t>Kabel FTP 4x2x0,5 Cat. 5e, 4pár, drát (stíněný) - montáž</t>
  </si>
  <si>
    <t>Kabel CYKY-J 3x2,5 - montáž</t>
  </si>
  <si>
    <t>Patch cord FTP 1m, Cat.5e, RJ45-RJ45, LSZH - montáž</t>
  </si>
  <si>
    <t>Konektor 8p8c FTP drát RJ45, CAT.5e - montáž</t>
  </si>
  <si>
    <t>Datový rozvaděč, 19", 15U, 600x800 - montáž</t>
  </si>
  <si>
    <t>Ochranné pospojování Cu vodičem do 16 mm2 - montáž</t>
  </si>
  <si>
    <t>Svorka zkušební, spojovací, odbočná a upevňovací - montáž</t>
  </si>
  <si>
    <t>Přepěťová ochrana datová - montáž</t>
  </si>
  <si>
    <t>Kabelové lávky,trubky,chráničky, elektroinstalační materiál, stínící kanál SK 40x20 - montáž</t>
  </si>
  <si>
    <t>Elektroinstalační lišta šířky přes 30 do 60 mm - montáž</t>
  </si>
  <si>
    <t>Protipožární ucpávka do EI 90 - montáž</t>
  </si>
  <si>
    <t>Průraz zdiven do 60cm - montáž</t>
  </si>
  <si>
    <t xml:space="preserve">Položkový rozpočet </t>
  </si>
  <si>
    <t>#TypZaznamu#</t>
  </si>
  <si>
    <t>S:</t>
  </si>
  <si>
    <t>Michálkovice měnírna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</si>
  <si>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</si>
  <si>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</si>
  <si>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</si>
  <si>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</si>
  <si>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</si>
  <si>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</si>
  <si>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</si>
  <si>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</si>
  <si>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</si>
  <si>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</si>
  <si>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množství</t>
  </si>
  <si>
    <t>cena / MJ</t>
  </si>
  <si>
    <t>Celkem</t>
  </si>
  <si>
    <t>Dodávka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</si>
  <si>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</si>
  <si>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</si>
  <si>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</si>
  <si>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</si>
  <si>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</si>
  <si>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</si>
  <si>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</si>
  <si>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</si>
  <si>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</si>
  <si>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</si>
  <si>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</si>
  <si>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</si>
  <si>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Zemní práce</t>
  </si>
  <si>
    <t>DIL</t>
  </si>
  <si>
    <t>132201211R00</t>
  </si>
  <si>
    <t>Hloubení rýh š.do 200 cm hor.3 do 100 m3,STROJNĚ</t>
  </si>
  <si>
    <t>m3</t>
  </si>
  <si>
    <t>POL1_0</t>
  </si>
  <si>
    <t>59224120R</t>
  </si>
  <si>
    <t>Skruž přechodová TBR-Q 625/600/90/SP (SL)</t>
  </si>
  <si>
    <t>POL3_0</t>
  </si>
  <si>
    <t>132201219R00</t>
  </si>
  <si>
    <t>Příplatek za lepivost - hloubení rýh 200cm v hor.3</t>
  </si>
  <si>
    <t>161101101R00</t>
  </si>
  <si>
    <t>Svislé přemístění výkopku z hor.1-4 do 2,5 m</t>
  </si>
  <si>
    <t>174101101R00</t>
  </si>
  <si>
    <t>Zásyp jam, rýh, šachet se zhutněním</t>
  </si>
  <si>
    <t>175101109R00</t>
  </si>
  <si>
    <t>Příplatek za prohození sypaniny pro obsyp potrubí</t>
  </si>
  <si>
    <t>175101101RT2</t>
  </si>
  <si>
    <t>Obsyp potrubí bez prohození sypaniny, s dodáním štěrkopísku frakce 0 - 22 mm</t>
  </si>
  <si>
    <t>151101101R00</t>
  </si>
  <si>
    <t>Pažení a rozepření stěn rýh - příložné - hl. do 2m</t>
  </si>
  <si>
    <t>151101111R00</t>
  </si>
  <si>
    <t>Odstranění pažení stěn rýh - příložné - hl. do 2 m</t>
  </si>
  <si>
    <t>Hloubení rýh š.do 200 cm hor.3 do 100 m3,STROJNĚ, uvnitř budovy</t>
  </si>
  <si>
    <t>Svislé přemístění výkopku z hor.1-4 do 2,5 m, uvnitř budovy</t>
  </si>
  <si>
    <t>Zásyp jam, rýh, šachet se zhutněním, uvnitř budovy</t>
  </si>
  <si>
    <t>131100010RA0</t>
  </si>
  <si>
    <t>Hloubení nezapažených jam v hornině1-4</t>
  </si>
  <si>
    <t>POL2_0</t>
  </si>
  <si>
    <t>Základy,zvláštní zakládání</t>
  </si>
  <si>
    <t>273310010RAA</t>
  </si>
  <si>
    <t>Základová deska pod  retenční nádrž</t>
  </si>
  <si>
    <t>Svislé a kompletní konstrukce</t>
  </si>
  <si>
    <t>380316131R00</t>
  </si>
  <si>
    <t>Beton komplet.konstr.vodostav.C 25/30 tl. do 15 cm, beton pláště jímky</t>
  </si>
  <si>
    <t>Vodorovné konstrukce</t>
  </si>
  <si>
    <t>451573111R00</t>
  </si>
  <si>
    <t>Lože pod potrubí ze štěrkopísku do 63 mm</t>
  </si>
  <si>
    <t>Trubní vedení</t>
  </si>
  <si>
    <t>894432112R00</t>
  </si>
  <si>
    <t>Osazení plastové šachty revizní prům.425 mm</t>
  </si>
  <si>
    <t>894431312RA0</t>
  </si>
  <si>
    <t>Šachta, D 425 mm, dl.šach.roury 1,50 m, 1 přítok</t>
  </si>
  <si>
    <t>PC</t>
  </si>
  <si>
    <t xml:space="preserve">Retenční nádrž 4,2 m3 pod hl. sp. vody, plastová </t>
  </si>
  <si>
    <t>893151111R00</t>
  </si>
  <si>
    <t>Montáž šachty retenční plastové kruhové</t>
  </si>
  <si>
    <t>899103111RT2</t>
  </si>
  <si>
    <t>Osazení poklopu s rámem do 150 kg, včetně dodávky poklopu lit. kruhového D 600</t>
  </si>
  <si>
    <t>894402111R00</t>
  </si>
  <si>
    <t>Osazení beton. skruží přechodových 59/80/60/9</t>
  </si>
  <si>
    <t>59224000R</t>
  </si>
  <si>
    <t>Skruž šachtová SR - F 1000x 250 PS 100x25x9 cm</t>
  </si>
  <si>
    <t>894421111RT1</t>
  </si>
  <si>
    <t>Osazení betonových dílců šachet, skruže rovné, na kroužek, do 0,5 t</t>
  </si>
  <si>
    <t>96</t>
  </si>
  <si>
    <t>Bourání konstrukcí</t>
  </si>
  <si>
    <t>965042241RT2</t>
  </si>
  <si>
    <t>Bourání mazanin betonových tl. nad 10 cm, nad 4 m2, ručně tl. mazaniny 15 - 20 cm</t>
  </si>
  <si>
    <t>721</t>
  </si>
  <si>
    <t>Vnitřní kanalizace</t>
  </si>
  <si>
    <t>721176212R00</t>
  </si>
  <si>
    <t>Potrubí KG odpadní svislé DN 100 x 3,2 mm</t>
  </si>
  <si>
    <t>721176222R00</t>
  </si>
  <si>
    <t>Potrubí KG svodné (ležaté) v zemi DN 100 x 3,2 mm</t>
  </si>
  <si>
    <t>721176115R00</t>
  </si>
  <si>
    <t>Potrubí HT odpadní svislé DN 100 x 2,7 mm</t>
  </si>
  <si>
    <t>721176223R00</t>
  </si>
  <si>
    <t>Potrubí KG svodné (ležaté) v zemi DN 125 x 3,2 mm</t>
  </si>
  <si>
    <t>Potrubí KG svodné (ležaté) v zemi D 125 x 3,2 mm, deš.svody</t>
  </si>
  <si>
    <t>721176114R00</t>
  </si>
  <si>
    <t>Potrubí HT odpadní svislé DN 70 x 1,9 mm</t>
  </si>
  <si>
    <t>721176102R00</t>
  </si>
  <si>
    <t>Potrubí HT připojovací DN 40 x 1,8 mm</t>
  </si>
  <si>
    <t>721273200RT3</t>
  </si>
  <si>
    <t>Souprava ventilační střešní, souprava větrací hlavice DN 100</t>
  </si>
  <si>
    <t>721290111R00</t>
  </si>
  <si>
    <t>Zkouška těsnosti kanalizace vodou DN 125</t>
  </si>
  <si>
    <t>55162490.AR</t>
  </si>
  <si>
    <t>Lapač střešních splavenin DN 100, koš, kulový kloub, suchá klapka</t>
  </si>
  <si>
    <t>721290112R00</t>
  </si>
  <si>
    <t>Zkouška těsnosti kanalizace vodou DN 200</t>
  </si>
  <si>
    <t>721194104R00</t>
  </si>
  <si>
    <t>Vyvedení odpadních výpustek D 40 x 1,8</t>
  </si>
  <si>
    <t>721194109R00</t>
  </si>
  <si>
    <t>Vyvedení odpadních výpustek D 110 x 2,3</t>
  </si>
  <si>
    <t>721176224R00</t>
  </si>
  <si>
    <t>Potrubí KG svodné (ležaté) v zemi DN 150 x 4,0 mm</t>
  </si>
  <si>
    <t>Podlahová vpust PVC</t>
  </si>
  <si>
    <t>Kamerování kanalizace</t>
  </si>
  <si>
    <t>998721201R00</t>
  </si>
  <si>
    <t>Přesun hmot pro vnitřní kanalizaci, výšky do 6 m</t>
  </si>
  <si>
    <t>722</t>
  </si>
  <si>
    <t>Vnitřní vodovod</t>
  </si>
  <si>
    <t>722172311R00</t>
  </si>
  <si>
    <t>Potrubí z PPR , studená, D 20/2,8 mm</t>
  </si>
  <si>
    <t>722172312R00</t>
  </si>
  <si>
    <t>Potrubí z PPR , studená, D 25/3,5 mm</t>
  </si>
  <si>
    <t>722239102R00</t>
  </si>
  <si>
    <t>Montáž vodovodních armatur 2závity, G 3/4</t>
  </si>
  <si>
    <t>722290234R00</t>
  </si>
  <si>
    <t>Proplach a dezinfekce vodovod.potrubí DN 80</t>
  </si>
  <si>
    <t>722190401R00</t>
  </si>
  <si>
    <t>Vyvedení a upevnění výpustek DN 15</t>
  </si>
  <si>
    <t>722231162R00</t>
  </si>
  <si>
    <t>Ventil pojistný pružinový P10-237-616, G 3/4</t>
  </si>
  <si>
    <t>722235642R00</t>
  </si>
  <si>
    <t>Klapka zpětná vodorovná  DN 20</t>
  </si>
  <si>
    <t>722229101R00</t>
  </si>
  <si>
    <t>Montáž vodovodních armatur,1závit, G 1/2</t>
  </si>
  <si>
    <t>722235112R00</t>
  </si>
  <si>
    <t>Kohout kulový, vnitř.-vnitř.z.  DN 20</t>
  </si>
  <si>
    <t>722235111R00</t>
  </si>
  <si>
    <t>Kohout kulový, vnitř.-vnitř.z.  DN 15, na hadici</t>
  </si>
  <si>
    <t>722181214RT7</t>
  </si>
  <si>
    <t>Izolace návleková  tl. stěny 20 mm, vnitřní průměr 22 mm</t>
  </si>
  <si>
    <t>722181214RT8</t>
  </si>
  <si>
    <t>Izolace návleková  tl. stěny 20 mm, vnitřní průměr 25 mm</t>
  </si>
  <si>
    <t>55113404.A</t>
  </si>
  <si>
    <t xml:space="preserve">Kohout kulový rohový R780 1/2'' plnoprůt. </t>
  </si>
  <si>
    <t>738129411R00</t>
  </si>
  <si>
    <t>Nádoba expanzní 3 l</t>
  </si>
  <si>
    <t>732339101R00</t>
  </si>
  <si>
    <t>Montáž nádoby expanzní tlakové 3 l</t>
  </si>
  <si>
    <t>soubor</t>
  </si>
  <si>
    <t>998722201R00</t>
  </si>
  <si>
    <t>Přesun hmot pro vnitřní vodovod, výšky do 6 m</t>
  </si>
  <si>
    <t>725</t>
  </si>
  <si>
    <t>Zařizovací předměty</t>
  </si>
  <si>
    <t>725017122R00</t>
  </si>
  <si>
    <t xml:space="preserve">Umyvadlo na šrouby  </t>
  </si>
  <si>
    <t>725012123RT1</t>
  </si>
  <si>
    <t xml:space="preserve">Klozet bez nádrže ,ploch.splach.,odpad svislý, včetně sedátka v bílé barvě </t>
  </si>
  <si>
    <t>28696665.A</t>
  </si>
  <si>
    <t>N splachovací  6 litrů vysokopoložená</t>
  </si>
  <si>
    <t>725119105R00</t>
  </si>
  <si>
    <t>Montáž splachovacích nádrží vysokopoložených</t>
  </si>
  <si>
    <t>725219401R00</t>
  </si>
  <si>
    <t>Montáž umyvadel na šrouby do zdiva</t>
  </si>
  <si>
    <t>725119205R00</t>
  </si>
  <si>
    <t>Montáž klozetových mís normálních</t>
  </si>
  <si>
    <t>725839203R00</t>
  </si>
  <si>
    <t>Montáž baterie sprchové nástěnné G 1/2</t>
  </si>
  <si>
    <t>55145009.2</t>
  </si>
  <si>
    <t xml:space="preserve">Baterie sprchová nástěnná </t>
  </si>
  <si>
    <t>725829301R00</t>
  </si>
  <si>
    <t>Montáž baterie umyv.a dřezové stojánkové</t>
  </si>
  <si>
    <t>725823111RT1</t>
  </si>
  <si>
    <t>Baterie umyvadlová stoján. ruční, bez otvír.odpadu, standardní</t>
  </si>
  <si>
    <t>728311123R00</t>
  </si>
  <si>
    <t>Montáž ohřívače kruhového do d 600 mm</t>
  </si>
  <si>
    <t>5413223512R</t>
  </si>
  <si>
    <t>Ohřívač elektrický závěsný svislý tlakový  80 l</t>
  </si>
  <si>
    <t>998725201R00</t>
  </si>
  <si>
    <t>Přesun hmot pro zařizovací předměty, výšky do 6 m</t>
  </si>
  <si>
    <t>734</t>
  </si>
  <si>
    <t>Armatury</t>
  </si>
  <si>
    <t>734421150R00</t>
  </si>
  <si>
    <t>Tlakoměr deformační 0-10 MPa č. 53312, D 100</t>
  </si>
  <si>
    <t>734429101R00</t>
  </si>
  <si>
    <t>Montáž tlakoměru deformačního 0-10 MPa</t>
  </si>
  <si>
    <t>998734201R00</t>
  </si>
  <si>
    <t>Přesun hmot pro armatury, výšky do 6 m</t>
  </si>
  <si>
    <t/>
  </si>
  <si>
    <t>END</t>
  </si>
  <si>
    <t>Michálkovice</t>
  </si>
  <si>
    <t>Pozice</t>
  </si>
  <si>
    <t>Název</t>
  </si>
  <si>
    <t>Měrná jednotka</t>
  </si>
  <si>
    <t>Počet jednotek</t>
  </si>
  <si>
    <t>jednotková
cena</t>
  </si>
  <si>
    <t>j-montáž</t>
  </si>
  <si>
    <t>cena celkem</t>
  </si>
  <si>
    <t xml:space="preserve">zařízení č.1 - odvod tepelné zátěže z trafokobek </t>
  </si>
  <si>
    <t>1.01</t>
  </si>
  <si>
    <t>dodávka a montáž</t>
  </si>
  <si>
    <t>potrubní axiální ventilátor Vodt=3.800 m3/h při 70 Pa, skříň je z ocelového plechu, montážní konzole a šrouby jsou galvanicky pokoveny, oběžné kolo je z hliníkové slitiny nalisované přímo na motor; oběžné kolo je staticky a dynamicky vyváženo; motor asynchronní s kotvou nakrátko, pracovní teplota +40°C až -40°C, vč. pružných manžet</t>
  </si>
  <si>
    <t>1.02</t>
  </si>
  <si>
    <t>uzavírací klapka těsná 1250x500 mm se servopohonem 230 V, ovládání otevřeno/zavřeno se signalizací polohy</t>
  </si>
  <si>
    <t>1.03</t>
  </si>
  <si>
    <t>NEOBSAZENO</t>
  </si>
  <si>
    <t>1.04</t>
  </si>
  <si>
    <t>uzavírací klapka těsná 1350x9000 mm se servopohonem 230 V, ovládání otevřeno/zavřeno se signalizací polohy</t>
  </si>
  <si>
    <t>protidešťová žaluzie 3700x750 mm se sítem proti hmyzu z pozinkovaného plechu s upevňovacím rámem</t>
  </si>
  <si>
    <t>protidešťová žaluzie 1350x900 mm se sítem proti hmyzu z pozinkovaného plechu s upevňovacím rámem</t>
  </si>
  <si>
    <t>čtyřhranné potrubí z pozinkovaného plechu skupiny I. ve třídě těsnosti A včetně: spojovacího a těsnícího materiálu, závěsů s pružným uložením min. po 3 m, konzol a montážního materiálu, revizních a servisních otvorů</t>
  </si>
  <si>
    <t>potrubí do obvodu 3500 mm - tvarovky</t>
  </si>
  <si>
    <r>
      <t>m</t>
    </r>
    <r>
      <rPr>
        <vertAlign val="superscript"/>
        <sz val="10"/>
        <rFont val="Calibri"/>
        <family val="2"/>
        <charset val="238"/>
      </rPr>
      <t>2</t>
    </r>
  </si>
  <si>
    <t>kpl</t>
  </si>
  <si>
    <t>spotřební a montážní materiál</t>
  </si>
  <si>
    <t>spuštění a zaregulování</t>
  </si>
  <si>
    <t>zařízení č.2 - havarijní větránzvodny NN</t>
  </si>
  <si>
    <t>2.01</t>
  </si>
  <si>
    <t>potrubní radiální ventilátor do čtyřhranného potrubí Vodt=2.800 m3/h při 200 Pa, ventilátor je z ocelového, galvanického plechu, skříň s přírubami pro osazení do čtyřhranného potrubí; ventilátor je radiální s dopředu zahnutými lopatkami z galvanického plechu, je staticky a dynamicky vyvážen; motor asynchronní s odporovou kotvou; pracovní teplota +40°C až -40°C, vč. pružných manžet</t>
  </si>
  <si>
    <t>protidešťová žaluzie 1500x400 mm se sítem proti hmyzu z pozinkovaného plechu s upevňovacím rámem</t>
  </si>
  <si>
    <t>rámeček 600x300 se sítem s oky 1,5x1,5 mm galvanicky ošetřeno</t>
  </si>
  <si>
    <t>potrubí do obvodu 3800 mm - tvarovky</t>
  </si>
  <si>
    <t>zařízení č.3 - větrání sociálního zázemí</t>
  </si>
  <si>
    <t>3.01</t>
  </si>
  <si>
    <t>diagonální ventilátor do kruhového potrubí pr. 160 mm, Vodt=230 m3/h při 150 Pa; skříň ventilátoru je z plastu, skříň je spojena  s hrdly, rychloupínací sponou; oběžné kolo je z plastu; motor asynchronní s kotvou nakrátko; ventilátor je vybaven doběhem, vč. pružných manžet</t>
  </si>
  <si>
    <t>zpětná klapka do kruhového potrubí pr. 125 mm</t>
  </si>
  <si>
    <t>talířový ventil odtahový, plastový, pr. 200 mm</t>
  </si>
  <si>
    <t>talířový ventil odtahový, plastový, pr. 100 mm</t>
  </si>
  <si>
    <t>protidešťová žaluzie plastová pr. 125 mm</t>
  </si>
  <si>
    <t>kruhové Spiro potrubí z pozinkovaného plechu skupiny I. ve třídě těsnosti A včetně: spojovacího a těsnícího materiálu, závěsů s pružným uložením min. po 3 m, konzol a montážního materiálu, revizních a servisbích otvorů</t>
  </si>
  <si>
    <t>pr. 125 mmz toho 65% tvarovky</t>
  </si>
  <si>
    <t>bm</t>
  </si>
  <si>
    <t>zařízení č.4 - větrání prostorů 1.pp</t>
  </si>
  <si>
    <t>4.01</t>
  </si>
  <si>
    <t>stěnový axiální ventilátor pr. 200 mm, Vodt=200 m3/h při 20 Pa; skříň ventilátoru z ocelového galvanizovaného plechu s epoxidovým lakem, konzole a šrouby jsou galvanicky pokoveny; na straně sání vybaveny ocelovou ochrannou mřížkou; oběžné kolo je z ocelového galvanizovaného plechu s epoxidovým lakem; pracovní rozsah -25°C až 40°C</t>
  </si>
  <si>
    <t>žaluziová klapka plastová 200x200 mm</t>
  </si>
  <si>
    <t>protidešťová žaluzie plastová pr. 200 mm</t>
  </si>
  <si>
    <t>Cena celkem bez DPH</t>
  </si>
  <si>
    <t>Stavba :</t>
  </si>
  <si>
    <t>Rozpočet:</t>
  </si>
  <si>
    <t>Objekt :</t>
  </si>
  <si>
    <t>celkem (Kč)</t>
  </si>
  <si>
    <t>Poznámky</t>
  </si>
  <si>
    <t>Poznámka</t>
  </si>
  <si>
    <t>Veškeré výrobky , mtr a postup je nutné upřesnit dle požadavku vybraného výrobce a dodavatele</t>
  </si>
  <si>
    <t>Upozornění</t>
  </si>
  <si>
    <t xml:space="preserve">Upozornění </t>
  </si>
  <si>
    <t>1) Všechny R-položky nutno ocenit kompletně, včetně všech potřebných prací, materiálů a přesunů, jak je popsáno v PD:</t>
  </si>
  <si>
    <t>2) Při naceňování řemeslných výrobků je nutné používat jejich tabulky:</t>
  </si>
  <si>
    <t>Celkem za</t>
  </si>
  <si>
    <t>120901123R00</t>
  </si>
  <si>
    <t xml:space="preserve">Bourání konstrukcí ze železobetonu v odkopávkách </t>
  </si>
  <si>
    <t>bourání stěn jímky do úrovně  500mm pod UT:2*(2,0+2,6)*0,5*0,2</t>
  </si>
  <si>
    <t>122201102R00</t>
  </si>
  <si>
    <t xml:space="preserve">Odkopávky nezapažené v hor. 3 do 1000 m3 </t>
  </si>
  <si>
    <t>výkop pro novou zpevněnou plochu:(4,9*2,3+6,75*6,5+3,4*5,15+2,1*6,75)*0,73</t>
  </si>
  <si>
    <t>(5,1*8,8+3,75*2,4+1,35*1,5/2)*0,73</t>
  </si>
  <si>
    <t>odpočet proniku jímky:-1,5*2,5*0,7</t>
  </si>
  <si>
    <t>122201109R00</t>
  </si>
  <si>
    <t xml:space="preserve">Příplatek za lepivost - odkopávky v hor. 3 </t>
  </si>
  <si>
    <t>výkop pro vrstvy zpevněné plochy:100,8324</t>
  </si>
  <si>
    <t>133201101R00</t>
  </si>
  <si>
    <t xml:space="preserve">Hloubení šachet v hor.3 do 100 m3 </t>
  </si>
  <si>
    <t>pod sloupky oplocení:0,3*0,3*0,8*(11+12+8+1+11+17)</t>
  </si>
  <si>
    <t>139601102R00</t>
  </si>
  <si>
    <t xml:space="preserve">Ruční výkop jam, rýh a šachet v hornině tř. 3 </t>
  </si>
  <si>
    <t>výkop kolem objektu v blízkosti vedení vn:</t>
  </si>
  <si>
    <t>do hl.-2,07m:</t>
  </si>
  <si>
    <t>fasáda SZ:(12,9+2*0,6)*(0,6+0,5/2)*(2,07-(0,95+1,2)/2)</t>
  </si>
  <si>
    <t>fasáda JZ:(4,9+2,8)*(0,6+0,5/2)*(2,07-1,2)</t>
  </si>
  <si>
    <t>fasáda SV:3,5*(0,6+0,5/2)*(2,07-0,95)</t>
  </si>
  <si>
    <t>Mezisoučet</t>
  </si>
  <si>
    <t>do hl. -1,47m:</t>
  </si>
  <si>
    <t>fasáda JZ:5,0*(0,6+0,2/2)*(1,49-1,2)</t>
  </si>
  <si>
    <t>fasáda JV:(1,025+1,125+2,3+5,7)*(0,6+0,2/2)*(1,49-(1,2+0,95)/2)</t>
  </si>
  <si>
    <t>fasáda SV:7,0*(0,6+0,2/2)*(1,47-0,95)</t>
  </si>
  <si>
    <t>výkop pro vsak:3,0*1,0*1,0</t>
  </si>
  <si>
    <t>výkop pod bouranou vstupní rampou u objektu:1,3*1,2*8,8</t>
  </si>
  <si>
    <t>162201102R00</t>
  </si>
  <si>
    <t xml:space="preserve">Vodorovné přemístění výkopku z hor.1-4 do 50 m </t>
  </si>
  <si>
    <t>výkopek patek sloupků oplocení:4,32</t>
  </si>
  <si>
    <t>odkopávka ZP:100,8324</t>
  </si>
  <si>
    <t>výkop kolem objektu:44,19</t>
  </si>
  <si>
    <t>162701105R00</t>
  </si>
  <si>
    <t xml:space="preserve">Vodorovné přemístění výkopku z hor.1-4 do 10000 m </t>
  </si>
  <si>
    <t>149,34-43,49</t>
  </si>
  <si>
    <t>162701109R00</t>
  </si>
  <si>
    <t xml:space="preserve">Příplatek k vod. přemístění hor.1-4 za další 1 km </t>
  </si>
  <si>
    <t>15km:15*(149,34-43,49)</t>
  </si>
  <si>
    <t>167101101R00</t>
  </si>
  <si>
    <t>Nakládání výkopku z hor.1-4 v množství do 100 m3 pro odvoz na skládku</t>
  </si>
  <si>
    <t xml:space="preserve">Zásyp jam, rýh, šachet se zhutněním </t>
  </si>
  <si>
    <t>zasyp vsaku štěrkem:3,0*1,0*1,0</t>
  </si>
  <si>
    <t>174101102R00</t>
  </si>
  <si>
    <t xml:space="preserve">Zásyp ruční se zhutněním </t>
  </si>
  <si>
    <t>zásyp výkopu kolem objektu v blízkosti vedení vn:</t>
  </si>
  <si>
    <t>zásyp po větracích přístavcích:4,55*0,87*0,87+7,1*0,3*0,87</t>
  </si>
  <si>
    <t>zásyp po vybouraných konstrukcí rampy:1,3*1,2*8,8</t>
  </si>
  <si>
    <t>odpočet konstr pod okap chodníkem:-20,0*0,15</t>
  </si>
  <si>
    <t>181101102R00</t>
  </si>
  <si>
    <t xml:space="preserve">Úprava pláně v zářezech v hor. 1-4, se zhutněním </t>
  </si>
  <si>
    <t>zpevněná vrstva úprava pláně:4,9*2,3+6,75*6,5+3,4*5,15+2,1*6,75</t>
  </si>
  <si>
    <t>5,1*8,8+3,75*2,4+1,35*1,5/2</t>
  </si>
  <si>
    <t>182001121R00</t>
  </si>
  <si>
    <t xml:space="preserve">Plošná úprava terénu, nerovnosti do 15 cm v rovině </t>
  </si>
  <si>
    <t>kolem objektu:(12,9+19,15+15,0)*2,0</t>
  </si>
  <si>
    <t>139711102</t>
  </si>
  <si>
    <t>Vykopávka v uzavřených prostorách v hor.1-4 odvoz na skládku a poplatek za skladku</t>
  </si>
  <si>
    <t>odstranění štěrku v prostorech pod trafy:2,9*2,55*0,3*2</t>
  </si>
  <si>
    <t>171201100r</t>
  </si>
  <si>
    <t>Uložení sypaniny vč. skládkovného</t>
  </si>
  <si>
    <t>58344169</t>
  </si>
  <si>
    <t>Štěrk pro zásyp vsaků drenáží</t>
  </si>
  <si>
    <t>T</t>
  </si>
  <si>
    <t>3,0*1,9</t>
  </si>
  <si>
    <t>Základy a zvláštní zakládání</t>
  </si>
  <si>
    <t>213151121R00</t>
  </si>
  <si>
    <t xml:space="preserve">Montáž geotextílie </t>
  </si>
  <si>
    <t>obalení vsakovací jímky:2*(3,0+1,0)*1,0</t>
  </si>
  <si>
    <t>3,0*1,0*2</t>
  </si>
  <si>
    <t>pod vstupním schodištěm pod kačírek:1,6*3,8</t>
  </si>
  <si>
    <t>274313711R00</t>
  </si>
  <si>
    <t>Beton základových pasů prostý C 25/30 XC2,XA1</t>
  </si>
  <si>
    <t>základy nové vstupní rampy:2*(1,68+3,58)*0,35*(2,07-1,1)</t>
  </si>
  <si>
    <t>274351291R00</t>
  </si>
  <si>
    <t xml:space="preserve">Montáž bednění stěn základových pasů </t>
  </si>
  <si>
    <t>pasy vstupní rampy:2*(1,7+4,3+3,58+0,98)*(2,07-1,1)</t>
  </si>
  <si>
    <t>274351292R00</t>
  </si>
  <si>
    <t xml:space="preserve">Odstranění bednění stěn základových pasů </t>
  </si>
  <si>
    <t>693660194</t>
  </si>
  <si>
    <t>Textilie netkaná  šíře 200 cm, 500 g/m2</t>
  </si>
  <si>
    <t>20,08*1,05</t>
  </si>
  <si>
    <t>310238211R00</t>
  </si>
  <si>
    <t xml:space="preserve">Zazdívka otvorů plochy do 1 m2 cihlami na MVC </t>
  </si>
  <si>
    <t>zazdívka otvorů mezi trafy a VN v 1.NP:1,05*0,45*0,3*2-3*3,14*0,05*0,05*2</t>
  </si>
  <si>
    <t>310239211R00</t>
  </si>
  <si>
    <t xml:space="preserve">Zazdívka otvorů plochy do 4 m2 cihlami na MVC </t>
  </si>
  <si>
    <t>dozdívka dveřního otvoru 860/2100mm:0,86*2,1*0,3</t>
  </si>
  <si>
    <t>dozdívka otvoru 1.PP:1,9*1,58*0,45-0,3*0,3*0,45</t>
  </si>
  <si>
    <t>1,2*0,95*2</t>
  </si>
  <si>
    <t>317944313RU3</t>
  </si>
  <si>
    <t>Válcované nosníky č.14-22 do připravených otvorů včetně dodávky profilu U č.16, spojení svorníky</t>
  </si>
  <si>
    <t>t</t>
  </si>
  <si>
    <t>válcované nosníky:2*2,2*18,9*1,05/1000</t>
  </si>
  <si>
    <t>319201311R00</t>
  </si>
  <si>
    <t xml:space="preserve">Vyrovnání povrchu zdiva maltou tl.do 3 cm </t>
  </si>
  <si>
    <t>pod novou hydroizolaci:</t>
  </si>
  <si>
    <t>od -2,07 m do 300 mm nad UT:</t>
  </si>
  <si>
    <t>fasáda SZ:12,9*(2,07-(0,95+1,2)/2+0,3)</t>
  </si>
  <si>
    <t>fasáda JZ:(12,25+0,5)*(2,07-1,2+0,3)</t>
  </si>
  <si>
    <t>fasáda SV:(12,25+1,6)*(2,07-0,9+0,3)</t>
  </si>
  <si>
    <t>od -1,49 m do 300 mm nad UT:</t>
  </si>
  <si>
    <t>fasáda SV:6,9*(1,49-0,9+0,3)</t>
  </si>
  <si>
    <t>fasáda JV:(5,7+2,4+9,25)*(1,49-(0,95+1,2)/2+0,3)</t>
  </si>
  <si>
    <t>fasáda JZ:4,5*(1,49-1,2+0,3)</t>
  </si>
  <si>
    <t>pod větraný sokl:</t>
  </si>
  <si>
    <t>od úrovně 0,000 do 10 cm nad UT:</t>
  </si>
  <si>
    <t>fasáda SV:19,15*0,8-2,58*0,3</t>
  </si>
  <si>
    <t>fasáda SZ:12,9*(0,85+1,1)/2+1,6*0,8</t>
  </si>
  <si>
    <t>fasáda JV:14,95*(0,85+1,1)/2</t>
  </si>
  <si>
    <t>fasáda JZ:19,15*1,1-1,5*0,3</t>
  </si>
  <si>
    <t>338171123R00</t>
  </si>
  <si>
    <t xml:space="preserve">Osazení sloupků plot.ocel.do 2,6m,do šachet, zabet </t>
  </si>
  <si>
    <t>osazení sloupků rohových:6</t>
  </si>
  <si>
    <t>osazení sloupků v poli:11+12+8+2+1+11-6</t>
  </si>
  <si>
    <t>osazení vzpěr v rozích a v polích delších než 25m:17</t>
  </si>
  <si>
    <t>3422481000</t>
  </si>
  <si>
    <t>Příčky tl.100mm z cihel děr 497/80/238mm na MVC 5, tl. 80 mm</t>
  </si>
  <si>
    <t>příčka kolem místnosti 1.08:(0,9+1,65)*3,42</t>
  </si>
  <si>
    <t>342361821R00</t>
  </si>
  <si>
    <t xml:space="preserve">Výztuž příček z betonářské oceli 10 505(R) </t>
  </si>
  <si>
    <t>nad otvorem jako překlad 2x dn12mm l=900mm:2*0,888*0,9*1,05/1000</t>
  </si>
  <si>
    <t>346244381R00</t>
  </si>
  <si>
    <t xml:space="preserve">Plentování ocelových nosníků výšky do 20 cm </t>
  </si>
  <si>
    <t>plentování překladů:2*0,2*2,2+0,9*0,3</t>
  </si>
  <si>
    <t>31023901R</t>
  </si>
  <si>
    <t>Dozdívky z plných cihel porušeného zdiva cihly plné pálené CP P15, OPM25 na M 5 MPa</t>
  </si>
  <si>
    <t>347211001R</t>
  </si>
  <si>
    <t>D+M Větraný sokl z cementotř desek impreg tl.16mm na pozink profilech</t>
  </si>
  <si>
    <t>55346209301</t>
  </si>
  <si>
    <t>Vzpěra  d 38 mm, výška 220 cm</t>
  </si>
  <si>
    <t>55346211402</t>
  </si>
  <si>
    <t>Sloupek plotový  d 38 mm, h 250 cm</t>
  </si>
  <si>
    <t>411387531R00</t>
  </si>
  <si>
    <t xml:space="preserve">Zabetonování otvorů 0,25 m2 ve stropech a klenbách </t>
  </si>
  <si>
    <t>otvory ve stropě 1.PP:1+1+1+5</t>
  </si>
  <si>
    <t>411388531R00</t>
  </si>
  <si>
    <t xml:space="preserve">Zabetonování otvorů o ploše do 1 m2 ve stropech </t>
  </si>
  <si>
    <t>otvory ve stropě 1.NP - výztuž dle výkresu statiky 62,63kg (včetně otv do 0,25m2):</t>
  </si>
  <si>
    <t>1.04+1.05:(0,33+0,76+0,34*2)*1,0*0,12*2</t>
  </si>
  <si>
    <t>1.06:0,82*1,15*0,12+0,8*0,65*0,12</t>
  </si>
  <si>
    <t>1.07:(0,45*1,07+0,65*0,1)*0,12</t>
  </si>
  <si>
    <t>Komunikace</t>
  </si>
  <si>
    <t>564681111R00</t>
  </si>
  <si>
    <t xml:space="preserve">Podklad z kameniva drceného 63-125 mm, tl. 30 cm </t>
  </si>
  <si>
    <t>sanace podkladu:4,9*2,3+6,75*6,5+3,4*5,15+2,1*6,75</t>
  </si>
  <si>
    <t>564751111R00</t>
  </si>
  <si>
    <t xml:space="preserve">Podklad z kameniva drceného vel.32-63 mm,tl. 15 cm </t>
  </si>
  <si>
    <t>podkladní vrstva zpevněné plochy:4,9*2,3+6,75*6,5+3,4*5,15+2,1*6,75</t>
  </si>
  <si>
    <t>564952111R00</t>
  </si>
  <si>
    <t xml:space="preserve">Podklad z mechanicky zpevněného kameniva tl. 15 cm </t>
  </si>
  <si>
    <t>596215041R00</t>
  </si>
  <si>
    <t xml:space="preserve">Kladení zámkové dlažby tl. 8 cm do drtě tl. 5 cm </t>
  </si>
  <si>
    <t>zpevněná plocha :4,9*2,3+6,75*6,5+3,4*5,15+2,1*6,75</t>
  </si>
  <si>
    <t>917762111RT5</t>
  </si>
  <si>
    <t>Osazení ležat. obrub. bet. s opěrou,lože z C 12/15 včetně obrubníku ABO 10 100/10/25</t>
  </si>
  <si>
    <t>917862111RT2</t>
  </si>
  <si>
    <t>Osazení stojat. obrub.bet. s opěrou,lože z C 12/15 včetně obrubníku ABO 25 - 6  100/6/25</t>
  </si>
  <si>
    <t>pod rampou kolem prostoru s kačírkem:3,4+2*1,6</t>
  </si>
  <si>
    <t>917862111RT5</t>
  </si>
  <si>
    <t>Osazení stojat. obrub.bet. s opěrou,lože z C 12/15 včetně obrubníku ABO 100/10/25</t>
  </si>
  <si>
    <t>kolem zpevněné plochy:4,5+23,55+4,9+2,3+1,65+2+1,2</t>
  </si>
  <si>
    <t>59245020</t>
  </si>
  <si>
    <t>Dlažba zámková  20x16,5x6 cm přírodní</t>
  </si>
  <si>
    <t>zpevněná plocha :141,7225*1,01</t>
  </si>
  <si>
    <t>61</t>
  </si>
  <si>
    <t>Upravy povrchů vnitřní</t>
  </si>
  <si>
    <t>611421231R00</t>
  </si>
  <si>
    <t xml:space="preserve">Oprava váp.omítek stropů do 10% plochy - štukových </t>
  </si>
  <si>
    <t>m.č.:</t>
  </si>
  <si>
    <t>1.08:1,97*1,55</t>
  </si>
  <si>
    <t>1.09:1,08*1,55</t>
  </si>
  <si>
    <t>1.10:0,95*1,55</t>
  </si>
  <si>
    <t>1.02:4,2*5,8</t>
  </si>
  <si>
    <t>1.03:4,65*6,0+9,4*3,6</t>
  </si>
  <si>
    <t>1.06:7,7*4,3+3,45*0,45*2</t>
  </si>
  <si>
    <t>1.07:12,0*4,2</t>
  </si>
  <si>
    <t>trafokobky nad sníženým stropem:3,6*2,7*2</t>
  </si>
  <si>
    <t>611481113R00</t>
  </si>
  <si>
    <t xml:space="preserve">Potažení stropů sklotextilní výztužnou síťkou </t>
  </si>
  <si>
    <t>po osazení nosníků překlad nad posunutým otvorem:2,5*0,5+1,0*0,3</t>
  </si>
  <si>
    <t>skelná tkanina  400g/m2 - mezistrop trafokobek:2*2,7*3,6</t>
  </si>
  <si>
    <t>612421321R00</t>
  </si>
  <si>
    <t xml:space="preserve">Oprava vápen.omítek stěn do 30 % pl. - hladkých </t>
  </si>
  <si>
    <t>pod keramický obklad. v.o.2,1m:</t>
  </si>
  <si>
    <t>1.08:2*(0,9+1,55)*2,1-0,55*2,0</t>
  </si>
  <si>
    <t>1.09:2*(1,08+1,55)*2,1-(0,6+0,7+0,55)*2,0</t>
  </si>
  <si>
    <t>1.10:2*(0,95+1,55)*2,1-0,6*0,3-0,6*2,0</t>
  </si>
  <si>
    <t>612421331R00</t>
  </si>
  <si>
    <t xml:space="preserve">Oprava vápen.omítek stěn do 30 % pl. - štukových </t>
  </si>
  <si>
    <t>1.02:2*(4,2+5,8)*(3,42-1,8)-1,5*2*(3,0-1,8)-1,97*(3,42-1,8)</t>
  </si>
  <si>
    <t>-2*1,35*0,9-1,0*0,2-0,8*0,2</t>
  </si>
  <si>
    <t>1.03:2*(14,0+6,0)*(4,82-1,8)-1,4*2*(2,4-1,8)-1,05*0,45*2</t>
  </si>
  <si>
    <t>-1,35*0,9*4-1,5*0,4-1,48*0,4</t>
  </si>
  <si>
    <t>(2*2,0+0,1)*4,82*6</t>
  </si>
  <si>
    <t>1.06:2*(7,7+4,3)*(4,81-1,8)-2,9*2*(3,0-1,8)-1,5*(3,0-1,8)-3,45*2*(3,71-1,8)</t>
  </si>
  <si>
    <t>-1,2*0,9*6-3,25*0,6*2</t>
  </si>
  <si>
    <t>1.07:2*(12,0+4,2)*(3,42-1,8)-3,45*2*(3,71-1,8)-1,35*0,9*6-1,4*0,2</t>
  </si>
  <si>
    <t>-2,4*0,9</t>
  </si>
  <si>
    <t>trafokobky nad sníženým stropem:2*(3,6+2,7)*1,8+2*(3,7+1,1)*2,25-3,7*0,75*4</t>
  </si>
  <si>
    <t>1.08:(1,97+2*1,55)*3,42-1,4*2,0-0,6*2,0</t>
  </si>
  <si>
    <t>1.09:2*(1,08+1,55)*3,42-0,6*2,0*2-0,8*2,05</t>
  </si>
  <si>
    <t>1.10:2*(0,95+1,55)*3,42-0,6*2,0-0,6*0,9</t>
  </si>
  <si>
    <t>odpočet obkládu keramického:-25,656</t>
  </si>
  <si>
    <t>612421637R00</t>
  </si>
  <si>
    <t>Omítka vnitřní zdiva, MVC, štuková sjednocení ploch stěn</t>
  </si>
  <si>
    <t>Přestěrkování všech omítnutých ploch:373,186+152,46</t>
  </si>
  <si>
    <t>612433212R00</t>
  </si>
  <si>
    <t xml:space="preserve">Omítka sanační vnitřní </t>
  </si>
  <si>
    <t>výkresy bouracích prací položka CH:</t>
  </si>
  <si>
    <t>sanační omítky do v.1,8m:</t>
  </si>
  <si>
    <t>1.02:2*(4,2+5,8)*1,8-(1,5*2+1,4+1,0)*1,8</t>
  </si>
  <si>
    <t>1.03:2*(14,0+6,0)*1,8-(1,4*2+1,0)*1,8</t>
  </si>
  <si>
    <t>1.06:2*(7,7+4,3)*1,8-(2,9*2+1,5+3,45*2)*1,8</t>
  </si>
  <si>
    <t>1.07:2*(12,0+4,2)*1,8-(1,4+3,45*2)*1,8</t>
  </si>
  <si>
    <t>61148111001</t>
  </si>
  <si>
    <t xml:space="preserve">Potažení stropů pozink pletivem25/25/2mm </t>
  </si>
  <si>
    <t>pozink pletivo mezistrop trafokobek:2,7*3,6*2</t>
  </si>
  <si>
    <t>6124811100</t>
  </si>
  <si>
    <t xml:space="preserve">Potažení vnitř. stěn sklotex. tkaninou 400g/m2 </t>
  </si>
  <si>
    <t>skelná tkanina 400g/m2 stěny trafokobek:2*(2,7+3,6)*3,2*2</t>
  </si>
  <si>
    <t>-2,94*3,0*2</t>
  </si>
  <si>
    <t>61248111002</t>
  </si>
  <si>
    <t xml:space="preserve">Potažení vnitř. stěn pozink pletivem 25/25/2mm </t>
  </si>
  <si>
    <t xml:space="preserve"> pozink pletivo stěny trafokobek:2*(2,7+3,6)*3,2*2</t>
  </si>
  <si>
    <t>62</t>
  </si>
  <si>
    <t>Úpravy povrchů vnější</t>
  </si>
  <si>
    <t>602011189R00</t>
  </si>
  <si>
    <t xml:space="preserve">Omítka stěn mozaiková Cemix M </t>
  </si>
  <si>
    <t>větraný sokl:</t>
  </si>
  <si>
    <t>602011195R00</t>
  </si>
  <si>
    <t xml:space="preserve">Kontaktní nátěr pod mozaikové omítky Cemix K </t>
  </si>
  <si>
    <t>622422321R00</t>
  </si>
  <si>
    <t xml:space="preserve">Oprava vnějších omítek vápen. štuk. II, do 30 % </t>
  </si>
  <si>
    <t>oprava fasády -od úrovně 0,000:</t>
  </si>
  <si>
    <t>pohled SZ:12,9*3,4-1,35*0,9*5+0,5*5,3</t>
  </si>
  <si>
    <t>1,7*3,4+6,3*2,0+8,2*1,6-3,25*0,6*2</t>
  </si>
  <si>
    <t>8,25*1,8-3,7*0,75*2</t>
  </si>
  <si>
    <t>pohled JV:9,25*5,1-1,35*0,9*4</t>
  </si>
  <si>
    <t>5,7*5,3+8,25*1,8-3,7*0,75*2</t>
  </si>
  <si>
    <t>pohled SV:6,9*5,1-1,48*0,4-1,48*2,4</t>
  </si>
  <si>
    <t>12,25*3,65-1,35*0,9*3-0,6*0,9-1,58*3,0</t>
  </si>
  <si>
    <t>7,75*1,7-1,2*0,9*3+1,4*1,6+0,65*0,1*2</t>
  </si>
  <si>
    <t>pohled JZ:12,25*3,65+7,6*(5,3-3,65)+1,4*1,6+0,6*0,1*2</t>
  </si>
  <si>
    <t>-2,4*0,9-1,2*0,9*3</t>
  </si>
  <si>
    <t>(4,5+2,4)*5,3-1,4*2,4-1,5*0,4</t>
  </si>
  <si>
    <t>622421500R</t>
  </si>
  <si>
    <t>Zateplovací systém, soklový polystyren 30 mm zakončený stěrkou s výztužnou tkaninou</t>
  </si>
  <si>
    <t>KZS na cementotřískových deskách větraného soklu:</t>
  </si>
  <si>
    <t>od úrovně 0,000 do 10cm nad UT:</t>
  </si>
  <si>
    <t>6224713101</t>
  </si>
  <si>
    <t>Nátěr nebo nástřik stěn vnějších, složitost 1 - 2 barva silikonová, vč. penetrace</t>
  </si>
  <si>
    <t>od úrovně 0,000:</t>
  </si>
  <si>
    <t>63</t>
  </si>
  <si>
    <t>Podlahy a podlahové konstrukce</t>
  </si>
  <si>
    <t>631311131R00</t>
  </si>
  <si>
    <t xml:space="preserve">Doplnění mazanin betonem do 1 m2, nad tl. 8 cm </t>
  </si>
  <si>
    <t>zabetonování olejových jímek 1.PP:0,6*0,6*0,2*3</t>
  </si>
  <si>
    <t>631313611R00</t>
  </si>
  <si>
    <t xml:space="preserve">Mazanina betonová tl. 8 - 12 cm C 16/20 </t>
  </si>
  <si>
    <t>A2:</t>
  </si>
  <si>
    <t>1.02:(0,35*0,41+0,35*0,15)*0,09</t>
  </si>
  <si>
    <t>podkladní beton tl.100mm :0,95*1,55*0,1</t>
  </si>
  <si>
    <t>(1,97*1,65-0,35*1,3)*0,1</t>
  </si>
  <si>
    <t>631571005R00</t>
  </si>
  <si>
    <t xml:space="preserve">Násyp z kameniva těž. praného fr. 22-32 (kačírku) </t>
  </si>
  <si>
    <t>pod vstupním schodištěm:1,6*3,8*0,15</t>
  </si>
  <si>
    <t>632451051R00</t>
  </si>
  <si>
    <t>Potěr cementový tl. 12 mm +penetrace</t>
  </si>
  <si>
    <t>B1:1,674</t>
  </si>
  <si>
    <t>632452151R00</t>
  </si>
  <si>
    <t xml:space="preserve">Potěr cementový  o tl. 52 mm </t>
  </si>
  <si>
    <t>B2:</t>
  </si>
  <si>
    <t>1.08:0,9*1,55</t>
  </si>
  <si>
    <t>632921913R00</t>
  </si>
  <si>
    <t>Dlažba z dlaždic betonových do písku, tl. 60 mm okapový chodník</t>
  </si>
  <si>
    <t>Okapový chodník kolem objektu:</t>
  </si>
  <si>
    <t>fasáda SZ:13,5*0,5</t>
  </si>
  <si>
    <t>fasáda JZ:(12,25+5,5)*0,5</t>
  </si>
  <si>
    <t>fasáda JV:(5,7+9,25+2,5)*0,25</t>
  </si>
  <si>
    <t>6313423201</t>
  </si>
  <si>
    <t xml:space="preserve">Doplnění spádové vrstvy střechy </t>
  </si>
  <si>
    <t>doplnění spádové vrstvy střechy:</t>
  </si>
  <si>
    <t>Výkresy bouracích prací pol. R:</t>
  </si>
  <si>
    <t>1,5*1,5*2*0,1</t>
  </si>
  <si>
    <t>2,0*1,0*0,1</t>
  </si>
  <si>
    <t>2,0*1,5*0,1</t>
  </si>
  <si>
    <t>632479101</t>
  </si>
  <si>
    <t>Reprofi.potěr cementový tl.do30mm vč. penetrace 2x</t>
  </si>
  <si>
    <t>skladba C1:</t>
  </si>
  <si>
    <t>1.PP:4,5*5,85+9,4*3,45-0,3*(1,85+1,5)-0,6*0,6-1,8*0,15</t>
  </si>
  <si>
    <t>2*1,2*0,45+3,4*2,55*2</t>
  </si>
  <si>
    <t>7,35*1,9+7,33*4,05+2*1,2*0,45+0,7*0,45</t>
  </si>
  <si>
    <t>64</t>
  </si>
  <si>
    <t>Výplně otvorů</t>
  </si>
  <si>
    <t>642942111R00</t>
  </si>
  <si>
    <t xml:space="preserve">Osazení zárubní dveřních ocelových, pl. do 2,5 m2 </t>
  </si>
  <si>
    <t>1Z až 3Z:3</t>
  </si>
  <si>
    <t>648952421R00</t>
  </si>
  <si>
    <t xml:space="preserve">Osazení parapetních desek dřevěných š. do 50 cm </t>
  </si>
  <si>
    <t>4T:2,2</t>
  </si>
  <si>
    <t>55330315</t>
  </si>
  <si>
    <t>Zárubeň ocelová H 110   600x1970x110 L</t>
  </si>
  <si>
    <t>1Z/L:1</t>
  </si>
  <si>
    <t>55330318</t>
  </si>
  <si>
    <t>Zárubeň ocelová H 110   700x1970x110 P</t>
  </si>
  <si>
    <t>2Z/P:1</t>
  </si>
  <si>
    <t>55330319</t>
  </si>
  <si>
    <t>Zárubeň ocelová H 110   800x1970x110 L</t>
  </si>
  <si>
    <t>3Z/L:1</t>
  </si>
  <si>
    <t>611875501</t>
  </si>
  <si>
    <t>Deska parapetní CPL laminát o šířka 30 cm</t>
  </si>
  <si>
    <t>7VY</t>
  </si>
  <si>
    <t>Výměry</t>
  </si>
  <si>
    <t>A1</t>
  </si>
  <si>
    <t xml:space="preserve">PVC na stávající konstrukce podlahy </t>
  </si>
  <si>
    <t>1.02:4,2*5,8-0,15*0,6*3-0,15*0,4</t>
  </si>
  <si>
    <t>-(0,35*0,41+0,35*0,15)</t>
  </si>
  <si>
    <t>1,5*0,45</t>
  </si>
  <si>
    <t>1.03:4,65*6,0-1,6*2,0-1,0*0,7+9,4*1,6</t>
  </si>
  <si>
    <t>1.06:7,7*4,3+2*3,45*0,45-0,1*0,1</t>
  </si>
  <si>
    <t>1.07:12,0*4,2-1,0*0,7-0,4*0,21*4-0,22*0,21</t>
  </si>
  <si>
    <t>-2,4*0,62</t>
  </si>
  <si>
    <t>A2</t>
  </si>
  <si>
    <t xml:space="preserve">PVC na nové konstrukce podlahy </t>
  </si>
  <si>
    <t>1.02:0,35*0,41+0,35*0,15</t>
  </si>
  <si>
    <t>B1</t>
  </si>
  <si>
    <t xml:space="preserve">Keramická dlažba na stávající konstrukci podlahy </t>
  </si>
  <si>
    <t>B2</t>
  </si>
  <si>
    <t xml:space="preserve">Keramická dlažba na nové konstrukci podlahy </t>
  </si>
  <si>
    <t>C1</t>
  </si>
  <si>
    <t xml:space="preserve">Nátěr epoxidový na reprofilační stěrce </t>
  </si>
  <si>
    <t>nátěr podlahy:</t>
  </si>
  <si>
    <t>C2</t>
  </si>
  <si>
    <t xml:space="preserve">Nátěr epoxidový na samonivelační stěrce </t>
  </si>
  <si>
    <t>1.02:0,97*1,55-0,35*1,3</t>
  </si>
  <si>
    <t>1.04:3,6*2,7+3,0*0,3</t>
  </si>
  <si>
    <t>1.05:3,6*2,7+3,0*0,3</t>
  </si>
  <si>
    <t>C3</t>
  </si>
  <si>
    <t>C3:11,0*2,0-2,0*0,1*5</t>
  </si>
  <si>
    <t>94</t>
  </si>
  <si>
    <t>Lešení a stavební výtahy</t>
  </si>
  <si>
    <t>941941041R00</t>
  </si>
  <si>
    <t xml:space="preserve">Montáž lešení leh.řad.s podlahami,š.1,2 m, H 10 m </t>
  </si>
  <si>
    <t>(12,25+4,5+2,4+5,7+2,4+9,25+2,4+6,9+2,4)*4,5</t>
  </si>
  <si>
    <t>(1,7+12,25+12,9+2,4+2*1,2)*4,5</t>
  </si>
  <si>
    <t>941941291R00</t>
  </si>
  <si>
    <t xml:space="preserve">Příplatek za každý měsíc použití lešení k pol.1041 </t>
  </si>
  <si>
    <t>2*359,325</t>
  </si>
  <si>
    <t>941941841R00</t>
  </si>
  <si>
    <t xml:space="preserve">Demontáž lešení leh.řad.s podlahami,š.1,2 m,H 10 m </t>
  </si>
  <si>
    <t>941955004R00</t>
  </si>
  <si>
    <t xml:space="preserve">Lešení lehké pomocné, výška podlahy do 3,5 m </t>
  </si>
  <si>
    <t>26,7+62,3+10,6*2+36,4+50,5+1,45+1,8+1,5</t>
  </si>
  <si>
    <t>95</t>
  </si>
  <si>
    <t>Dokončovací konstrukce na pozemních stavbách</t>
  </si>
  <si>
    <t>952901114R00</t>
  </si>
  <si>
    <t xml:space="preserve">Vyčištění budov o výšce podlaží nad 4 m </t>
  </si>
  <si>
    <t>12,9*12,25+14,95*4,5+5,7*2,73</t>
  </si>
  <si>
    <t>953171011R00</t>
  </si>
  <si>
    <t xml:space="preserve">Osazování stupadel z oceli nebo litinových </t>
  </si>
  <si>
    <t>12Z - stupadla 300x300:</t>
  </si>
  <si>
    <t>1.PP:2</t>
  </si>
  <si>
    <t>1.NP:8</t>
  </si>
  <si>
    <t>953941212R00</t>
  </si>
  <si>
    <t>Osazování mříží v rámu nebo z jednotlivých tyčí chemické kotvy, pozink svorníky a matice</t>
  </si>
  <si>
    <t>4Z :7*1</t>
  </si>
  <si>
    <t>5Z:6*1</t>
  </si>
  <si>
    <t>931961111R</t>
  </si>
  <si>
    <t xml:space="preserve">Vložky do dilatačních spár, polystyren, tl 10 mm </t>
  </si>
  <si>
    <t>vložka do dilatační spáry :4,3*0,97</t>
  </si>
  <si>
    <t>95.01</t>
  </si>
  <si>
    <t xml:space="preserve">Odčerpání splašků z nádrže splaškových vod </t>
  </si>
  <si>
    <t>95.02</t>
  </si>
  <si>
    <t xml:space="preserve">Úprava dveř.křídel vzhledem k vyšší niveletě podl </t>
  </si>
  <si>
    <t>kpl.</t>
  </si>
  <si>
    <t>95.03</t>
  </si>
  <si>
    <t>Stav úpravy a hydroiz práce na prostupech kabely funkční</t>
  </si>
  <si>
    <t>1.PP:40</t>
  </si>
  <si>
    <t>95.04</t>
  </si>
  <si>
    <t>D+M Zazátkování potrubí Js 150mm zátka na tlak 0,2MPa</t>
  </si>
  <si>
    <t>1.PP:3</t>
  </si>
  <si>
    <t>95.5</t>
  </si>
  <si>
    <t>D+M Polymercementových trub do zazdívky průměr 100mm délka 500mm</t>
  </si>
  <si>
    <t>5524001</t>
  </si>
  <si>
    <t>Stupadlo ocelové 300x300mm do šachet</t>
  </si>
  <si>
    <t>vč. povrchové úpravy:</t>
  </si>
  <si>
    <t>12Z:8+2</t>
  </si>
  <si>
    <t>962031132R00</t>
  </si>
  <si>
    <t xml:space="preserve">Bourání příček cihelných tl. 10 cm </t>
  </si>
  <si>
    <t>bourání příčky mezi m.č. 1.08 a 1.02:1,97*3,42</t>
  </si>
  <si>
    <t>962032231R00</t>
  </si>
  <si>
    <t xml:space="preserve">Bourání zdiva z cihel pálených na MVC </t>
  </si>
  <si>
    <t>výkresy bouracích prací:</t>
  </si>
  <si>
    <t>bourání větracích přístavků fasáda:</t>
  </si>
  <si>
    <t>JZ:((2*0,55+4,55)*2,57-4,15*0,6)*0,2</t>
  </si>
  <si>
    <t>JV:((3*0,55+7,10)*2,19-3,25*0,6*2)*0,2</t>
  </si>
  <si>
    <t>bourání zdiva vstupní rampy:(1,3+7,592)*1,87*0,3</t>
  </si>
  <si>
    <t>boční zeď pod schodištěm:1,2*0,72*0,3/2+1,2*1,1*0,3</t>
  </si>
  <si>
    <t>962081141R00</t>
  </si>
  <si>
    <t xml:space="preserve">Bourání příček ze skleněných tvárnic tl. 15 cm </t>
  </si>
  <si>
    <t>výkresy bouracích prací položka I:</t>
  </si>
  <si>
    <t>otvory v m.č. 1.07:1,35*0,9*2</t>
  </si>
  <si>
    <t>otvory s vyšším parapetem - výkres snížené střechy:1,2*0,9-0,4*0,4</t>
  </si>
  <si>
    <t>1,5*0,4</t>
  </si>
  <si>
    <t>963051113R00</t>
  </si>
  <si>
    <t xml:space="preserve">Bourání ŽB stropů deskových tl. nad 8 cm </t>
  </si>
  <si>
    <t>bourání zastropení větracích přístavků:0,85*(4,55+7,1)*0,1</t>
  </si>
  <si>
    <t>bourání vodorovné konstrukce vstupní rampy:1,6*7,592*0,18</t>
  </si>
  <si>
    <t>bourání stropu jímky :2,0*3,0*0,12</t>
  </si>
  <si>
    <t>963053937R00</t>
  </si>
  <si>
    <t xml:space="preserve">Bourání ŽB schodišťových ramen na schodnicích </t>
  </si>
  <si>
    <t>bourání schodiště u vstupní rampy:1,6*1,4</t>
  </si>
  <si>
    <t>965042141R00</t>
  </si>
  <si>
    <t xml:space="preserve">Bourání mazanin betonových tl. 10 cm, nad 4 m2 </t>
  </si>
  <si>
    <t>bourání okapového chodníčku - bourací práce pol.U, V:</t>
  </si>
  <si>
    <t>fasáda SZ:13,6*0,5*0,1</t>
  </si>
  <si>
    <t>fasáda JZ:(4,9+2,8+5,5+2,4)*0,5*0,1</t>
  </si>
  <si>
    <t>fasáda JV:(1,0+1,1+5,7)*0,5*0,1</t>
  </si>
  <si>
    <t>965043331R00</t>
  </si>
  <si>
    <t xml:space="preserve">Bourání podkladů bet., potěr tl. 10 cm, pl. 4 m2 </t>
  </si>
  <si>
    <t>výkresy bouracích prací položka B:</t>
  </si>
  <si>
    <t>1.08:(1,97*1,55-0,45*1,4)*0,1</t>
  </si>
  <si>
    <t>1.10:0,95*1,55*0,1</t>
  </si>
  <si>
    <t>968061112R00</t>
  </si>
  <si>
    <t xml:space="preserve">Vyvěšení dřevěných okenních křídel pl. do 1,5 m2 </t>
  </si>
  <si>
    <t>výkresy bouracích prací pol. J:</t>
  </si>
  <si>
    <t>m.č. 1.10:1</t>
  </si>
  <si>
    <t>968061125R00</t>
  </si>
  <si>
    <t xml:space="preserve">Vyvěšení dřevěných dveřních křídel pl. do 2 m2 </t>
  </si>
  <si>
    <t>výkresy bouracích prací pol.D:</t>
  </si>
  <si>
    <t>600/1970mm  1kř.:2</t>
  </si>
  <si>
    <t>1400/1970mm 2kř.:2*2</t>
  </si>
  <si>
    <t>968062354R00</t>
  </si>
  <si>
    <t xml:space="preserve">Vybourání dřevěných rámů oken dvojitých pl. 1 m2 </t>
  </si>
  <si>
    <t>m.č. 1.10:0,6*0,9</t>
  </si>
  <si>
    <t>968071126R00</t>
  </si>
  <si>
    <t xml:space="preserve">Vyvěšení, zavěšení kovových křídel dveří nad 2 m2 </t>
  </si>
  <si>
    <t>1500/3000mm 2kř.:2*1</t>
  </si>
  <si>
    <t>vyvěšení repasovaných vrat a zpětné zavěšení:</t>
  </si>
  <si>
    <t>700/2400mm 2kř...3ks:2*3*2</t>
  </si>
  <si>
    <t>968071137R00</t>
  </si>
  <si>
    <t xml:space="preserve">Vyvěšení, zavěšení kovových křídel vrat nad 4 m2 </t>
  </si>
  <si>
    <t>výkresy bouracích prací pol.G:</t>
  </si>
  <si>
    <t>m.č. 1.04 a 1.05 vrata 2900/3000mm 2kř. 2kusy:2*2</t>
  </si>
  <si>
    <t>968072455R00</t>
  </si>
  <si>
    <t xml:space="preserve">Vybourání kovových dveřních zárubní pl. do 2 m2 </t>
  </si>
  <si>
    <t>dveře 600/1970mm :0,6*1,97*2</t>
  </si>
  <si>
    <t>968072456R00</t>
  </si>
  <si>
    <t xml:space="preserve">Vybourání kovových dveřních zárubní pl. nad 2 m2 </t>
  </si>
  <si>
    <t>dveře 1500/3000mm :1,5*3,0</t>
  </si>
  <si>
    <t>dveře 1400/1970mm:1,4*1,97*2</t>
  </si>
  <si>
    <t>96.01</t>
  </si>
  <si>
    <t xml:space="preserve">Odstranění nefunkčních kabelů+ doplnění otvorů </t>
  </si>
  <si>
    <t>96.02</t>
  </si>
  <si>
    <t xml:space="preserve">DMT sloupků a patek oplocení </t>
  </si>
  <si>
    <t>965082001R</t>
  </si>
  <si>
    <t>Odstranění násypu tl. 30 cm ve stísněném prostoru znečištěné ropnými látkami, vč.odvozu a likvidace</t>
  </si>
  <si>
    <t>odstranění štěrku v prostoru pod trafy:3,45*2,55*0,3*2</t>
  </si>
  <si>
    <t>97</t>
  </si>
  <si>
    <t>Prorážení otvorů</t>
  </si>
  <si>
    <t>970251100R00</t>
  </si>
  <si>
    <t xml:space="preserve">Řezání železobetonu hl. řezu 100 mm </t>
  </si>
  <si>
    <t>větrací přístavky - odřezání  ŽB konzoly tl.100mm:4,5+7,1</t>
  </si>
  <si>
    <t>971033361R00</t>
  </si>
  <si>
    <t xml:space="preserve">Vybourání otv. zeď cihel. pl.0,09 m2, tl.60cm, MVC </t>
  </si>
  <si>
    <t>prostup pro ZTI 300x300mm:1</t>
  </si>
  <si>
    <t>971033621R00</t>
  </si>
  <si>
    <t xml:space="preserve">Vybourání otv. zeď cihel. pl.4 m2, tl.10 cm, MVC </t>
  </si>
  <si>
    <t>otvor do m.č. 1.09:0,8*2,05</t>
  </si>
  <si>
    <t>972054131R00</t>
  </si>
  <si>
    <t xml:space="preserve">Vybourání otv. stropy ŽB pl. 0,0225 m2, tl. 12 cm </t>
  </si>
  <si>
    <t>výkresy bouracích prací :</t>
  </si>
  <si>
    <t>otvory strop nad 1.PP :</t>
  </si>
  <si>
    <t>58x155mm:5</t>
  </si>
  <si>
    <t>100x100mm:1</t>
  </si>
  <si>
    <t>972054231R00</t>
  </si>
  <si>
    <t xml:space="preserve">Vybourání otv. stropy ŽB pl. 0,09 m2, tl. 12 cm </t>
  </si>
  <si>
    <t>150x222mm:1</t>
  </si>
  <si>
    <t>150x200mm:2+2</t>
  </si>
  <si>
    <t>974031666R00</t>
  </si>
  <si>
    <t xml:space="preserve">Vysekání rýh zeď cihelná vtah. nosníků 15 x 25 cm </t>
  </si>
  <si>
    <t>osazení nosníků nad posunutým otvorem:2,2*2</t>
  </si>
  <si>
    <t>976071111R00</t>
  </si>
  <si>
    <t xml:space="preserve">Vybourání kovových zábradlí a madel </t>
  </si>
  <si>
    <t>výkresy bouracích prací položka H:</t>
  </si>
  <si>
    <t>venkovní rampa:7,5</t>
  </si>
  <si>
    <t>976083131R00</t>
  </si>
  <si>
    <t xml:space="preserve">Vybourání škrabáků,konzol apod.ze zdiva cihelného </t>
  </si>
  <si>
    <t>vybourání ocelových stupadel:3</t>
  </si>
  <si>
    <t>978011121R00</t>
  </si>
  <si>
    <t xml:space="preserve">Otlučení omítek vnitřních vápenných stropů do 10 % </t>
  </si>
  <si>
    <t>otlučení omítek stropů:</t>
  </si>
  <si>
    <t>978013141R00</t>
  </si>
  <si>
    <t xml:space="preserve">Otlučení omítek vnitřních stěn v rozsahu do 30 % </t>
  </si>
  <si>
    <t>otlučení omítek stěn :</t>
  </si>
  <si>
    <t>odsekání omítek nad 1,8m:</t>
  </si>
  <si>
    <t>978013191R00</t>
  </si>
  <si>
    <t xml:space="preserve">Otlučení omítek vnitřních stěn v rozsahu do 100 % </t>
  </si>
  <si>
    <t>otlučení omítek do v.1,8m:</t>
  </si>
  <si>
    <t>978015241R00</t>
  </si>
  <si>
    <t xml:space="preserve">Otlučení omítek vnějších MVC v složit.1-4 do 30 % </t>
  </si>
  <si>
    <t>978022151R00</t>
  </si>
  <si>
    <t xml:space="preserve">Otlučení omítek stěn a stropů kanálů do 1,4 m </t>
  </si>
  <si>
    <t>1.PP v kabelovém prostoru:</t>
  </si>
  <si>
    <t>pod 1.03:2*(13,8+5,58)*1,3+(1,8*2+0,3)*1,3+0,5*1,3</t>
  </si>
  <si>
    <t>pod trafy:2*(3,4+2,55)*1,88*2</t>
  </si>
  <si>
    <t>-1,2*1,0*2</t>
  </si>
  <si>
    <t>pod 1.06:2*(7,35+1,9)*1,88-1,9*1,58-0,4*0,5*2</t>
  </si>
  <si>
    <t>-1,2*1,5*2</t>
  </si>
  <si>
    <t>pod 1.07:2*(7,33+4,05)*1,88-1,2*1,5*2</t>
  </si>
  <si>
    <t>978022161R00</t>
  </si>
  <si>
    <t xml:space="preserve">Otlučení omítek stěn a stropů kanálů nad 1,4 m </t>
  </si>
  <si>
    <t>978059531R00</t>
  </si>
  <si>
    <t xml:space="preserve">Odsekání vnitřních obkladů stěn nad 2 m2 </t>
  </si>
  <si>
    <t>výkresy bouracích prací položka K:</t>
  </si>
  <si>
    <t>otlučení obkladů  vč. omítky do v.2,0m:</t>
  </si>
  <si>
    <t>m.č.1.10:2*(0,95+1,55)*2,0-0,6*2-0,6*0,2</t>
  </si>
  <si>
    <t>m.č.1.09:2*(1,08+1,55)*2,0-0,6*2,0*2</t>
  </si>
  <si>
    <t>m.č.1.08:2*(1,97+1,55)*2,0-0,6*2,0-1,4*2,0*2</t>
  </si>
  <si>
    <t>91973201R</t>
  </si>
  <si>
    <t xml:space="preserve">Přebroušení teraco potěru tl.20mm </t>
  </si>
  <si>
    <t>A1:147,78</t>
  </si>
  <si>
    <t>C2:22,29</t>
  </si>
  <si>
    <t>C3:21,0</t>
  </si>
  <si>
    <t>97607412R</t>
  </si>
  <si>
    <t>Vybourání kotevních želez zeď cihelná MVC vč. DMT ocelového žebříku</t>
  </si>
  <si>
    <t>výkresy bouracích prací položka P:</t>
  </si>
  <si>
    <t>venkovní ocelový žebřík:1</t>
  </si>
  <si>
    <t>žebřík na střeše:1</t>
  </si>
  <si>
    <t>9780712201</t>
  </si>
  <si>
    <t>Odstranění omítky a izolace lepenk, akrylát.nátěru narušeného zdiva</t>
  </si>
  <si>
    <t>pod novou hydroizolací:</t>
  </si>
  <si>
    <t>pod větraným soklem: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</si>
  <si>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</si>
  <si>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</si>
  <si>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</si>
  <si>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</si>
  <si>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</si>
  <si>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</si>
  <si>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711111002RZ1</t>
  </si>
  <si>
    <t>Izolace proti vlhk.vodor. nátěr asf.lak za studena 1x nátěr - včetně dodávky asfaltového laku ALN</t>
  </si>
  <si>
    <t>vodorovná hydroizolace kolem objektu po odkopání:</t>
  </si>
  <si>
    <t>v hloubce od -2,07 m na stávajícím základu:</t>
  </si>
  <si>
    <t>fasáda SZ:12,9*0,3</t>
  </si>
  <si>
    <t>fasáda JZ:(12,25+0,5)*0,3</t>
  </si>
  <si>
    <t>fasáda SV:(12,25+1,6)*0,3</t>
  </si>
  <si>
    <t>v hloubce od -1,49 m na stávajícím základu:</t>
  </si>
  <si>
    <t>fasáda SV:6,9*0,3</t>
  </si>
  <si>
    <t>fasáda JV:(5,7+2,4+9,25)*0,3</t>
  </si>
  <si>
    <t>fasáda JZ:4,5*0,3</t>
  </si>
  <si>
    <t>zaizolování dozdívaných větracích otvorů:2,0*1,3+1,2*1,3*2</t>
  </si>
  <si>
    <t>711112001RZ1</t>
  </si>
  <si>
    <t>Izolace proti vlhkosti svis. nátěr ALP, za studena 1x nátěr - včetně dodávky asfaltového laku</t>
  </si>
  <si>
    <t>svislá hydroizolace kolem objektu po odkopání:</t>
  </si>
  <si>
    <t>penetrace na podkladní beton:0,95*1,55</t>
  </si>
  <si>
    <t>1,97*1,65-0,35*1,3</t>
  </si>
  <si>
    <t>711132311R00</t>
  </si>
  <si>
    <t xml:space="preserve">Prov. izolace nopovou fólií svisle, vč.uchyc.prvků </t>
  </si>
  <si>
    <t>ochrana svislé hydroizolace kolem objektu po odkopání:</t>
  </si>
  <si>
    <t>711141559RT1</t>
  </si>
  <si>
    <t>Izolace proti vlhk. vodorovná pásy přitavením 1 vrstva - materiál ve specifikaci</t>
  </si>
  <si>
    <t>1xSBS natavit na podkladní beton:0,95*1,55</t>
  </si>
  <si>
    <t>711141559RY1</t>
  </si>
  <si>
    <t>Izolace proti vlhk. vodorovná pásy přitavením 1 vrstva - včetně dod. SBS asfaltového pásu</t>
  </si>
  <si>
    <t>711142559RY1</t>
  </si>
  <si>
    <t>Izolace proti vlhkosti svislá pásy přitavením 1 vrstva - včetně dod.SBS asfaltového pásu</t>
  </si>
  <si>
    <t>711212001RS1</t>
  </si>
  <si>
    <t>Hydroizolační povlak - nátěr krystalická hydroizolace</t>
  </si>
  <si>
    <t>nátěr železobetonových věnců:</t>
  </si>
  <si>
    <t>vnější líc - obvod objektu:2*(19,15+14,95)*0,4</t>
  </si>
  <si>
    <t>vnitřní líc objektu:</t>
  </si>
  <si>
    <t>1.PP pod m.č.:</t>
  </si>
  <si>
    <t>1.03:2*(13,9+5,85)*0,4</t>
  </si>
  <si>
    <t>1.04+1.05:2*(3,6+2,7)*0,4*2</t>
  </si>
  <si>
    <t>1.06+1.07:2*(7,35+1,9)*0,4+2*(7,33+4,05)*0,4+(1,2*2+0,7)*0,4</t>
  </si>
  <si>
    <t>711212002RT3</t>
  </si>
  <si>
    <t>Hydroizolační povlak - nátěr nebo stěrka pružná hydroizolace tl. 2mm</t>
  </si>
  <si>
    <t>nátěr pod obklady ve sprchovém koutě:</t>
  </si>
  <si>
    <t>stěny do v.2,1:2*(0,9+1,55)*2,1-0,55*2,0</t>
  </si>
  <si>
    <t>podlaha:0,9*1,55</t>
  </si>
  <si>
    <t>713121111RT1</t>
  </si>
  <si>
    <t>Izolace tepelná podlah na sucho, jednovrstvá materiál ve specifikaci</t>
  </si>
  <si>
    <t>713191100RT9</t>
  </si>
  <si>
    <t>Položení separační fólie včetně dodávky fólie</t>
  </si>
  <si>
    <t>28324314.A</t>
  </si>
  <si>
    <t>Nopovaná folie - ochrana hydroizolace</t>
  </si>
  <si>
    <t>ochrana HI:73,1838*1,05</t>
  </si>
  <si>
    <t>2837631001</t>
  </si>
  <si>
    <t>Deska extrudovaný polystyren tl.30mm</t>
  </si>
  <si>
    <t>1.08:0,9*1,55*1,02</t>
  </si>
  <si>
    <t>1.10:0,95*1,55*1,02</t>
  </si>
  <si>
    <t>62832911</t>
  </si>
  <si>
    <t>Pás asfaltovaný modifikovaný</t>
  </si>
  <si>
    <t>izolace na podkladním betonu:4,27*1,05</t>
  </si>
  <si>
    <t>998711102R00</t>
  </si>
  <si>
    <t xml:space="preserve">Přesun hmot pro izolace proti vodě, výšky do 12 m </t>
  </si>
  <si>
    <t>712</t>
  </si>
  <si>
    <t>Živičné krytiny</t>
  </si>
  <si>
    <t>712300832RT1</t>
  </si>
  <si>
    <t>Odstranění živičné krytiny střech do 10° 2vrstvé z ploch jednotlivě do 10 m2</t>
  </si>
  <si>
    <t>Výkresy bouracích prací pol. M:</t>
  </si>
  <si>
    <t>bourání zastropení větracích přístavků fasáda  JV a JZ:0,85*(4,55+7,1)</t>
  </si>
  <si>
    <t>712300833RT1</t>
  </si>
  <si>
    <t>Odstranění živičné krytiny střech do 10° 3vrstvé z ploch jednotlivě do 10 m2,</t>
  </si>
  <si>
    <t>střecha- nutno upřesnit počet vrstev dle skutečnosti při realizaci:</t>
  </si>
  <si>
    <t>Výkresy bouracích prací pol. O:</t>
  </si>
  <si>
    <t>přesné odříznutí všech vrstev povlakové krytiny z asfaltových pásů:12,6*0,5</t>
  </si>
  <si>
    <t>7,95*0,5</t>
  </si>
  <si>
    <t>7,6*0,5*2</t>
  </si>
  <si>
    <t>6,45*0,5</t>
  </si>
  <si>
    <t>9,1*0,5</t>
  </si>
  <si>
    <t>2*(8,25+2,1)*0,3</t>
  </si>
  <si>
    <t>přesné odříznutí všech vrstev povlakové krytiny z asfaltových pásů v rozsahu defektu:1,5*1,5*2</t>
  </si>
  <si>
    <t>2,0*1,0</t>
  </si>
  <si>
    <t>2,0*1,5</t>
  </si>
  <si>
    <t>712311101RZ1</t>
  </si>
  <si>
    <t>Povlaková krytina střech do 10°, za studena ALP 1 x nátěr - včetně dodávky ALP</t>
  </si>
  <si>
    <t>nižší části střech:</t>
  </si>
  <si>
    <t>Nová skladba střešního pláště R1:</t>
  </si>
  <si>
    <t>vodorovná část střecha a zatažení pod oplechování atik:(7,6+0,15)*4,65+3*1,2*0,15+(12,6+2*0,15)*4,65+2*3,25*0,15</t>
  </si>
  <si>
    <t>svislá část - vytažení na okolní zdivo atik a zdiva:(2*4,65+7,6)*0,2+(2*4,65+12,6)*0,2</t>
  </si>
  <si>
    <t>Nová skladba střešního pláště R2:</t>
  </si>
  <si>
    <t>vodorovná část střecha a zatažení pod oplechování atik:7,6*(1,6+0,2)</t>
  </si>
  <si>
    <t>svislá část - vytažení na okolní zdivo atik a zdiva:1,6*0,2+7,6*0,45</t>
  </si>
  <si>
    <t>vyšší části střech:</t>
  </si>
  <si>
    <t>vodorovná část střecha a zatažení pod oplechování atik:(7,95+2*0,15)*5,70+(6,45+2*0,15)*5,55</t>
  </si>
  <si>
    <t>(9,1+2*0,15)*5,0-0,85*0,8-0,6*0,65</t>
  </si>
  <si>
    <t>svislá část - vytažení na okolní zdivo atik a zdiva:(2*5,7+7,95)*0,2+(2*5,55+6,45)*0,2</t>
  </si>
  <si>
    <t>(2*5,0+9,1)*0,2</t>
  </si>
  <si>
    <t>vodorovná část střechy nad trafokobkami:2*1,35*8,25</t>
  </si>
  <si>
    <t>712341559RT1</t>
  </si>
  <si>
    <t>Povlaková krytina střech do 10°, NAIP přitavením 1 vrstva - materiál ve specifikaci</t>
  </si>
  <si>
    <t>712300001</t>
  </si>
  <si>
    <t>Oprava boulí na krytin.střech do 10°, pásy přitav. vč. dodávky pásu,</t>
  </si>
  <si>
    <t>prořezání bublin, vysušení, nalepení volných částí , vyrovnání podkladu:</t>
  </si>
  <si>
    <t>odhad 1/3 plochy střech:</t>
  </si>
  <si>
    <t>vodorovná část střecha :(7,6*4,65+12,6*4,65)*1/3</t>
  </si>
  <si>
    <t>vodorovná část střecha :7,6*1,6*1/3</t>
  </si>
  <si>
    <t>vodorovná část střecha:(7,95*5,70+6,45*5,55)*1/3</t>
  </si>
  <si>
    <t>(9,1*5,0-0,85*0,8-0,6*0,65)*1/3</t>
  </si>
  <si>
    <t>vodorovná část střechy nad trafokobkami:2*1,35*8,25*1/3</t>
  </si>
  <si>
    <t>62832900</t>
  </si>
  <si>
    <t>Pás asfaltovaný SBS modifikovaný s posypem nenasákavá vložka</t>
  </si>
  <si>
    <t>skladba R1 + R2 nižší části střechy:122,72*1,05</t>
  </si>
  <si>
    <t>skladba R1+R2 vyšší části střechy:163,89*1,05</t>
  </si>
  <si>
    <t>998712102R00</t>
  </si>
  <si>
    <t xml:space="preserve">Přesun hmot pro povlakové krytiny, výšky do 12 m </t>
  </si>
  <si>
    <t>713</t>
  </si>
  <si>
    <t>Izolace tepelné a kročejové</t>
  </si>
  <si>
    <t>713551153R00</t>
  </si>
  <si>
    <t xml:space="preserve">Protipožár. kabel. přepážka typ P, EI 60, do 0,2m2 </t>
  </si>
  <si>
    <t>utěsnění prostupů kabelů ve stropu nad 1.PP - EI 60 DP1:11</t>
  </si>
  <si>
    <t>713551253R00</t>
  </si>
  <si>
    <t xml:space="preserve">Protipož.kab.přepážka zděná 150mm, EI 120,do 0,3m2 </t>
  </si>
  <si>
    <t>prostupy el kabelů z podzemního kabelového prostoru 500/500mm :9</t>
  </si>
  <si>
    <t>EI 60 DP1:</t>
  </si>
  <si>
    <t>7133008001</t>
  </si>
  <si>
    <t xml:space="preserve">Odstranění izolace ze stávajích ocelových vrat </t>
  </si>
  <si>
    <t>odstranění izolace z 22Z ze stávajících vrat:1,4*2,4*3</t>
  </si>
  <si>
    <t>998713102R00</t>
  </si>
  <si>
    <t xml:space="preserve">Přesun hmot pro izolace tepelné, výšky do 12 m </t>
  </si>
  <si>
    <t>714</t>
  </si>
  <si>
    <t>Izolace akustické a protiotřesové</t>
  </si>
  <si>
    <t>713111121RT1</t>
  </si>
  <si>
    <t>Izolace tepelné stropů rovných spodem, drátem 1 vrstva - materiál ve specifikaci</t>
  </si>
  <si>
    <t>izolace sníženého stropu mezi dřevěnými hranoly tl.80mm - místnosti trafokobek:2,7*3,6*2</t>
  </si>
  <si>
    <t>714182011R00</t>
  </si>
  <si>
    <t xml:space="preserve">Montáž akust. vložek z miner. pásů volné uložení </t>
  </si>
  <si>
    <t>izolace sníženého stropu na cementotřískových deskách tl.80mm - místnosti trafokobek:2,7*3,6*2</t>
  </si>
  <si>
    <t>izolace stěn trafokobek:2*(2,7+3,6)*3,2*2</t>
  </si>
  <si>
    <t>6314059401</t>
  </si>
  <si>
    <t>Rohož izolační minerální  tl. 80 mm</t>
  </si>
  <si>
    <t>izolace sníženého stropu na cementotřískových deskách a mezi dřevěnými hranoly tl.80mm:2,7*3,6*1,02*2*2</t>
  </si>
  <si>
    <t>izolace stěn trafokobek:2*(2,7+3,6)*3,2*1,02*2</t>
  </si>
  <si>
    <t>-2,94*3,0*1,02*2</t>
  </si>
  <si>
    <t>998714102R00</t>
  </si>
  <si>
    <t xml:space="preserve">Přesun hmot pro akustická opatření, výšky do 12 m </t>
  </si>
  <si>
    <t>720</t>
  </si>
  <si>
    <t>Zdravotechnická instalace</t>
  </si>
  <si>
    <t>720.1</t>
  </si>
  <si>
    <t xml:space="preserve">D+M Zdravotně technické instalace </t>
  </si>
  <si>
    <t>725110811R00</t>
  </si>
  <si>
    <t xml:space="preserve">Demontáž klozetů splachovacích </t>
  </si>
  <si>
    <t>725.1R</t>
  </si>
  <si>
    <t>DMT elektrického ohřívače vč. armatur</t>
  </si>
  <si>
    <t>72521082R</t>
  </si>
  <si>
    <t>Demontáž umyvadel vč. baterií</t>
  </si>
  <si>
    <t>762</t>
  </si>
  <si>
    <t>Konstrukce tesařské</t>
  </si>
  <si>
    <t>762.01</t>
  </si>
  <si>
    <t>Montáž dřevěných hranolů obložení stropu včetně dodávky řeziva - hranoly 40x80mm</t>
  </si>
  <si>
    <t>snížený strop trafokobek:3,6*3</t>
  </si>
  <si>
    <t>762.02</t>
  </si>
  <si>
    <t>Montáž rostu pro obklad stěn včetně dodávky řeziva, hranoly 40x80mm</t>
  </si>
  <si>
    <t>rošt pro akustický obklad stěn trafokobek:(2*2,7+3,6+0,8)*3*2</t>
  </si>
  <si>
    <t>3,6*1*2</t>
  </si>
  <si>
    <t>7625121R</t>
  </si>
  <si>
    <t>Položení desek cementotřískových tl.30mm osazení na ocelové nosníky</t>
  </si>
  <si>
    <t>na horní příruby nosníků:2,7*3,6*2</t>
  </si>
  <si>
    <t>na spodní příruby nosníků mezi stojiny:2,7*3,6*2</t>
  </si>
  <si>
    <t>59590700</t>
  </si>
  <si>
    <t>Deska cementotřísková  tl. 15 mm</t>
  </si>
  <si>
    <t>na horní příruby nosníků:2,7*3,6*2*2*1,05</t>
  </si>
  <si>
    <t>na spodní příruby nosníků mezi stojiny:2,7*3,6*2*2*1,05</t>
  </si>
  <si>
    <t>998762102R00</t>
  </si>
  <si>
    <t xml:space="preserve">Přesun hmot pro tesařské konstrukce, výšky do 12 m </t>
  </si>
  <si>
    <t>764</t>
  </si>
  <si>
    <t>Konstrukce klempířské</t>
  </si>
  <si>
    <t>764242411R00</t>
  </si>
  <si>
    <t xml:space="preserve">Lemování trub průměr 110 mm, TiZn </t>
  </si>
  <si>
    <t>10K:1</t>
  </si>
  <si>
    <t>764252604R00</t>
  </si>
  <si>
    <t>Žlab podokapní půlkulatý TiZn  rš. 333 mm vč. příslušenství</t>
  </si>
  <si>
    <t>5K:53,0</t>
  </si>
  <si>
    <t>764292641R00</t>
  </si>
  <si>
    <t xml:space="preserve">Štítové lemování střechy TiZn, s lištou </t>
  </si>
  <si>
    <t>4K RŠ.450mm:7,0</t>
  </si>
  <si>
    <t>764292661R00</t>
  </si>
  <si>
    <t xml:space="preserve">Oplechování okapní hrany z TiZn </t>
  </si>
  <si>
    <t>3K RŠ.500mm:68,0</t>
  </si>
  <si>
    <t>764352810R00</t>
  </si>
  <si>
    <t>Demontáž žlabů půlkruh. rovných, rš 330 mm, do 30° vč. příslušenství</t>
  </si>
  <si>
    <t>Výkresy bouracích prací pol. L:</t>
  </si>
  <si>
    <t>střecha:12,9+8,0+7,8*2+6,9+9,25</t>
  </si>
  <si>
    <t>764391820R00</t>
  </si>
  <si>
    <t xml:space="preserve">Demontáž závětrné lišty, rš 250 a 330 mm, do 30° </t>
  </si>
  <si>
    <t>střecha nad trafy:2*2,7</t>
  </si>
  <si>
    <t>764410850R00</t>
  </si>
  <si>
    <t xml:space="preserve">Demontáž oplechování parapetů,rš od 100 do 330 mm </t>
  </si>
  <si>
    <t>parapety 1.NP:1,35*8+0,6+2,4</t>
  </si>
  <si>
    <t>parapety snížené střechy:1,35*4+1,5+1,2*6+1,48+3,25*2</t>
  </si>
  <si>
    <t>764430810R00</t>
  </si>
  <si>
    <t xml:space="preserve">Demontáž oplechování zdí, rš do 250 mm </t>
  </si>
  <si>
    <t>oplechování větracích přístavků:7,1+4,6</t>
  </si>
  <si>
    <t>764430840R00</t>
  </si>
  <si>
    <t xml:space="preserve">Demontáž oplechování zdí,rš od 330 do 500 mm </t>
  </si>
  <si>
    <t>dmt oplechování atik:5,7*2+4,7*3+0,7*2+4,5+5,6+0,7+6,8+5,6</t>
  </si>
  <si>
    <t>764511650R00</t>
  </si>
  <si>
    <t xml:space="preserve">Oplechování parapetů TiZn, rš. 330 mm </t>
  </si>
  <si>
    <t>6K:2,1</t>
  </si>
  <si>
    <t>764511660R00</t>
  </si>
  <si>
    <t>Oplechování parapetů TiZn  rš. 400 mm rš.350mm</t>
  </si>
  <si>
    <t>7K:19,0</t>
  </si>
  <si>
    <t>764511670R00</t>
  </si>
  <si>
    <t>Oplechování parapetů TiZn, rš. 500 mm rš.450</t>
  </si>
  <si>
    <t>8K:10,4</t>
  </si>
  <si>
    <t>764701234R00</t>
  </si>
  <si>
    <t>Odpadní trouba PVC  kruhová, DN 105 mm barva šedá</t>
  </si>
  <si>
    <t>11K:25,5+2,5</t>
  </si>
  <si>
    <t>71179200</t>
  </si>
  <si>
    <t xml:space="preserve">Těsnění oplechování soklu </t>
  </si>
  <si>
    <t>těsnění 12K:71,0</t>
  </si>
  <si>
    <t>76432382001</t>
  </si>
  <si>
    <t xml:space="preserve">Demont. oplech., živičná krytina, rš  do 250 mm </t>
  </si>
  <si>
    <t>oplechování větracích přístavků :4*0,85</t>
  </si>
  <si>
    <t>76439481002</t>
  </si>
  <si>
    <t xml:space="preserve">Demontáž okapního plechu,rš 250 mm </t>
  </si>
  <si>
    <t>střecha nad trafy:2*8,25</t>
  </si>
  <si>
    <t>střecha u okapů:12,6+7,95+7,6*2+6,9+9,25</t>
  </si>
  <si>
    <t>76443081001</t>
  </si>
  <si>
    <t>Demontáž oplechování svislého zdiva odřezání v úrovni střechy</t>
  </si>
  <si>
    <t>Výkresy bouracích prací pol. N:</t>
  </si>
  <si>
    <t>svislé oplechování zdiva v. cca 20cm odříznout v rovině střechy:1,6+7,6+4,65+3,1+2*0,3+0,45+0,6+0,5+0,55</t>
  </si>
  <si>
    <t>8,25*2</t>
  </si>
  <si>
    <t>7645214201</t>
  </si>
  <si>
    <t>Připojovací dil. lišta  z Ti Zn plechu, rš 150 mm svislá, tl.1,0mm</t>
  </si>
  <si>
    <t>9K:34,5</t>
  </si>
  <si>
    <t>7645216502</t>
  </si>
  <si>
    <t>Oplechování soklu TiZn, rš. 250 mm vč. připojovací lišty rš.200mm</t>
  </si>
  <si>
    <t>12K:71,0</t>
  </si>
  <si>
    <t>764531601</t>
  </si>
  <si>
    <t>Oplechování atiky z TiZn, rš. 300 vč. připojovacích lišt</t>
  </si>
  <si>
    <t>1K:50,0</t>
  </si>
  <si>
    <t>764531602</t>
  </si>
  <si>
    <t>Oplechování atiky z TiZn, rš. 500 vč. připojovacích lišt</t>
  </si>
  <si>
    <t>2K:1,80</t>
  </si>
  <si>
    <t>998764102R00</t>
  </si>
  <si>
    <t xml:space="preserve">Přesun hmot pro klempířské konstr., výšky do 12 m </t>
  </si>
  <si>
    <t>766</t>
  </si>
  <si>
    <t>Konstrukce truhlářské</t>
  </si>
  <si>
    <t>766661112R00</t>
  </si>
  <si>
    <t xml:space="preserve">Montáž dveří do zárubně,otevíravých 1kř.do 0,8 m </t>
  </si>
  <si>
    <t>1T/L ...600/1970mm:1</t>
  </si>
  <si>
    <t>2T/P....700/1970mm:1</t>
  </si>
  <si>
    <t>3T/L...800/1970mm:1</t>
  </si>
  <si>
    <t>611601.01</t>
  </si>
  <si>
    <t>Dveře vnitřní CPL  plné 1kř. 60x197 cm vč. kování a ventilačních mřížek</t>
  </si>
  <si>
    <t>kompletní výrobek včetně:</t>
  </si>
  <si>
    <t>zámek se zajišťovací páčkou a kazatelem obsazenosti,:</t>
  </si>
  <si>
    <t>kliky a štítky matný nerez, klika klika, zámek WC,:</t>
  </si>
  <si>
    <t>2x ventilační mřížky Al 250/100mm oboustranně:</t>
  </si>
  <si>
    <t>1.NP:1</t>
  </si>
  <si>
    <t>611601.02</t>
  </si>
  <si>
    <t>Dveře vnitřní CPL  plné 1kř. 70x197 cm vč. kování a ventilačních mřížek</t>
  </si>
  <si>
    <t>611601.03</t>
  </si>
  <si>
    <t>Dveře vnitřní CPL  plné 1kř. 80x197 cm vč. kování</t>
  </si>
  <si>
    <t>zámek s cylindrickou vložkou:</t>
  </si>
  <si>
    <t>kliky a štítky matný nerez, klika klika,:</t>
  </si>
  <si>
    <t>998766102R00</t>
  </si>
  <si>
    <t xml:space="preserve">Přesun hmot pro truhlářské konstr., výšky do 12 m </t>
  </si>
  <si>
    <t>767</t>
  </si>
  <si>
    <t>Konstrukce zámečnické</t>
  </si>
  <si>
    <t>767911130R00</t>
  </si>
  <si>
    <t xml:space="preserve">Montáž oplocení z pletiva v.do 2,0 m,napínací drát </t>
  </si>
  <si>
    <t>pletivo v. 1,8m:26,0+32,25+19,45+3,4+2,6+28,6</t>
  </si>
  <si>
    <t>brána - nové pletivo:3,75</t>
  </si>
  <si>
    <t>767911821R00</t>
  </si>
  <si>
    <t xml:space="preserve">Demontáž drátěného pletiva výšky do 1,6 m </t>
  </si>
  <si>
    <t>pletivo stávající:26,0+32,25+19,45+3,4+2,6+28,6</t>
  </si>
  <si>
    <t>brána - odstranění stávajícího pletiva:3,75</t>
  </si>
  <si>
    <t>767996802R00</t>
  </si>
  <si>
    <t xml:space="preserve">Demontáž atypických ocelových konstr. do100 kg </t>
  </si>
  <si>
    <t>Výkresy bouracích prací pol. C:</t>
  </si>
  <si>
    <t>demontáž ocelového zákrytu kanálu  z plechu tl.5mm m.č.1.08:0,005*0,45*1,4*7850</t>
  </si>
  <si>
    <t>demontáž ocelového zákrytu kanálu  z plechu tl.5mm m.č.1.02:0,005*0,45*3,66*7850</t>
  </si>
  <si>
    <t>demontáž ocelového rámu z L50/50/5mm v m.č.1.08:2*(0,45+1,4)*3,77</t>
  </si>
  <si>
    <t>demontáž ocelového rámu z L50/50/5mm v m.č.1.02:2*(0,45+3,66)*3,77</t>
  </si>
  <si>
    <t>Výkresy bouracích prací pol. T:</t>
  </si>
  <si>
    <t>demontáž ocelového zákrytu kanálu  z plechu tl.5mm m.č.1.07:0,005*1,1*1,07*7850</t>
  </si>
  <si>
    <t>demontáž ocelového rámu z L50/50/5mm v m.č.1.08:2*(1,1+1,07)*3,77</t>
  </si>
  <si>
    <t>demontáž ocelového zákrytu kanálu  z plechu tl.5mm m.č.1.03:0,005*0,754*1,05*7850</t>
  </si>
  <si>
    <t>demontáž ocelového rámu z L50/50/5mm v m.č.1.03:2*(0,754+1,05)*3,77</t>
  </si>
  <si>
    <t>767+553.01</t>
  </si>
  <si>
    <t>D+M Ocelový žebřík s ochraným košem 300x3550mm, vč.povrch.úp.žárově pozink</t>
  </si>
  <si>
    <t>6Z - kompletní výrobek dle tabulky zámečnických výrobků:1</t>
  </si>
  <si>
    <t>767+553.02</t>
  </si>
  <si>
    <t>D+M Ocelový žebřík 300x2350mm vč.povrch.úp.žárově pozink</t>
  </si>
  <si>
    <t>7Z - kompletní výrobek dle tabulky zámečnických výrobků:2</t>
  </si>
  <si>
    <t>767+553.03</t>
  </si>
  <si>
    <t>D+M Ocelový žebřík 300x3850mm vč.povrch.úp.žárově pozink</t>
  </si>
  <si>
    <t>8Z - kompletní výrobek dle tabulky zámečnických výrobků:1</t>
  </si>
  <si>
    <t>767+553.04</t>
  </si>
  <si>
    <t>V+M pevné mříže 1500x900mm vč. povrchové úpravy</t>
  </si>
  <si>
    <t>4Z:2*(1,5+0,9)*1,36+2,0</t>
  </si>
  <si>
    <t>767+553.05</t>
  </si>
  <si>
    <t>V+M pevné mříže 750x900mm vč. povrchové úpravy</t>
  </si>
  <si>
    <t>5Z:2*(0,75+0,9)*1,36+1,0</t>
  </si>
  <si>
    <t>767+553.06</t>
  </si>
  <si>
    <t>D+M Nerezový samootvírací poklop 600/900mm kompletní výrobek, EI 30DP1</t>
  </si>
  <si>
    <t>11Z:2</t>
  </si>
  <si>
    <t>767+553.07</t>
  </si>
  <si>
    <t>D+M Podlahový zákryt v rámu 1300/350mm odnímatelný, vč. rámu a povrchové úpravy</t>
  </si>
  <si>
    <t>13Z:45</t>
  </si>
  <si>
    <t>767+553.08</t>
  </si>
  <si>
    <t>D+M Ocelový sokl pod el.rozváděče 3000/600mm vč. povrchové úpravy</t>
  </si>
  <si>
    <t>9Z:18</t>
  </si>
  <si>
    <t>767+553.09</t>
  </si>
  <si>
    <t>D+M Ocelový sokl pod el.rozváděče 8800/800mm vč. povrchové úpravy</t>
  </si>
  <si>
    <t>10Z:46</t>
  </si>
  <si>
    <t>767+553.10</t>
  </si>
  <si>
    <t>D+M Demontovatelná nepožární stěna 2940/2500mm s 1kř dveřmi, vč. povrchové úpravy</t>
  </si>
  <si>
    <t>dle popisu v tabulkách zámečnických výrobků:</t>
  </si>
  <si>
    <t>14Z:140</t>
  </si>
  <si>
    <t>767+553.12</t>
  </si>
  <si>
    <t>D+M Přivaření pásové oceli 40x10mm vč. povrchové úpravy</t>
  </si>
  <si>
    <t>16Z:140</t>
  </si>
  <si>
    <t>767+553.13</t>
  </si>
  <si>
    <t xml:space="preserve">D+M Madlo do sprchy 700x1100mm </t>
  </si>
  <si>
    <t>19Z:1</t>
  </si>
  <si>
    <t>767+553.14</t>
  </si>
  <si>
    <t>D+M Venkovní ocelová rampa se schodištěm vč. povrchové úpravy žárový pozink</t>
  </si>
  <si>
    <t>20Z:855,0</t>
  </si>
  <si>
    <t>767+553.15</t>
  </si>
  <si>
    <t>D+M Venkovní ocelové zábradlí rampy a schodiště vč. povrchové úpravy žárový pozink</t>
  </si>
  <si>
    <t>částečně odnímatelné:</t>
  </si>
  <si>
    <t>21Z:95,0</t>
  </si>
  <si>
    <t>767+553.16</t>
  </si>
  <si>
    <t xml:space="preserve">Repase dveřních křídel ocelových 2kř. 1400/2400mm </t>
  </si>
  <si>
    <t>22Z:3</t>
  </si>
  <si>
    <t>767+553.17</t>
  </si>
  <si>
    <t>D+M OK sníženého stropu 2700/3600mm vč. povrchové úpravy nátěr 2x základní</t>
  </si>
  <si>
    <t>23Z:385,0</t>
  </si>
  <si>
    <t>313275001</t>
  </si>
  <si>
    <t>Pletivo drátěné plastifik 50x2,5x1800mm</t>
  </si>
  <si>
    <t>poplastované pletivo v.1,8m:119,05*1,05</t>
  </si>
  <si>
    <t>998767102R00</t>
  </si>
  <si>
    <t xml:space="preserve">Přesun hmot pro zámečnické konstr., výšky do 12 m </t>
  </si>
  <si>
    <t>769</t>
  </si>
  <si>
    <t>Otvorové prvky z plastu</t>
  </si>
  <si>
    <t>769+611.01</t>
  </si>
  <si>
    <t>1S Okno plast 600/900mm 1díl, S Uw=1,2W/m2K</t>
  </si>
  <si>
    <t>kompletní výrobek požadavky dle výpisu výrobků plastových:</t>
  </si>
  <si>
    <t>sklo vnější  bezpečnostní lepené:</t>
  </si>
  <si>
    <t>769+611.02</t>
  </si>
  <si>
    <t>2S Okno plast 1350/900mm 1díl, S Uw=1,2W/m2K</t>
  </si>
  <si>
    <t>3S Vstupní stěna 1580/3000mm s 2kř. dveřmi Ud=1,2W/m2K</t>
  </si>
  <si>
    <t>sklo vnější  bezpečnostní lepené, výplň kazet .. extrud polystyren + oboustr. HPL:</t>
  </si>
  <si>
    <t>771</t>
  </si>
  <si>
    <t>Podlahy z dlaždic a obklady</t>
  </si>
  <si>
    <t>771100001</t>
  </si>
  <si>
    <t>Vyrovnání podk.samoniv.hmotou  inter. nivelační hmota tl. 6 mm, penetrace</t>
  </si>
  <si>
    <t>B1:</t>
  </si>
  <si>
    <t>771551810R</t>
  </si>
  <si>
    <t xml:space="preserve">Dmtž podlaha teraco </t>
  </si>
  <si>
    <t>výkresy bouracích prací položka W:</t>
  </si>
  <si>
    <t>m.č. 1.09:1,08*1,55</t>
  </si>
  <si>
    <t>7715750101</t>
  </si>
  <si>
    <t>Dlažba do tmele  30 x 30 cm do tmele , dlažba ve specifikaci</t>
  </si>
  <si>
    <t>tmel flexibilní, spára šedá:</t>
  </si>
  <si>
    <t>B2:2,8675</t>
  </si>
  <si>
    <t>597813708</t>
  </si>
  <si>
    <t>Velkoplošná keram slin dlažba 300x300x9cm povrch neglazovaný mat</t>
  </si>
  <si>
    <t>koef tření 0,6, tř.dle DIN R10/A:4,5415*1,1</t>
  </si>
  <si>
    <t>998771102R00</t>
  </si>
  <si>
    <t xml:space="preserve">Přesun hmot pro podlahy z dlaždic, výšky do 12 m </t>
  </si>
  <si>
    <t>773</t>
  </si>
  <si>
    <t>Podlahy teracové</t>
  </si>
  <si>
    <t>773994000R00</t>
  </si>
  <si>
    <t xml:space="preserve">Řezání drážek v teracové podlaze tl. do 3 cm </t>
  </si>
  <si>
    <t>pro osazení ocelových soklů :</t>
  </si>
  <si>
    <t>9/Z:2*(3,0+0,6)</t>
  </si>
  <si>
    <t>10/Z:2*(8,8+0,8)</t>
  </si>
  <si>
    <t>776</t>
  </si>
  <si>
    <t>Podlahy povlakové</t>
  </si>
  <si>
    <t>776521100RT1</t>
  </si>
  <si>
    <t>Lepení povlak.podlah z pásů PVC pouze položení - PVC ve specifikaci</t>
  </si>
  <si>
    <t>A1+A2:</t>
  </si>
  <si>
    <t>PVC homogenní v rolích tl.2mm s povrchovou úpravou iQ PUR již z výroby:</t>
  </si>
  <si>
    <t>spojení svařovacími šňůrami:</t>
  </si>
  <si>
    <t>1.NP m.č.:</t>
  </si>
  <si>
    <t>1.02:4,2*5,8+1,6*0,4-2*(3,0+0,5)*0,05</t>
  </si>
  <si>
    <t>1.03:4,65*6,0+1,48*0,25+1,0*0,3-(1,7*1,0+0,55*1,2)</t>
  </si>
  <si>
    <t>9,4*3,6</t>
  </si>
  <si>
    <t>odpočet plocha technologie:-11,0*2,0</t>
  </si>
  <si>
    <t>1.06:7,7*4,3+2*3,4*0,45</t>
  </si>
  <si>
    <t>1.07:12,0*4,2-2*(8,8+0,7)*0,05</t>
  </si>
  <si>
    <t>-0,6*0,9</t>
  </si>
  <si>
    <t>776551830R00</t>
  </si>
  <si>
    <t xml:space="preserve">Sejmutí povlaků volně položených </t>
  </si>
  <si>
    <t>výkresy bouracích prací pol. A:</t>
  </si>
  <si>
    <t>1.06:7,7*4,3</t>
  </si>
  <si>
    <t>1.07:12,0*4,2+0,45*3,45*2</t>
  </si>
  <si>
    <t>28410001</t>
  </si>
  <si>
    <t>Povlaková krytina PVC tl. 2,0 mm v pásech</t>
  </si>
  <si>
    <t>jednobarevné, barevná stálost EN ISO 105-B02 s výsledkem &gt;=6:</t>
  </si>
  <si>
    <t>min.3000g/m2, s obsahem vinylu min.45% váhy:</t>
  </si>
  <si>
    <t>zbytkový otlak dle EN 433 v hodnotě 0,03mm:</t>
  </si>
  <si>
    <t>rozměrová stálost dle EN 434 splňující hodnoty min.0,40%:</t>
  </si>
  <si>
    <t>reakce na oheň dle EN ISO 13501-1 vyhovující třídě Bfl s1:</t>
  </si>
  <si>
    <t>sklon ke vzniku statické elektřiny dle normy EN1815 je menší než 2kV:</t>
  </si>
  <si>
    <t>odolnost proti chemikáliím - dobrá :</t>
  </si>
  <si>
    <t>odolnost proti bakteriím - nepodporuje růst bakterií:</t>
  </si>
  <si>
    <t>protiskluznost materiálu dle EN 13893 s výsledkem &gt;=0,3:</t>
  </si>
  <si>
    <t>1.NP :147,78*1,05</t>
  </si>
  <si>
    <t>998776102R00</t>
  </si>
  <si>
    <t xml:space="preserve">Přesun hmot pro podlahy povlakové, výšky do 12 m </t>
  </si>
  <si>
    <t>777</t>
  </si>
  <si>
    <t>Podlahy ze syntetických hmot</t>
  </si>
  <si>
    <t>777116041RT1</t>
  </si>
  <si>
    <t xml:space="preserve">Podlahy lité epoxidové  tl. 3 mm </t>
  </si>
  <si>
    <t>777531001</t>
  </si>
  <si>
    <t>Vyrovnání podlah, samonivel. hmota  tl.7 mm penetrace</t>
  </si>
  <si>
    <t>A1:</t>
  </si>
  <si>
    <t>C2:</t>
  </si>
  <si>
    <t>C3:</t>
  </si>
  <si>
    <t>998777102R00</t>
  </si>
  <si>
    <t xml:space="preserve">Přesun hmot pro podlahy syntetické, výšky do 12 m </t>
  </si>
  <si>
    <t>781</t>
  </si>
  <si>
    <t>Obklady keramické</t>
  </si>
  <si>
    <t>781475114R00</t>
  </si>
  <si>
    <t xml:space="preserve">Obklad vnitřní stěn keramický, do tmele, 20x20 cm </t>
  </si>
  <si>
    <t>obklady hyg. zař. v.o.2,1m:</t>
  </si>
  <si>
    <t>597623121</t>
  </si>
  <si>
    <t>Keramický obklad  20x20cm mat</t>
  </si>
  <si>
    <t>obklady hyg. zař. v.o.2,1m:25,656*1,02</t>
  </si>
  <si>
    <t>998781102R00</t>
  </si>
  <si>
    <t xml:space="preserve">Přesun hmot pro obklady keramické, výšky do 12 m </t>
  </si>
  <si>
    <t>Nátěry</t>
  </si>
  <si>
    <t>783201821R00</t>
  </si>
  <si>
    <t xml:space="preserve">Odstranění nátěrů z kovových konstrukcí opálením </t>
  </si>
  <si>
    <t>odstranění nátěrů z 22Z ze stavajících vrat:1,4*2,4*2*3</t>
  </si>
  <si>
    <t>stávající brána:4*0,1*2*(2,0+1,5)*2+4*0,05*2*(1,8+1,3)*2</t>
  </si>
  <si>
    <t>4*0,05*0,1*4</t>
  </si>
  <si>
    <t>783225100R00</t>
  </si>
  <si>
    <t xml:space="preserve">Nátěr syntetický kovových konstrukcí 2x + 1x email </t>
  </si>
  <si>
    <t>600/1970 TL.110mm:(2*1,97+0,6)*(0,11+2*0,05)*1</t>
  </si>
  <si>
    <t>700/1970 TL.110mm:(2*1,97+0,7)*(0,11+2*0,05)*1</t>
  </si>
  <si>
    <t>800/1970 TL.110mm:(2*1,97+0,8)*(0,11+2*0,05)*1</t>
  </si>
  <si>
    <t>783225600R00</t>
  </si>
  <si>
    <t xml:space="preserve">Nátěr syntetický kovových konstrukcí 2x email </t>
  </si>
  <si>
    <t>nátěr stávající brány:4*0,1*2*(2,0+1,5)*2+4*0,05*2*(1,8+1,3)*2</t>
  </si>
  <si>
    <t>783226100R00</t>
  </si>
  <si>
    <t xml:space="preserve">Nátěr syntetický kovových konstrukcí základní </t>
  </si>
  <si>
    <t>783851225RT1</t>
  </si>
  <si>
    <t>Nátěr epoxidový betonových podlah 3 násobný</t>
  </si>
  <si>
    <t>B1:3*1,674</t>
  </si>
  <si>
    <t>B2:3*2,8675</t>
  </si>
  <si>
    <t>A1:3*147,5838</t>
  </si>
  <si>
    <t>A2:3*0,196</t>
  </si>
  <si>
    <t>783.1</t>
  </si>
  <si>
    <t>D+M Nátěr bakteriálním preparátem na likvidaci olejového znečištění</t>
  </si>
  <si>
    <t>betonové jímky:(4*0,6*0,2+0,6*0,6)*3</t>
  </si>
  <si>
    <t>783851202</t>
  </si>
  <si>
    <t>Nátěr epoxidový betonových podlahmatný uzavírací trojnásobný</t>
  </si>
  <si>
    <t>784</t>
  </si>
  <si>
    <t>Malby</t>
  </si>
  <si>
    <t>784161401R00</t>
  </si>
  <si>
    <t xml:space="preserve">Penetrace podkladu nátěrem, 1 x </t>
  </si>
  <si>
    <t>stěny:</t>
  </si>
  <si>
    <t>odpočet obkladů:-25,656</t>
  </si>
  <si>
    <t>1.02:2*(4,2+5,8)*3,42-1,5*2*3,0-1,97*3,42</t>
  </si>
  <si>
    <t>-2*1,35*0,9-1,0*2,0-0,8*2,0</t>
  </si>
  <si>
    <t>1.03:2*(14,0+6,0)*4,82-1,4*2*2,4-1,05*0,45*2</t>
  </si>
  <si>
    <t>1.06:2*(7,7+4,3)*4,81-2,9*2*3,0-1,5*3,0-3,45*2*3,71</t>
  </si>
  <si>
    <t>1.07:2*(12,0+4,2)*3,42-3,45*2*3,71-1,35*0,9*6-1,4*2,0</t>
  </si>
  <si>
    <t>stropy:</t>
  </si>
  <si>
    <t>784165512R00</t>
  </si>
  <si>
    <t xml:space="preserve">Malba disperzní tekutá, bílá, bez penetrace, 2 x </t>
  </si>
  <si>
    <t>7841956101</t>
  </si>
  <si>
    <t xml:space="preserve">Malba tekutá  fungicidní, bílá, 2 x </t>
  </si>
  <si>
    <t>M24</t>
  </si>
  <si>
    <t>Montáže vzduchotechnických zařízení</t>
  </si>
  <si>
    <t xml:space="preserve">D+M Vzduchotechnika </t>
  </si>
  <si>
    <t>D96</t>
  </si>
  <si>
    <t>Přesuny suti a vybouraných hmot</t>
  </si>
  <si>
    <t>979081121R00</t>
  </si>
  <si>
    <t xml:space="preserve">Příplatek k odvozu za každý další 1 km </t>
  </si>
  <si>
    <t>dalších 15km:15*91,1423</t>
  </si>
  <si>
    <t>979082121R00</t>
  </si>
  <si>
    <t xml:space="preserve">Příplatek k vnitrost. dopravě suti za dalších 5 m </t>
  </si>
  <si>
    <t>8*91,1423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</si>
  <si>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</si>
  <si>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</si>
  <si>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</si>
  <si>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</si>
  <si>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</si>
  <si>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</si>
  <si>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</si>
  <si>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</si>
  <si>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#RTSROZP#</t>
  </si>
  <si>
    <t>Položkový rozpočet</t>
  </si>
  <si>
    <t>Zakázka:</t>
  </si>
  <si>
    <t>Objekt: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</si>
  <si>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</si>
  <si>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</si>
  <si>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</si>
  <si>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</si>
  <si>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</si>
  <si>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</si>
  <si>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</si>
  <si>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MON</t>
  </si>
  <si>
    <t>VN</t>
  </si>
  <si>
    <t>Vedlejší náklady</t>
  </si>
  <si>
    <t>ON</t>
  </si>
  <si>
    <t>Rekapitulace daní</t>
  </si>
  <si>
    <t>Základ pro sníženou DPH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</si>
  <si>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</si>
  <si>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</si>
  <si>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</si>
  <si>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</si>
  <si>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</si>
  <si>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</si>
  <si>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</si>
  <si>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</si>
  <si>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</si>
  <si>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</si>
  <si>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</si>
  <si>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</si>
  <si>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Celkem za stavbu</t>
  </si>
  <si>
    <t xml:space="preserve">Popis rozpočtu:  - </t>
  </si>
  <si>
    <t>Kanalizace a vodovod</t>
  </si>
  <si>
    <t>Rekapitulace dílů</t>
  </si>
  <si>
    <t>Typ dílu</t>
  </si>
  <si>
    <t>POLOŽKOVÝ ROZPOČET</t>
  </si>
  <si>
    <t>Rozpočet</t>
  </si>
  <si>
    <t xml:space="preserve">JKSO </t>
  </si>
  <si>
    <t>Objekt</t>
  </si>
  <si>
    <t xml:space="preserve">SKP </t>
  </si>
  <si>
    <t>Stavební část</t>
  </si>
  <si>
    <t>Stavba</t>
  </si>
  <si>
    <t>16-003</t>
  </si>
  <si>
    <t>Náklady na m.j.</t>
  </si>
  <si>
    <t>Typ rozpočtu</t>
  </si>
  <si>
    <t>Zpracovatel projektu</t>
  </si>
  <si>
    <t>Dodavatel</t>
  </si>
  <si>
    <t xml:space="preserve">Zakázkové číslo </t>
  </si>
  <si>
    <t>Rozpočtoval</t>
  </si>
  <si>
    <t>Počet listů</t>
  </si>
  <si>
    <t>26xA4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</si>
  <si>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</si>
  <si>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</si>
  <si>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</si>
  <si>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</si>
  <si>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</si>
  <si>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</si>
  <si>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</si>
  <si>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</si>
  <si>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</si>
  <si>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</si>
  <si>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</si>
  <si>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</si>
  <si>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</si>
  <si>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</si>
  <si>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</si>
  <si>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</si>
  <si>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Jméno :  Ing.Petra Králová</t>
  </si>
  <si>
    <t>Jméno :</t>
  </si>
  <si>
    <t>Datum :  02/2016</t>
  </si>
  <si>
    <t>Datum :</t>
  </si>
  <si>
    <t>Podpis :</t>
  </si>
  <si>
    <t>Podpis:</t>
  </si>
  <si>
    <t>Základ pro DPH</t>
  </si>
  <si>
    <t xml:space="preserve">%  </t>
  </si>
  <si>
    <t xml:space="preserve">% </t>
  </si>
  <si>
    <t>CENA ZA OBJEKT CELKEM</t>
  </si>
  <si>
    <t>Poznámka :</t>
  </si>
  <si>
    <t xml:space="preserve"> </t>
  </si>
  <si>
    <t>Rozpočet :</t>
  </si>
  <si>
    <t>16-003-01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</si>
  <si>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</si>
  <si>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</si>
  <si>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</si>
  <si>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</si>
  <si>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</si>
  <si>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</si>
  <si>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</si>
  <si>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</si>
  <si>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</si>
  <si>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</si>
  <si>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</si>
  <si>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</si>
  <si>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</si>
  <si>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</si>
  <si>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</si>
  <si>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</si>
  <si>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dodávka</t>
  </si>
  <si>
    <t>montáž</t>
  </si>
  <si>
    <t>01 Stavební část</t>
  </si>
  <si>
    <t>16-003 Rekonstrukce trakční měnírny Michálkovice</t>
  </si>
  <si>
    <t>Pozn: vyplnit jen ohraničené buňky</t>
  </si>
  <si>
    <t>776421100RU1</t>
  </si>
  <si>
    <t>Lepení podlahových soklíků z PVC a vinylu včetně dodávky soklíku PVC</t>
  </si>
  <si>
    <t>m.č. 1.02:2*(4,2+7,6)</t>
  </si>
  <si>
    <t>přípočet ostění vrat:0,45*2</t>
  </si>
  <si>
    <t>odpočet dveří a vrat:-(1,5+0,9+1,5+0,8+0,7)</t>
  </si>
  <si>
    <t>m.č. 1.03:6,0+4,65+2,4+9,4+1,6+3,0</t>
  </si>
  <si>
    <t>přípočet ostění vrat a dveří:2*(0,25+0,3)</t>
  </si>
  <si>
    <t>odpočet vrat a dveří:-(1,4*2+0,9)</t>
  </si>
  <si>
    <t>m.č. 1.06+1.07:2*(8,95+12,0)</t>
  </si>
  <si>
    <t>přípočet soklu na sloupech:4*0,45+2*0,35</t>
  </si>
  <si>
    <t>odpočet vrat a dveří:-(1,5+2,9*2-0,8)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</si>
</sst>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Kč&quot;_-;\-* #,##0.00\ &quot;Kč&quot;_-;_-* &quot;-&quot;??\ &quot;Kč&quot;_-;_-@_-"/>
    <numFmt numFmtId="164" formatCode="###0;\-###0"/>
    <numFmt numFmtId="165" formatCode="#,##0;\-#,##0"/>
    <numFmt numFmtId="166" formatCode="#,##0.00;\-#,##0.00"/>
    <numFmt numFmtId="167" formatCode="0.00%;\-0.00%"/>
    <numFmt numFmtId="168" formatCode="###0.0;\-###0.0"/>
    <numFmt numFmtId="169" formatCode="#,##0.000;\-#,##0.000"/>
    <numFmt numFmtId="170" formatCode="#,##0.00_ ;\-#,##0.00\ "/>
    <numFmt numFmtId="171" formatCode="#,##0.00000"/>
    <numFmt numFmtId="172" formatCode="dd/mm/yy"/>
    <numFmt numFmtId="173" formatCode="0.0"/>
    <numFmt numFmtId="174" formatCode="#,##0\ &quot;Kč&quot;"/>
  </numFmts>
  <fonts count="84">
    <font>
      <sz val="8"/>
      <name val="MS Sans Serif"/>
      <charset val="1"/>
    </font>
    <font>
      <sz val="10"/>
      <name val="Arial"/>
      <charset val="110"/>
    </font>
    <font>
      <sz val="10"/>
      <name val="Arial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YR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7"/>
      <name val="MS Sans Serif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6"/>
      <name val="Calibri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sz val="10"/>
      <name val="Arial CE"/>
    </font>
    <font>
      <vertAlign val="superscript"/>
      <sz val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53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8"/>
      <color indexed="10"/>
      <name val="Arial CE"/>
      <family val="2"/>
      <charset val="238"/>
    </font>
    <font>
      <b/>
      <i/>
      <u/>
      <sz val="10"/>
      <name val="Calibri"/>
      <family val="2"/>
      <charset val="238"/>
    </font>
    <font>
      <i/>
      <sz val="8"/>
      <color rgb="FF0000FF"/>
      <name val="Arial CE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b/>
      <sz val="11"/>
      <color theme="0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17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0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 applyAlignment="0">
      <alignment vertical="top"/>
      <protection locked="0"/>
    </xf>
    <xf numFmtId="44" fontId="14" fillId="0" borderId="0" applyFont="0" applyFill="0" applyBorder="0" applyAlignment="0" applyProtection="0">
      <alignment vertical="top"/>
      <protection locked="0"/>
    </xf>
    <xf numFmtId="0" fontId="10" fillId="0" borderId="0"/>
    <xf numFmtId="0" fontId="39" fillId="0" borderId="0"/>
    <xf numFmtId="0" fontId="39" fillId="0" borderId="0"/>
    <xf numFmtId="0" fontId="55" fillId="0" borderId="0"/>
    <xf numFmtId="0" fontId="6" fillId="0" borderId="1">
      <alignment horizontal="center" vertical="center" wrapText="1"/>
    </xf>
  </cellStyleXfs>
  <cellXfs count="93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164" fontId="2" fillId="0" borderId="31" xfId="0" applyNumberFormat="1" applyFont="1" applyBorder="1" applyAlignment="1" applyProtection="1">
      <alignment horizontal="right" vertical="center"/>
    </xf>
    <xf numFmtId="164" fontId="2" fillId="0" borderId="32" xfId="0" applyNumberFormat="1" applyFont="1" applyBorder="1" applyAlignment="1" applyProtection="1">
      <alignment horizontal="right" vertical="center"/>
    </xf>
    <xf numFmtId="165" fontId="10" fillId="0" borderId="33" xfId="0" applyNumberFormat="1" applyFont="1" applyBorder="1" applyAlignment="1" applyProtection="1">
      <alignment horizontal="right" vertical="center"/>
    </xf>
    <xf numFmtId="166" fontId="10" fillId="0" borderId="34" xfId="0" applyNumberFormat="1" applyFont="1" applyBorder="1" applyAlignment="1" applyProtection="1">
      <alignment horizontal="right" vertical="center"/>
    </xf>
    <xf numFmtId="164" fontId="2" fillId="0" borderId="33" xfId="0" applyNumberFormat="1" applyFont="1" applyBorder="1" applyAlignment="1" applyProtection="1">
      <alignment horizontal="right" vertical="center"/>
    </xf>
    <xf numFmtId="164" fontId="2" fillId="0" borderId="34" xfId="0" applyNumberFormat="1" applyFont="1" applyBorder="1" applyAlignment="1" applyProtection="1">
      <alignment horizontal="right" vertical="center"/>
    </xf>
    <xf numFmtId="164" fontId="10" fillId="0" borderId="32" xfId="0" applyNumberFormat="1" applyFont="1" applyBorder="1" applyAlignment="1" applyProtection="1">
      <alignment horizontal="right" vertical="center"/>
    </xf>
    <xf numFmtId="165" fontId="10" fillId="0" borderId="8" xfId="0" applyNumberFormat="1" applyFont="1" applyBorder="1" applyAlignment="1" applyProtection="1">
      <alignment horizontal="right" vertical="center"/>
    </xf>
    <xf numFmtId="166" fontId="10" fillId="0" borderId="32" xfId="0" applyNumberFormat="1" applyFont="1" applyBorder="1" applyAlignment="1" applyProtection="1">
      <alignment horizontal="right" vertical="center"/>
    </xf>
    <xf numFmtId="164" fontId="2" fillId="0" borderId="35" xfId="0" applyNumberFormat="1" applyFont="1" applyBorder="1" applyAlignment="1" applyProtection="1">
      <alignment horizontal="right" vertical="center"/>
    </xf>
    <xf numFmtId="0" fontId="9" fillId="0" borderId="24" xfId="0" applyFont="1" applyBorder="1" applyAlignment="1" applyProtection="1">
      <alignment horizontal="left" vertical="center" wrapText="1"/>
    </xf>
    <xf numFmtId="0" fontId="11" fillId="0" borderId="26" xfId="0" applyFont="1" applyBorder="1" applyAlignment="1" applyProtection="1">
      <alignment horizontal="left" vertical="center"/>
    </xf>
    <xf numFmtId="0" fontId="11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27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left" vertical="center"/>
    </xf>
    <xf numFmtId="0" fontId="4" fillId="0" borderId="38" xfId="0" applyFont="1" applyBorder="1" applyAlignment="1" applyProtection="1">
      <alignment horizontal="left" vertical="center"/>
    </xf>
    <xf numFmtId="0" fontId="4" fillId="0" borderId="39" xfId="0" applyFont="1" applyBorder="1" applyAlignment="1" applyProtection="1">
      <alignment horizontal="left" vertical="center"/>
    </xf>
    <xf numFmtId="166" fontId="10" fillId="0" borderId="40" xfId="0" applyNumberFormat="1" applyFont="1" applyBorder="1" applyAlignment="1" applyProtection="1">
      <alignment horizontal="right" vertical="center"/>
    </xf>
    <xf numFmtId="0" fontId="4" fillId="0" borderId="41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 vertical="center"/>
    </xf>
    <xf numFmtId="0" fontId="4" fillId="0" borderId="42" xfId="0" applyFont="1" applyBorder="1" applyAlignment="1" applyProtection="1">
      <alignment horizontal="left" vertical="center"/>
    </xf>
    <xf numFmtId="166" fontId="2" fillId="0" borderId="40" xfId="0" applyNumberFormat="1" applyFont="1" applyBorder="1" applyAlignment="1" applyProtection="1">
      <alignment horizontal="right" vertical="center"/>
    </xf>
    <xf numFmtId="164" fontId="2" fillId="0" borderId="43" xfId="0" applyNumberFormat="1" applyFont="1" applyBorder="1" applyAlignment="1" applyProtection="1">
      <alignment horizontal="right" vertical="center"/>
    </xf>
    <xf numFmtId="0" fontId="6" fillId="0" borderId="40" xfId="0" applyFont="1" applyBorder="1" applyAlignment="1" applyProtection="1">
      <alignment horizontal="left" vertical="center"/>
    </xf>
    <xf numFmtId="0" fontId="4" fillId="0" borderId="43" xfId="0" applyFont="1" applyBorder="1" applyAlignment="1" applyProtection="1">
      <alignment horizontal="left" vertical="center"/>
    </xf>
    <xf numFmtId="167" fontId="6" fillId="0" borderId="39" xfId="0" applyNumberFormat="1" applyFont="1" applyBorder="1" applyAlignment="1" applyProtection="1">
      <alignment horizontal="right" vertical="center"/>
    </xf>
    <xf numFmtId="0" fontId="4" fillId="0" borderId="44" xfId="0" applyFont="1" applyBorder="1" applyAlignment="1" applyProtection="1">
      <alignment horizontal="left" vertical="center"/>
    </xf>
    <xf numFmtId="0" fontId="4" fillId="0" borderId="45" xfId="0" applyFont="1" applyBorder="1" applyAlignment="1" applyProtection="1">
      <alignment horizontal="left" vertical="center"/>
    </xf>
    <xf numFmtId="0" fontId="4" fillId="0" borderId="46" xfId="0" applyFont="1" applyBorder="1" applyAlignment="1" applyProtection="1">
      <alignment horizontal="center" vertical="center"/>
    </xf>
    <xf numFmtId="165" fontId="2" fillId="0" borderId="40" xfId="0" applyNumberFormat="1" applyFont="1" applyBorder="1" applyAlignment="1" applyProtection="1">
      <alignment horizontal="right" vertical="center"/>
    </xf>
    <xf numFmtId="0" fontId="12" fillId="0" borderId="40" xfId="0" applyFont="1" applyBorder="1" applyAlignment="1" applyProtection="1">
      <alignment horizontal="left" vertical="center"/>
    </xf>
    <xf numFmtId="166" fontId="10" fillId="0" borderId="23" xfId="0" applyNumberFormat="1" applyFont="1" applyBorder="1" applyAlignment="1" applyProtection="1">
      <alignment horizontal="right" vertical="center"/>
    </xf>
    <xf numFmtId="165" fontId="2" fillId="0" borderId="23" xfId="0" applyNumberFormat="1" applyFont="1" applyBorder="1" applyAlignment="1" applyProtection="1">
      <alignment horizontal="right" vertical="center"/>
    </xf>
    <xf numFmtId="164" fontId="2" fillId="0" borderId="25" xfId="0" applyNumberFormat="1" applyFont="1" applyBorder="1" applyAlignment="1" applyProtection="1">
      <alignment horizontal="right" vertical="center"/>
    </xf>
    <xf numFmtId="0" fontId="4" fillId="0" borderId="47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left" vertical="center"/>
    </xf>
    <xf numFmtId="0" fontId="4" fillId="0" borderId="32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166" fontId="10" fillId="0" borderId="48" xfId="0" applyNumberFormat="1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left" vertical="center"/>
    </xf>
    <xf numFmtId="166" fontId="10" fillId="0" borderId="24" xfId="0" applyNumberFormat="1" applyFont="1" applyBorder="1" applyAlignment="1" applyProtection="1">
      <alignment horizontal="right" vertical="center"/>
    </xf>
    <xf numFmtId="164" fontId="10" fillId="0" borderId="8" xfId="0" applyNumberFormat="1" applyFont="1" applyBorder="1" applyAlignment="1" applyProtection="1">
      <alignment horizontal="right" vertical="center"/>
    </xf>
    <xf numFmtId="0" fontId="4" fillId="0" borderId="49" xfId="0" applyFont="1" applyBorder="1" applyAlignment="1" applyProtection="1">
      <alignment horizontal="left" vertical="top"/>
    </xf>
    <xf numFmtId="0" fontId="12" fillId="0" borderId="45" xfId="0" applyFont="1" applyBorder="1" applyAlignment="1" applyProtection="1">
      <alignment horizontal="left" vertical="center"/>
    </xf>
    <xf numFmtId="0" fontId="9" fillId="0" borderId="50" xfId="0" applyFont="1" applyBorder="1" applyAlignment="1" applyProtection="1">
      <alignment horizontal="left" vertical="center"/>
    </xf>
    <xf numFmtId="0" fontId="4" fillId="0" borderId="50" xfId="0" applyFont="1" applyBorder="1" applyAlignment="1" applyProtection="1">
      <alignment horizontal="left" vertical="top"/>
    </xf>
    <xf numFmtId="0" fontId="13" fillId="0" borderId="28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166" fontId="13" fillId="0" borderId="27" xfId="0" applyNumberFormat="1" applyFont="1" applyBorder="1" applyAlignment="1" applyProtection="1">
      <alignment horizontal="right" vertical="center"/>
    </xf>
    <xf numFmtId="0" fontId="4" fillId="0" borderId="30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5" fillId="0" borderId="48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left" vertical="top"/>
    </xf>
    <xf numFmtId="0" fontId="0" fillId="0" borderId="12" xfId="0" applyFont="1" applyBorder="1" applyAlignment="1">
      <alignment horizontal="left" vertical="top"/>
      <protection locked="0"/>
    </xf>
    <xf numFmtId="0" fontId="0" fillId="0" borderId="5" xfId="0" applyFont="1" applyBorder="1" applyAlignment="1">
      <alignment horizontal="left" vertical="top"/>
      <protection locked="0"/>
    </xf>
    <xf numFmtId="0" fontId="6" fillId="0" borderId="37" xfId="0" applyFont="1" applyBorder="1" applyAlignment="1">
      <alignment horizontal="left" vertical="center"/>
      <protection locked="0"/>
    </xf>
    <xf numFmtId="2" fontId="6" fillId="0" borderId="51" xfId="0" applyNumberFormat="1" applyFont="1" applyBorder="1" applyAlignment="1">
      <alignment horizontal="center" vertical="center"/>
      <protection locked="0"/>
    </xf>
    <xf numFmtId="168" fontId="6" fillId="0" borderId="51" xfId="0" applyNumberFormat="1" applyFont="1" applyBorder="1" applyAlignment="1">
      <alignment horizontal="right" vertical="center"/>
      <protection locked="0"/>
    </xf>
    <xf numFmtId="166" fontId="6" fillId="0" borderId="51" xfId="0" applyNumberFormat="1" applyFont="1" applyBorder="1" applyAlignment="1">
      <alignment horizontal="right" vertical="center"/>
      <protection locked="0"/>
    </xf>
    <xf numFmtId="0" fontId="0" fillId="0" borderId="52" xfId="0" applyFont="1" applyBorder="1" applyAlignment="1">
      <alignment horizontal="left" vertical="top"/>
      <protection locked="0"/>
    </xf>
    <xf numFmtId="0" fontId="6" fillId="0" borderId="44" xfId="0" applyFont="1" applyBorder="1" applyAlignment="1">
      <alignment horizontal="left" vertical="center"/>
      <protection locked="0"/>
    </xf>
    <xf numFmtId="2" fontId="6" fillId="0" borderId="50" xfId="0" applyNumberFormat="1" applyFont="1" applyBorder="1" applyAlignment="1">
      <alignment horizontal="center" vertical="center"/>
      <protection locked="0"/>
    </xf>
    <xf numFmtId="168" fontId="6" fillId="0" borderId="50" xfId="0" applyNumberFormat="1" applyFont="1" applyBorder="1" applyAlignment="1">
      <alignment horizontal="right" vertical="center"/>
      <protection locked="0"/>
    </xf>
    <xf numFmtId="166" fontId="6" fillId="0" borderId="50" xfId="0" applyNumberFormat="1" applyFont="1" applyBorder="1" applyAlignment="1">
      <alignment horizontal="right" vertical="center"/>
      <protection locked="0"/>
    </xf>
    <xf numFmtId="0" fontId="0" fillId="0" borderId="53" xfId="0" applyFont="1" applyBorder="1" applyAlignment="1">
      <alignment horizontal="left" vertical="top"/>
      <protection locked="0"/>
    </xf>
    <xf numFmtId="0" fontId="0" fillId="0" borderId="7" xfId="0" applyFont="1" applyBorder="1" applyAlignment="1">
      <alignment horizontal="left" vertical="top"/>
      <protection locked="0"/>
    </xf>
    <xf numFmtId="0" fontId="13" fillId="0" borderId="32" xfId="0" applyFont="1" applyBorder="1" applyAlignment="1">
      <alignment horizontal="left" vertical="center"/>
      <protection locked="0"/>
    </xf>
    <xf numFmtId="2" fontId="6" fillId="0" borderId="32" xfId="0" applyNumberFormat="1" applyFont="1" applyBorder="1" applyAlignment="1">
      <alignment horizontal="right" vertical="center"/>
      <protection locked="0"/>
    </xf>
    <xf numFmtId="168" fontId="6" fillId="0" borderId="32" xfId="0" applyNumberFormat="1" applyFont="1" applyBorder="1" applyAlignment="1">
      <alignment horizontal="right" vertical="center"/>
      <protection locked="0"/>
    </xf>
    <xf numFmtId="2" fontId="6" fillId="0" borderId="32" xfId="0" applyNumberFormat="1" applyFont="1" applyBorder="1" applyAlignment="1">
      <alignment horizontal="left" vertical="center"/>
      <protection locked="0"/>
    </xf>
    <xf numFmtId="166" fontId="13" fillId="0" borderId="32" xfId="0" applyNumberFormat="1" applyFont="1" applyBorder="1" applyAlignment="1">
      <alignment horizontal="right" vertical="center"/>
      <protection locked="0"/>
    </xf>
    <xf numFmtId="0" fontId="0" fillId="0" borderId="35" xfId="0" applyFont="1" applyBorder="1" applyAlignment="1">
      <alignment horizontal="left" vertical="top"/>
      <protection locked="0"/>
    </xf>
    <xf numFmtId="0" fontId="11" fillId="0" borderId="26" xfId="0" applyFont="1" applyBorder="1" applyAlignment="1">
      <alignment horizontal="left" vertical="center"/>
      <protection locked="0"/>
    </xf>
    <xf numFmtId="0" fontId="4" fillId="0" borderId="27" xfId="0" applyFont="1" applyBorder="1" applyAlignment="1">
      <alignment horizontal="left" vertical="top"/>
      <protection locked="0"/>
    </xf>
    <xf numFmtId="0" fontId="9" fillId="0" borderId="29" xfId="0" applyFont="1" applyBorder="1" applyAlignment="1">
      <alignment horizontal="left" vertical="center"/>
      <protection locked="0"/>
    </xf>
    <xf numFmtId="168" fontId="4" fillId="0" borderId="27" xfId="0" applyNumberFormat="1" applyFont="1" applyBorder="1" applyAlignment="1">
      <alignment horizontal="right" vertical="center"/>
      <protection locked="0"/>
    </xf>
    <xf numFmtId="0" fontId="0" fillId="0" borderId="30" xfId="0" applyFont="1" applyBorder="1" applyAlignment="1">
      <alignment horizontal="left" vertical="top"/>
      <protection locked="0"/>
    </xf>
    <xf numFmtId="0" fontId="4" fillId="0" borderId="5" xfId="0" applyFont="1" applyBorder="1" applyAlignment="1">
      <alignment horizontal="left" vertical="top"/>
      <protection locked="0"/>
    </xf>
    <xf numFmtId="0" fontId="4" fillId="0" borderId="44" xfId="0" applyFont="1" applyBorder="1" applyAlignment="1">
      <alignment horizontal="left"/>
      <protection locked="0"/>
    </xf>
    <xf numFmtId="0" fontId="4" fillId="0" borderId="50" xfId="0" applyFont="1" applyBorder="1" applyAlignment="1">
      <alignment horizontal="left" vertical="top"/>
      <protection locked="0"/>
    </xf>
    <xf numFmtId="166" fontId="2" fillId="0" borderId="44" xfId="0" applyNumberFormat="1" applyFont="1" applyBorder="1" applyAlignment="1">
      <alignment horizontal="right" vertical="center"/>
      <protection locked="0"/>
    </xf>
    <xf numFmtId="0" fontId="0" fillId="0" borderId="6" xfId="0" applyFont="1" applyBorder="1" applyAlignment="1">
      <alignment horizontal="left" vertical="top"/>
      <protection locked="0"/>
    </xf>
    <xf numFmtId="0" fontId="0" fillId="0" borderId="16" xfId="0" applyFont="1" applyBorder="1" applyAlignment="1">
      <alignment horizontal="left" vertical="top"/>
      <protection locked="0"/>
    </xf>
    <xf numFmtId="0" fontId="0" fillId="0" borderId="54" xfId="0" applyFont="1" applyBorder="1" applyAlignment="1">
      <alignment horizontal="left" vertical="top"/>
      <protection locked="0"/>
    </xf>
    <xf numFmtId="0" fontId="4" fillId="0" borderId="55" xfId="0" applyFont="1" applyBorder="1" applyAlignment="1">
      <alignment horizontal="left" vertical="top"/>
      <protection locked="0"/>
    </xf>
    <xf numFmtId="0" fontId="4" fillId="0" borderId="48" xfId="0" applyFont="1" applyBorder="1" applyAlignment="1">
      <alignment horizontal="left"/>
      <protection locked="0"/>
    </xf>
    <xf numFmtId="0" fontId="4" fillId="0" borderId="8" xfId="0" applyFont="1" applyBorder="1" applyAlignment="1">
      <alignment horizontal="left" vertical="top"/>
      <protection locked="0"/>
    </xf>
    <xf numFmtId="166" fontId="2" fillId="0" borderId="48" xfId="0" applyNumberFormat="1" applyFont="1" applyBorder="1" applyAlignment="1">
      <alignment horizontal="right" vertical="center"/>
      <protection locked="0"/>
    </xf>
    <xf numFmtId="0" fontId="0" fillId="0" borderId="9" xfId="0" applyFont="1" applyBorder="1" applyAlignment="1">
      <alignment horizontal="left" vertical="top"/>
      <protection locked="0"/>
    </xf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66" fontId="8" fillId="0" borderId="0" xfId="0" applyNumberFormat="1" applyFont="1" applyAlignment="1" applyProtection="1">
      <alignment horizontal="right" vertical="top"/>
    </xf>
    <xf numFmtId="0" fontId="17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 vertical="top" wrapText="1"/>
    </xf>
    <xf numFmtId="169" fontId="17" fillId="0" borderId="0" xfId="0" applyNumberFormat="1" applyFont="1" applyAlignment="1" applyProtection="1">
      <alignment horizontal="right" vertical="top"/>
    </xf>
    <xf numFmtId="166" fontId="17" fillId="0" borderId="0" xfId="0" applyNumberFormat="1" applyFont="1" applyAlignment="1" applyProtection="1">
      <alignment horizontal="right" vertical="top"/>
    </xf>
    <xf numFmtId="0" fontId="8" fillId="0" borderId="0" xfId="0" applyFont="1" applyAlignment="1" applyProtection="1">
      <alignment horizontal="left"/>
    </xf>
    <xf numFmtId="0" fontId="18" fillId="2" borderId="56" xfId="0" applyFont="1" applyFill="1" applyBorder="1" applyAlignment="1" applyProtection="1">
      <alignment horizontal="center" vertical="center" wrapText="1"/>
    </xf>
    <xf numFmtId="165" fontId="19" fillId="0" borderId="0" xfId="0" applyNumberFormat="1" applyFont="1" applyAlignment="1">
      <alignment horizontal="center"/>
      <protection locked="0"/>
    </xf>
    <xf numFmtId="0" fontId="19" fillId="0" borderId="0" xfId="0" applyFont="1" applyAlignment="1">
      <alignment horizontal="left" wrapText="1"/>
      <protection locked="0"/>
    </xf>
    <xf numFmtId="169" fontId="19" fillId="0" borderId="0" xfId="0" applyNumberFormat="1" applyFont="1" applyAlignment="1">
      <alignment horizontal="right"/>
      <protection locked="0"/>
    </xf>
    <xf numFmtId="166" fontId="19" fillId="0" borderId="0" xfId="0" applyNumberFormat="1" applyFont="1" applyAlignment="1">
      <alignment horizontal="right"/>
      <protection locked="0"/>
    </xf>
    <xf numFmtId="165" fontId="20" fillId="0" borderId="0" xfId="0" applyNumberFormat="1" applyFont="1" applyAlignment="1">
      <alignment horizontal="center"/>
      <protection locked="0"/>
    </xf>
    <xf numFmtId="0" fontId="20" fillId="0" borderId="0" xfId="0" applyFont="1" applyAlignment="1">
      <alignment horizontal="left" wrapText="1"/>
      <protection locked="0"/>
    </xf>
    <xf numFmtId="169" fontId="20" fillId="0" borderId="0" xfId="0" applyNumberFormat="1" applyFont="1" applyAlignment="1">
      <alignment horizontal="right"/>
      <protection locked="0"/>
    </xf>
    <xf numFmtId="166" fontId="20" fillId="0" borderId="0" xfId="0" applyNumberFormat="1" applyFont="1" applyAlignment="1">
      <alignment horizontal="right"/>
      <protection locked="0"/>
    </xf>
    <xf numFmtId="165" fontId="6" fillId="0" borderId="56" xfId="0" applyNumberFormat="1" applyFont="1" applyBorder="1" applyAlignment="1">
      <alignment horizontal="center"/>
      <protection locked="0"/>
    </xf>
    <xf numFmtId="0" fontId="6" fillId="0" borderId="56" xfId="0" applyFont="1" applyBorder="1" applyAlignment="1">
      <alignment horizontal="left" wrapText="1"/>
      <protection locked="0"/>
    </xf>
    <xf numFmtId="169" fontId="6" fillId="0" borderId="56" xfId="0" applyNumberFormat="1" applyFont="1" applyBorder="1" applyAlignment="1">
      <alignment horizontal="right"/>
      <protection locked="0"/>
    </xf>
    <xf numFmtId="166" fontId="6" fillId="0" borderId="56" xfId="0" applyNumberFormat="1" applyFont="1" applyBorder="1" applyAlignment="1">
      <alignment horizontal="right"/>
      <protection locked="0"/>
    </xf>
    <xf numFmtId="165" fontId="21" fillId="0" borderId="0" xfId="0" applyNumberFormat="1" applyFont="1" applyAlignment="1">
      <alignment horizontal="center"/>
      <protection locked="0"/>
    </xf>
    <xf numFmtId="0" fontId="21" fillId="0" borderId="0" xfId="0" applyFont="1" applyAlignment="1">
      <alignment horizontal="left" wrapText="1"/>
      <protection locked="0"/>
    </xf>
    <xf numFmtId="169" fontId="21" fillId="0" borderId="0" xfId="0" applyNumberFormat="1" applyFont="1" applyAlignment="1">
      <alignment horizontal="right"/>
      <protection locked="0"/>
    </xf>
    <xf numFmtId="166" fontId="21" fillId="0" borderId="0" xfId="0" applyNumberFormat="1" applyFont="1" applyAlignment="1">
      <alignment horizontal="right"/>
      <protection locked="0"/>
    </xf>
    <xf numFmtId="165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9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165" fontId="22" fillId="0" borderId="56" xfId="0" applyNumberFormat="1" applyFont="1" applyBorder="1" applyAlignment="1">
      <alignment horizontal="center"/>
      <protection locked="0"/>
    </xf>
    <xf numFmtId="0" fontId="22" fillId="0" borderId="56" xfId="0" applyFont="1" applyBorder="1" applyAlignment="1">
      <alignment horizontal="left" wrapText="1"/>
      <protection locked="0"/>
    </xf>
    <xf numFmtId="169" fontId="22" fillId="0" borderId="56" xfId="0" applyNumberFormat="1" applyFont="1" applyBorder="1" applyAlignment="1">
      <alignment horizontal="right"/>
      <protection locked="0"/>
    </xf>
    <xf numFmtId="166" fontId="22" fillId="0" borderId="56" xfId="0" applyNumberFormat="1" applyFont="1" applyBorder="1" applyAlignment="1">
      <alignment horizontal="right"/>
      <protection locked="0"/>
    </xf>
    <xf numFmtId="0" fontId="23" fillId="0" borderId="10" xfId="0" applyFont="1" applyBorder="1" applyAlignment="1" applyProtection="1">
      <alignment horizontal="left" vertical="center"/>
    </xf>
    <xf numFmtId="0" fontId="23" fillId="0" borderId="3" xfId="0" applyFont="1" applyBorder="1" applyAlignment="1" applyProtection="1">
      <alignment horizontal="left" vertical="center"/>
    </xf>
    <xf numFmtId="0" fontId="23" fillId="0" borderId="11" xfId="0" applyFont="1" applyBorder="1" applyAlignment="1" applyProtection="1">
      <alignment horizontal="left" vertical="center"/>
    </xf>
    <xf numFmtId="0" fontId="23" fillId="0" borderId="12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5" fillId="0" borderId="13" xfId="0" applyFont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15" xfId="0" applyFont="1" applyBorder="1" applyAlignment="1" applyProtection="1">
      <alignment horizontal="left" vertical="center"/>
    </xf>
    <xf numFmtId="0" fontId="25" fillId="0" borderId="12" xfId="0" applyFont="1" applyBorder="1" applyAlignment="1" applyProtection="1">
      <alignment horizontal="left" vertical="center"/>
    </xf>
    <xf numFmtId="0" fontId="25" fillId="0" borderId="16" xfId="0" applyFont="1" applyBorder="1" applyAlignment="1" applyProtection="1">
      <alignment horizontal="left" vertical="center"/>
    </xf>
    <xf numFmtId="0" fontId="23" fillId="0" borderId="17" xfId="0" applyFont="1" applyBorder="1" applyAlignment="1" applyProtection="1">
      <alignment horizontal="left" vertical="center"/>
    </xf>
    <xf numFmtId="0" fontId="25" fillId="0" borderId="18" xfId="0" applyFont="1" applyBorder="1" applyAlignment="1" applyProtection="1">
      <alignment horizontal="left" vertical="center"/>
    </xf>
    <xf numFmtId="0" fontId="23" fillId="0" borderId="19" xfId="0" applyFont="1" applyBorder="1" applyAlignment="1" applyProtection="1">
      <alignment horizontal="left" vertical="center"/>
    </xf>
    <xf numFmtId="0" fontId="23" fillId="0" borderId="12" xfId="0" applyFont="1" applyBorder="1" applyAlignment="1" applyProtection="1">
      <alignment horizontal="left" vertical="top"/>
    </xf>
    <xf numFmtId="0" fontId="23" fillId="0" borderId="0" xfId="0" applyFont="1" applyAlignment="1" applyProtection="1">
      <alignment horizontal="left" vertical="top"/>
    </xf>
    <xf numFmtId="0" fontId="25" fillId="0" borderId="0" xfId="0" applyFont="1" applyAlignment="1" applyProtection="1">
      <alignment horizontal="left" vertical="top"/>
    </xf>
    <xf numFmtId="0" fontId="23" fillId="0" borderId="15" xfId="0" applyFont="1" applyBorder="1" applyAlignment="1" applyProtection="1">
      <alignment horizontal="left" vertical="top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5" fillId="0" borderId="20" xfId="0" applyFont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3" fillId="0" borderId="21" xfId="0" applyFont="1" applyBorder="1" applyAlignment="1" applyProtection="1">
      <alignment horizontal="left" vertical="center"/>
    </xf>
    <xf numFmtId="0" fontId="23" fillId="0" borderId="8" xfId="0" applyFont="1" applyBorder="1" applyAlignment="1" applyProtection="1">
      <alignment horizontal="left" vertical="center"/>
    </xf>
    <xf numFmtId="0" fontId="23" fillId="0" borderId="22" xfId="0" applyFont="1" applyBorder="1" applyAlignment="1" applyProtection="1">
      <alignment horizontal="left" vertical="center"/>
    </xf>
    <xf numFmtId="0" fontId="23" fillId="0" borderId="23" xfId="0" applyFont="1" applyBorder="1" applyAlignment="1" applyProtection="1">
      <alignment horizontal="left" vertical="center"/>
    </xf>
    <xf numFmtId="0" fontId="23" fillId="0" borderId="24" xfId="0" applyFont="1" applyBorder="1" applyAlignment="1" applyProtection="1">
      <alignment horizontal="left" vertical="center"/>
    </xf>
    <xf numFmtId="0" fontId="28" fillId="0" borderId="24" xfId="0" applyFont="1" applyBorder="1" applyAlignment="1" applyProtection="1">
      <alignment horizontal="left" vertical="center"/>
    </xf>
    <xf numFmtId="0" fontId="23" fillId="0" borderId="25" xfId="0" applyFont="1" applyBorder="1" applyAlignment="1" applyProtection="1">
      <alignment horizontal="left" vertical="center"/>
    </xf>
    <xf numFmtId="0" fontId="23" fillId="0" borderId="26" xfId="0" applyFont="1" applyBorder="1" applyAlignment="1" applyProtection="1">
      <alignment horizontal="left" vertical="center"/>
    </xf>
    <xf numFmtId="0" fontId="23" fillId="0" borderId="27" xfId="0" applyFont="1" applyBorder="1" applyAlignment="1" applyProtection="1">
      <alignment horizontal="left" vertical="center"/>
    </xf>
    <xf numFmtId="0" fontId="23" fillId="0" borderId="28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23" fillId="0" borderId="30" xfId="0" applyFont="1" applyBorder="1" applyAlignment="1" applyProtection="1">
      <alignment horizontal="left" vertical="center"/>
    </xf>
    <xf numFmtId="165" fontId="29" fillId="0" borderId="33" xfId="0" applyNumberFormat="1" applyFont="1" applyBorder="1" applyAlignment="1" applyProtection="1">
      <alignment horizontal="right" vertical="center"/>
    </xf>
    <xf numFmtId="166" fontId="29" fillId="0" borderId="34" xfId="0" applyNumberFormat="1" applyFont="1" applyBorder="1" applyAlignment="1" applyProtection="1">
      <alignment horizontal="right" vertical="center"/>
    </xf>
    <xf numFmtId="164" fontId="29" fillId="0" borderId="32" xfId="0" applyNumberFormat="1" applyFont="1" applyBorder="1" applyAlignment="1" applyProtection="1">
      <alignment horizontal="right" vertical="center"/>
    </xf>
    <xf numFmtId="165" fontId="29" fillId="0" borderId="8" xfId="0" applyNumberFormat="1" applyFont="1" applyBorder="1" applyAlignment="1" applyProtection="1">
      <alignment horizontal="right" vertical="center"/>
    </xf>
    <xf numFmtId="166" fontId="29" fillId="0" borderId="32" xfId="0" applyNumberFormat="1" applyFont="1" applyBorder="1" applyAlignment="1" applyProtection="1">
      <alignment horizontal="right" vertical="center"/>
    </xf>
    <xf numFmtId="0" fontId="28" fillId="0" borderId="24" xfId="0" applyFont="1" applyBorder="1" applyAlignment="1" applyProtection="1">
      <alignment horizontal="left" vertical="center" wrapText="1"/>
    </xf>
    <xf numFmtId="0" fontId="30" fillId="0" borderId="26" xfId="0" applyFont="1" applyBorder="1" applyAlignment="1" applyProtection="1">
      <alignment horizontal="left" vertical="center"/>
    </xf>
    <xf numFmtId="0" fontId="30" fillId="0" borderId="28" xfId="0" applyFont="1" applyBorder="1" applyAlignment="1" applyProtection="1">
      <alignment horizontal="left" vertical="center"/>
    </xf>
    <xf numFmtId="0" fontId="28" fillId="0" borderId="29" xfId="0" applyFont="1" applyBorder="1" applyAlignment="1" applyProtection="1">
      <alignment horizontal="left" vertical="center"/>
    </xf>
    <xf numFmtId="0" fontId="28" fillId="0" borderId="27" xfId="0" applyFont="1" applyBorder="1" applyAlignment="1" applyProtection="1">
      <alignment horizontal="left" vertical="center"/>
    </xf>
    <xf numFmtId="0" fontId="28" fillId="0" borderId="30" xfId="0" applyFont="1" applyBorder="1" applyAlignment="1" applyProtection="1">
      <alignment horizontal="left" vertical="center"/>
    </xf>
    <xf numFmtId="0" fontId="28" fillId="0" borderId="28" xfId="0" applyFont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3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left" vertical="center"/>
    </xf>
    <xf numFmtId="0" fontId="23" fillId="0" borderId="38" xfId="0" applyFont="1" applyBorder="1" applyAlignment="1" applyProtection="1">
      <alignment horizontal="left" vertical="center"/>
    </xf>
    <xf numFmtId="0" fontId="23" fillId="0" borderId="39" xfId="0" applyFont="1" applyBorder="1" applyAlignment="1" applyProtection="1">
      <alignment horizontal="left" vertical="center"/>
    </xf>
    <xf numFmtId="166" fontId="29" fillId="0" borderId="40" xfId="0" applyNumberFormat="1" applyFont="1" applyBorder="1" applyAlignment="1" applyProtection="1">
      <alignment horizontal="right" vertical="center"/>
    </xf>
    <xf numFmtId="0" fontId="23" fillId="0" borderId="41" xfId="0" applyFont="1" applyBorder="1" applyAlignment="1" applyProtection="1">
      <alignment horizontal="left" vertical="center"/>
    </xf>
    <xf numFmtId="0" fontId="23" fillId="0" borderId="40" xfId="0" applyFont="1" applyBorder="1" applyAlignment="1" applyProtection="1">
      <alignment horizontal="left" vertical="center"/>
    </xf>
    <xf numFmtId="0" fontId="23" fillId="0" borderId="42" xfId="0" applyFont="1" applyBorder="1" applyAlignment="1" applyProtection="1">
      <alignment horizontal="left" vertical="center"/>
    </xf>
    <xf numFmtId="0" fontId="25" fillId="0" borderId="40" xfId="0" applyFont="1" applyBorder="1" applyAlignment="1" applyProtection="1">
      <alignment horizontal="left" vertical="center"/>
    </xf>
    <xf numFmtId="0" fontId="23" fillId="0" borderId="43" xfId="0" applyFont="1" applyBorder="1" applyAlignment="1" applyProtection="1">
      <alignment horizontal="left" vertical="center"/>
    </xf>
    <xf numFmtId="167" fontId="25" fillId="0" borderId="39" xfId="0" applyNumberFormat="1" applyFont="1" applyBorder="1" applyAlignment="1" applyProtection="1">
      <alignment horizontal="right" vertical="center"/>
    </xf>
    <xf numFmtId="0" fontId="23" fillId="0" borderId="44" xfId="0" applyFont="1" applyBorder="1" applyAlignment="1" applyProtection="1">
      <alignment horizontal="left" vertical="center"/>
    </xf>
    <xf numFmtId="0" fontId="23" fillId="0" borderId="45" xfId="0" applyFont="1" applyBorder="1" applyAlignment="1" applyProtection="1">
      <alignment horizontal="left" vertical="center"/>
    </xf>
    <xf numFmtId="0" fontId="23" fillId="0" borderId="46" xfId="0" applyFont="1" applyBorder="1" applyAlignment="1" applyProtection="1">
      <alignment horizontal="center" vertical="center"/>
    </xf>
    <xf numFmtId="0" fontId="31" fillId="0" borderId="40" xfId="0" applyFont="1" applyBorder="1" applyAlignment="1" applyProtection="1">
      <alignment horizontal="left" vertical="center"/>
    </xf>
    <xf numFmtId="166" fontId="29" fillId="0" borderId="23" xfId="0" applyNumberFormat="1" applyFont="1" applyBorder="1" applyAlignment="1" applyProtection="1">
      <alignment horizontal="right" vertical="center"/>
    </xf>
    <xf numFmtId="0" fontId="23" fillId="0" borderId="47" xfId="0" applyFont="1" applyBorder="1" applyAlignment="1" applyProtection="1">
      <alignment horizontal="center" vertical="center"/>
    </xf>
    <xf numFmtId="0" fontId="23" fillId="0" borderId="34" xfId="0" applyFont="1" applyBorder="1" applyAlignment="1" applyProtection="1">
      <alignment horizontal="left" vertical="center"/>
    </xf>
    <xf numFmtId="0" fontId="23" fillId="0" borderId="32" xfId="0" applyFont="1" applyBorder="1" applyAlignment="1" applyProtection="1">
      <alignment horizontal="left" vertical="center"/>
    </xf>
    <xf numFmtId="0" fontId="23" fillId="0" borderId="33" xfId="0" applyFont="1" applyBorder="1" applyAlignment="1" applyProtection="1">
      <alignment horizontal="left" vertical="center"/>
    </xf>
    <xf numFmtId="166" fontId="29" fillId="0" borderId="48" xfId="0" applyNumberFormat="1" applyFont="1" applyBorder="1" applyAlignment="1" applyProtection="1">
      <alignment horizontal="right" vertical="center"/>
    </xf>
    <xf numFmtId="0" fontId="23" fillId="0" borderId="9" xfId="0" applyFont="1" applyBorder="1" applyAlignment="1" applyProtection="1">
      <alignment horizontal="left" vertical="center"/>
    </xf>
    <xf numFmtId="166" fontId="29" fillId="0" borderId="24" xfId="0" applyNumberFormat="1" applyFont="1" applyBorder="1" applyAlignment="1" applyProtection="1">
      <alignment horizontal="right" vertical="center"/>
    </xf>
    <xf numFmtId="164" fontId="29" fillId="0" borderId="8" xfId="0" applyNumberFormat="1" applyFont="1" applyBorder="1" applyAlignment="1" applyProtection="1">
      <alignment horizontal="right" vertical="center"/>
    </xf>
    <xf numFmtId="0" fontId="23" fillId="0" borderId="49" xfId="0" applyFont="1" applyBorder="1" applyAlignment="1" applyProtection="1">
      <alignment horizontal="left" vertical="top"/>
    </xf>
    <xf numFmtId="0" fontId="31" fillId="0" borderId="45" xfId="0" applyFont="1" applyBorder="1" applyAlignment="1" applyProtection="1">
      <alignment horizontal="left" vertical="center"/>
    </xf>
    <xf numFmtId="0" fontId="28" fillId="0" borderId="50" xfId="0" applyFont="1" applyBorder="1" applyAlignment="1" applyProtection="1">
      <alignment horizontal="left" vertical="center"/>
    </xf>
    <xf numFmtId="0" fontId="23" fillId="0" borderId="50" xfId="0" applyFont="1" applyBorder="1" applyAlignment="1" applyProtection="1">
      <alignment horizontal="left" vertical="top"/>
    </xf>
    <xf numFmtId="0" fontId="32" fillId="0" borderId="28" xfId="0" applyFont="1" applyBorder="1" applyAlignment="1" applyProtection="1">
      <alignment horizontal="left" vertical="center"/>
    </xf>
    <xf numFmtId="0" fontId="25" fillId="0" borderId="27" xfId="0" applyFont="1" applyBorder="1" applyAlignment="1" applyProtection="1">
      <alignment horizontal="left" vertical="center"/>
    </xf>
    <xf numFmtId="166" fontId="32" fillId="0" borderId="27" xfId="0" applyNumberFormat="1" applyFont="1" applyBorder="1" applyAlignment="1" applyProtection="1">
      <alignment horizontal="right" vertical="center"/>
    </xf>
    <xf numFmtId="0" fontId="23" fillId="0" borderId="30" xfId="0" applyFont="1" applyBorder="1" applyAlignment="1" applyProtection="1">
      <alignment horizontal="left" vertical="top"/>
    </xf>
    <xf numFmtId="0" fontId="23" fillId="0" borderId="5" xfId="0" applyFont="1" applyBorder="1" applyAlignment="1" applyProtection="1">
      <alignment horizontal="left" vertical="top"/>
    </xf>
    <xf numFmtId="0" fontId="24" fillId="0" borderId="48" xfId="0" applyFont="1" applyBorder="1" applyAlignment="1" applyProtection="1">
      <alignment horizontal="left" vertical="center"/>
    </xf>
    <xf numFmtId="0" fontId="25" fillId="0" borderId="8" xfId="0" applyFont="1" applyBorder="1" applyAlignment="1" applyProtection="1">
      <alignment horizontal="left" vertical="center"/>
    </xf>
    <xf numFmtId="0" fontId="24" fillId="0" borderId="8" xfId="0" applyFont="1" applyBorder="1" applyAlignment="1" applyProtection="1">
      <alignment horizontal="right" vertical="center"/>
    </xf>
    <xf numFmtId="0" fontId="23" fillId="0" borderId="6" xfId="0" applyFont="1" applyBorder="1" applyAlignment="1" applyProtection="1">
      <alignment horizontal="left" vertical="top"/>
    </xf>
    <xf numFmtId="0" fontId="25" fillId="0" borderId="37" xfId="0" applyFont="1" applyBorder="1" applyAlignment="1">
      <alignment horizontal="left" vertical="center"/>
      <protection locked="0"/>
    </xf>
    <xf numFmtId="2" fontId="25" fillId="0" borderId="51" xfId="0" applyNumberFormat="1" applyFont="1" applyBorder="1" applyAlignment="1">
      <alignment horizontal="center" vertical="center"/>
      <protection locked="0"/>
    </xf>
    <xf numFmtId="168" fontId="25" fillId="0" borderId="51" xfId="0" applyNumberFormat="1" applyFont="1" applyBorder="1" applyAlignment="1">
      <alignment horizontal="right" vertical="center"/>
      <protection locked="0"/>
    </xf>
    <xf numFmtId="166" fontId="25" fillId="0" borderId="51" xfId="0" applyNumberFormat="1" applyFont="1" applyBorder="1" applyAlignment="1">
      <alignment horizontal="right" vertical="center"/>
      <protection locked="0"/>
    </xf>
    <xf numFmtId="0" fontId="25" fillId="0" borderId="44" xfId="0" applyFont="1" applyBorder="1" applyAlignment="1">
      <alignment horizontal="left" vertical="center"/>
      <protection locked="0"/>
    </xf>
    <xf numFmtId="2" fontId="25" fillId="0" borderId="50" xfId="0" applyNumberFormat="1" applyFont="1" applyBorder="1" applyAlignment="1">
      <alignment horizontal="center" vertical="center"/>
      <protection locked="0"/>
    </xf>
    <xf numFmtId="168" fontId="25" fillId="0" borderId="50" xfId="0" applyNumberFormat="1" applyFont="1" applyBorder="1" applyAlignment="1">
      <alignment horizontal="right" vertical="center"/>
      <protection locked="0"/>
    </xf>
    <xf numFmtId="166" fontId="25" fillId="0" borderId="50" xfId="0" applyNumberFormat="1" applyFont="1" applyBorder="1" applyAlignment="1">
      <alignment horizontal="righ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2" fontId="25" fillId="0" borderId="32" xfId="0" applyNumberFormat="1" applyFont="1" applyBorder="1" applyAlignment="1">
      <alignment horizontal="right" vertical="center"/>
      <protection locked="0"/>
    </xf>
    <xf numFmtId="168" fontId="25" fillId="0" borderId="32" xfId="0" applyNumberFormat="1" applyFont="1" applyBorder="1" applyAlignment="1">
      <alignment horizontal="right" vertical="center"/>
      <protection locked="0"/>
    </xf>
    <xf numFmtId="2" fontId="25" fillId="0" borderId="32" xfId="0" applyNumberFormat="1" applyFont="1" applyBorder="1" applyAlignment="1">
      <alignment horizontal="left" vertical="center"/>
      <protection locked="0"/>
    </xf>
    <xf numFmtId="170" fontId="32" fillId="0" borderId="32" xfId="0" applyNumberFormat="1" applyFont="1" applyBorder="1" applyAlignment="1">
      <alignment horizontal="right" vertical="center"/>
      <protection locked="0"/>
    </xf>
    <xf numFmtId="0" fontId="30" fillId="0" borderId="26" xfId="0" applyFont="1" applyBorder="1" applyAlignment="1">
      <alignment horizontal="left" vertical="center"/>
      <protection locked="0"/>
    </xf>
    <xf numFmtId="0" fontId="23" fillId="0" borderId="27" xfId="0" applyFont="1" applyBorder="1" applyAlignment="1">
      <alignment horizontal="left" vertical="top"/>
      <protection locked="0"/>
    </xf>
    <xf numFmtId="0" fontId="28" fillId="0" borderId="29" xfId="0" applyFont="1" applyBorder="1" applyAlignment="1">
      <alignment horizontal="left" vertical="center"/>
      <protection locked="0"/>
    </xf>
    <xf numFmtId="168" fontId="23" fillId="0" borderId="27" xfId="0" applyNumberFormat="1" applyFont="1" applyBorder="1" applyAlignment="1">
      <alignment horizontal="right" vertical="center"/>
      <protection locked="0"/>
    </xf>
    <xf numFmtId="0" fontId="23" fillId="0" borderId="5" xfId="0" applyFont="1" applyBorder="1" applyAlignment="1">
      <alignment horizontal="left" vertical="top"/>
      <protection locked="0"/>
    </xf>
    <xf numFmtId="0" fontId="23" fillId="0" borderId="44" xfId="0" applyFont="1" applyBorder="1" applyAlignment="1">
      <alignment horizontal="left"/>
      <protection locked="0"/>
    </xf>
    <xf numFmtId="0" fontId="23" fillId="0" borderId="50" xfId="0" applyFont="1" applyBorder="1" applyAlignment="1">
      <alignment horizontal="left" vertical="top"/>
      <protection locked="0"/>
    </xf>
    <xf numFmtId="0" fontId="23" fillId="0" borderId="55" xfId="0" applyFont="1" applyBorder="1" applyAlignment="1">
      <alignment horizontal="left" vertical="top"/>
      <protection locked="0"/>
    </xf>
    <xf numFmtId="0" fontId="23" fillId="0" borderId="48" xfId="0" applyFont="1" applyBorder="1" applyAlignment="1">
      <alignment horizontal="left"/>
      <protection locked="0"/>
    </xf>
    <xf numFmtId="0" fontId="23" fillId="0" borderId="8" xfId="0" applyFont="1" applyBorder="1" applyAlignment="1">
      <alignment horizontal="left" vertical="top"/>
      <protection locked="0"/>
    </xf>
    <xf numFmtId="0" fontId="25" fillId="0" borderId="0" xfId="0" applyFont="1" applyAlignment="1" applyProtection="1">
      <alignment horizontal="left"/>
    </xf>
    <xf numFmtId="0" fontId="34" fillId="2" borderId="56" xfId="0" applyFont="1" applyFill="1" applyBorder="1" applyAlignment="1">
      <alignment horizontal="center" vertical="center" wrapText="1"/>
      <protection locked="0"/>
    </xf>
    <xf numFmtId="0" fontId="27" fillId="0" borderId="0" xfId="0" applyFont="1" applyAlignment="1" applyProtection="1">
      <alignment horizontal="left"/>
    </xf>
    <xf numFmtId="165" fontId="35" fillId="0" borderId="0" xfId="0" applyNumberFormat="1" applyFont="1" applyAlignment="1">
      <alignment horizontal="center"/>
      <protection locked="0"/>
    </xf>
    <xf numFmtId="49" fontId="19" fillId="0" borderId="0" xfId="0" applyNumberFormat="1" applyFont="1" applyAlignment="1">
      <alignment horizontal="left" wrapText="1"/>
      <protection locked="0"/>
    </xf>
    <xf numFmtId="0" fontId="35" fillId="0" borderId="0" xfId="0" applyFont="1" applyAlignment="1">
      <alignment horizontal="left" wrapText="1"/>
      <protection locked="0"/>
    </xf>
    <xf numFmtId="165" fontId="36" fillId="0" borderId="0" xfId="0" applyNumberFormat="1" applyFont="1" applyAlignment="1">
      <alignment horizontal="center"/>
      <protection locked="0"/>
    </xf>
    <xf numFmtId="0" fontId="36" fillId="0" borderId="0" xfId="0" applyFont="1" applyAlignment="1">
      <alignment horizontal="left" wrapText="1"/>
      <protection locked="0"/>
    </xf>
    <xf numFmtId="169" fontId="36" fillId="0" borderId="0" xfId="0" applyNumberFormat="1" applyFont="1" applyAlignment="1">
      <alignment horizontal="right"/>
      <protection locked="0"/>
    </xf>
    <xf numFmtId="166" fontId="36" fillId="0" borderId="0" xfId="0" applyNumberFormat="1" applyFont="1" applyAlignment="1">
      <alignment horizontal="right"/>
      <protection locked="0"/>
    </xf>
    <xf numFmtId="165" fontId="25" fillId="0" borderId="56" xfId="0" applyNumberFormat="1" applyFont="1" applyBorder="1" applyAlignment="1">
      <alignment horizontal="center"/>
      <protection locked="0"/>
    </xf>
    <xf numFmtId="0" fontId="25" fillId="0" borderId="56" xfId="0" applyFont="1" applyBorder="1" applyAlignment="1">
      <alignment horizontal="left" wrapText="1"/>
      <protection locked="0"/>
    </xf>
    <xf numFmtId="169" fontId="25" fillId="0" borderId="56" xfId="0" applyNumberFormat="1" applyFont="1" applyBorder="1" applyAlignment="1">
      <alignment horizontal="right"/>
      <protection locked="0"/>
    </xf>
    <xf numFmtId="166" fontId="25" fillId="0" borderId="56" xfId="0" applyNumberFormat="1" applyFont="1" applyBorder="1" applyAlignment="1">
      <alignment horizontal="right"/>
      <protection locked="0"/>
    </xf>
    <xf numFmtId="0" fontId="37" fillId="0" borderId="56" xfId="0" applyFont="1" applyBorder="1" applyAlignment="1">
      <alignment horizontal="left" wrapText="1"/>
      <protection locked="0"/>
    </xf>
    <xf numFmtId="165" fontId="25" fillId="0" borderId="0" xfId="0" applyNumberFormat="1" applyFont="1" applyBorder="1" applyAlignment="1">
      <alignment horizontal="center"/>
      <protection locked="0"/>
    </xf>
    <xf numFmtId="0" fontId="25" fillId="0" borderId="0" xfId="0" applyFont="1" applyBorder="1" applyAlignment="1">
      <alignment horizontal="left" wrapText="1"/>
      <protection locked="0"/>
    </xf>
    <xf numFmtId="169" fontId="25" fillId="0" borderId="0" xfId="0" applyNumberFormat="1" applyFont="1" applyBorder="1" applyAlignment="1">
      <alignment horizontal="right"/>
      <protection locked="0"/>
    </xf>
    <xf numFmtId="166" fontId="25" fillId="0" borderId="0" xfId="0" applyNumberFormat="1" applyFont="1" applyBorder="1" applyAlignment="1">
      <alignment horizontal="right"/>
      <protection locked="0"/>
    </xf>
    <xf numFmtId="165" fontId="38" fillId="0" borderId="0" xfId="0" applyNumberFormat="1" applyFont="1" applyAlignment="1">
      <alignment horizontal="center"/>
      <protection locked="0"/>
    </xf>
    <xf numFmtId="0" fontId="38" fillId="0" borderId="0" xfId="0" applyFont="1" applyAlignment="1">
      <alignment horizontal="left" wrapText="1"/>
      <protection locked="0"/>
    </xf>
    <xf numFmtId="169" fontId="38" fillId="0" borderId="0" xfId="0" applyNumberFormat="1" applyFont="1" applyAlignment="1">
      <alignment horizontal="right"/>
      <protection locked="0"/>
    </xf>
    <xf numFmtId="166" fontId="38" fillId="0" borderId="0" xfId="0" applyNumberFormat="1" applyFont="1" applyAlignment="1">
      <alignment horizontal="right"/>
      <protection locked="0"/>
    </xf>
    <xf numFmtId="165" fontId="76" fillId="0" borderId="56" xfId="0" applyNumberFormat="1" applyFont="1" applyBorder="1" applyAlignment="1">
      <alignment horizontal="center"/>
      <protection locked="0"/>
    </xf>
    <xf numFmtId="0" fontId="76" fillId="0" borderId="56" xfId="0" applyFont="1" applyBorder="1" applyAlignment="1">
      <alignment horizontal="left" wrapText="1"/>
      <protection locked="0"/>
    </xf>
    <xf numFmtId="169" fontId="76" fillId="0" borderId="56" xfId="0" applyNumberFormat="1" applyFont="1" applyBorder="1" applyAlignment="1">
      <alignment horizontal="right"/>
      <protection locked="0"/>
    </xf>
    <xf numFmtId="166" fontId="76" fillId="0" borderId="56" xfId="0" applyNumberFormat="1" applyFont="1" applyBorder="1" applyAlignment="1">
      <alignment horizontal="right"/>
      <protection locked="0"/>
    </xf>
    <xf numFmtId="0" fontId="0" fillId="0" borderId="57" xfId="0" applyFont="1" applyBorder="1" applyAlignment="1" applyProtection="1">
      <alignment vertical="center"/>
    </xf>
    <xf numFmtId="49" fontId="0" fillId="0" borderId="58" xfId="0" applyNumberFormat="1" applyBorder="1" applyAlignment="1" applyProtection="1">
      <alignment vertical="center"/>
    </xf>
    <xf numFmtId="0" fontId="0" fillId="0" borderId="59" xfId="0" applyFont="1" applyBorder="1" applyAlignment="1" applyProtection="1">
      <alignment vertical="center"/>
    </xf>
    <xf numFmtId="49" fontId="0" fillId="0" borderId="60" xfId="0" applyNumberFormat="1" applyBorder="1" applyAlignment="1" applyProtection="1">
      <alignment vertical="center"/>
    </xf>
    <xf numFmtId="0" fontId="0" fillId="5" borderId="61" xfId="0" applyFill="1" applyBorder="1" applyAlignment="1" applyProtection="1"/>
    <xf numFmtId="49" fontId="0" fillId="5" borderId="62" xfId="0" applyNumberFormat="1" applyFill="1" applyBorder="1" applyAlignment="1" applyProtection="1"/>
    <xf numFmtId="0" fontId="0" fillId="5" borderId="62" xfId="0" applyFill="1" applyBorder="1" applyAlignment="1" applyProtection="1">
      <alignment horizontal="center"/>
    </xf>
    <xf numFmtId="0" fontId="0" fillId="5" borderId="62" xfId="0" applyFill="1" applyBorder="1" applyAlignment="1" applyProtection="1"/>
    <xf numFmtId="0" fontId="0" fillId="5" borderId="63" xfId="0" applyFill="1" applyBorder="1" applyAlignment="1" applyProtection="1"/>
    <xf numFmtId="0" fontId="0" fillId="0" borderId="0" xfId="0" applyAlignment="1" applyProtection="1"/>
    <xf numFmtId="49" fontId="0" fillId="0" borderId="0" xfId="0" applyNumberFormat="1" applyAlignment="1" applyProtection="1"/>
    <xf numFmtId="0" fontId="0" fillId="0" borderId="0" xfId="0" applyAlignment="1" applyProtection="1">
      <alignment horizontal="center"/>
    </xf>
    <xf numFmtId="0" fontId="0" fillId="5" borderId="64" xfId="0" applyFill="1" applyBorder="1" applyAlignment="1" applyProtection="1"/>
    <xf numFmtId="49" fontId="0" fillId="5" borderId="64" xfId="0" applyNumberFormat="1" applyFill="1" applyBorder="1" applyAlignment="1" applyProtection="1"/>
    <xf numFmtId="0" fontId="0" fillId="5" borderId="64" xfId="0" applyFill="1" applyBorder="1" applyAlignment="1" applyProtection="1">
      <alignment horizontal="center"/>
    </xf>
    <xf numFmtId="0" fontId="0" fillId="5" borderId="65" xfId="0" applyFill="1" applyBorder="1" applyAlignment="1" applyProtection="1"/>
    <xf numFmtId="0" fontId="0" fillId="5" borderId="66" xfId="0" applyFill="1" applyBorder="1" applyAlignment="1" applyProtection="1"/>
    <xf numFmtId="0" fontId="0" fillId="5" borderId="67" xfId="0" applyFill="1" applyBorder="1" applyAlignment="1" applyProtection="1">
      <alignment vertical="top"/>
    </xf>
    <xf numFmtId="49" fontId="0" fillId="5" borderId="67" xfId="0" applyNumberFormat="1" applyFill="1" applyBorder="1" applyAlignment="1" applyProtection="1">
      <alignment vertical="top"/>
    </xf>
    <xf numFmtId="49" fontId="0" fillId="5" borderId="68" xfId="0" applyNumberFormat="1" applyFill="1" applyBorder="1" applyAlignment="1" applyProtection="1">
      <alignment vertical="top"/>
    </xf>
    <xf numFmtId="0" fontId="0" fillId="5" borderId="69" xfId="0" applyFill="1" applyBorder="1" applyAlignment="1" applyProtection="1">
      <alignment horizontal="center" vertical="top"/>
    </xf>
    <xf numFmtId="171" fontId="0" fillId="5" borderId="68" xfId="0" applyNumberFormat="1" applyFill="1" applyBorder="1" applyAlignment="1" applyProtection="1">
      <alignment vertical="top"/>
    </xf>
    <xf numFmtId="4" fontId="0" fillId="5" borderId="68" xfId="0" applyNumberFormat="1" applyFill="1" applyBorder="1" applyAlignment="1" applyProtection="1">
      <alignment vertical="top"/>
    </xf>
    <xf numFmtId="0" fontId="51" fillId="0" borderId="70" xfId="0" applyFont="1" applyBorder="1" applyAlignment="1" applyProtection="1">
      <alignment vertical="top"/>
    </xf>
    <xf numFmtId="0" fontId="51" fillId="0" borderId="70" xfId="0" applyNumberFormat="1" applyFont="1" applyBorder="1" applyAlignment="1" applyProtection="1">
      <alignment vertical="top"/>
    </xf>
    <xf numFmtId="0" fontId="51" fillId="0" borderId="71" xfId="0" applyNumberFormat="1" applyFont="1" applyBorder="1" applyAlignment="1" applyProtection="1">
      <alignment horizontal="left" vertical="top" wrapText="1"/>
    </xf>
    <xf numFmtId="0" fontId="51" fillId="0" borderId="72" xfId="0" applyFont="1" applyBorder="1" applyAlignment="1" applyProtection="1">
      <alignment horizontal="center" vertical="top" shrinkToFit="1"/>
    </xf>
    <xf numFmtId="171" fontId="51" fillId="0" borderId="71" xfId="0" applyNumberFormat="1" applyFont="1" applyBorder="1" applyAlignment="1" applyProtection="1">
      <alignment vertical="top" shrinkToFit="1"/>
    </xf>
    <xf numFmtId="4" fontId="51" fillId="0" borderId="71" xfId="0" applyNumberFormat="1" applyFont="1" applyBorder="1" applyAlignment="1" applyProtection="1">
      <alignment vertical="top" shrinkToFit="1"/>
    </xf>
    <xf numFmtId="0" fontId="0" fillId="5" borderId="73" xfId="0" applyFill="1" applyBorder="1" applyAlignment="1" applyProtection="1">
      <alignment vertical="top"/>
    </xf>
    <xf numFmtId="0" fontId="0" fillId="5" borderId="73" xfId="0" applyNumberFormat="1" applyFill="1" applyBorder="1" applyAlignment="1" applyProtection="1">
      <alignment vertical="top"/>
    </xf>
    <xf numFmtId="0" fontId="0" fillId="5" borderId="74" xfId="0" applyNumberFormat="1" applyFill="1" applyBorder="1" applyAlignment="1" applyProtection="1">
      <alignment horizontal="left" vertical="top" wrapText="1"/>
    </xf>
    <xf numFmtId="0" fontId="0" fillId="5" borderId="75" xfId="0" applyFill="1" applyBorder="1" applyAlignment="1" applyProtection="1">
      <alignment horizontal="center" vertical="top" shrinkToFit="1"/>
    </xf>
    <xf numFmtId="171" fontId="0" fillId="5" borderId="74" xfId="0" applyNumberFormat="1" applyFill="1" applyBorder="1" applyAlignment="1" applyProtection="1">
      <alignment vertical="top" shrinkToFit="1"/>
    </xf>
    <xf numFmtId="4" fontId="0" fillId="5" borderId="74" xfId="0" applyNumberFormat="1" applyFill="1" applyBorder="1" applyAlignment="1" applyProtection="1">
      <alignment vertical="top" shrinkToFit="1"/>
    </xf>
    <xf numFmtId="0" fontId="51" fillId="0" borderId="73" xfId="0" applyFont="1" applyBorder="1" applyAlignment="1" applyProtection="1">
      <alignment vertical="top"/>
    </xf>
    <xf numFmtId="0" fontId="51" fillId="0" borderId="73" xfId="0" applyNumberFormat="1" applyFont="1" applyBorder="1" applyAlignment="1" applyProtection="1">
      <alignment vertical="top"/>
    </xf>
    <xf numFmtId="0" fontId="51" fillId="0" borderId="74" xfId="0" applyNumberFormat="1" applyFont="1" applyBorder="1" applyAlignment="1" applyProtection="1">
      <alignment horizontal="left" vertical="top" wrapText="1"/>
    </xf>
    <xf numFmtId="0" fontId="51" fillId="0" borderId="75" xfId="0" applyFont="1" applyBorder="1" applyAlignment="1" applyProtection="1">
      <alignment horizontal="center" vertical="top" shrinkToFit="1"/>
    </xf>
    <xf numFmtId="171" fontId="51" fillId="0" borderId="74" xfId="0" applyNumberFormat="1" applyFont="1" applyBorder="1" applyAlignment="1" applyProtection="1">
      <alignment vertical="top" shrinkToFit="1"/>
    </xf>
    <xf numFmtId="4" fontId="51" fillId="0" borderId="74" xfId="0" applyNumberFormat="1" applyFont="1" applyBorder="1" applyAlignment="1" applyProtection="1">
      <alignment vertical="top" shrinkToFit="1"/>
    </xf>
    <xf numFmtId="0" fontId="0" fillId="5" borderId="76" xfId="0" applyFill="1" applyBorder="1" applyAlignment="1" applyProtection="1">
      <alignment wrapText="1"/>
    </xf>
    <xf numFmtId="0" fontId="0" fillId="5" borderId="77" xfId="0" applyFill="1" applyBorder="1" applyAlignment="1" applyProtection="1">
      <alignment wrapText="1"/>
    </xf>
    <xf numFmtId="4" fontId="0" fillId="5" borderId="67" xfId="0" applyNumberFormat="1" applyFill="1" applyBorder="1" applyAlignment="1" applyProtection="1">
      <alignment vertical="top"/>
    </xf>
    <xf numFmtId="4" fontId="51" fillId="0" borderId="70" xfId="0" applyNumberFormat="1" applyFont="1" applyBorder="1" applyAlignment="1" applyProtection="1">
      <alignment vertical="top" shrinkToFit="1"/>
    </xf>
    <xf numFmtId="0" fontId="51" fillId="0" borderId="0" xfId="0" applyFont="1" applyAlignment="1" applyProtection="1"/>
    <xf numFmtId="4" fontId="0" fillId="5" borderId="73" xfId="0" applyNumberFormat="1" applyFill="1" applyBorder="1" applyAlignment="1" applyProtection="1">
      <alignment vertical="top" shrinkToFit="1"/>
    </xf>
    <xf numFmtId="4" fontId="51" fillId="0" borderId="73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0" fillId="0" borderId="0" xfId="0" applyAlignment="1" applyProtection="1">
      <alignment horizontal="center" vertical="top"/>
    </xf>
    <xf numFmtId="49" fontId="0" fillId="0" borderId="0" xfId="0" applyNumberFormat="1" applyAlignment="1" applyProtection="1">
      <alignment horizontal="left" wrapText="1"/>
    </xf>
    <xf numFmtId="0" fontId="53" fillId="0" borderId="0" xfId="0" applyFont="1" applyFill="1" applyAlignment="1" applyProtection="1">
      <alignment vertical="center"/>
    </xf>
    <xf numFmtId="49" fontId="54" fillId="0" borderId="78" xfId="6" applyNumberFormat="1" applyFont="1" applyFill="1" applyBorder="1" applyAlignment="1">
      <alignment horizontal="center" vertical="center" wrapText="1"/>
    </xf>
    <xf numFmtId="0" fontId="54" fillId="0" borderId="79" xfId="6" applyFont="1" applyFill="1" applyBorder="1" applyAlignment="1">
      <alignment horizontal="center" vertical="center"/>
    </xf>
    <xf numFmtId="0" fontId="54" fillId="0" borderId="79" xfId="6" applyFont="1" applyFill="1" applyBorder="1" applyAlignment="1">
      <alignment horizontal="center" vertical="center" wrapText="1"/>
    </xf>
    <xf numFmtId="3" fontId="54" fillId="0" borderId="79" xfId="6" applyNumberFormat="1" applyFont="1" applyFill="1" applyBorder="1" applyAlignment="1">
      <alignment horizontal="center" vertical="center" wrapText="1"/>
    </xf>
    <xf numFmtId="44" fontId="54" fillId="0" borderId="79" xfId="1" applyFont="1" applyFill="1" applyBorder="1" applyAlignment="1" applyProtection="1">
      <alignment horizontal="center" vertical="center"/>
    </xf>
    <xf numFmtId="44" fontId="54" fillId="0" borderId="80" xfId="1" applyFont="1" applyFill="1" applyBorder="1" applyAlignment="1" applyProtection="1">
      <alignment horizontal="center" vertical="center"/>
    </xf>
    <xf numFmtId="0" fontId="77" fillId="0" borderId="0" xfId="0" applyFont="1" applyFill="1" applyAlignment="1" applyProtection="1">
      <alignment vertical="center" shrinkToFit="1"/>
    </xf>
    <xf numFmtId="49" fontId="53" fillId="0" borderId="81" xfId="0" applyNumberFormat="1" applyFont="1" applyFill="1" applyBorder="1" applyAlignment="1" applyProtection="1">
      <alignment horizontal="center" vertical="center"/>
    </xf>
    <xf numFmtId="0" fontId="53" fillId="0" borderId="82" xfId="0" applyFont="1" applyFill="1" applyBorder="1" applyAlignment="1" applyProtection="1">
      <alignment vertical="center" wrapText="1"/>
    </xf>
    <xf numFmtId="0" fontId="53" fillId="0" borderId="82" xfId="0" applyFont="1" applyFill="1" applyBorder="1" applyAlignment="1" applyProtection="1">
      <alignment horizontal="center" vertical="center"/>
    </xf>
    <xf numFmtId="49" fontId="53" fillId="0" borderId="82" xfId="0" applyNumberFormat="1" applyFont="1" applyFill="1" applyBorder="1" applyAlignment="1" applyProtection="1">
      <alignment horizontal="center" vertical="center"/>
    </xf>
    <xf numFmtId="44" fontId="78" fillId="0" borderId="82" xfId="1" applyFont="1" applyFill="1" applyBorder="1" applyAlignment="1" applyProtection="1">
      <alignment vertical="center"/>
    </xf>
    <xf numFmtId="44" fontId="78" fillId="0" borderId="83" xfId="1" applyFont="1" applyFill="1" applyBorder="1" applyAlignment="1" applyProtection="1">
      <alignment vertical="center"/>
    </xf>
    <xf numFmtId="44" fontId="78" fillId="0" borderId="84" xfId="1" applyFont="1" applyFill="1" applyBorder="1" applyAlignment="1" applyProtection="1">
      <alignment vertical="center"/>
    </xf>
    <xf numFmtId="0" fontId="78" fillId="0" borderId="0" xfId="0" applyFont="1" applyFill="1" applyAlignment="1" applyProtection="1">
      <alignment vertical="center"/>
    </xf>
    <xf numFmtId="49" fontId="53" fillId="0" borderId="85" xfId="0" applyNumberFormat="1" applyFont="1" applyFill="1" applyBorder="1" applyAlignment="1" applyProtection="1">
      <alignment horizontal="center" vertical="center"/>
    </xf>
    <xf numFmtId="0" fontId="53" fillId="0" borderId="86" xfId="0" applyFont="1" applyFill="1" applyBorder="1" applyAlignment="1" applyProtection="1">
      <alignment vertical="center" wrapText="1"/>
    </xf>
    <xf numFmtId="0" fontId="53" fillId="0" borderId="87" xfId="0" applyFont="1" applyFill="1" applyBorder="1" applyAlignment="1" applyProtection="1">
      <alignment horizontal="center" vertical="center"/>
    </xf>
    <xf numFmtId="49" fontId="53" fillId="0" borderId="87" xfId="0" applyNumberFormat="1" applyFont="1" applyFill="1" applyBorder="1" applyAlignment="1" applyProtection="1">
      <alignment horizontal="center" vertical="center"/>
    </xf>
    <xf numFmtId="44" fontId="78" fillId="0" borderId="88" xfId="1" applyFont="1" applyFill="1" applyBorder="1" applyAlignment="1" applyProtection="1">
      <alignment vertical="center"/>
    </xf>
    <xf numFmtId="44" fontId="78" fillId="0" borderId="89" xfId="1" applyFont="1" applyFill="1" applyBorder="1" applyAlignment="1" applyProtection="1">
      <alignment vertical="center"/>
    </xf>
    <xf numFmtId="0" fontId="53" fillId="0" borderId="87" xfId="0" applyFont="1" applyFill="1" applyBorder="1" applyAlignment="1" applyProtection="1">
      <alignment vertical="center" wrapText="1"/>
    </xf>
    <xf numFmtId="49" fontId="53" fillId="0" borderId="90" xfId="0" applyNumberFormat="1" applyFont="1" applyFill="1" applyBorder="1" applyAlignment="1" applyProtection="1">
      <alignment horizontal="center" vertical="center"/>
    </xf>
    <xf numFmtId="0" fontId="53" fillId="0" borderId="91" xfId="0" applyFont="1" applyFill="1" applyBorder="1" applyAlignment="1" applyProtection="1">
      <alignment vertical="top" wrapText="1"/>
    </xf>
    <xf numFmtId="0" fontId="53" fillId="0" borderId="91" xfId="0" applyFont="1" applyFill="1" applyBorder="1" applyAlignment="1" applyProtection="1">
      <alignment horizontal="center" vertical="center"/>
    </xf>
    <xf numFmtId="49" fontId="53" fillId="0" borderId="91" xfId="0" applyNumberFormat="1" applyFont="1" applyFill="1" applyBorder="1" applyAlignment="1" applyProtection="1">
      <alignment horizontal="center" vertical="center"/>
    </xf>
    <xf numFmtId="44" fontId="53" fillId="0" borderId="91" xfId="1" applyFont="1" applyFill="1" applyBorder="1" applyAlignment="1" applyProtection="1">
      <alignment vertical="center"/>
    </xf>
    <xf numFmtId="44" fontId="53" fillId="0" borderId="92" xfId="1" applyFont="1" applyFill="1" applyBorder="1" applyAlignment="1" applyProtection="1">
      <alignment vertical="center"/>
    </xf>
    <xf numFmtId="44" fontId="53" fillId="0" borderId="93" xfId="1" applyFont="1" applyFill="1" applyBorder="1" applyAlignment="1" applyProtection="1">
      <alignment vertical="center"/>
    </xf>
    <xf numFmtId="49" fontId="53" fillId="0" borderId="94" xfId="0" applyNumberFormat="1" applyFont="1" applyFill="1" applyBorder="1" applyAlignment="1" applyProtection="1">
      <alignment horizontal="center" vertical="center"/>
    </xf>
    <xf numFmtId="0" fontId="53" fillId="0" borderId="91" xfId="0" applyFont="1" applyFill="1" applyBorder="1" applyAlignment="1" applyProtection="1">
      <alignment vertical="center" wrapText="1"/>
    </xf>
    <xf numFmtId="0" fontId="53" fillId="0" borderId="86" xfId="0" applyFont="1" applyFill="1" applyBorder="1" applyAlignment="1" applyProtection="1">
      <alignment horizontal="center" vertical="center"/>
    </xf>
    <xf numFmtId="44" fontId="78" fillId="0" borderId="91" xfId="1" applyFont="1" applyFill="1" applyBorder="1" applyAlignment="1" applyProtection="1">
      <alignment vertical="center"/>
    </xf>
    <xf numFmtId="44" fontId="53" fillId="0" borderId="84" xfId="1" applyFont="1" applyFill="1" applyBorder="1" applyAlignment="1" applyProtection="1">
      <alignment vertical="center"/>
    </xf>
    <xf numFmtId="44" fontId="78" fillId="0" borderId="93" xfId="1" applyFont="1" applyFill="1" applyBorder="1" applyAlignment="1" applyProtection="1">
      <alignment vertical="center"/>
    </xf>
    <xf numFmtId="0" fontId="57" fillId="0" borderId="91" xfId="0" applyFont="1" applyFill="1" applyBorder="1" applyAlignment="1" applyProtection="1">
      <alignment vertical="center" wrapText="1"/>
    </xf>
    <xf numFmtId="44" fontId="57" fillId="0" borderId="93" xfId="1" applyFont="1" applyFill="1" applyBorder="1" applyAlignment="1" applyProtection="1">
      <alignment vertical="center"/>
    </xf>
    <xf numFmtId="49" fontId="53" fillId="0" borderId="0" xfId="0" applyNumberFormat="1" applyFont="1" applyFill="1" applyAlignment="1" applyProtection="1">
      <alignment vertical="center"/>
    </xf>
    <xf numFmtId="0" fontId="53" fillId="0" borderId="0" xfId="0" applyFont="1" applyFill="1" applyAlignment="1" applyProtection="1">
      <alignment horizontal="center" vertical="center"/>
    </xf>
    <xf numFmtId="3" fontId="53" fillId="0" borderId="0" xfId="0" applyNumberFormat="1" applyFont="1" applyFill="1" applyAlignment="1" applyProtection="1">
      <alignment horizontal="center" vertical="center"/>
    </xf>
    <xf numFmtId="44" fontId="53" fillId="0" borderId="0" xfId="1" applyFont="1" applyFill="1" applyAlignment="1" applyProtection="1">
      <alignment vertical="center"/>
    </xf>
    <xf numFmtId="0" fontId="55" fillId="0" borderId="0" xfId="5"/>
    <xf numFmtId="0" fontId="59" fillId="0" borderId="0" xfId="5" applyFont="1"/>
    <xf numFmtId="0" fontId="60" fillId="0" borderId="0" xfId="5" applyFont="1" applyAlignment="1">
      <alignment horizontal="centerContinuous"/>
    </xf>
    <xf numFmtId="0" fontId="61" fillId="0" borderId="0" xfId="5" applyFont="1" applyAlignment="1">
      <alignment horizontal="centerContinuous"/>
    </xf>
    <xf numFmtId="0" fontId="61" fillId="0" borderId="0" xfId="5" applyFont="1" applyAlignment="1">
      <alignment horizontal="right"/>
    </xf>
    <xf numFmtId="49" fontId="9" fillId="0" borderId="95" xfId="5" applyNumberFormat="1" applyFont="1" applyBorder="1"/>
    <xf numFmtId="0" fontId="59" fillId="0" borderId="95" xfId="5" applyFont="1" applyBorder="1"/>
    <xf numFmtId="0" fontId="62" fillId="0" borderId="96" xfId="5" applyFont="1" applyBorder="1" applyAlignment="1">
      <alignment horizontal="right"/>
    </xf>
    <xf numFmtId="49" fontId="59" fillId="0" borderId="95" xfId="5" applyNumberFormat="1" applyFont="1" applyBorder="1" applyAlignment="1">
      <alignment horizontal="left"/>
    </xf>
    <xf numFmtId="0" fontId="59" fillId="0" borderId="97" xfId="5" applyFont="1" applyBorder="1"/>
    <xf numFmtId="49" fontId="9" fillId="0" borderId="98" xfId="5" applyNumberFormat="1" applyFont="1" applyBorder="1"/>
    <xf numFmtId="0" fontId="59" fillId="0" borderId="98" xfId="5" applyFont="1" applyBorder="1"/>
    <xf numFmtId="0" fontId="62" fillId="0" borderId="0" xfId="5" applyFont="1"/>
    <xf numFmtId="0" fontId="59" fillId="0" borderId="0" xfId="5" applyFont="1" applyAlignment="1">
      <alignment horizontal="right"/>
    </xf>
    <xf numFmtId="0" fontId="59" fillId="0" borderId="0" xfId="5" applyFont="1" applyAlignment="1"/>
    <xf numFmtId="49" fontId="62" fillId="3" borderId="79" xfId="5" applyNumberFormat="1" applyFont="1" applyFill="1" applyBorder="1"/>
    <xf numFmtId="0" fontId="62" fillId="3" borderId="99" xfId="5" applyFont="1" applyFill="1" applyBorder="1" applyAlignment="1">
      <alignment horizontal="center"/>
    </xf>
    <xf numFmtId="0" fontId="62" fillId="3" borderId="99" xfId="5" applyNumberFormat="1" applyFont="1" applyFill="1" applyBorder="1" applyAlignment="1">
      <alignment horizontal="center"/>
    </xf>
    <xf numFmtId="0" fontId="62" fillId="3" borderId="79" xfId="5" applyFont="1" applyFill="1" applyBorder="1" applyAlignment="1">
      <alignment horizontal="center"/>
    </xf>
    <xf numFmtId="0" fontId="9" fillId="0" borderId="71" xfId="5" applyFont="1" applyBorder="1" applyAlignment="1">
      <alignment horizontal="center"/>
    </xf>
    <xf numFmtId="49" fontId="9" fillId="0" borderId="71" xfId="5" applyNumberFormat="1" applyFont="1" applyBorder="1" applyAlignment="1">
      <alignment horizontal="left"/>
    </xf>
    <xf numFmtId="0" fontId="9" fillId="0" borderId="100" xfId="5" applyFont="1" applyBorder="1"/>
    <xf numFmtId="0" fontId="59" fillId="0" borderId="101" xfId="5" applyFont="1" applyBorder="1" applyAlignment="1">
      <alignment horizontal="center"/>
    </xf>
    <xf numFmtId="0" fontId="59" fillId="0" borderId="101" xfId="5" applyNumberFormat="1" applyFont="1" applyBorder="1" applyAlignment="1">
      <alignment horizontal="right"/>
    </xf>
    <xf numFmtId="0" fontId="59" fillId="0" borderId="99" xfId="5" applyNumberFormat="1" applyFont="1" applyBorder="1"/>
    <xf numFmtId="0" fontId="55" fillId="0" borderId="0" xfId="5" applyNumberFormat="1"/>
    <xf numFmtId="0" fontId="63" fillId="0" borderId="0" xfId="5" applyFont="1"/>
    <xf numFmtId="0" fontId="4" fillId="0" borderId="64" xfId="5" applyFont="1" applyBorder="1" applyAlignment="1">
      <alignment horizontal="center" vertical="top"/>
    </xf>
    <xf numFmtId="49" fontId="4" fillId="0" borderId="64" xfId="5" applyNumberFormat="1" applyFont="1" applyBorder="1" applyAlignment="1">
      <alignment horizontal="left" vertical="top"/>
    </xf>
    <xf numFmtId="0" fontId="4" fillId="0" borderId="64" xfId="5" applyFont="1" applyBorder="1" applyAlignment="1">
      <alignment vertical="top" wrapText="1"/>
    </xf>
    <xf numFmtId="49" fontId="4" fillId="0" borderId="64" xfId="5" applyNumberFormat="1" applyFont="1" applyBorder="1" applyAlignment="1">
      <alignment horizontal="center" shrinkToFit="1"/>
    </xf>
    <xf numFmtId="4" fontId="4" fillId="0" borderId="64" xfId="5" applyNumberFormat="1" applyFont="1" applyBorder="1" applyAlignment="1">
      <alignment horizontal="right"/>
    </xf>
    <xf numFmtId="4" fontId="4" fillId="0" borderId="64" xfId="5" applyNumberFormat="1" applyFont="1" applyBorder="1"/>
    <xf numFmtId="0" fontId="64" fillId="0" borderId="0" xfId="5" applyFont="1"/>
    <xf numFmtId="0" fontId="62" fillId="0" borderId="71" xfId="5" applyFont="1" applyBorder="1" applyAlignment="1">
      <alignment horizontal="center"/>
    </xf>
    <xf numFmtId="49" fontId="62" fillId="0" borderId="71" xfId="5" applyNumberFormat="1" applyFont="1" applyBorder="1" applyAlignment="1">
      <alignment horizontal="right"/>
    </xf>
    <xf numFmtId="4" fontId="65" fillId="4" borderId="102" xfId="5" applyNumberFormat="1" applyFont="1" applyFill="1" applyBorder="1" applyAlignment="1">
      <alignment horizontal="right" wrapText="1"/>
    </xf>
    <xf numFmtId="0" fontId="65" fillId="4" borderId="70" xfId="5" applyFont="1" applyFill="1" applyBorder="1" applyAlignment="1">
      <alignment horizontal="left" wrapText="1"/>
    </xf>
    <xf numFmtId="0" fontId="65" fillId="0" borderId="72" xfId="0" applyFont="1" applyBorder="1" applyAlignment="1" applyProtection="1">
      <alignment horizontal="right"/>
    </xf>
    <xf numFmtId="0" fontId="67" fillId="0" borderId="0" xfId="5" applyFont="1" applyAlignment="1">
      <alignment wrapText="1"/>
    </xf>
    <xf numFmtId="0" fontId="59" fillId="3" borderId="79" xfId="5" applyFont="1" applyFill="1" applyBorder="1" applyAlignment="1">
      <alignment horizontal="center"/>
    </xf>
    <xf numFmtId="49" fontId="68" fillId="3" borderId="79" xfId="5" applyNumberFormat="1" applyFont="1" applyFill="1" applyBorder="1" applyAlignment="1">
      <alignment horizontal="left"/>
    </xf>
    <xf numFmtId="0" fontId="68" fillId="3" borderId="100" xfId="5" applyFont="1" applyFill="1" applyBorder="1"/>
    <xf numFmtId="0" fontId="59" fillId="3" borderId="101" xfId="5" applyFont="1" applyFill="1" applyBorder="1" applyAlignment="1">
      <alignment horizontal="center"/>
    </xf>
    <xf numFmtId="4" fontId="59" fillId="3" borderId="101" xfId="5" applyNumberFormat="1" applyFont="1" applyFill="1" applyBorder="1" applyAlignment="1">
      <alignment horizontal="right"/>
    </xf>
    <xf numFmtId="4" fontId="59" fillId="3" borderId="99" xfId="5" applyNumberFormat="1" applyFont="1" applyFill="1" applyBorder="1" applyAlignment="1">
      <alignment horizontal="right"/>
    </xf>
    <xf numFmtId="4" fontId="9" fillId="3" borderId="79" xfId="5" applyNumberFormat="1" applyFont="1" applyFill="1" applyBorder="1"/>
    <xf numFmtId="3" fontId="55" fillId="0" borderId="0" xfId="5" applyNumberFormat="1"/>
    <xf numFmtId="4" fontId="69" fillId="4" borderId="102" xfId="5" applyNumberFormat="1" applyFont="1" applyFill="1" applyBorder="1" applyAlignment="1">
      <alignment horizontal="right" wrapText="1"/>
    </xf>
    <xf numFmtId="0" fontId="55" fillId="0" borderId="0" xfId="5" applyBorder="1"/>
    <xf numFmtId="0" fontId="70" fillId="0" borderId="0" xfId="5" applyFont="1" applyAlignment="1"/>
    <xf numFmtId="0" fontId="55" fillId="0" borderId="0" xfId="5" applyAlignment="1">
      <alignment horizontal="right"/>
    </xf>
    <xf numFmtId="0" fontId="71" fillId="0" borderId="0" xfId="5" applyFont="1" applyBorder="1"/>
    <xf numFmtId="3" fontId="71" fillId="0" borderId="0" xfId="5" applyNumberFormat="1" applyFont="1" applyBorder="1" applyAlignment="1">
      <alignment horizontal="right"/>
    </xf>
    <xf numFmtId="4" fontId="71" fillId="0" borderId="0" xfId="5" applyNumberFormat="1" applyFont="1" applyBorder="1"/>
    <xf numFmtId="0" fontId="70" fillId="0" borderId="0" xfId="5" applyFont="1" applyBorder="1" applyAlignment="1"/>
    <xf numFmtId="0" fontId="55" fillId="0" borderId="0" xfId="5" applyBorder="1" applyAlignment="1">
      <alignment horizontal="right"/>
    </xf>
    <xf numFmtId="0" fontId="0" fillId="0" borderId="103" xfId="0" applyBorder="1" applyAlignment="1" applyProtection="1"/>
    <xf numFmtId="0" fontId="0" fillId="0" borderId="104" xfId="0" applyBorder="1" applyAlignment="1" applyProtection="1"/>
    <xf numFmtId="0" fontId="44" fillId="5" borderId="104" xfId="0" applyFont="1" applyFill="1" applyBorder="1" applyAlignment="1" applyProtection="1">
      <alignment horizontal="left" vertical="center" indent="1"/>
    </xf>
    <xf numFmtId="0" fontId="0" fillId="5" borderId="0" xfId="0" applyFill="1" applyBorder="1" applyAlignment="1" applyProtection="1"/>
    <xf numFmtId="49" fontId="41" fillId="5" borderId="0" xfId="0" applyNumberFormat="1" applyFont="1" applyFill="1" applyBorder="1" applyAlignment="1" applyProtection="1">
      <alignment horizontal="left" vertical="center"/>
    </xf>
    <xf numFmtId="0" fontId="43" fillId="5" borderId="0" xfId="0" applyFont="1" applyFill="1" applyBorder="1" applyAlignment="1" applyProtection="1"/>
    <xf numFmtId="0" fontId="43" fillId="5" borderId="105" xfId="0" applyFont="1" applyFill="1" applyBorder="1" applyAlignment="1" applyProtection="1"/>
    <xf numFmtId="14" fontId="17" fillId="0" borderId="0" xfId="0" applyNumberFormat="1" applyFont="1" applyAlignment="1" applyProtection="1">
      <alignment horizontal="left"/>
    </xf>
    <xf numFmtId="0" fontId="0" fillId="5" borderId="104" xfId="0" applyFont="1" applyFill="1" applyBorder="1" applyAlignment="1" applyProtection="1">
      <alignment horizontal="left" vertical="center" indent="1"/>
    </xf>
    <xf numFmtId="0" fontId="43" fillId="5" borderId="0" xfId="0" applyFont="1" applyFill="1" applyBorder="1" applyAlignment="1" applyProtection="1">
      <alignment horizontal="left" vertical="center"/>
    </xf>
    <xf numFmtId="0" fontId="43" fillId="5" borderId="0" xfId="0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horizontal="right" vertical="center"/>
    </xf>
    <xf numFmtId="0" fontId="43" fillId="5" borderId="105" xfId="0" applyFont="1" applyFill="1" applyBorder="1" applyAlignment="1" applyProtection="1">
      <alignment vertical="center"/>
    </xf>
    <xf numFmtId="0" fontId="0" fillId="5" borderId="106" xfId="0" applyFont="1" applyFill="1" applyBorder="1" applyAlignment="1" applyProtection="1">
      <alignment horizontal="left" vertical="center" indent="1"/>
    </xf>
    <xf numFmtId="0" fontId="0" fillId="5" borderId="107" xfId="0" applyFont="1" applyFill="1" applyBorder="1" applyAlignment="1" applyProtection="1"/>
    <xf numFmtId="49" fontId="43" fillId="5" borderId="107" xfId="0" applyNumberFormat="1" applyFont="1" applyFill="1" applyBorder="1" applyAlignment="1" applyProtection="1">
      <alignment horizontal="left" vertical="center"/>
    </xf>
    <xf numFmtId="0" fontId="43" fillId="5" borderId="107" xfId="0" applyFont="1" applyFill="1" applyBorder="1" applyAlignment="1" applyProtection="1"/>
    <xf numFmtId="0" fontId="43" fillId="5" borderId="108" xfId="0" applyFont="1" applyFill="1" applyBorder="1" applyAlignment="1" applyProtection="1"/>
    <xf numFmtId="0" fontId="0" fillId="0" borderId="104" xfId="0" applyFont="1" applyBorder="1" applyAlignment="1" applyProtection="1">
      <alignment horizontal="left" vertical="center" indent="1"/>
    </xf>
    <xf numFmtId="0" fontId="0" fillId="0" borderId="0" xfId="0" applyBorder="1" applyAlignment="1" applyProtection="1"/>
    <xf numFmtId="49" fontId="43" fillId="0" borderId="0" xfId="0" applyNumberFormat="1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105" xfId="0" applyBorder="1" applyAlignment="1" applyProtection="1"/>
    <xf numFmtId="0" fontId="43" fillId="0" borderId="104" xfId="0" applyFont="1" applyBorder="1" applyAlignment="1" applyProtection="1">
      <alignment horizontal="left" vertical="center" indent="1"/>
    </xf>
    <xf numFmtId="0" fontId="43" fillId="0" borderId="106" xfId="0" applyFont="1" applyBorder="1" applyAlignment="1" applyProtection="1">
      <alignment horizontal="left" vertical="center" indent="1"/>
    </xf>
    <xf numFmtId="49" fontId="43" fillId="0" borderId="107" xfId="0" applyNumberFormat="1" applyFont="1" applyBorder="1" applyAlignment="1" applyProtection="1">
      <alignment horizontal="right" vertical="center"/>
    </xf>
    <xf numFmtId="49" fontId="43" fillId="0" borderId="107" xfId="0" applyNumberFormat="1" applyFont="1" applyBorder="1" applyAlignment="1" applyProtection="1">
      <alignment horizontal="left" vertical="center"/>
    </xf>
    <xf numFmtId="0" fontId="43" fillId="0" borderId="107" xfId="0" applyFont="1" applyBorder="1" applyAlignment="1" applyProtection="1">
      <alignment vertical="center"/>
    </xf>
    <xf numFmtId="0" fontId="0" fillId="0" borderId="107" xfId="0" applyFont="1" applyBorder="1" applyAlignment="1" applyProtection="1">
      <alignment vertical="center"/>
    </xf>
    <xf numFmtId="0" fontId="0" fillId="0" borderId="108" xfId="0" applyBorder="1" applyAlignment="1" applyProtection="1"/>
    <xf numFmtId="0" fontId="43" fillId="0" borderId="0" xfId="0" applyFont="1" applyFill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left" vertical="center"/>
    </xf>
    <xf numFmtId="0" fontId="0" fillId="0" borderId="106" xfId="0" applyBorder="1" applyAlignment="1" applyProtection="1">
      <alignment horizontal="left" indent="1"/>
    </xf>
    <xf numFmtId="0" fontId="43" fillId="0" borderId="107" xfId="0" applyFont="1" applyBorder="1" applyAlignment="1" applyProtection="1">
      <alignment horizontal="right" vertical="center"/>
    </xf>
    <xf numFmtId="0" fontId="43" fillId="0" borderId="107" xfId="0" applyFont="1" applyFill="1" applyBorder="1" applyAlignment="1" applyProtection="1">
      <alignment horizontal="left" vertical="center"/>
    </xf>
    <xf numFmtId="0" fontId="0" fillId="0" borderId="107" xfId="0" applyBorder="1" applyAlignment="1" applyProtection="1">
      <alignment vertical="center"/>
    </xf>
    <xf numFmtId="0" fontId="0" fillId="0" borderId="107" xfId="0" applyBorder="1" applyAlignment="1" applyProtection="1"/>
    <xf numFmtId="0" fontId="0" fillId="0" borderId="107" xfId="0" applyBorder="1" applyAlignment="1" applyProtection="1">
      <alignment horizontal="right"/>
    </xf>
    <xf numFmtId="0" fontId="0" fillId="0" borderId="107" xfId="0" applyFont="1" applyBorder="1" applyAlignment="1" applyProtection="1">
      <alignment horizontal="right" vertical="center"/>
    </xf>
    <xf numFmtId="0" fontId="0" fillId="0" borderId="109" xfId="0" applyFont="1" applyBorder="1" applyAlignment="1" applyProtection="1">
      <alignment horizontal="left" vertical="top" indent="1"/>
    </xf>
    <xf numFmtId="0" fontId="0" fillId="0" borderId="110" xfId="0" applyBorder="1" applyAlignment="1" applyProtection="1">
      <alignment vertical="top"/>
    </xf>
    <xf numFmtId="0" fontId="43" fillId="0" borderId="110" xfId="0" applyFont="1" applyFill="1" applyBorder="1" applyAlignment="1" applyProtection="1">
      <alignment horizontal="left" vertical="top"/>
    </xf>
    <xf numFmtId="0" fontId="43" fillId="0" borderId="110" xfId="0" applyFont="1" applyBorder="1" applyAlignment="1" applyProtection="1">
      <alignment vertical="center"/>
    </xf>
    <xf numFmtId="0" fontId="0" fillId="0" borderId="110" xfId="0" applyFont="1" applyBorder="1" applyAlignment="1" applyProtection="1">
      <alignment horizontal="right" vertical="center"/>
    </xf>
    <xf numFmtId="0" fontId="0" fillId="0" borderId="111" xfId="0" applyBorder="1" applyAlignment="1" applyProtection="1"/>
    <xf numFmtId="0" fontId="0" fillId="0" borderId="107" xfId="0" applyBorder="1" applyAlignment="1" applyProtection="1">
      <alignment horizontal="left"/>
    </xf>
    <xf numFmtId="49" fontId="0" fillId="0" borderId="104" xfId="0" applyNumberFormat="1" applyBorder="1" applyAlignment="1" applyProtection="1"/>
    <xf numFmtId="49" fontId="0" fillId="0" borderId="112" xfId="0" applyNumberFormat="1" applyBorder="1" applyAlignment="1" applyProtection="1">
      <alignment horizontal="left" vertical="center" indent="1"/>
    </xf>
    <xf numFmtId="0" fontId="0" fillId="0" borderId="101" xfId="0" applyBorder="1" applyAlignment="1" applyProtection="1">
      <alignment horizontal="left" vertical="center"/>
    </xf>
    <xf numFmtId="0" fontId="0" fillId="0" borderId="101" xfId="0" applyBorder="1" applyAlignment="1" applyProtection="1"/>
    <xf numFmtId="0" fontId="43" fillId="0" borderId="112" xfId="0" applyFont="1" applyBorder="1" applyAlignment="1" applyProtection="1">
      <alignment horizontal="left" vertical="center" indent="1"/>
    </xf>
    <xf numFmtId="0" fontId="43" fillId="0" borderId="101" xfId="0" applyFont="1" applyBorder="1" applyAlignment="1" applyProtection="1">
      <alignment horizontal="left" vertical="center"/>
    </xf>
    <xf numFmtId="0" fontId="43" fillId="0" borderId="101" xfId="0" applyFont="1" applyBorder="1" applyAlignment="1" applyProtection="1"/>
    <xf numFmtId="0" fontId="0" fillId="0" borderId="112" xfId="0" applyBorder="1" applyAlignment="1" applyProtection="1">
      <alignment horizontal="left" indent="1"/>
    </xf>
    <xf numFmtId="1" fontId="43" fillId="0" borderId="101" xfId="0" applyNumberFormat="1" applyFont="1" applyBorder="1" applyAlignment="1" applyProtection="1">
      <alignment horizontal="right" vertical="center"/>
    </xf>
    <xf numFmtId="0" fontId="0" fillId="0" borderId="101" xfId="0" applyBorder="1" applyAlignment="1" applyProtection="1">
      <alignment horizontal="left" vertical="center" indent="1"/>
    </xf>
    <xf numFmtId="0" fontId="43" fillId="0" borderId="101" xfId="0" applyFont="1" applyBorder="1" applyAlignment="1" applyProtection="1">
      <alignment vertical="center"/>
    </xf>
    <xf numFmtId="49" fontId="0" fillId="0" borderId="113" xfId="0" applyNumberFormat="1" applyFont="1" applyBorder="1" applyAlignment="1" applyProtection="1">
      <alignment horizontal="left" vertical="center"/>
    </xf>
    <xf numFmtId="0" fontId="0" fillId="0" borderId="112" xfId="0" applyBorder="1" applyAlignment="1" applyProtection="1">
      <alignment horizontal="left" vertical="center" indent="1"/>
    </xf>
    <xf numFmtId="1" fontId="43" fillId="0" borderId="100" xfId="0" applyNumberFormat="1" applyFont="1" applyBorder="1" applyAlignment="1" applyProtection="1">
      <alignment horizontal="right" vertical="center"/>
    </xf>
    <xf numFmtId="0" fontId="0" fillId="0" borderId="106" xfId="0" applyBorder="1" applyAlignment="1" applyProtection="1">
      <alignment horizontal="left" vertical="center" indent="1"/>
    </xf>
    <xf numFmtId="0" fontId="0" fillId="0" borderId="107" xfId="0" applyBorder="1" applyAlignment="1" applyProtection="1">
      <alignment horizontal="left" vertical="center"/>
    </xf>
    <xf numFmtId="1" fontId="43" fillId="0" borderId="73" xfId="0" applyNumberFormat="1" applyFont="1" applyBorder="1" applyAlignment="1" applyProtection="1">
      <alignment horizontal="right" vertical="center"/>
    </xf>
    <xf numFmtId="0" fontId="0" fillId="0" borderId="107" xfId="0" applyBorder="1" applyAlignment="1" applyProtection="1">
      <alignment horizontal="left" vertical="center" indent="1"/>
    </xf>
    <xf numFmtId="49" fontId="0" fillId="0" borderId="108" xfId="0" applyNumberFormat="1" applyFont="1" applyBorder="1" applyAlignment="1" applyProtection="1">
      <alignment horizontal="left" vertical="center"/>
    </xf>
    <xf numFmtId="0" fontId="0" fillId="0" borderId="104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105" xfId="0" applyNumberFormat="1" applyFont="1" applyBorder="1" applyAlignment="1" applyProtection="1">
      <alignment horizontal="left" vertical="center"/>
    </xf>
    <xf numFmtId="0" fontId="40" fillId="5" borderId="114" xfId="0" applyFont="1" applyFill="1" applyBorder="1" applyAlignment="1" applyProtection="1">
      <alignment horizontal="left" vertical="center" indent="1"/>
    </xf>
    <xf numFmtId="0" fontId="13" fillId="5" borderId="115" xfId="0" applyFont="1" applyFill="1" applyBorder="1" applyAlignment="1" applyProtection="1">
      <alignment horizontal="left" vertical="center"/>
    </xf>
    <xf numFmtId="0" fontId="0" fillId="5" borderId="115" xfId="0" applyFill="1" applyBorder="1" applyAlignment="1" applyProtection="1">
      <alignment horizontal="left" vertical="center"/>
    </xf>
    <xf numFmtId="4" fontId="40" fillId="5" borderId="115" xfId="0" applyNumberFormat="1" applyFont="1" applyFill="1" applyBorder="1" applyAlignment="1" applyProtection="1">
      <alignment horizontal="left" vertical="center"/>
    </xf>
    <xf numFmtId="49" fontId="0" fillId="5" borderId="116" xfId="0" applyNumberFormat="1" applyFill="1" applyBorder="1" applyAlignment="1" applyProtection="1">
      <alignment horizontal="left" vertical="center"/>
    </xf>
    <xf numFmtId="0" fontId="0" fillId="5" borderId="115" xfId="0" applyFill="1" applyBorder="1" applyAlignment="1" applyProtection="1"/>
    <xf numFmtId="49" fontId="43" fillId="5" borderId="116" xfId="0" applyNumberFormat="1" applyFont="1" applyFill="1" applyBorder="1" applyAlignment="1" applyProtection="1">
      <alignment horizontal="left" vertical="center"/>
    </xf>
    <xf numFmtId="0" fontId="0" fillId="0" borderId="105" xfId="0" applyBorder="1" applyAlignment="1" applyProtection="1">
      <alignment horizontal="right"/>
    </xf>
    <xf numFmtId="0" fontId="0" fillId="0" borderId="104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43" fillId="0" borderId="107" xfId="0" applyFont="1" applyBorder="1" applyAlignment="1" applyProtection="1">
      <alignment vertical="top"/>
    </xf>
    <xf numFmtId="14" fontId="43" fillId="0" borderId="107" xfId="0" applyNumberFormat="1" applyFont="1" applyBorder="1" applyAlignment="1" applyProtection="1">
      <alignment horizontal="center" vertical="top"/>
    </xf>
    <xf numFmtId="0" fontId="43" fillId="0" borderId="104" xfId="0" applyFont="1" applyBorder="1" applyAlignment="1" applyProtection="1"/>
    <xf numFmtId="0" fontId="43" fillId="0" borderId="0" xfId="0" applyFont="1" applyBorder="1" applyAlignment="1" applyProtection="1"/>
    <xf numFmtId="0" fontId="43" fillId="0" borderId="107" xfId="0" applyFont="1" applyBorder="1" applyAlignment="1" applyProtection="1"/>
    <xf numFmtId="0" fontId="43" fillId="0" borderId="105" xfId="0" applyFont="1" applyBorder="1" applyAlignment="1" applyProtection="1">
      <alignment horizontal="right"/>
    </xf>
    <xf numFmtId="0" fontId="43" fillId="0" borderId="0" xfId="0" applyFont="1" applyAlignment="1" applyProtection="1"/>
    <xf numFmtId="0" fontId="0" fillId="0" borderId="0" xfId="0" applyBorder="1" applyAlignment="1" applyProtection="1">
      <alignment horizontal="center"/>
    </xf>
    <xf numFmtId="0" fontId="0" fillId="0" borderId="117" xfId="0" applyBorder="1" applyAlignment="1" applyProtection="1"/>
    <xf numFmtId="0" fontId="0" fillId="0" borderId="118" xfId="0" applyBorder="1" applyAlignment="1" applyProtection="1"/>
    <xf numFmtId="0" fontId="0" fillId="0" borderId="119" xfId="0" applyBorder="1" applyAlignment="1" applyProtection="1">
      <alignment horizontal="right"/>
    </xf>
    <xf numFmtId="0" fontId="40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shrinkToFit="1"/>
    </xf>
    <xf numFmtId="3" fontId="0" fillId="0" borderId="70" xfId="0" applyNumberFormat="1" applyBorder="1" applyAlignment="1" applyProtection="1"/>
    <xf numFmtId="3" fontId="42" fillId="5" borderId="120" xfId="0" applyNumberFormat="1" applyFont="1" applyFill="1" applyBorder="1" applyAlignment="1" applyProtection="1">
      <alignment vertical="center"/>
    </xf>
    <xf numFmtId="3" fontId="42" fillId="5" borderId="110" xfId="0" applyNumberFormat="1" applyFont="1" applyFill="1" applyBorder="1" applyAlignment="1" applyProtection="1">
      <alignment vertical="center"/>
    </xf>
    <xf numFmtId="3" fontId="42" fillId="5" borderId="110" xfId="0" applyNumberFormat="1" applyFont="1" applyFill="1" applyBorder="1" applyAlignment="1" applyProtection="1">
      <alignment vertical="center" wrapText="1"/>
    </xf>
    <xf numFmtId="3" fontId="45" fillId="5" borderId="121" xfId="0" applyNumberFormat="1" applyFont="1" applyFill="1" applyBorder="1" applyAlignment="1" applyProtection="1">
      <alignment horizontal="center" vertical="center" wrapText="1" shrinkToFit="1"/>
    </xf>
    <xf numFmtId="3" fontId="42" fillId="5" borderId="121" xfId="0" applyNumberFormat="1" applyFont="1" applyFill="1" applyBorder="1" applyAlignment="1" applyProtection="1">
      <alignment horizontal="center" vertical="center" wrapText="1" shrinkToFit="1"/>
    </xf>
    <xf numFmtId="3" fontId="42" fillId="5" borderId="121" xfId="0" applyNumberFormat="1" applyFont="1" applyFill="1" applyBorder="1" applyAlignment="1" applyProtection="1">
      <alignment horizontal="center" vertical="center" wrapText="1"/>
    </xf>
    <xf numFmtId="3" fontId="0" fillId="0" borderId="122" xfId="0" applyNumberFormat="1" applyBorder="1" applyAlignment="1" applyProtection="1"/>
    <xf numFmtId="3" fontId="17" fillId="0" borderId="123" xfId="0" applyNumberFormat="1" applyFont="1" applyBorder="1" applyAlignment="1" applyProtection="1">
      <alignment horizontal="right" wrapText="1" shrinkToFit="1"/>
    </xf>
    <xf numFmtId="3" fontId="17" fillId="0" borderId="123" xfId="0" applyNumberFormat="1" applyFont="1" applyBorder="1" applyAlignment="1" applyProtection="1">
      <alignment horizontal="right" shrinkToFit="1"/>
    </xf>
    <xf numFmtId="3" fontId="0" fillId="0" borderId="123" xfId="0" applyNumberFormat="1" applyBorder="1" applyAlignment="1" applyProtection="1">
      <alignment shrinkToFit="1"/>
    </xf>
    <xf numFmtId="3" fontId="0" fillId="0" borderId="123" xfId="0" applyNumberFormat="1" applyBorder="1" applyAlignment="1" applyProtection="1"/>
    <xf numFmtId="3" fontId="0" fillId="6" borderId="124" xfId="0" applyNumberFormat="1" applyFill="1" applyBorder="1" applyAlignment="1" applyProtection="1">
      <alignment wrapText="1" shrinkToFit="1"/>
    </xf>
    <xf numFmtId="3" fontId="0" fillId="6" borderId="124" xfId="0" applyNumberFormat="1" applyFill="1" applyBorder="1" applyAlignment="1" applyProtection="1">
      <alignment shrinkToFit="1"/>
    </xf>
    <xf numFmtId="3" fontId="0" fillId="6" borderId="124" xfId="0" applyNumberFormat="1" applyFill="1" applyBorder="1" applyAlignment="1" applyProtection="1"/>
    <xf numFmtId="0" fontId="49" fillId="0" borderId="0" xfId="0" applyNumberFormat="1" applyFont="1" applyAlignment="1" applyProtection="1">
      <alignment wrapText="1"/>
    </xf>
    <xf numFmtId="0" fontId="41" fillId="0" borderId="0" xfId="0" applyFont="1" applyAlignment="1" applyProtection="1"/>
    <xf numFmtId="0" fontId="50" fillId="0" borderId="70" xfId="0" applyFont="1" applyBorder="1" applyAlignment="1" applyProtection="1">
      <alignment horizontal="center" vertical="center" wrapText="1"/>
    </xf>
    <xf numFmtId="0" fontId="50" fillId="5" borderId="65" xfId="0" applyFont="1" applyFill="1" applyBorder="1" applyAlignment="1" applyProtection="1">
      <alignment horizontal="center" vertical="center" wrapText="1"/>
    </xf>
    <xf numFmtId="0" fontId="50" fillId="5" borderId="110" xfId="0" applyFont="1" applyFill="1" applyBorder="1" applyAlignment="1" applyProtection="1">
      <alignment horizontal="center" vertical="center" wrapText="1"/>
    </xf>
    <xf numFmtId="0" fontId="50" fillId="5" borderId="64" xfId="0" applyFont="1" applyFill="1" applyBorder="1" applyAlignment="1" applyProtection="1">
      <alignment horizontal="center" vertical="center" wrapText="1"/>
    </xf>
    <xf numFmtId="0" fontId="42" fillId="0" borderId="70" xfId="0" applyFont="1" applyBorder="1" applyAlignment="1" applyProtection="1">
      <alignment vertical="center"/>
    </xf>
    <xf numFmtId="49" fontId="42" fillId="0" borderId="65" xfId="0" applyNumberFormat="1" applyFont="1" applyBorder="1" applyAlignment="1" applyProtection="1">
      <alignment vertical="center"/>
    </xf>
    <xf numFmtId="4" fontId="42" fillId="0" borderId="64" xfId="0" applyNumberFormat="1" applyFont="1" applyBorder="1" applyAlignment="1" applyProtection="1">
      <alignment horizontal="center" vertical="center"/>
    </xf>
    <xf numFmtId="4" fontId="42" fillId="0" borderId="64" xfId="0" applyNumberFormat="1" applyFont="1" applyBorder="1" applyAlignment="1" applyProtection="1">
      <alignment vertical="center"/>
    </xf>
    <xf numFmtId="49" fontId="42" fillId="0" borderId="70" xfId="0" applyNumberFormat="1" applyFont="1" applyBorder="1" applyAlignment="1" applyProtection="1">
      <alignment vertical="center"/>
    </xf>
    <xf numFmtId="4" fontId="42" fillId="0" borderId="71" xfId="0" applyNumberFormat="1" applyFont="1" applyBorder="1" applyAlignment="1" applyProtection="1">
      <alignment horizontal="center" vertical="center"/>
    </xf>
    <xf numFmtId="4" fontId="42" fillId="0" borderId="71" xfId="0" applyNumberFormat="1" applyFont="1" applyBorder="1" applyAlignment="1" applyProtection="1">
      <alignment vertical="center"/>
    </xf>
    <xf numFmtId="49" fontId="42" fillId="0" borderId="73" xfId="0" applyNumberFormat="1" applyFont="1" applyBorder="1" applyAlignment="1" applyProtection="1">
      <alignment vertical="center"/>
    </xf>
    <xf numFmtId="4" fontId="42" fillId="0" borderId="74" xfId="0" applyNumberFormat="1" applyFont="1" applyBorder="1" applyAlignment="1" applyProtection="1">
      <alignment horizontal="center" vertical="center"/>
    </xf>
    <xf numFmtId="4" fontId="42" fillId="0" borderId="74" xfId="0" applyNumberFormat="1" applyFont="1" applyBorder="1" applyAlignment="1" applyProtection="1">
      <alignment vertical="center"/>
    </xf>
    <xf numFmtId="0" fontId="42" fillId="0" borderId="70" xfId="0" applyFont="1" applyBorder="1" applyAlignment="1" applyProtection="1"/>
    <xf numFmtId="0" fontId="42" fillId="6" borderId="73" xfId="0" applyFont="1" applyFill="1" applyBorder="1" applyAlignment="1" applyProtection="1"/>
    <xf numFmtId="0" fontId="42" fillId="6" borderId="107" xfId="0" applyFont="1" applyFill="1" applyBorder="1" applyAlignment="1" applyProtection="1"/>
    <xf numFmtId="4" fontId="42" fillId="6" borderId="74" xfId="0" applyNumberFormat="1" applyFont="1" applyFill="1" applyBorder="1" applyAlignment="1" applyProtection="1">
      <alignment horizontal="center"/>
    </xf>
    <xf numFmtId="4" fontId="42" fillId="6" borderId="74" xfId="0" applyNumberFormat="1" applyFont="1" applyFill="1" applyBorder="1" applyAlignment="1" applyProtection="1"/>
    <xf numFmtId="4" fontId="0" fillId="0" borderId="0" xfId="0" applyNumberFormat="1" applyAlignment="1" applyProtection="1"/>
    <xf numFmtId="0" fontId="72" fillId="0" borderId="118" xfId="0" applyFont="1" applyBorder="1" applyAlignment="1" applyProtection="1">
      <alignment horizontal="centerContinuous" vertical="top"/>
    </xf>
    <xf numFmtId="0" fontId="59" fillId="0" borderId="118" xfId="0" applyFont="1" applyBorder="1" applyAlignment="1" applyProtection="1">
      <alignment horizontal="centerContinuous"/>
    </xf>
    <xf numFmtId="0" fontId="9" fillId="3" borderId="125" xfId="0" applyFont="1" applyFill="1" applyBorder="1" applyAlignment="1" applyProtection="1">
      <alignment horizontal="left"/>
    </xf>
    <xf numFmtId="0" fontId="62" fillId="3" borderId="126" xfId="0" applyFont="1" applyFill="1" applyBorder="1" applyAlignment="1" applyProtection="1">
      <alignment horizontal="centerContinuous"/>
    </xf>
    <xf numFmtId="49" fontId="73" fillId="3" borderId="127" xfId="0" applyNumberFormat="1" applyFont="1" applyFill="1" applyBorder="1" applyAlignment="1" applyProtection="1">
      <alignment horizontal="left"/>
    </xf>
    <xf numFmtId="0" fontId="62" fillId="0" borderId="74" xfId="0" applyFont="1" applyBorder="1" applyAlignment="1" applyProtection="1"/>
    <xf numFmtId="49" fontId="62" fillId="0" borderId="128" xfId="0" applyNumberFormat="1" applyFont="1" applyBorder="1" applyAlignment="1" applyProtection="1">
      <alignment horizontal="left"/>
    </xf>
    <xf numFmtId="0" fontId="59" fillId="0" borderId="112" xfId="0" applyFont="1" applyBorder="1" applyAlignment="1" applyProtection="1"/>
    <xf numFmtId="0" fontId="62" fillId="0" borderId="99" xfId="0" applyFont="1" applyBorder="1" applyAlignment="1" applyProtection="1"/>
    <xf numFmtId="49" fontId="62" fillId="0" borderId="101" xfId="0" applyNumberFormat="1" applyFont="1" applyBorder="1" applyAlignment="1" applyProtection="1"/>
    <xf numFmtId="49" fontId="62" fillId="0" borderId="99" xfId="0" applyNumberFormat="1" applyFont="1" applyBorder="1" applyAlignment="1" applyProtection="1"/>
    <xf numFmtId="0" fontId="62" fillId="0" borderId="79" xfId="0" applyFont="1" applyBorder="1" applyAlignment="1" applyProtection="1"/>
    <xf numFmtId="0" fontId="62" fillId="0" borderId="80" xfId="0" applyFont="1" applyBorder="1" applyAlignment="1" applyProtection="1">
      <alignment horizontal="left"/>
    </xf>
    <xf numFmtId="0" fontId="9" fillId="0" borderId="112" xfId="0" applyFont="1" applyBorder="1" applyAlignment="1" applyProtection="1"/>
    <xf numFmtId="49" fontId="62" fillId="0" borderId="80" xfId="0" applyNumberFormat="1" applyFont="1" applyBorder="1" applyAlignment="1" applyProtection="1">
      <alignment horizontal="left"/>
    </xf>
    <xf numFmtId="49" fontId="9" fillId="3" borderId="112" xfId="0" applyNumberFormat="1" applyFont="1" applyFill="1" applyBorder="1" applyAlignment="1" applyProtection="1"/>
    <xf numFmtId="49" fontId="59" fillId="3" borderId="99" xfId="0" applyNumberFormat="1" applyFont="1" applyFill="1" applyBorder="1" applyAlignment="1" applyProtection="1"/>
    <xf numFmtId="49" fontId="9" fillId="3" borderId="101" xfId="0" applyNumberFormat="1" applyFont="1" applyFill="1" applyBorder="1" applyAlignment="1" applyProtection="1"/>
    <xf numFmtId="49" fontId="59" fillId="3" borderId="101" xfId="0" applyNumberFormat="1" applyFont="1" applyFill="1" applyBorder="1" applyAlignment="1" applyProtection="1"/>
    <xf numFmtId="0" fontId="62" fillId="0" borderId="79" xfId="0" applyFont="1" applyFill="1" applyBorder="1" applyAlignment="1" applyProtection="1"/>
    <xf numFmtId="3" fontId="62" fillId="0" borderId="80" xfId="0" applyNumberFormat="1" applyFont="1" applyBorder="1" applyAlignment="1" applyProtection="1">
      <alignment horizontal="left"/>
    </xf>
    <xf numFmtId="0" fontId="0" fillId="0" borderId="0" xfId="0" applyFill="1" applyAlignment="1" applyProtection="1"/>
    <xf numFmtId="49" fontId="9" fillId="3" borderId="104" xfId="0" applyNumberFormat="1" applyFont="1" applyFill="1" applyBorder="1" applyAlignment="1" applyProtection="1"/>
    <xf numFmtId="49" fontId="59" fillId="3" borderId="72" xfId="0" applyNumberFormat="1" applyFont="1" applyFill="1" applyBorder="1" applyAlignment="1" applyProtection="1"/>
    <xf numFmtId="49" fontId="9" fillId="3" borderId="0" xfId="0" applyNumberFormat="1" applyFont="1" applyFill="1" applyBorder="1" applyAlignment="1" applyProtection="1"/>
    <xf numFmtId="49" fontId="59" fillId="3" borderId="0" xfId="0" applyNumberFormat="1" applyFont="1" applyFill="1" applyBorder="1" applyAlignment="1" applyProtection="1"/>
    <xf numFmtId="49" fontId="62" fillId="0" borderId="79" xfId="0" applyNumberFormat="1" applyFont="1" applyBorder="1" applyAlignment="1" applyProtection="1">
      <alignment horizontal="left"/>
    </xf>
    <xf numFmtId="0" fontId="62" fillId="0" borderId="78" xfId="0" applyFont="1" applyBorder="1" applyAlignment="1" applyProtection="1"/>
    <xf numFmtId="0" fontId="62" fillId="0" borderId="79" xfId="0" applyNumberFormat="1" applyFont="1" applyBorder="1" applyAlignment="1" applyProtection="1"/>
    <xf numFmtId="0" fontId="62" fillId="0" borderId="113" xfId="0" applyNumberFormat="1" applyFon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Alignment="1" applyProtection="1"/>
    <xf numFmtId="0" fontId="62" fillId="0" borderId="113" xfId="0" applyFont="1" applyBorder="1" applyAlignment="1" applyProtection="1">
      <alignment horizontal="left"/>
    </xf>
    <xf numFmtId="0" fontId="62" fillId="0" borderId="113" xfId="0" applyFont="1" applyFill="1" applyBorder="1" applyAlignment="1" applyProtection="1"/>
    <xf numFmtId="0" fontId="39" fillId="0" borderId="0" xfId="0" applyFont="1" applyFill="1" applyBorder="1" applyAlignment="1" applyProtection="1"/>
    <xf numFmtId="0" fontId="62" fillId="0" borderId="113" xfId="0" applyFont="1" applyBorder="1" applyAlignment="1" applyProtection="1"/>
    <xf numFmtId="3" fontId="0" fillId="0" borderId="0" xfId="0" applyNumberFormat="1" applyAlignment="1" applyProtection="1"/>
    <xf numFmtId="0" fontId="62" fillId="0" borderId="112" xfId="0" applyFont="1" applyBorder="1" applyAlignment="1" applyProtection="1"/>
    <xf numFmtId="0" fontId="62" fillId="0" borderId="74" xfId="0" applyFont="1" applyBorder="1" applyAlignment="1" applyProtection="1">
      <alignment horizontal="left"/>
    </xf>
    <xf numFmtId="0" fontId="62" fillId="0" borderId="108" xfId="0" applyFont="1" applyBorder="1" applyAlignment="1" applyProtection="1">
      <alignment horizontal="left"/>
    </xf>
    <xf numFmtId="0" fontId="72" fillId="0" borderId="129" xfId="0" applyFont="1" applyBorder="1" applyAlignment="1" applyProtection="1">
      <alignment horizontal="centerContinuous" vertical="center"/>
    </xf>
    <xf numFmtId="0" fontId="11" fillId="0" borderId="130" xfId="0" applyFont="1" applyBorder="1" applyAlignment="1" applyProtection="1">
      <alignment horizontal="centerContinuous" vertical="center"/>
    </xf>
    <xf numFmtId="0" fontId="59" fillId="0" borderId="130" xfId="0" applyFont="1" applyBorder="1" applyAlignment="1" applyProtection="1">
      <alignment horizontal="centerContinuous" vertical="center"/>
    </xf>
    <xf numFmtId="0" fontId="59" fillId="0" borderId="131" xfId="0" applyFont="1" applyBorder="1" applyAlignment="1" applyProtection="1">
      <alignment horizontal="centerContinuous" vertical="center"/>
    </xf>
    <xf numFmtId="0" fontId="9" fillId="3" borderId="114" xfId="0" applyFont="1" applyFill="1" applyBorder="1" applyAlignment="1" applyProtection="1">
      <alignment horizontal="left"/>
    </xf>
    <xf numFmtId="0" fontId="59" fillId="3" borderId="115" xfId="0" applyFont="1" applyFill="1" applyBorder="1" applyAlignment="1" applyProtection="1">
      <alignment horizontal="left"/>
    </xf>
    <xf numFmtId="0" fontId="59" fillId="3" borderId="116" xfId="0" applyFont="1" applyFill="1" applyBorder="1" applyAlignment="1" applyProtection="1">
      <alignment horizontal="centerContinuous"/>
    </xf>
    <xf numFmtId="0" fontId="9" fillId="3" borderId="115" xfId="0" applyFont="1" applyFill="1" applyBorder="1" applyAlignment="1" applyProtection="1">
      <alignment horizontal="centerContinuous"/>
    </xf>
    <xf numFmtId="0" fontId="59" fillId="3" borderId="115" xfId="0" applyFont="1" applyFill="1" applyBorder="1" applyAlignment="1" applyProtection="1">
      <alignment horizontal="centerContinuous"/>
    </xf>
    <xf numFmtId="0" fontId="59" fillId="0" borderId="132" xfId="0" applyFont="1" applyBorder="1" applyAlignment="1" applyProtection="1"/>
    <xf numFmtId="0" fontId="59" fillId="0" borderId="107" xfId="0" applyFont="1" applyBorder="1" applyAlignment="1" applyProtection="1"/>
    <xf numFmtId="3" fontId="59" fillId="0" borderId="128" xfId="0" applyNumberFormat="1" applyFont="1" applyBorder="1" applyAlignment="1" applyProtection="1"/>
    <xf numFmtId="0" fontId="59" fillId="0" borderId="125" xfId="0" applyFont="1" applyBorder="1" applyAlignment="1" applyProtection="1"/>
    <xf numFmtId="3" fontId="59" fillId="0" borderId="127" xfId="0" applyNumberFormat="1" applyFont="1" applyBorder="1" applyAlignment="1" applyProtection="1"/>
    <xf numFmtId="0" fontId="59" fillId="0" borderId="126" xfId="0" applyFont="1" applyBorder="1" applyAlignment="1" applyProtection="1"/>
    <xf numFmtId="3" fontId="59" fillId="0" borderId="101" xfId="0" applyNumberFormat="1" applyFont="1" applyBorder="1" applyAlignment="1" applyProtection="1"/>
    <xf numFmtId="0" fontId="59" fillId="0" borderId="99" xfId="0" applyFont="1" applyBorder="1" applyAlignment="1" applyProtection="1"/>
    <xf numFmtId="0" fontId="59" fillId="0" borderId="133" xfId="0" applyFont="1" applyBorder="1" applyAlignment="1" applyProtection="1"/>
    <xf numFmtId="0" fontId="59" fillId="0" borderId="107" xfId="0" applyFont="1" applyBorder="1" applyAlignment="1" applyProtection="1">
      <alignment shrinkToFit="1"/>
    </xf>
    <xf numFmtId="0" fontId="59" fillId="0" borderId="106" xfId="0" applyFont="1" applyBorder="1" applyAlignment="1" applyProtection="1"/>
    <xf numFmtId="0" fontId="59" fillId="0" borderId="104" xfId="0" applyFont="1" applyBorder="1" applyAlignment="1" applyProtection="1"/>
    <xf numFmtId="0" fontId="59" fillId="0" borderId="0" xfId="0" applyFont="1" applyBorder="1" applyAlignment="1" applyProtection="1"/>
    <xf numFmtId="3" fontId="59" fillId="0" borderId="134" xfId="0" applyNumberFormat="1" applyFont="1" applyBorder="1" applyAlignment="1" applyProtection="1"/>
    <xf numFmtId="0" fontId="59" fillId="0" borderId="135" xfId="0" applyFont="1" applyBorder="1" applyAlignment="1" applyProtection="1"/>
    <xf numFmtId="3" fontId="59" fillId="0" borderId="136" xfId="0" applyNumberFormat="1" applyFont="1" applyBorder="1" applyAlignment="1" applyProtection="1"/>
    <xf numFmtId="0" fontId="59" fillId="0" borderId="137" xfId="0" applyFont="1" applyBorder="1" applyAlignment="1" applyProtection="1"/>
    <xf numFmtId="0" fontId="9" fillId="3" borderId="125" xfId="0" applyFont="1" applyFill="1" applyBorder="1" applyAlignment="1" applyProtection="1"/>
    <xf numFmtId="0" fontId="9" fillId="3" borderId="127" xfId="0" applyFont="1" applyFill="1" applyBorder="1" applyAlignment="1" applyProtection="1"/>
    <xf numFmtId="0" fontId="9" fillId="3" borderId="126" xfId="0" applyFont="1" applyFill="1" applyBorder="1" applyAlignment="1" applyProtection="1"/>
    <xf numFmtId="0" fontId="9" fillId="3" borderId="138" xfId="0" applyFont="1" applyFill="1" applyBorder="1" applyAlignment="1" applyProtection="1"/>
    <xf numFmtId="0" fontId="9" fillId="3" borderId="139" xfId="0" applyFont="1" applyFill="1" applyBorder="1" applyAlignment="1" applyProtection="1"/>
    <xf numFmtId="0" fontId="59" fillId="0" borderId="72" xfId="0" applyFont="1" applyBorder="1" applyAlignment="1" applyProtection="1"/>
    <xf numFmtId="0" fontId="59" fillId="0" borderId="0" xfId="0" applyFont="1" applyAlignment="1" applyProtection="1"/>
    <xf numFmtId="0" fontId="59" fillId="0" borderId="70" xfId="0" applyFont="1" applyBorder="1" applyAlignment="1" applyProtection="1"/>
    <xf numFmtId="0" fontId="59" fillId="0" borderId="105" xfId="0" applyFont="1" applyBorder="1" applyAlignment="1" applyProtection="1"/>
    <xf numFmtId="0" fontId="59" fillId="0" borderId="0" xfId="0" applyFont="1" applyBorder="1" applyAlignment="1" applyProtection="1">
      <alignment horizontal="right"/>
    </xf>
    <xf numFmtId="172" fontId="59" fillId="0" borderId="0" xfId="0" applyNumberFormat="1" applyFont="1" applyBorder="1" applyAlignment="1" applyProtection="1"/>
    <xf numFmtId="0" fontId="59" fillId="0" borderId="0" xfId="0" applyFont="1" applyFill="1" applyBorder="1" applyAlignment="1" applyProtection="1"/>
    <xf numFmtId="0" fontId="59" fillId="0" borderId="75" xfId="0" applyFont="1" applyBorder="1" applyAlignment="1" applyProtection="1"/>
    <xf numFmtId="0" fontId="59" fillId="0" borderId="73" xfId="0" applyFont="1" applyBorder="1" applyAlignment="1" applyProtection="1"/>
    <xf numFmtId="0" fontId="59" fillId="0" borderId="109" xfId="0" applyFont="1" applyBorder="1" applyAlignment="1" applyProtection="1"/>
    <xf numFmtId="0" fontId="59" fillId="0" borderId="110" xfId="0" applyFont="1" applyBorder="1" applyAlignment="1" applyProtection="1"/>
    <xf numFmtId="173" fontId="59" fillId="0" borderId="140" xfId="0" applyNumberFormat="1" applyFont="1" applyBorder="1" applyAlignment="1" applyProtection="1">
      <alignment horizontal="right"/>
    </xf>
    <xf numFmtId="0" fontId="59" fillId="0" borderId="140" xfId="0" applyFont="1" applyBorder="1" applyAlignment="1" applyProtection="1"/>
    <xf numFmtId="0" fontId="59" fillId="0" borderId="101" xfId="0" applyFont="1" applyBorder="1" applyAlignment="1" applyProtection="1"/>
    <xf numFmtId="173" fontId="59" fillId="0" borderId="99" xfId="0" applyNumberFormat="1" applyFont="1" applyBorder="1" applyAlignment="1" applyProtection="1">
      <alignment horizontal="right"/>
    </xf>
    <xf numFmtId="0" fontId="11" fillId="3" borderId="135" xfId="0" applyFont="1" applyFill="1" applyBorder="1" applyAlignment="1" applyProtection="1"/>
    <xf numFmtId="0" fontId="11" fillId="3" borderId="136" xfId="0" applyFont="1" applyFill="1" applyBorder="1" applyAlignment="1" applyProtection="1"/>
    <xf numFmtId="0" fontId="11" fillId="3" borderId="137" xfId="0" applyFont="1" applyFill="1" applyBorder="1" applyAlignment="1" applyProtection="1"/>
    <xf numFmtId="0" fontId="40" fillId="0" borderId="0" xfId="0" applyFont="1" applyAlignment="1" applyProtection="1"/>
    <xf numFmtId="0" fontId="0" fillId="0" borderId="0" xfId="0" applyAlignment="1" applyProtection="1">
      <alignment vertical="justify"/>
    </xf>
    <xf numFmtId="49" fontId="59" fillId="0" borderId="95" xfId="5" applyNumberFormat="1" applyFont="1" applyBorder="1"/>
    <xf numFmtId="49" fontId="59" fillId="0" borderId="95" xfId="5" applyNumberFormat="1" applyFont="1" applyBorder="1" applyAlignment="1">
      <alignment horizontal="right"/>
    </xf>
    <xf numFmtId="0" fontId="59" fillId="0" borderId="96" xfId="5" applyFont="1" applyBorder="1"/>
    <xf numFmtId="49" fontId="59" fillId="0" borderId="95" xfId="0" applyNumberFormat="1" applyFont="1" applyBorder="1" applyAlignment="1" applyProtection="1">
      <alignment horizontal="left"/>
    </xf>
    <xf numFmtId="0" fontId="59" fillId="0" borderId="97" xfId="0" applyNumberFormat="1" applyFont="1" applyBorder="1" applyAlignment="1" applyProtection="1"/>
    <xf numFmtId="49" fontId="59" fillId="0" borderId="98" xfId="5" applyNumberFormat="1" applyFont="1" applyBorder="1"/>
    <xf numFmtId="49" fontId="59" fillId="0" borderId="98" xfId="5" applyNumberFormat="1" applyFont="1" applyBorder="1" applyAlignment="1">
      <alignment horizontal="right"/>
    </xf>
    <xf numFmtId="49" fontId="72" fillId="0" borderId="0" xfId="0" applyNumberFormat="1" applyFont="1" applyAlignment="1" applyProtection="1">
      <alignment horizontal="centerContinuous"/>
    </xf>
    <xf numFmtId="0" fontId="72" fillId="0" borderId="0" xfId="0" applyFont="1" applyAlignment="1" applyProtection="1">
      <alignment horizontal="centerContinuous"/>
    </xf>
    <xf numFmtId="0" fontId="72" fillId="0" borderId="0" xfId="0" applyFont="1" applyBorder="1" applyAlignment="1" applyProtection="1">
      <alignment horizontal="centerContinuous"/>
    </xf>
    <xf numFmtId="49" fontId="9" fillId="3" borderId="114" xfId="0" applyNumberFormat="1" applyFont="1" applyFill="1" applyBorder="1" applyAlignment="1" applyProtection="1">
      <alignment horizontal="center"/>
    </xf>
    <xf numFmtId="0" fontId="9" fillId="3" borderId="115" xfId="0" applyFont="1" applyFill="1" applyBorder="1" applyAlignment="1" applyProtection="1">
      <alignment horizontal="center"/>
    </xf>
    <xf numFmtId="0" fontId="9" fillId="3" borderId="116" xfId="0" applyFont="1" applyFill="1" applyBorder="1" applyAlignment="1" applyProtection="1">
      <alignment horizontal="center"/>
    </xf>
    <xf numFmtId="0" fontId="9" fillId="3" borderId="141" xfId="0" applyFont="1" applyFill="1" applyBorder="1" applyAlignment="1" applyProtection="1">
      <alignment horizontal="center"/>
    </xf>
    <xf numFmtId="0" fontId="9" fillId="3" borderId="142" xfId="0" applyFont="1" applyFill="1" applyBorder="1" applyAlignment="1" applyProtection="1">
      <alignment horizontal="center"/>
    </xf>
    <xf numFmtId="0" fontId="9" fillId="3" borderId="143" xfId="0" applyFont="1" applyFill="1" applyBorder="1" applyAlignment="1" applyProtection="1">
      <alignment horizontal="center"/>
    </xf>
    <xf numFmtId="49" fontId="62" fillId="0" borderId="104" xfId="0" applyNumberFormat="1" applyFont="1" applyBorder="1" applyAlignment="1" applyProtection="1"/>
    <xf numFmtId="0" fontId="62" fillId="0" borderId="0" xfId="0" applyFont="1" applyBorder="1" applyAlignment="1" applyProtection="1"/>
    <xf numFmtId="3" fontId="59" fillId="0" borderId="105" xfId="0" applyNumberFormat="1" applyFont="1" applyBorder="1" applyAlignment="1" applyProtection="1"/>
    <xf numFmtId="3" fontId="59" fillId="0" borderId="72" xfId="0" applyNumberFormat="1" applyFont="1" applyBorder="1" applyAlignment="1" applyProtection="1"/>
    <xf numFmtId="3" fontId="59" fillId="0" borderId="71" xfId="0" applyNumberFormat="1" applyFont="1" applyBorder="1" applyAlignment="1" applyProtection="1"/>
    <xf numFmtId="3" fontId="59" fillId="0" borderId="144" xfId="0" applyNumberFormat="1" applyFont="1" applyBorder="1" applyAlignment="1" applyProtection="1"/>
    <xf numFmtId="0" fontId="9" fillId="3" borderId="114" xfId="0" applyFont="1" applyFill="1" applyBorder="1" applyAlignment="1" applyProtection="1"/>
    <xf numFmtId="0" fontId="9" fillId="3" borderId="115" xfId="0" applyFont="1" applyFill="1" applyBorder="1" applyAlignment="1" applyProtection="1"/>
    <xf numFmtId="3" fontId="9" fillId="3" borderId="116" xfId="0" applyNumberFormat="1" applyFont="1" applyFill="1" applyBorder="1" applyAlignment="1" applyProtection="1"/>
    <xf numFmtId="3" fontId="9" fillId="3" borderId="141" xfId="0" applyNumberFormat="1" applyFont="1" applyFill="1" applyBorder="1" applyAlignment="1" applyProtection="1"/>
    <xf numFmtId="3" fontId="9" fillId="3" borderId="142" xfId="0" applyNumberFormat="1" applyFont="1" applyFill="1" applyBorder="1" applyAlignment="1" applyProtection="1"/>
    <xf numFmtId="3" fontId="9" fillId="3" borderId="143" xfId="0" applyNumberFormat="1" applyFont="1" applyFill="1" applyBorder="1" applyAlignment="1" applyProtection="1"/>
    <xf numFmtId="0" fontId="13" fillId="0" borderId="0" xfId="0" applyFont="1" applyAlignment="1" applyProtection="1"/>
    <xf numFmtId="3" fontId="72" fillId="0" borderId="0" xfId="0" applyNumberFormat="1" applyFont="1" applyAlignment="1" applyProtection="1">
      <alignment horizontal="centerContinuous"/>
    </xf>
    <xf numFmtId="0" fontId="59" fillId="3" borderId="139" xfId="0" applyFont="1" applyFill="1" applyBorder="1" applyAlignment="1" applyProtection="1"/>
    <xf numFmtId="0" fontId="9" fillId="3" borderId="145" xfId="0" applyFont="1" applyFill="1" applyBorder="1" applyAlignment="1" applyProtection="1">
      <alignment horizontal="right"/>
    </xf>
    <xf numFmtId="0" fontId="9" fillId="3" borderId="127" xfId="0" applyFont="1" applyFill="1" applyBorder="1" applyAlignment="1" applyProtection="1">
      <alignment horizontal="right"/>
    </xf>
    <xf numFmtId="0" fontId="9" fillId="3" borderId="126" xfId="0" applyFont="1" applyFill="1" applyBorder="1" applyAlignment="1" applyProtection="1">
      <alignment horizontal="center"/>
    </xf>
    <xf numFmtId="4" fontId="73" fillId="3" borderId="127" xfId="0" applyNumberFormat="1" applyFont="1" applyFill="1" applyBorder="1" applyAlignment="1" applyProtection="1">
      <alignment horizontal="right"/>
    </xf>
    <xf numFmtId="4" fontId="73" fillId="3" borderId="139" xfId="0" applyNumberFormat="1" applyFont="1" applyFill="1" applyBorder="1" applyAlignment="1" applyProtection="1">
      <alignment horizontal="right"/>
    </xf>
    <xf numFmtId="0" fontId="59" fillId="0" borderId="108" xfId="0" applyFont="1" applyBorder="1" applyAlignment="1" applyProtection="1"/>
    <xf numFmtId="3" fontId="59" fillId="0" borderId="133" xfId="0" applyNumberFormat="1" applyFont="1" applyBorder="1" applyAlignment="1" applyProtection="1">
      <alignment horizontal="right"/>
    </xf>
    <xf numFmtId="173" fontId="59" fillId="0" borderId="79" xfId="0" applyNumberFormat="1" applyFont="1" applyBorder="1" applyAlignment="1" applyProtection="1">
      <alignment horizontal="right"/>
    </xf>
    <xf numFmtId="3" fontId="59" fillId="0" borderId="75" xfId="0" applyNumberFormat="1" applyFont="1" applyBorder="1" applyAlignment="1" applyProtection="1">
      <alignment horizontal="right"/>
    </xf>
    <xf numFmtId="4" fontId="59" fillId="0" borderId="107" xfId="0" applyNumberFormat="1" applyFont="1" applyBorder="1" applyAlignment="1" applyProtection="1">
      <alignment horizontal="right"/>
    </xf>
    <xf numFmtId="3" fontId="59" fillId="0" borderId="108" xfId="0" applyNumberFormat="1" applyFont="1" applyBorder="1" applyAlignment="1" applyProtection="1">
      <alignment horizontal="right"/>
    </xf>
    <xf numFmtId="0" fontId="59" fillId="3" borderId="135" xfId="0" applyFont="1" applyFill="1" applyBorder="1" applyAlignment="1" applyProtection="1"/>
    <xf numFmtId="0" fontId="9" fillId="3" borderId="136" xfId="0" applyFont="1" applyFill="1" applyBorder="1" applyAlignment="1" applyProtection="1"/>
    <xf numFmtId="0" fontId="59" fillId="3" borderId="136" xfId="0" applyFont="1" applyFill="1" applyBorder="1" applyAlignment="1" applyProtection="1"/>
    <xf numFmtId="4" fontId="59" fillId="3" borderId="146" xfId="0" applyNumberFormat="1" applyFont="1" applyFill="1" applyBorder="1" applyAlignment="1" applyProtection="1"/>
    <xf numFmtId="4" fontId="59" fillId="3" borderId="135" xfId="0" applyNumberFormat="1" applyFont="1" applyFill="1" applyBorder="1" applyAlignment="1" applyProtection="1"/>
    <xf numFmtId="4" fontId="59" fillId="3" borderId="136" xfId="0" applyNumberFormat="1" applyFont="1" applyFill="1" applyBorder="1" applyAlignment="1" applyProtection="1"/>
    <xf numFmtId="3" fontId="17" fillId="0" borderId="0" xfId="0" applyNumberFormat="1" applyFont="1" applyAlignment="1" applyProtection="1"/>
    <xf numFmtId="4" fontId="17" fillId="0" borderId="0" xfId="0" applyNumberFormat="1" applyFont="1" applyAlignment="1" applyProtection="1"/>
    <xf numFmtId="166" fontId="10" fillId="0" borderId="40" xfId="0" quotePrefix="1" applyNumberFormat="1" applyFont="1" applyBorder="1" applyAlignment="1" applyProtection="1">
      <alignment horizontal="right" vertical="center"/>
    </xf>
    <xf numFmtId="44" fontId="79" fillId="0" borderId="87" xfId="1" applyFont="1" applyFill="1" applyBorder="1" applyAlignment="1" applyProtection="1">
      <alignment vertical="center"/>
    </xf>
    <xf numFmtId="44" fontId="79" fillId="0" borderId="147" xfId="1" applyFont="1" applyFill="1" applyBorder="1" applyAlignment="1" applyProtection="1">
      <alignment vertical="center"/>
    </xf>
    <xf numFmtId="44" fontId="80" fillId="0" borderId="91" xfId="1" applyFont="1" applyFill="1" applyBorder="1" applyAlignment="1" applyProtection="1">
      <alignment vertical="center"/>
    </xf>
    <xf numFmtId="169" fontId="81" fillId="0" borderId="0" xfId="0" applyNumberFormat="1" applyFont="1" applyAlignment="1">
      <alignment horizontal="right"/>
      <protection locked="0"/>
    </xf>
    <xf numFmtId="169" fontId="82" fillId="0" borderId="0" xfId="0" applyNumberFormat="1" applyFont="1" applyAlignment="1">
      <alignment horizontal="right"/>
      <protection locked="0"/>
    </xf>
    <xf numFmtId="169" fontId="81" fillId="0" borderId="0" xfId="0" applyNumberFormat="1" applyFont="1" applyFill="1" applyAlignment="1">
      <alignment horizontal="right"/>
      <protection locked="0"/>
    </xf>
    <xf numFmtId="169" fontId="82" fillId="0" borderId="0" xfId="0" applyNumberFormat="1" applyFont="1" applyFill="1" applyAlignment="1">
      <alignment horizontal="right"/>
      <protection locked="0"/>
    </xf>
    <xf numFmtId="0" fontId="4" fillId="2" borderId="56" xfId="0" applyFont="1" applyFill="1" applyBorder="1" applyAlignment="1">
      <alignment horizontal="center" vertical="center" wrapText="1"/>
      <protection locked="0"/>
    </xf>
    <xf numFmtId="166" fontId="6" fillId="0" borderId="0" xfId="0" applyNumberFormat="1" applyFont="1" applyBorder="1" applyAlignment="1">
      <alignment horizontal="right"/>
      <protection locked="0"/>
    </xf>
    <xf numFmtId="0" fontId="59" fillId="0" borderId="2" xfId="0" applyFont="1" applyBorder="1" applyAlignment="1" applyProtection="1">
      <alignment horizontal="left"/>
    </xf>
    <xf numFmtId="0" fontId="59" fillId="0" borderId="3" xfId="0" applyFont="1" applyBorder="1" applyAlignment="1" applyProtection="1">
      <alignment horizontal="left"/>
    </xf>
    <xf numFmtId="0" fontId="59" fillId="0" borderId="4" xfId="0" applyFont="1" applyBorder="1" applyAlignment="1" applyProtection="1">
      <alignment horizontal="left"/>
    </xf>
    <xf numFmtId="0" fontId="59" fillId="0" borderId="5" xfId="0" applyFont="1" applyBorder="1" applyAlignment="1" applyProtection="1">
      <alignment horizontal="left"/>
    </xf>
    <xf numFmtId="0" fontId="59" fillId="0" borderId="0" xfId="0" applyFont="1" applyAlignment="1" applyProtection="1">
      <alignment horizontal="left"/>
    </xf>
    <xf numFmtId="0" fontId="74" fillId="0" borderId="0" xfId="0" applyFont="1" applyAlignment="1" applyProtection="1">
      <alignment horizontal="left"/>
    </xf>
    <xf numFmtId="0" fontId="59" fillId="0" borderId="6" xfId="0" applyFont="1" applyBorder="1" applyAlignment="1" applyProtection="1">
      <alignment horizontal="left"/>
    </xf>
    <xf numFmtId="0" fontId="59" fillId="0" borderId="7" xfId="0" applyFont="1" applyBorder="1" applyAlignment="1" applyProtection="1">
      <alignment horizontal="left"/>
    </xf>
    <xf numFmtId="0" fontId="59" fillId="0" borderId="8" xfId="0" applyFont="1" applyBorder="1" applyAlignment="1" applyProtection="1">
      <alignment horizontal="left"/>
    </xf>
    <xf numFmtId="0" fontId="59" fillId="0" borderId="9" xfId="0" applyFont="1" applyBorder="1" applyAlignment="1" applyProtection="1">
      <alignment horizontal="left"/>
    </xf>
    <xf numFmtId="164" fontId="59" fillId="0" borderId="31" xfId="0" applyNumberFormat="1" applyFont="1" applyBorder="1" applyAlignment="1" applyProtection="1">
      <alignment horizontal="right" vertical="center"/>
    </xf>
    <xf numFmtId="164" fontId="59" fillId="0" borderId="32" xfId="0" applyNumberFormat="1" applyFont="1" applyBorder="1" applyAlignment="1" applyProtection="1">
      <alignment horizontal="right" vertical="center"/>
    </xf>
    <xf numFmtId="164" fontId="59" fillId="0" borderId="33" xfId="0" applyNumberFormat="1" applyFont="1" applyBorder="1" applyAlignment="1" applyProtection="1">
      <alignment horizontal="right" vertical="center"/>
    </xf>
    <xf numFmtId="164" fontId="59" fillId="0" borderId="34" xfId="0" applyNumberFormat="1" applyFont="1" applyBorder="1" applyAlignment="1" applyProtection="1">
      <alignment horizontal="right" vertical="center"/>
    </xf>
    <xf numFmtId="164" fontId="59" fillId="0" borderId="35" xfId="0" applyNumberFormat="1" applyFont="1" applyBorder="1" applyAlignment="1" applyProtection="1">
      <alignment horizontal="right" vertical="center"/>
    </xf>
    <xf numFmtId="166" fontId="59" fillId="0" borderId="40" xfId="0" applyNumberFormat="1" applyFont="1" applyBorder="1" applyAlignment="1" applyProtection="1">
      <alignment horizontal="right" vertical="center"/>
    </xf>
    <xf numFmtId="164" fontId="59" fillId="0" borderId="43" xfId="0" applyNumberFormat="1" applyFont="1" applyBorder="1" applyAlignment="1" applyProtection="1">
      <alignment horizontal="right" vertical="center"/>
    </xf>
    <xf numFmtId="165" fontId="59" fillId="0" borderId="40" xfId="0" applyNumberFormat="1" applyFont="1" applyBorder="1" applyAlignment="1" applyProtection="1">
      <alignment horizontal="right" vertical="center"/>
    </xf>
    <xf numFmtId="165" fontId="59" fillId="0" borderId="23" xfId="0" applyNumberFormat="1" applyFont="1" applyBorder="1" applyAlignment="1" applyProtection="1">
      <alignment horizontal="right" vertical="center"/>
    </xf>
    <xf numFmtId="164" fontId="59" fillId="0" borderId="25" xfId="0" applyNumberFormat="1" applyFont="1" applyBorder="1" applyAlignment="1" applyProtection="1">
      <alignment horizontal="right" vertical="center"/>
    </xf>
    <xf numFmtId="166" fontId="59" fillId="0" borderId="44" xfId="0" applyNumberFormat="1" applyFont="1" applyBorder="1" applyAlignment="1">
      <alignment horizontal="right" vertical="center"/>
      <protection locked="0"/>
    </xf>
    <xf numFmtId="166" fontId="59" fillId="0" borderId="48" xfId="0" applyNumberFormat="1" applyFont="1" applyBorder="1" applyAlignment="1">
      <alignment horizontal="right" vertical="center"/>
      <protection locked="0"/>
    </xf>
    <xf numFmtId="166" fontId="81" fillId="0" borderId="0" xfId="0" applyNumberFormat="1" applyFont="1" applyAlignment="1" applyProtection="1">
      <alignment horizontal="right"/>
    </xf>
    <xf numFmtId="166" fontId="82" fillId="0" borderId="0" xfId="0" applyNumberFormat="1" applyFont="1" applyAlignment="1" applyProtection="1">
      <alignment horizontal="right"/>
    </xf>
    <xf numFmtId="166" fontId="81" fillId="0" borderId="0" xfId="0" applyNumberFormat="1" applyFont="1" applyFill="1" applyAlignment="1" applyProtection="1">
      <alignment horizontal="right"/>
    </xf>
    <xf numFmtId="166" fontId="82" fillId="0" borderId="0" xfId="0" applyNumberFormat="1" applyFont="1" applyFill="1" applyAlignment="1" applyProtection="1">
      <alignment horizontal="right"/>
    </xf>
    <xf numFmtId="166" fontId="20" fillId="0" borderId="0" xfId="0" applyNumberFormat="1" applyFont="1" applyAlignment="1" applyProtection="1">
      <alignment horizontal="right"/>
    </xf>
    <xf numFmtId="49" fontId="53" fillId="0" borderId="83" xfId="0" applyNumberFormat="1" applyFont="1" applyFill="1" applyBorder="1" applyAlignment="1" applyProtection="1">
      <alignment horizontal="center" vertical="center"/>
    </xf>
    <xf numFmtId="44" fontId="78" fillId="0" borderId="148" xfId="1" applyFont="1" applyFill="1" applyBorder="1" applyAlignment="1" applyProtection="1">
      <alignment vertical="center"/>
    </xf>
    <xf numFmtId="44" fontId="78" fillId="0" borderId="149" xfId="1" applyFont="1" applyFill="1" applyBorder="1" applyAlignment="1" applyProtection="1">
      <alignment vertical="center"/>
    </xf>
    <xf numFmtId="44" fontId="78" fillId="0" borderId="150" xfId="1" applyFont="1" applyFill="1" applyBorder="1" applyAlignment="1" applyProtection="1">
      <alignment vertical="center"/>
    </xf>
    <xf numFmtId="44" fontId="79" fillId="0" borderId="86" xfId="1" applyFont="1" applyFill="1" applyBorder="1" applyAlignment="1" applyProtection="1">
      <alignment vertical="center"/>
    </xf>
    <xf numFmtId="44" fontId="79" fillId="0" borderId="151" xfId="1" applyFont="1" applyFill="1" applyBorder="1" applyAlignment="1" applyProtection="1">
      <alignment vertical="center"/>
    </xf>
    <xf numFmtId="49" fontId="53" fillId="0" borderId="92" xfId="0" applyNumberFormat="1" applyFont="1" applyFill="1" applyBorder="1" applyAlignment="1" applyProtection="1">
      <alignment horizontal="center" vertical="center"/>
    </xf>
    <xf numFmtId="44" fontId="53" fillId="0" borderId="152" xfId="1" applyFont="1" applyFill="1" applyBorder="1" applyAlignment="1" applyProtection="1">
      <alignment vertical="center"/>
    </xf>
    <xf numFmtId="44" fontId="53" fillId="0" borderId="82" xfId="1" applyFont="1" applyFill="1" applyBorder="1" applyAlignment="1" applyProtection="1">
      <alignment vertical="center"/>
    </xf>
    <xf numFmtId="44" fontId="53" fillId="0" borderId="83" xfId="1" applyFont="1" applyFill="1" applyBorder="1" applyAlignment="1" applyProtection="1">
      <alignment vertical="center"/>
    </xf>
    <xf numFmtId="49" fontId="53" fillId="0" borderId="151" xfId="0" applyNumberFormat="1" applyFont="1" applyFill="1" applyBorder="1" applyAlignment="1" applyProtection="1">
      <alignment horizontal="center" vertical="center"/>
    </xf>
    <xf numFmtId="44" fontId="53" fillId="0" borderId="150" xfId="1" applyFont="1" applyFill="1" applyBorder="1" applyAlignment="1" applyProtection="1">
      <alignment vertical="center"/>
    </xf>
    <xf numFmtId="44" fontId="53" fillId="0" borderId="149" xfId="1" applyFont="1" applyFill="1" applyBorder="1" applyAlignment="1" applyProtection="1">
      <alignment vertical="center"/>
    </xf>
    <xf numFmtId="44" fontId="78" fillId="0" borderId="153" xfId="1" applyFont="1" applyFill="1" applyBorder="1" applyAlignment="1" applyProtection="1">
      <alignment vertical="center"/>
    </xf>
    <xf numFmtId="44" fontId="78" fillId="0" borderId="154" xfId="1" applyFont="1" applyFill="1" applyBorder="1" applyAlignment="1" applyProtection="1">
      <alignment vertical="center"/>
    </xf>
    <xf numFmtId="0" fontId="75" fillId="0" borderId="9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55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5" fillId="0" borderId="54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55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center" vertical="center"/>
    </xf>
    <xf numFmtId="166" fontId="6" fillId="0" borderId="51" xfId="0" applyNumberFormat="1" applyFont="1" applyBorder="1" applyAlignment="1">
      <alignment horizontal="right" vertical="center"/>
      <protection locked="0"/>
    </xf>
    <xf numFmtId="166" fontId="6" fillId="0" borderId="50" xfId="0" applyNumberFormat="1" applyFont="1" applyBorder="1" applyAlignment="1">
      <alignment horizontal="right" vertical="center"/>
      <protection locked="0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54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24" fillId="0" borderId="13" xfId="0" applyFont="1" applyBorder="1" applyAlignment="1" applyProtection="1">
      <alignment horizontal="left" vertical="center" wrapText="1"/>
    </xf>
    <xf numFmtId="0" fontId="24" fillId="0" borderId="155" xfId="0" applyFont="1" applyBorder="1" applyAlignment="1" applyProtection="1">
      <alignment horizontal="left" vertical="center" wrapText="1"/>
    </xf>
    <xf numFmtId="0" fontId="24" fillId="0" borderId="14" xfId="0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0" fontId="24" fillId="0" borderId="12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24" fillId="0" borderId="15" xfId="0" applyFont="1" applyBorder="1" applyAlignment="1" applyProtection="1">
      <alignment horizontal="left" vertical="center" wrapText="1"/>
    </xf>
    <xf numFmtId="0" fontId="24" fillId="0" borderId="16" xfId="0" applyFont="1" applyBorder="1" applyAlignment="1" applyProtection="1">
      <alignment horizontal="left" vertical="center" wrapText="1"/>
    </xf>
    <xf numFmtId="0" fontId="24" fillId="0" borderId="54" xfId="0" applyFont="1" applyBorder="1" applyAlignment="1" applyProtection="1">
      <alignment horizontal="left" vertical="center" wrapText="1"/>
    </xf>
    <xf numFmtId="0" fontId="24" fillId="0" borderId="17" xfId="0" applyFont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horizontal="left" vertical="center" wrapText="1"/>
    </xf>
    <xf numFmtId="0" fontId="25" fillId="0" borderId="155" xfId="0" applyFont="1" applyBorder="1" applyAlignment="1" applyProtection="1">
      <alignment horizontal="left" vertical="center" wrapText="1"/>
    </xf>
    <xf numFmtId="0" fontId="25" fillId="0" borderId="14" xfId="0" applyFont="1" applyBorder="1" applyAlignment="1" applyProtection="1">
      <alignment horizontal="left" vertical="center" wrapText="1"/>
    </xf>
    <xf numFmtId="0" fontId="25" fillId="0" borderId="18" xfId="0" applyFont="1" applyBorder="1" applyAlignment="1" applyProtection="1">
      <alignment horizontal="left" vertical="center"/>
    </xf>
    <xf numFmtId="0" fontId="25" fillId="0" borderId="19" xfId="0" applyFont="1" applyBorder="1" applyAlignment="1" applyProtection="1">
      <alignment horizontal="left" vertical="center"/>
    </xf>
    <xf numFmtId="0" fontId="25" fillId="0" borderId="12" xfId="0" applyFont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166" fontId="25" fillId="0" borderId="50" xfId="0" applyNumberFormat="1" applyFont="1" applyBorder="1" applyAlignment="1">
      <alignment horizontal="right" vertical="center"/>
      <protection locked="0"/>
    </xf>
    <xf numFmtId="0" fontId="23" fillId="0" borderId="16" xfId="0" applyFont="1" applyBorder="1" applyAlignment="1" applyProtection="1">
      <alignment horizontal="left" vertical="center" wrapText="1"/>
    </xf>
    <xf numFmtId="0" fontId="23" fillId="0" borderId="54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5" fillId="0" borderId="20" xfId="0" applyFont="1" applyBorder="1" applyAlignment="1" applyProtection="1">
      <alignment horizontal="left" vertical="center" wrapText="1"/>
    </xf>
    <xf numFmtId="0" fontId="25" fillId="0" borderId="20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/>
    </xf>
    <xf numFmtId="166" fontId="25" fillId="0" borderId="51" xfId="0" applyNumberFormat="1" applyFont="1" applyBorder="1" applyAlignment="1">
      <alignment horizontal="right" vertical="center"/>
      <protection locked="0"/>
    </xf>
    <xf numFmtId="0" fontId="33" fillId="0" borderId="0" xfId="0" applyFont="1" applyAlignment="1" applyProtection="1">
      <alignment horizontal="center" vertical="center"/>
    </xf>
    <xf numFmtId="0" fontId="0" fillId="0" borderId="0" xfId="0" applyFont="1" applyAlignment="1">
      <alignment horizontal="left" vertical="top"/>
      <protection locked="0"/>
    </xf>
    <xf numFmtId="0" fontId="33" fillId="0" borderId="0" xfId="0" applyFont="1" applyAlignment="1">
      <alignment horizontal="center" vertical="center"/>
      <protection locked="0"/>
    </xf>
    <xf numFmtId="4" fontId="42" fillId="6" borderId="74" xfId="0" applyNumberFormat="1" applyFont="1" applyFill="1" applyBorder="1" applyAlignment="1" applyProtection="1"/>
    <xf numFmtId="49" fontId="42" fillId="0" borderId="70" xfId="0" applyNumberFormat="1" applyFont="1" applyBorder="1" applyAlignment="1" applyProtection="1">
      <alignment vertical="center" wrapText="1"/>
    </xf>
    <xf numFmtId="49" fontId="42" fillId="0" borderId="0" xfId="0" applyNumberFormat="1" applyFont="1" applyBorder="1" applyAlignment="1" applyProtection="1">
      <alignment vertical="center" wrapText="1"/>
    </xf>
    <xf numFmtId="4" fontId="42" fillId="0" borderId="71" xfId="0" applyNumberFormat="1" applyFont="1" applyBorder="1" applyAlignment="1" applyProtection="1">
      <alignment vertical="center"/>
    </xf>
    <xf numFmtId="49" fontId="42" fillId="0" borderId="73" xfId="0" applyNumberFormat="1" applyFont="1" applyBorder="1" applyAlignment="1" applyProtection="1">
      <alignment vertical="center" wrapText="1"/>
    </xf>
    <xf numFmtId="49" fontId="42" fillId="0" borderId="107" xfId="0" applyNumberFormat="1" applyFont="1" applyBorder="1" applyAlignment="1" applyProtection="1">
      <alignment vertical="center" wrapText="1"/>
    </xf>
    <xf numFmtId="4" fontId="42" fillId="0" borderId="74" xfId="0" applyNumberFormat="1" applyFont="1" applyBorder="1" applyAlignment="1" applyProtection="1">
      <alignment vertical="center"/>
    </xf>
    <xf numFmtId="3" fontId="0" fillId="6" borderId="122" xfId="0" applyNumberFormat="1" applyFill="1" applyBorder="1" applyAlignment="1" applyProtection="1"/>
    <xf numFmtId="3" fontId="0" fillId="6" borderId="101" xfId="0" applyNumberFormat="1" applyFill="1" applyBorder="1" applyAlignment="1" applyProtection="1"/>
    <xf numFmtId="3" fontId="0" fillId="6" borderId="156" xfId="0" applyNumberFormat="1" applyFill="1" applyBorder="1" applyAlignment="1" applyProtection="1"/>
    <xf numFmtId="0" fontId="0" fillId="0" borderId="0" xfId="0" applyNumberFormat="1" applyAlignment="1" applyProtection="1">
      <alignment wrapText="1"/>
    </xf>
    <xf numFmtId="0" fontId="50" fillId="5" borderId="64" xfId="0" applyFont="1" applyFill="1" applyBorder="1" applyAlignment="1" applyProtection="1">
      <alignment horizontal="center" vertical="center" wrapText="1"/>
    </xf>
    <xf numFmtId="49" fontId="42" fillId="0" borderId="65" xfId="0" applyNumberFormat="1" applyFont="1" applyBorder="1" applyAlignment="1" applyProtection="1">
      <alignment vertical="center" wrapText="1"/>
    </xf>
    <xf numFmtId="49" fontId="42" fillId="0" borderId="110" xfId="0" applyNumberFormat="1" applyFont="1" applyBorder="1" applyAlignment="1" applyProtection="1">
      <alignment vertical="center" wrapText="1"/>
    </xf>
    <xf numFmtId="4" fontId="42" fillId="0" borderId="64" xfId="0" applyNumberFormat="1" applyFont="1" applyBorder="1" applyAlignment="1" applyProtection="1">
      <alignment vertical="center"/>
    </xf>
    <xf numFmtId="3" fontId="0" fillId="0" borderId="101" xfId="0" applyNumberFormat="1" applyBorder="1" applyAlignment="1" applyProtection="1"/>
    <xf numFmtId="3" fontId="0" fillId="0" borderId="101" xfId="0" applyNumberFormat="1" applyBorder="1" applyAlignment="1" applyProtection="1">
      <alignment wrapText="1"/>
    </xf>
    <xf numFmtId="4" fontId="46" fillId="0" borderId="100" xfId="0" applyNumberFormat="1" applyFont="1" applyBorder="1" applyAlignment="1" applyProtection="1">
      <alignment horizontal="right" vertical="center" indent="1"/>
    </xf>
    <xf numFmtId="4" fontId="46" fillId="0" borderId="99" xfId="0" applyNumberFormat="1" applyFont="1" applyBorder="1" applyAlignment="1" applyProtection="1">
      <alignment horizontal="right" vertical="center" indent="1"/>
    </xf>
    <xf numFmtId="4" fontId="46" fillId="0" borderId="113" xfId="0" applyNumberFormat="1" applyFont="1" applyBorder="1" applyAlignment="1" applyProtection="1">
      <alignment horizontal="right" vertical="center" indent="1"/>
    </xf>
    <xf numFmtId="4" fontId="46" fillId="0" borderId="100" xfId="0" applyNumberFormat="1" applyFont="1" applyBorder="1" applyAlignment="1" applyProtection="1">
      <alignment vertical="center"/>
    </xf>
    <xf numFmtId="4" fontId="46" fillId="0" borderId="101" xfId="0" applyNumberFormat="1" applyFont="1" applyBorder="1" applyAlignment="1" applyProtection="1">
      <alignment vertical="center"/>
    </xf>
    <xf numFmtId="4" fontId="46" fillId="0" borderId="100" xfId="0" applyNumberFormat="1" applyFont="1" applyBorder="1" applyAlignment="1" applyProtection="1">
      <alignment horizontal="right" vertical="center"/>
    </xf>
    <xf numFmtId="4" fontId="46" fillId="0" borderId="101" xfId="0" applyNumberFormat="1" applyFont="1" applyBorder="1" applyAlignment="1" applyProtection="1">
      <alignment horizontal="right" vertical="center"/>
    </xf>
    <xf numFmtId="4" fontId="46" fillId="0" borderId="73" xfId="0" applyNumberFormat="1" applyFont="1" applyBorder="1" applyAlignment="1" applyProtection="1">
      <alignment horizontal="right" vertical="center"/>
    </xf>
    <xf numFmtId="4" fontId="46" fillId="0" borderId="107" xfId="0" applyNumberFormat="1" applyFont="1" applyBorder="1" applyAlignment="1" applyProtection="1">
      <alignment horizontal="right" vertical="center"/>
    </xf>
    <xf numFmtId="4" fontId="46" fillId="0" borderId="110" xfId="0" applyNumberFormat="1" applyFont="1" applyBorder="1" applyAlignment="1" applyProtection="1">
      <alignment horizontal="right" vertical="center"/>
    </xf>
    <xf numFmtId="4" fontId="47" fillId="5" borderId="115" xfId="0" applyNumberFormat="1" applyFont="1" applyFill="1" applyBorder="1" applyAlignment="1" applyProtection="1">
      <alignment horizontal="right" vertical="center"/>
    </xf>
    <xf numFmtId="2" fontId="47" fillId="5" borderId="115" xfId="0" applyNumberFormat="1" applyFont="1" applyFill="1" applyBorder="1" applyAlignment="1" applyProtection="1">
      <alignment horizontal="right" vertical="center"/>
    </xf>
    <xf numFmtId="0" fontId="0" fillId="0" borderId="110" xfId="0" applyBorder="1" applyAlignment="1" applyProtection="1">
      <alignment horizontal="center"/>
    </xf>
    <xf numFmtId="4" fontId="48" fillId="0" borderId="100" xfId="0" applyNumberFormat="1" applyFont="1" applyBorder="1" applyAlignment="1" applyProtection="1">
      <alignment horizontal="right" vertical="center" indent="1"/>
    </xf>
    <xf numFmtId="4" fontId="48" fillId="0" borderId="99" xfId="0" applyNumberFormat="1" applyFont="1" applyBorder="1" applyAlignment="1" applyProtection="1">
      <alignment horizontal="right" vertical="center" indent="1"/>
    </xf>
    <xf numFmtId="4" fontId="48" fillId="0" borderId="113" xfId="0" applyNumberFormat="1" applyFont="1" applyBorder="1" applyAlignment="1" applyProtection="1">
      <alignment horizontal="right" vertical="center" indent="1"/>
    </xf>
    <xf numFmtId="0" fontId="15" fillId="0" borderId="125" xfId="0" applyFont="1" applyBorder="1" applyAlignment="1" applyProtection="1">
      <alignment horizontal="center" vertical="center"/>
    </xf>
    <xf numFmtId="0" fontId="15" fillId="0" borderId="127" xfId="0" applyFont="1" applyBorder="1" applyAlignment="1" applyProtection="1">
      <alignment horizontal="center" vertical="center"/>
    </xf>
    <xf numFmtId="0" fontId="15" fillId="0" borderId="139" xfId="0" applyFont="1" applyBorder="1" applyAlignment="1" applyProtection="1">
      <alignment horizontal="center" vertical="center"/>
    </xf>
    <xf numFmtId="49" fontId="43" fillId="0" borderId="110" xfId="0" applyNumberFormat="1" applyFont="1" applyBorder="1" applyAlignment="1" applyProtection="1">
      <alignment horizontal="left" vertical="center"/>
    </xf>
    <xf numFmtId="49" fontId="43" fillId="0" borderId="0" xfId="0" applyNumberFormat="1" applyFont="1" applyBorder="1" applyAlignment="1" applyProtection="1">
      <alignment horizontal="left" vertical="center"/>
    </xf>
    <xf numFmtId="49" fontId="43" fillId="0" borderId="107" xfId="0" applyNumberFormat="1" applyFont="1" applyBorder="1" applyAlignment="1" applyProtection="1">
      <alignment horizontal="left" vertical="center"/>
    </xf>
    <xf numFmtId="1" fontId="0" fillId="0" borderId="107" xfId="0" applyNumberFormat="1" applyFont="1" applyBorder="1" applyAlignment="1" applyProtection="1">
      <alignment horizontal="right" indent="1"/>
    </xf>
    <xf numFmtId="0" fontId="0" fillId="0" borderId="107" xfId="0" applyFont="1" applyBorder="1" applyAlignment="1" applyProtection="1">
      <alignment horizontal="right" indent="1"/>
    </xf>
    <xf numFmtId="0" fontId="0" fillId="0" borderId="108" xfId="0" applyFont="1" applyBorder="1" applyAlignment="1" applyProtection="1">
      <alignment horizontal="right" indent="1"/>
    </xf>
    <xf numFmtId="49" fontId="0" fillId="0" borderId="109" xfId="0" applyNumberFormat="1" applyBorder="1" applyAlignment="1" applyProtection="1">
      <alignment horizontal="center" vertical="center"/>
    </xf>
    <xf numFmtId="49" fontId="0" fillId="0" borderId="106" xfId="0" applyNumberFormat="1" applyBorder="1" applyAlignment="1" applyProtection="1">
      <alignment horizontal="center" vertical="center"/>
    </xf>
    <xf numFmtId="4" fontId="48" fillId="0" borderId="100" xfId="0" applyNumberFormat="1" applyFont="1" applyBorder="1" applyAlignment="1" applyProtection="1">
      <alignment horizontal="center" vertical="center"/>
    </xf>
    <xf numFmtId="4" fontId="48" fillId="0" borderId="99" xfId="0" applyNumberFormat="1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center"/>
    </xf>
    <xf numFmtId="49" fontId="0" fillId="0" borderId="58" xfId="0" applyNumberFormat="1" applyBorder="1" applyAlignment="1" applyProtection="1">
      <alignment vertical="center"/>
    </xf>
    <xf numFmtId="0" fontId="0" fillId="0" borderId="58" xfId="0" applyBorder="1" applyAlignment="1" applyProtection="1">
      <alignment vertical="center"/>
    </xf>
    <xf numFmtId="0" fontId="0" fillId="0" borderId="157" xfId="0" applyBorder="1" applyAlignment="1" applyProtection="1">
      <alignment vertical="center"/>
    </xf>
    <xf numFmtId="0" fontId="0" fillId="0" borderId="60" xfId="0" applyBorder="1" applyAlignment="1" applyProtection="1">
      <alignment vertical="center"/>
    </xf>
    <xf numFmtId="0" fontId="0" fillId="0" borderId="158" xfId="0" applyBorder="1" applyAlignment="1" applyProtection="1">
      <alignment vertical="center"/>
    </xf>
    <xf numFmtId="49" fontId="0" fillId="0" borderId="60" xfId="0" applyNumberFormat="1" applyBorder="1" applyAlignment="1" applyProtection="1">
      <alignment vertical="center"/>
    </xf>
    <xf numFmtId="49" fontId="83" fillId="0" borderId="159" xfId="6" applyNumberFormat="1" applyFont="1" applyFill="1" applyBorder="1" applyAlignment="1">
      <alignment horizontal="left" vertical="center" wrapText="1" shrinkToFit="1"/>
    </xf>
    <xf numFmtId="0" fontId="78" fillId="0" borderId="160" xfId="0" applyFont="1" applyBorder="1" applyAlignment="1" applyProtection="1">
      <alignment horizontal="left" vertical="center"/>
    </xf>
    <xf numFmtId="0" fontId="78" fillId="0" borderId="161" xfId="0" applyFont="1" applyBorder="1" applyAlignment="1" applyProtection="1">
      <alignment horizontal="left" vertical="center"/>
    </xf>
    <xf numFmtId="0" fontId="78" fillId="0" borderId="152" xfId="0" applyFont="1" applyBorder="1" applyAlignment="1" applyProtection="1">
      <alignment horizontal="left" vertical="center"/>
    </xf>
    <xf numFmtId="0" fontId="52" fillId="0" borderId="125" xfId="0" applyFont="1" applyFill="1" applyBorder="1" applyAlignment="1" applyProtection="1">
      <alignment horizontal="center" vertical="center" wrapText="1"/>
    </xf>
    <xf numFmtId="0" fontId="0" fillId="0" borderId="127" xfId="0" applyFill="1" applyBorder="1" applyAlignment="1" applyProtection="1">
      <alignment horizontal="center" vertical="center"/>
    </xf>
    <xf numFmtId="0" fontId="0" fillId="0" borderId="139" xfId="0" applyFill="1" applyBorder="1" applyAlignment="1" applyProtection="1">
      <alignment horizontal="center" vertical="center"/>
    </xf>
    <xf numFmtId="49" fontId="54" fillId="0" borderId="90" xfId="6" applyNumberFormat="1" applyFont="1" applyFill="1" applyBorder="1" applyAlignment="1">
      <alignment horizontal="center" vertical="center" wrapText="1"/>
    </xf>
    <xf numFmtId="0" fontId="0" fillId="0" borderId="91" xfId="0" applyBorder="1" applyAlignment="1" applyProtection="1">
      <alignment horizontal="center" vertical="center"/>
    </xf>
    <xf numFmtId="0" fontId="0" fillId="0" borderId="93" xfId="0" applyBorder="1" applyAlignment="1" applyProtection="1">
      <alignment horizontal="center" vertical="center"/>
    </xf>
    <xf numFmtId="0" fontId="0" fillId="0" borderId="0" xfId="0" applyAlignment="1" applyProtection="1">
      <alignment horizontal="left" wrapText="1"/>
    </xf>
    <xf numFmtId="0" fontId="59" fillId="0" borderId="135" xfId="0" applyFont="1" applyBorder="1" applyAlignment="1" applyProtection="1">
      <alignment horizontal="center" shrinkToFit="1"/>
    </xf>
    <xf numFmtId="0" fontId="59" fillId="0" borderId="137" xfId="0" applyFont="1" applyBorder="1" applyAlignment="1" applyProtection="1">
      <alignment horizontal="center" shrinkToFit="1"/>
    </xf>
    <xf numFmtId="174" fontId="59" fillId="0" borderId="100" xfId="0" applyNumberFormat="1" applyFont="1" applyBorder="1" applyAlignment="1" applyProtection="1">
      <alignment horizontal="right" indent="2"/>
    </xf>
    <xf numFmtId="174" fontId="59" fillId="0" borderId="113" xfId="0" applyNumberFormat="1" applyFont="1" applyBorder="1" applyAlignment="1" applyProtection="1">
      <alignment horizontal="right" indent="2"/>
    </xf>
    <xf numFmtId="174" fontId="11" fillId="3" borderId="162" xfId="0" applyNumberFormat="1" applyFont="1" applyFill="1" applyBorder="1" applyAlignment="1" applyProtection="1">
      <alignment horizontal="right" indent="2"/>
    </xf>
    <xf numFmtId="174" fontId="11" fillId="3" borderId="146" xfId="0" applyNumberFormat="1" applyFont="1" applyFill="1" applyBorder="1" applyAlignment="1" applyProtection="1">
      <alignment horizontal="right" indent="2"/>
    </xf>
    <xf numFmtId="0" fontId="6" fillId="0" borderId="0" xfId="0" applyFont="1" applyAlignment="1" applyProtection="1">
      <alignment horizontal="left" vertical="top" wrapText="1"/>
    </xf>
    <xf numFmtId="0" fontId="62" fillId="0" borderId="79" xfId="0" applyFont="1" applyBorder="1" applyAlignment="1" applyProtection="1">
      <alignment horizontal="center"/>
    </xf>
    <xf numFmtId="49" fontId="73" fillId="3" borderId="127" xfId="0" applyNumberFormat="1" applyFont="1" applyFill="1" applyBorder="1" applyAlignment="1" applyProtection="1">
      <alignment horizontal="left" wrapText="1"/>
    </xf>
    <xf numFmtId="0" fontId="0" fillId="0" borderId="126" xfId="0" applyBorder="1" applyAlignment="1" applyProtection="1">
      <alignment wrapText="1"/>
    </xf>
    <xf numFmtId="0" fontId="62" fillId="0" borderId="79" xfId="0" applyFont="1" applyBorder="1" applyAlignment="1" applyProtection="1">
      <alignment horizontal="left"/>
    </xf>
    <xf numFmtId="0" fontId="62" fillId="0" borderId="100" xfId="0" applyFont="1" applyBorder="1" applyAlignment="1" applyProtection="1">
      <alignment horizontal="left"/>
    </xf>
    <xf numFmtId="0" fontId="59" fillId="0" borderId="163" xfId="5" applyFont="1" applyBorder="1" applyAlignment="1">
      <alignment horizontal="center"/>
    </xf>
    <xf numFmtId="0" fontId="59" fillId="0" borderId="164" xfId="5" applyFont="1" applyBorder="1" applyAlignment="1">
      <alignment horizontal="center"/>
    </xf>
    <xf numFmtId="0" fontId="59" fillId="0" borderId="165" xfId="5" applyFont="1" applyBorder="1" applyAlignment="1">
      <alignment horizontal="center"/>
    </xf>
    <xf numFmtId="0" fontId="59" fillId="0" borderId="166" xfId="5" applyFont="1" applyBorder="1" applyAlignment="1">
      <alignment horizontal="center"/>
    </xf>
    <xf numFmtId="0" fontId="59" fillId="0" borderId="167" xfId="5" applyFont="1" applyBorder="1" applyAlignment="1">
      <alignment horizontal="left"/>
    </xf>
    <xf numFmtId="0" fontId="59" fillId="0" borderId="98" xfId="5" applyFont="1" applyBorder="1" applyAlignment="1">
      <alignment horizontal="left"/>
    </xf>
    <xf numFmtId="0" fontId="59" fillId="0" borderId="168" xfId="5" applyFont="1" applyBorder="1" applyAlignment="1">
      <alignment horizontal="left"/>
    </xf>
    <xf numFmtId="3" fontId="9" fillId="3" borderId="136" xfId="0" applyNumberFormat="1" applyFont="1" applyFill="1" applyBorder="1" applyAlignment="1" applyProtection="1">
      <alignment horizontal="right"/>
    </xf>
    <xf numFmtId="3" fontId="9" fillId="3" borderId="146" xfId="0" applyNumberFormat="1" applyFont="1" applyFill="1" applyBorder="1" applyAlignment="1" applyProtection="1">
      <alignment horizontal="right"/>
    </xf>
    <xf numFmtId="49" fontId="65" fillId="4" borderId="169" xfId="5" applyNumberFormat="1" applyFont="1" applyFill="1" applyBorder="1" applyAlignment="1">
      <alignment horizontal="left" wrapText="1"/>
    </xf>
    <xf numFmtId="49" fontId="66" fillId="0" borderId="170" xfId="0" applyNumberFormat="1" applyFont="1" applyBorder="1" applyAlignment="1" applyProtection="1">
      <alignment horizontal="left" wrapText="1"/>
    </xf>
    <xf numFmtId="49" fontId="69" fillId="4" borderId="169" xfId="5" applyNumberFormat="1" applyFont="1" applyFill="1" applyBorder="1" applyAlignment="1">
      <alignment horizontal="left" wrapText="1"/>
    </xf>
    <xf numFmtId="0" fontId="58" fillId="0" borderId="0" xfId="5" applyFont="1" applyAlignment="1">
      <alignment horizontal="center"/>
    </xf>
    <xf numFmtId="49" fontId="59" fillId="0" borderId="165" xfId="5" applyNumberFormat="1" applyFont="1" applyBorder="1" applyAlignment="1">
      <alignment horizontal="center"/>
    </xf>
    <xf numFmtId="0" fontId="59" fillId="0" borderId="167" xfId="5" applyFont="1" applyBorder="1" applyAlignment="1">
      <alignment horizontal="center" shrinkToFit="1"/>
    </xf>
    <xf numFmtId="0" fontId="59" fillId="0" borderId="98" xfId="5" applyFont="1" applyBorder="1" applyAlignment="1">
      <alignment horizontal="center" shrinkToFit="1"/>
    </xf>
    <xf numFmtId="0" fontId="59" fillId="0" borderId="168" xfId="5" applyFont="1" applyBorder="1" applyAlignment="1">
      <alignment horizontal="center" shrinkToFit="1"/>
    </xf>
  </cellXfs>
  <cellStyles count="7">
    <cellStyle name="Měna" xfId="1" builtinId="4"/>
    <cellStyle name="Normální" xfId="0" builtinId="0"/>
    <cellStyle name="normální 2" xfId="2"/>
    <cellStyle name="Normální 3" xfId="3"/>
    <cellStyle name="Normální 4" xfId="4"/>
    <cellStyle name="normální_POL.XLS" xfId="5"/>
    <cellStyle name="Podhlavička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udad\AppData\Local\Microsoft\Windows\Temporary%20Internet%20Files\Content.Outlook\V59M7IUM\Rozpo&#269;et%20celk%20staveb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udad\AppData\Local\Microsoft\Windows\Temporary%20Internet%20Files\Content.Outlook\V59M7IUM\00_1_Rozpocet%20techn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</v>
          </cell>
          <cell r="C5" t="str">
            <v>Stavební část</v>
          </cell>
        </row>
        <row r="7">
          <cell r="A7" t="str">
            <v>16-003</v>
          </cell>
          <cell r="C7" t="str">
            <v>Rekonstrukce trakční měnírny Michálkovice</v>
          </cell>
        </row>
      </sheetData>
      <sheetData sheetId="1">
        <row r="43">
          <cell r="E43">
            <v>1754245.9931739478</v>
          </cell>
          <cell r="F43">
            <v>1504022.6834716485</v>
          </cell>
          <cell r="G43">
            <v>0</v>
          </cell>
          <cell r="H43">
            <v>231493.75</v>
          </cell>
          <cell r="I43">
            <v>0</v>
          </cell>
        </row>
        <row r="56">
          <cell r="H56">
            <v>69795.248532911937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032 - Krycí list rozpočtu"/>
      <sheetName val="1 - Kr_101"/>
      <sheetName val="101_1_společný"/>
      <sheetName val="101_2_hl.přípojnice"/>
      <sheetName val="101_3_kobka 1"/>
      <sheetName val="101_4_kobka 2"/>
      <sheetName val="101_5_kobka 3"/>
      <sheetName val="101_6_kobka 4"/>
      <sheetName val="101_7_kobka 5"/>
      <sheetName val="101_8_kobka 6"/>
      <sheetName val="101_9_obch.měření"/>
      <sheetName val="2 - Kr102"/>
      <sheetName val="102_1_trafa"/>
      <sheetName val="3 - Kr_103"/>
      <sheetName val="103_1_společný"/>
      <sheetName val="103_2_GU1,2"/>
      <sheetName val="103_3_RU.N1"/>
      <sheetName val="103_4_RU.N2-6"/>
      <sheetName val="103_5_RU.P, RUZ.PV, RUZ.V"/>
      <sheetName val="103_6_DMX"/>
      <sheetName val="103_7_kab.trasy"/>
      <sheetName val="4 - Kr_104"/>
      <sheetName val="104_1_společný"/>
      <sheetName val="104_2_R04_1-2"/>
      <sheetName val="104_3_R04_3"/>
      <sheetName val="104_4_R04_4"/>
      <sheetName val="5 - Kr_105"/>
      <sheetName val="105_1_kamery"/>
      <sheetName val="6 - Kr_106"/>
      <sheetName val="106_1_společný"/>
      <sheetName val="106_2_stav.elinstalace"/>
      <sheetName val="106_3_uzemnění"/>
      <sheetName val="106_4_hromosvod"/>
      <sheetName val="ZTI-S"/>
      <sheetName val="ZTI"/>
      <sheetName val="VZT"/>
      <sheetName val="Stavba-S"/>
      <sheetName val="Rekapitulace"/>
      <sheetName val="Stav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1">
          <cell r="J31" t="str">
            <v>CZK</v>
          </cell>
        </row>
      </sheetData>
      <sheetData sheetId="34"/>
      <sheetData sheetId="35"/>
      <sheetData sheetId="36">
        <row r="6">
          <cell r="G6">
            <v>0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37"/>
      <sheetData sheetId="3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4" activePane="bottomLeft" state="frozenSplit"/>
      <selection pane="bottomLeft" activeCell="E11" sqref="E11:L11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/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f>'1 - Kr_101'!E22+'2 - Kr_102'!E22+'3 - Kr_103'!E22+'4 - Kr_104'!E22+'5 - Kr_105'!E22+'6 - Kr_106'!E22+'ZTI-S'!I17+'Stavba-S'!C15</f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f>'1 - Kr_101'!E23+'2 - Kr_102'!E23+'3 - Kr_103'!E23+'4 - Kr_104'!E23+'5 - Kr_105'!E23+'6 - Kr_106'!E23+'ZTI-S'!I16</f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'1 - Kr_101'!E24+'2 - Kr_102'!E24+'3 - Kr_103'!E24+'4 - Kr_104'!E24+'5 - Kr_105'!E24+'6 - Kr_106'!E24+'ZTI-S'!I19+'Stavba-S'!C16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'1 - Kr_101'!E25+'2 - Kr_102'!E25+'3 - Kr_103'!E25+'4 - Kr_104'!E25+'5 - Kr_105'!E25+'6 - Kr_106'!E25+'ZTI-S'!I18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737">
        <f>'1 - Kr_101'!E26+'2 - Kr_102'!E26+'3 - Kr_103'!E26+'4 - Kr_104'!E26+'5 - Kr_105'!E26+'6 - Kr_106'!E26+VZT!E64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'1 - Kr_101'!E27+'2 - Kr_102'!E27+'3 - Kr_103'!E27+'4 - Kr_104'!E27+'5 - Kr_105'!E27+'6 - Kr_106'!E27+VZT!F64+'Stavba-S'!C17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'1 - Kr_101'!R28+'2 - Kr_102'!R28+'3 - Kr_103'!R28+'4 - Kr_104'!R28+'5 - Kr_105'!R28+'6 - Kr_106'!R28+'Stavba-S'!G23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'1 - Kr_101'!E29+'2 - Kr_102'!E29+'3 - Kr_103'!E29+'4 - Kr_104'!E29+'5 - Kr_105'!E29+'6 - Kr_106'!E29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P33*(O33/100)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O8:P8"/>
    <mergeCell ref="O9:P9"/>
    <mergeCell ref="O10:P10"/>
    <mergeCell ref="O14:P14"/>
    <mergeCell ref="O15:P15"/>
    <mergeCell ref="O11:P11"/>
    <mergeCell ref="O12:P12"/>
    <mergeCell ref="E9:L9"/>
    <mergeCell ref="E10:L10"/>
    <mergeCell ref="Q12:R12"/>
    <mergeCell ref="P32:Q32"/>
    <mergeCell ref="P33:Q33"/>
    <mergeCell ref="E12:L12"/>
    <mergeCell ref="E11:L11"/>
    <mergeCell ref="O5:P5"/>
    <mergeCell ref="O6:P6"/>
    <mergeCell ref="E5:L5"/>
    <mergeCell ref="E6:L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workbookViewId="0">
      <selection activeCell="F28" sqref="F28:F2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439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SUM(G15,G18,G20)</f>
        <v>0</v>
      </c>
      <c r="G13" s="158">
        <f>SUM(G14,G17)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SUM(G16,G19,G21:G27)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440</v>
      </c>
      <c r="C16" s="176" t="s">
        <v>441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SUM(G18:G27)</f>
        <v>0</v>
      </c>
    </row>
    <row r="18" spans="1:7" s="2" customFormat="1" ht="24" customHeight="1">
      <c r="A18" s="163">
        <v>3</v>
      </c>
      <c r="B18" s="164" t="s">
        <v>164</v>
      </c>
      <c r="C18" s="164" t="s">
        <v>165</v>
      </c>
      <c r="D18" s="164" t="s">
        <v>166</v>
      </c>
      <c r="E18" s="165">
        <v>4</v>
      </c>
      <c r="F18" s="166"/>
      <c r="G18" s="166">
        <f t="shared" ref="G18:G27" si="0">E18*F18</f>
        <v>0</v>
      </c>
    </row>
    <row r="19" spans="1:7" s="2" customFormat="1" ht="13.5" customHeight="1">
      <c r="A19" s="175">
        <v>4</v>
      </c>
      <c r="B19" s="176" t="s">
        <v>167</v>
      </c>
      <c r="C19" s="176" t="s">
        <v>168</v>
      </c>
      <c r="D19" s="176" t="s">
        <v>169</v>
      </c>
      <c r="E19" s="177">
        <v>0.5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170</v>
      </c>
      <c r="C20" s="164" t="s">
        <v>171</v>
      </c>
      <c r="D20" s="164" t="s">
        <v>166</v>
      </c>
      <c r="E20" s="165">
        <v>30</v>
      </c>
      <c r="F20" s="166"/>
      <c r="G20" s="166">
        <f t="shared" si="0"/>
        <v>0</v>
      </c>
    </row>
    <row r="21" spans="1:7" s="2" customFormat="1" ht="24" customHeight="1">
      <c r="A21" s="175">
        <v>6</v>
      </c>
      <c r="B21" s="176" t="s">
        <v>172</v>
      </c>
      <c r="C21" s="176" t="s">
        <v>173</v>
      </c>
      <c r="D21" s="176" t="s">
        <v>169</v>
      </c>
      <c r="E21" s="177">
        <v>0.5</v>
      </c>
      <c r="F21" s="178"/>
      <c r="G21" s="178">
        <f t="shared" si="0"/>
        <v>0</v>
      </c>
    </row>
    <row r="22" spans="1:7" s="2" customFormat="1" ht="24" customHeight="1">
      <c r="A22" s="175">
        <v>7</v>
      </c>
      <c r="B22" s="176" t="s">
        <v>174</v>
      </c>
      <c r="C22" s="176" t="s">
        <v>175</v>
      </c>
      <c r="D22" s="176" t="s">
        <v>169</v>
      </c>
      <c r="E22" s="177">
        <v>5</v>
      </c>
      <c r="F22" s="178"/>
      <c r="G22" s="178">
        <f t="shared" si="0"/>
        <v>0</v>
      </c>
    </row>
    <row r="23" spans="1:7" s="2" customFormat="1" ht="24" customHeight="1">
      <c r="A23" s="175">
        <v>8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178</v>
      </c>
      <c r="C24" s="176" t="s">
        <v>179</v>
      </c>
      <c r="D24" s="176" t="s">
        <v>169</v>
      </c>
      <c r="E24" s="177">
        <v>1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11</v>
      </c>
      <c r="B26" s="176" t="s">
        <v>182</v>
      </c>
      <c r="C26" s="176" t="s">
        <v>183</v>
      </c>
      <c r="D26" s="176" t="s">
        <v>169</v>
      </c>
      <c r="E26" s="177">
        <v>1</v>
      </c>
      <c r="F26" s="178"/>
      <c r="G26" s="178">
        <f t="shared" si="0"/>
        <v>0</v>
      </c>
    </row>
    <row r="27" spans="1:7" s="2" customFormat="1" ht="45" customHeight="1">
      <c r="A27" s="175">
        <v>59</v>
      </c>
      <c r="B27" s="176" t="s">
        <v>357</v>
      </c>
      <c r="C27" s="176" t="s">
        <v>358</v>
      </c>
      <c r="D27" s="176" t="s">
        <v>128</v>
      </c>
      <c r="E27" s="177">
        <v>1</v>
      </c>
      <c r="F27" s="178"/>
      <c r="G27" s="178">
        <f t="shared" si="0"/>
        <v>0</v>
      </c>
    </row>
    <row r="28" spans="1:7" s="2" customFormat="1" ht="30.75" customHeight="1">
      <c r="A28" s="155"/>
      <c r="B28" s="156" t="s">
        <v>107</v>
      </c>
      <c r="C28" s="156" t="s">
        <v>108</v>
      </c>
      <c r="D28" s="156"/>
      <c r="E28" s="741">
        <f>F28+F29</f>
        <v>0</v>
      </c>
      <c r="F28" s="769">
        <f>SUM(G30,G33,G36,G38,G40:G41,G43,G45,G47,G50,G52,G55,G57)</f>
        <v>0</v>
      </c>
      <c r="G28" s="158">
        <f>SUM(G29,G54)</f>
        <v>0</v>
      </c>
    </row>
    <row r="29" spans="1:7" s="2" customFormat="1" ht="28.5" customHeight="1">
      <c r="A29" s="159"/>
      <c r="B29" s="160" t="s">
        <v>184</v>
      </c>
      <c r="C29" s="160" t="s">
        <v>185</v>
      </c>
      <c r="D29" s="160"/>
      <c r="E29" s="742"/>
      <c r="F29" s="770">
        <f>SUM(G31:G32,G34:G35,G37,G39,G42,G44,G46,G48:G49,G51,G53,G56)</f>
        <v>0</v>
      </c>
      <c r="G29" s="162">
        <f>SUM(G30:G53)</f>
        <v>0</v>
      </c>
    </row>
    <row r="30" spans="1:7" s="2" customFormat="1" ht="13.5" customHeight="1">
      <c r="A30" s="163">
        <v>54</v>
      </c>
      <c r="B30" s="164" t="s">
        <v>394</v>
      </c>
      <c r="C30" s="164" t="s">
        <v>395</v>
      </c>
      <c r="D30" s="164" t="s">
        <v>188</v>
      </c>
      <c r="E30" s="165">
        <v>6</v>
      </c>
      <c r="F30" s="166"/>
      <c r="G30" s="166">
        <f t="shared" ref="G30:G53" si="1">E30*F30</f>
        <v>0</v>
      </c>
    </row>
    <row r="31" spans="1:7" s="2" customFormat="1" ht="13.5" customHeight="1">
      <c r="A31" s="175">
        <v>55</v>
      </c>
      <c r="B31" s="176" t="s">
        <v>189</v>
      </c>
      <c r="C31" s="176" t="s">
        <v>190</v>
      </c>
      <c r="D31" s="176" t="s">
        <v>169</v>
      </c>
      <c r="E31" s="177">
        <v>35.04</v>
      </c>
      <c r="F31" s="178"/>
      <c r="G31" s="178">
        <f t="shared" si="1"/>
        <v>0</v>
      </c>
    </row>
    <row r="32" spans="1:7" s="2" customFormat="1" ht="13.5" customHeight="1">
      <c r="A32" s="175">
        <v>14</v>
      </c>
      <c r="B32" s="176" t="s">
        <v>201</v>
      </c>
      <c r="C32" s="176" t="s">
        <v>202</v>
      </c>
      <c r="D32" s="176" t="s">
        <v>128</v>
      </c>
      <c r="E32" s="177">
        <v>1</v>
      </c>
      <c r="F32" s="178"/>
      <c r="G32" s="178">
        <f t="shared" si="1"/>
        <v>0</v>
      </c>
    </row>
    <row r="33" spans="1:7" s="2" customFormat="1" ht="13.5" customHeight="1">
      <c r="A33" s="163">
        <v>60</v>
      </c>
      <c r="B33" s="164" t="s">
        <v>230</v>
      </c>
      <c r="C33" s="164" t="s">
        <v>231</v>
      </c>
      <c r="D33" s="164" t="s">
        <v>158</v>
      </c>
      <c r="E33" s="165">
        <v>2</v>
      </c>
      <c r="F33" s="166"/>
      <c r="G33" s="166">
        <f t="shared" si="1"/>
        <v>0</v>
      </c>
    </row>
    <row r="34" spans="1:7" s="2" customFormat="1" ht="13.5" customHeight="1">
      <c r="A34" s="175">
        <v>61</v>
      </c>
      <c r="B34" s="176" t="s">
        <v>232</v>
      </c>
      <c r="C34" s="176" t="s">
        <v>233</v>
      </c>
      <c r="D34" s="176" t="s">
        <v>158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62</v>
      </c>
      <c r="B35" s="176" t="s">
        <v>234</v>
      </c>
      <c r="C35" s="176" t="s">
        <v>235</v>
      </c>
      <c r="D35" s="176" t="s">
        <v>158</v>
      </c>
      <c r="E35" s="177">
        <v>1</v>
      </c>
      <c r="F35" s="178"/>
      <c r="G35" s="178">
        <f t="shared" si="1"/>
        <v>0</v>
      </c>
    </row>
    <row r="36" spans="1:7" s="2" customFormat="1" ht="13.5" customHeight="1">
      <c r="A36" s="163">
        <v>15</v>
      </c>
      <c r="B36" s="164" t="s">
        <v>193</v>
      </c>
      <c r="C36" s="164" t="s">
        <v>194</v>
      </c>
      <c r="D36" s="164" t="s">
        <v>188</v>
      </c>
      <c r="E36" s="165">
        <v>6.5</v>
      </c>
      <c r="F36" s="166"/>
      <c r="G36" s="166">
        <f t="shared" si="1"/>
        <v>0</v>
      </c>
    </row>
    <row r="37" spans="1:7" s="2" customFormat="1" ht="13.5" customHeight="1">
      <c r="A37" s="175">
        <v>16</v>
      </c>
      <c r="B37" s="176" t="s">
        <v>195</v>
      </c>
      <c r="C37" s="176" t="s">
        <v>196</v>
      </c>
      <c r="D37" s="176" t="s">
        <v>169</v>
      </c>
      <c r="E37" s="177">
        <v>3.51</v>
      </c>
      <c r="F37" s="178"/>
      <c r="G37" s="178">
        <f t="shared" si="1"/>
        <v>0</v>
      </c>
    </row>
    <row r="38" spans="1:7" s="2" customFormat="1" ht="24" customHeight="1">
      <c r="A38" s="163">
        <v>17</v>
      </c>
      <c r="B38" s="164" t="s">
        <v>238</v>
      </c>
      <c r="C38" s="164" t="s">
        <v>239</v>
      </c>
      <c r="D38" s="164" t="s">
        <v>158</v>
      </c>
      <c r="E38" s="165">
        <v>10</v>
      </c>
      <c r="F38" s="166"/>
      <c r="G38" s="166">
        <f t="shared" si="1"/>
        <v>0</v>
      </c>
    </row>
    <row r="39" spans="1:7" s="2" customFormat="1" ht="13.5" customHeight="1">
      <c r="A39" s="175">
        <v>18</v>
      </c>
      <c r="B39" s="176" t="s">
        <v>240</v>
      </c>
      <c r="C39" s="176" t="s">
        <v>241</v>
      </c>
      <c r="D39" s="176" t="s">
        <v>158</v>
      </c>
      <c r="E39" s="177">
        <v>10</v>
      </c>
      <c r="F39" s="178"/>
      <c r="G39" s="178">
        <f t="shared" si="1"/>
        <v>0</v>
      </c>
    </row>
    <row r="40" spans="1:7" s="2" customFormat="1" ht="24" customHeight="1">
      <c r="A40" s="163">
        <v>56</v>
      </c>
      <c r="B40" s="164" t="s">
        <v>252</v>
      </c>
      <c r="C40" s="164" t="s">
        <v>253</v>
      </c>
      <c r="D40" s="164" t="s">
        <v>158</v>
      </c>
      <c r="E40" s="165">
        <v>2</v>
      </c>
      <c r="F40" s="166"/>
      <c r="G40" s="166">
        <f t="shared" si="1"/>
        <v>0</v>
      </c>
    </row>
    <row r="41" spans="1:7" s="2" customFormat="1" ht="13.5" customHeight="1">
      <c r="A41" s="163">
        <v>50</v>
      </c>
      <c r="B41" s="164" t="s">
        <v>442</v>
      </c>
      <c r="C41" s="164" t="s">
        <v>443</v>
      </c>
      <c r="D41" s="164" t="s">
        <v>158</v>
      </c>
      <c r="E41" s="165">
        <v>3</v>
      </c>
      <c r="F41" s="166"/>
      <c r="G41" s="166">
        <f t="shared" si="1"/>
        <v>0</v>
      </c>
    </row>
    <row r="42" spans="1:7" s="2" customFormat="1" ht="13.5" customHeight="1">
      <c r="A42" s="175">
        <v>51</v>
      </c>
      <c r="B42" s="176" t="s">
        <v>444</v>
      </c>
      <c r="C42" s="176" t="s">
        <v>445</v>
      </c>
      <c r="D42" s="176" t="s">
        <v>158</v>
      </c>
      <c r="E42" s="177">
        <v>3</v>
      </c>
      <c r="F42" s="178"/>
      <c r="G42" s="178">
        <f t="shared" si="1"/>
        <v>0</v>
      </c>
    </row>
    <row r="43" spans="1:7" s="2" customFormat="1" ht="13.5" customHeight="1">
      <c r="A43" s="163">
        <v>52</v>
      </c>
      <c r="B43" s="164" t="s">
        <v>446</v>
      </c>
      <c r="C43" s="164" t="s">
        <v>447</v>
      </c>
      <c r="D43" s="164" t="s">
        <v>158</v>
      </c>
      <c r="E43" s="165">
        <v>3</v>
      </c>
      <c r="F43" s="166"/>
      <c r="G43" s="166">
        <f t="shared" si="1"/>
        <v>0</v>
      </c>
    </row>
    <row r="44" spans="1:7" s="2" customFormat="1" ht="13.5" customHeight="1">
      <c r="A44" s="175">
        <v>53</v>
      </c>
      <c r="B44" s="176" t="s">
        <v>448</v>
      </c>
      <c r="C44" s="176" t="s">
        <v>449</v>
      </c>
      <c r="D44" s="176" t="s">
        <v>158</v>
      </c>
      <c r="E44" s="177">
        <v>3</v>
      </c>
      <c r="F44" s="178"/>
      <c r="G44" s="178">
        <f t="shared" si="1"/>
        <v>0</v>
      </c>
    </row>
    <row r="45" spans="1:7" s="2" customFormat="1" ht="24" customHeight="1">
      <c r="A45" s="163">
        <v>40</v>
      </c>
      <c r="B45" s="164" t="s">
        <v>306</v>
      </c>
      <c r="C45" s="164" t="s">
        <v>307</v>
      </c>
      <c r="D45" s="164" t="s">
        <v>158</v>
      </c>
      <c r="E45" s="165">
        <v>1</v>
      </c>
      <c r="F45" s="166"/>
      <c r="G45" s="166">
        <f t="shared" si="1"/>
        <v>0</v>
      </c>
    </row>
    <row r="46" spans="1:7" s="2" customFormat="1" ht="13.5" customHeight="1">
      <c r="A46" s="175">
        <v>41</v>
      </c>
      <c r="B46" s="176" t="s">
        <v>450</v>
      </c>
      <c r="C46" s="176" t="s">
        <v>451</v>
      </c>
      <c r="D46" s="176" t="s">
        <v>158</v>
      </c>
      <c r="E46" s="177">
        <v>1</v>
      </c>
      <c r="F46" s="178"/>
      <c r="G46" s="178">
        <f t="shared" si="1"/>
        <v>0</v>
      </c>
    </row>
    <row r="47" spans="1:7" s="2" customFormat="1" ht="24" customHeight="1">
      <c r="A47" s="163">
        <v>44</v>
      </c>
      <c r="B47" s="164" t="s">
        <v>209</v>
      </c>
      <c r="C47" s="164" t="s">
        <v>210</v>
      </c>
      <c r="D47" s="164" t="s">
        <v>188</v>
      </c>
      <c r="E47" s="165">
        <v>4</v>
      </c>
      <c r="F47" s="166"/>
      <c r="G47" s="166">
        <f t="shared" si="1"/>
        <v>0</v>
      </c>
    </row>
    <row r="48" spans="1:7" s="2" customFormat="1" ht="13.5" customHeight="1">
      <c r="A48" s="175">
        <v>45</v>
      </c>
      <c r="B48" s="176" t="s">
        <v>211</v>
      </c>
      <c r="C48" s="176" t="s">
        <v>212</v>
      </c>
      <c r="D48" s="176" t="s">
        <v>169</v>
      </c>
      <c r="E48" s="177">
        <v>3.8</v>
      </c>
      <c r="F48" s="178"/>
      <c r="G48" s="178">
        <f t="shared" si="1"/>
        <v>0</v>
      </c>
    </row>
    <row r="49" spans="1:7" s="2" customFormat="1" ht="24" customHeight="1">
      <c r="A49" s="175">
        <v>46</v>
      </c>
      <c r="B49" s="176" t="s">
        <v>213</v>
      </c>
      <c r="C49" s="176" t="s">
        <v>214</v>
      </c>
      <c r="D49" s="176" t="s">
        <v>158</v>
      </c>
      <c r="E49" s="177">
        <v>8</v>
      </c>
      <c r="F49" s="178"/>
      <c r="G49" s="178">
        <f t="shared" si="1"/>
        <v>0</v>
      </c>
    </row>
    <row r="50" spans="1:7" s="2" customFormat="1" ht="13.5" customHeight="1">
      <c r="A50" s="163">
        <v>63</v>
      </c>
      <c r="B50" s="164" t="s">
        <v>312</v>
      </c>
      <c r="C50" s="164" t="s">
        <v>313</v>
      </c>
      <c r="D50" s="164" t="s">
        <v>158</v>
      </c>
      <c r="E50" s="165">
        <v>3</v>
      </c>
      <c r="F50" s="166"/>
      <c r="G50" s="166">
        <f t="shared" si="1"/>
        <v>0</v>
      </c>
    </row>
    <row r="51" spans="1:7" s="2" customFormat="1" ht="13.5" customHeight="1">
      <c r="A51" s="175">
        <v>64</v>
      </c>
      <c r="B51" s="176" t="s">
        <v>314</v>
      </c>
      <c r="C51" s="176" t="s">
        <v>315</v>
      </c>
      <c r="D51" s="176" t="s">
        <v>158</v>
      </c>
      <c r="E51" s="177">
        <v>3</v>
      </c>
      <c r="F51" s="178"/>
      <c r="G51" s="178">
        <f t="shared" si="1"/>
        <v>0</v>
      </c>
    </row>
    <row r="52" spans="1:7" s="2" customFormat="1" ht="24" customHeight="1">
      <c r="A52" s="163">
        <v>57</v>
      </c>
      <c r="B52" s="164" t="s">
        <v>332</v>
      </c>
      <c r="C52" s="164" t="s">
        <v>333</v>
      </c>
      <c r="D52" s="164" t="s">
        <v>188</v>
      </c>
      <c r="E52" s="165">
        <v>18</v>
      </c>
      <c r="F52" s="166"/>
      <c r="G52" s="166">
        <f t="shared" si="1"/>
        <v>0</v>
      </c>
    </row>
    <row r="53" spans="1:7" s="2" customFormat="1" ht="13.5" customHeight="1">
      <c r="A53" s="175">
        <v>58</v>
      </c>
      <c r="B53" s="176" t="s">
        <v>334</v>
      </c>
      <c r="C53" s="176" t="s">
        <v>335</v>
      </c>
      <c r="D53" s="176" t="s">
        <v>188</v>
      </c>
      <c r="E53" s="177">
        <v>18</v>
      </c>
      <c r="F53" s="178"/>
      <c r="G53" s="178">
        <f t="shared" si="1"/>
        <v>0</v>
      </c>
    </row>
    <row r="54" spans="1:7" s="2" customFormat="1" ht="28.5" customHeight="1">
      <c r="A54" s="159"/>
      <c r="B54" s="160" t="s">
        <v>344</v>
      </c>
      <c r="C54" s="160" t="s">
        <v>345</v>
      </c>
      <c r="D54" s="160"/>
      <c r="E54" s="161"/>
      <c r="F54" s="162"/>
      <c r="G54" s="162">
        <f>SUM(G55:G57)</f>
        <v>0</v>
      </c>
    </row>
    <row r="55" spans="1:7" s="2" customFormat="1" ht="24" customHeight="1">
      <c r="A55" s="163">
        <v>47</v>
      </c>
      <c r="B55" s="164" t="s">
        <v>346</v>
      </c>
      <c r="C55" s="164" t="s">
        <v>347</v>
      </c>
      <c r="D55" s="164" t="s">
        <v>188</v>
      </c>
      <c r="E55" s="165">
        <v>52</v>
      </c>
      <c r="F55" s="166"/>
      <c r="G55" s="166">
        <f>E55*F55</f>
        <v>0</v>
      </c>
    </row>
    <row r="56" spans="1:7" s="2" customFormat="1" ht="13.5" customHeight="1">
      <c r="A56" s="175">
        <v>48</v>
      </c>
      <c r="B56" s="176" t="s">
        <v>348</v>
      </c>
      <c r="C56" s="176" t="s">
        <v>349</v>
      </c>
      <c r="D56" s="176" t="s">
        <v>188</v>
      </c>
      <c r="E56" s="177">
        <v>52</v>
      </c>
      <c r="F56" s="178"/>
      <c r="G56" s="178">
        <f>E56*F56</f>
        <v>0</v>
      </c>
    </row>
    <row r="57" spans="1:7" s="2" customFormat="1" ht="13.5" customHeight="1">
      <c r="A57" s="163">
        <v>49</v>
      </c>
      <c r="B57" s="164" t="s">
        <v>350</v>
      </c>
      <c r="C57" s="164" t="s">
        <v>1259</v>
      </c>
      <c r="D57" s="164" t="s">
        <v>158</v>
      </c>
      <c r="E57" s="165">
        <v>4</v>
      </c>
      <c r="F57" s="166"/>
      <c r="G57" s="166">
        <f>E57*F57</f>
        <v>0</v>
      </c>
    </row>
    <row r="58" spans="1:7" s="2" customFormat="1" ht="30.75" customHeight="1">
      <c r="A58" s="167"/>
      <c r="B58" s="168"/>
      <c r="C58" s="168" t="s">
        <v>149</v>
      </c>
      <c r="D58" s="168"/>
      <c r="E58" s="169"/>
      <c r="F58" s="170"/>
      <c r="G58" s="170">
        <f>SUM(G28,G13)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452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453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>
        <f>F13+F14</f>
        <v>0</v>
      </c>
      <c r="F13" s="769">
        <f>SUM(G15,G17,G20)</f>
        <v>0</v>
      </c>
      <c r="G13" s="158">
        <f>SUM(G14,G19)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SUM(G16,G18)</f>
        <v>0</v>
      </c>
      <c r="G14" s="162">
        <f>SUM(G15:G18)</f>
        <v>0</v>
      </c>
    </row>
    <row r="15" spans="1:7" s="2" customFormat="1" ht="13.5" customHeight="1">
      <c r="A15" s="163">
        <v>1</v>
      </c>
      <c r="B15" s="164" t="s">
        <v>454</v>
      </c>
      <c r="C15" s="164" t="s">
        <v>455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456</v>
      </c>
      <c r="C16" s="176" t="s">
        <v>457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4" customHeight="1">
      <c r="A17" s="163">
        <v>3</v>
      </c>
      <c r="B17" s="164" t="s">
        <v>458</v>
      </c>
      <c r="C17" s="164" t="s">
        <v>459</v>
      </c>
      <c r="D17" s="164" t="s">
        <v>188</v>
      </c>
      <c r="E17" s="165">
        <v>11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460</v>
      </c>
      <c r="C18" s="176" t="s">
        <v>461</v>
      </c>
      <c r="D18" s="176" t="s">
        <v>188</v>
      </c>
      <c r="E18" s="177">
        <v>11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344</v>
      </c>
      <c r="C19" s="160" t="s">
        <v>345</v>
      </c>
      <c r="D19" s="160"/>
      <c r="E19" s="161"/>
      <c r="F19" s="162"/>
      <c r="G19" s="162">
        <f>SUM(G20)</f>
        <v>0</v>
      </c>
    </row>
    <row r="20" spans="1:7" s="2" customFormat="1" ht="13.5" customHeight="1">
      <c r="A20" s="163">
        <v>5</v>
      </c>
      <c r="B20" s="164" t="s">
        <v>350</v>
      </c>
      <c r="C20" s="164" t="s">
        <v>1259</v>
      </c>
      <c r="D20" s="164" t="s">
        <v>158</v>
      </c>
      <c r="E20" s="165">
        <v>2</v>
      </c>
      <c r="F20" s="166"/>
      <c r="G20" s="166">
        <f>E20*F20</f>
        <v>0</v>
      </c>
    </row>
    <row r="21" spans="1:7" s="2" customFormat="1" ht="30.75" customHeight="1">
      <c r="A21" s="167"/>
      <c r="B21" s="168"/>
      <c r="C21" s="168" t="s">
        <v>149</v>
      </c>
      <c r="D21" s="168"/>
      <c r="E21" s="169"/>
      <c r="F21" s="170"/>
      <c r="G21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W36" sqref="W36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462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'102_1_trafa'!F14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'102_1_trafa'!F13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'102_1_trafa'!G32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'102_1_trafa'!G27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463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/>
      <c r="F13" s="769">
        <f>SUM(G15,G17,G19,G21,G24,G26)</f>
        <v>0</v>
      </c>
      <c r="G13" s="158">
        <f>SUM(G14,G23)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SUM(G16,G18,G20,G22,G25)</f>
        <v>0</v>
      </c>
      <c r="G14" s="162">
        <f>SUM(G15:G22)</f>
        <v>0</v>
      </c>
    </row>
    <row r="15" spans="1:7" s="2" customFormat="1" ht="13.5" customHeight="1">
      <c r="A15" s="163">
        <v>8</v>
      </c>
      <c r="B15" s="164" t="s">
        <v>464</v>
      </c>
      <c r="C15" s="164" t="s">
        <v>465</v>
      </c>
      <c r="D15" s="164" t="s">
        <v>158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75">
        <v>9</v>
      </c>
      <c r="B16" s="176" t="s">
        <v>466</v>
      </c>
      <c r="C16" s="176" t="s">
        <v>467</v>
      </c>
      <c r="D16" s="176" t="s">
        <v>158</v>
      </c>
      <c r="E16" s="177">
        <v>2</v>
      </c>
      <c r="F16" s="178"/>
      <c r="G16" s="178">
        <f t="shared" ref="G16:G22" si="0">E16*F16</f>
        <v>0</v>
      </c>
    </row>
    <row r="17" spans="1:7" s="2" customFormat="1" ht="13.5" customHeight="1">
      <c r="A17" s="163">
        <v>3</v>
      </c>
      <c r="B17" s="164" t="s">
        <v>468</v>
      </c>
      <c r="C17" s="164" t="s">
        <v>469</v>
      </c>
      <c r="D17" s="164" t="s">
        <v>158</v>
      </c>
      <c r="E17" s="165">
        <v>2</v>
      </c>
      <c r="F17" s="166"/>
      <c r="G17" s="166">
        <f t="shared" si="0"/>
        <v>0</v>
      </c>
    </row>
    <row r="18" spans="1:7" s="2" customFormat="1" ht="13.5" customHeight="1">
      <c r="A18" s="175">
        <v>4</v>
      </c>
      <c r="B18" s="176" t="s">
        <v>470</v>
      </c>
      <c r="C18" s="176" t="s">
        <v>471</v>
      </c>
      <c r="D18" s="176" t="s">
        <v>158</v>
      </c>
      <c r="E18" s="177">
        <v>2</v>
      </c>
      <c r="F18" s="178"/>
      <c r="G18" s="178">
        <f t="shared" si="0"/>
        <v>0</v>
      </c>
    </row>
    <row r="19" spans="1:7" s="2" customFormat="1" ht="24" customHeight="1">
      <c r="A19" s="163">
        <v>1</v>
      </c>
      <c r="B19" s="164" t="s">
        <v>472</v>
      </c>
      <c r="C19" s="164" t="s">
        <v>473</v>
      </c>
      <c r="D19" s="164" t="s">
        <v>158</v>
      </c>
      <c r="E19" s="165">
        <v>2</v>
      </c>
      <c r="F19" s="166"/>
      <c r="G19" s="166">
        <f t="shared" si="0"/>
        <v>0</v>
      </c>
    </row>
    <row r="20" spans="1:7" s="2" customFormat="1" ht="24" customHeight="1">
      <c r="A20" s="175">
        <v>2</v>
      </c>
      <c r="B20" s="176" t="s">
        <v>474</v>
      </c>
      <c r="C20" s="176" t="s">
        <v>475</v>
      </c>
      <c r="D20" s="176" t="s">
        <v>158</v>
      </c>
      <c r="E20" s="177">
        <v>2</v>
      </c>
      <c r="F20" s="178"/>
      <c r="G20" s="178">
        <f t="shared" si="0"/>
        <v>0</v>
      </c>
    </row>
    <row r="21" spans="1:7" s="2" customFormat="1" ht="13.5" customHeight="1">
      <c r="A21" s="163">
        <v>16</v>
      </c>
      <c r="B21" s="164" t="s">
        <v>312</v>
      </c>
      <c r="C21" s="164" t="s">
        <v>313</v>
      </c>
      <c r="D21" s="164" t="s">
        <v>158</v>
      </c>
      <c r="E21" s="165">
        <v>6</v>
      </c>
      <c r="F21" s="166"/>
      <c r="G21" s="166">
        <f t="shared" si="0"/>
        <v>0</v>
      </c>
    </row>
    <row r="22" spans="1:7" s="2" customFormat="1" ht="13.5" customHeight="1">
      <c r="A22" s="175">
        <v>17</v>
      </c>
      <c r="B22" s="176" t="s">
        <v>314</v>
      </c>
      <c r="C22" s="176" t="s">
        <v>315</v>
      </c>
      <c r="D22" s="176" t="s">
        <v>158</v>
      </c>
      <c r="E22" s="177">
        <v>6</v>
      </c>
      <c r="F22" s="178"/>
      <c r="G22" s="178">
        <f t="shared" si="0"/>
        <v>0</v>
      </c>
    </row>
    <row r="23" spans="1:7" s="2" customFormat="1" ht="28.5" customHeight="1">
      <c r="A23" s="159"/>
      <c r="B23" s="160" t="s">
        <v>344</v>
      </c>
      <c r="C23" s="160" t="s">
        <v>345</v>
      </c>
      <c r="D23" s="160"/>
      <c r="E23" s="161"/>
      <c r="F23" s="162"/>
      <c r="G23" s="162">
        <f>SUM(G24:G26)</f>
        <v>0</v>
      </c>
    </row>
    <row r="24" spans="1:7" s="2" customFormat="1" ht="24" customHeight="1">
      <c r="A24" s="163">
        <v>5</v>
      </c>
      <c r="B24" s="164" t="s">
        <v>346</v>
      </c>
      <c r="C24" s="164" t="s">
        <v>347</v>
      </c>
      <c r="D24" s="164" t="s">
        <v>188</v>
      </c>
      <c r="E24" s="165">
        <v>15</v>
      </c>
      <c r="F24" s="166"/>
      <c r="G24" s="166">
        <f>E24*F24</f>
        <v>0</v>
      </c>
    </row>
    <row r="25" spans="1:7" s="2" customFormat="1" ht="13.5" customHeight="1">
      <c r="A25" s="175">
        <v>6</v>
      </c>
      <c r="B25" s="176" t="s">
        <v>348</v>
      </c>
      <c r="C25" s="176" t="s">
        <v>349</v>
      </c>
      <c r="D25" s="176" t="s">
        <v>188</v>
      </c>
      <c r="E25" s="177">
        <v>15</v>
      </c>
      <c r="F25" s="178"/>
      <c r="G25" s="178">
        <f>E25*F25</f>
        <v>0</v>
      </c>
    </row>
    <row r="26" spans="1:7" s="2" customFormat="1" ht="13.5" customHeight="1">
      <c r="A26" s="163">
        <v>7</v>
      </c>
      <c r="B26" s="164" t="s">
        <v>350</v>
      </c>
      <c r="C26" s="164" t="s">
        <v>351</v>
      </c>
      <c r="D26" s="164" t="s">
        <v>158</v>
      </c>
      <c r="E26" s="165">
        <v>4</v>
      </c>
      <c r="F26" s="166"/>
      <c r="G26" s="166">
        <f>E26*F26</f>
        <v>0</v>
      </c>
    </row>
    <row r="27" spans="1:7" s="2" customFormat="1" ht="30.75" customHeight="1">
      <c r="A27" s="155"/>
      <c r="B27" s="156" t="s">
        <v>72</v>
      </c>
      <c r="C27" s="156" t="s">
        <v>114</v>
      </c>
      <c r="D27" s="156"/>
      <c r="E27" s="157"/>
      <c r="F27" s="158"/>
      <c r="G27" s="158">
        <f>SUM(G28:G31)</f>
        <v>0</v>
      </c>
    </row>
    <row r="28" spans="1:7" s="2" customFormat="1" ht="13.5" customHeight="1">
      <c r="A28" s="163">
        <v>12</v>
      </c>
      <c r="B28" s="164" t="s">
        <v>115</v>
      </c>
      <c r="C28" s="164" t="s">
        <v>116</v>
      </c>
      <c r="D28" s="164" t="s">
        <v>117</v>
      </c>
      <c r="E28" s="165">
        <v>10</v>
      </c>
      <c r="F28" s="166"/>
      <c r="G28" s="166">
        <f>E28*F28</f>
        <v>0</v>
      </c>
    </row>
    <row r="29" spans="1:7" s="2" customFormat="1" ht="13.5" customHeight="1">
      <c r="A29" s="163">
        <v>11</v>
      </c>
      <c r="B29" s="164" t="s">
        <v>476</v>
      </c>
      <c r="C29" s="164" t="s">
        <v>477</v>
      </c>
      <c r="D29" s="164" t="s">
        <v>117</v>
      </c>
      <c r="E29" s="165">
        <v>5</v>
      </c>
      <c r="F29" s="166"/>
      <c r="G29" s="166">
        <f>E29*F29</f>
        <v>0</v>
      </c>
    </row>
    <row r="30" spans="1:7" s="2" customFormat="1" ht="13.5" customHeight="1">
      <c r="A30" s="163">
        <v>15</v>
      </c>
      <c r="B30" s="164" t="s">
        <v>118</v>
      </c>
      <c r="C30" s="164" t="s">
        <v>119</v>
      </c>
      <c r="D30" s="164" t="s">
        <v>117</v>
      </c>
      <c r="E30" s="165">
        <v>5</v>
      </c>
      <c r="F30" s="166"/>
      <c r="G30" s="166">
        <f>E30*F30</f>
        <v>0</v>
      </c>
    </row>
    <row r="31" spans="1:7" s="2" customFormat="1" ht="13.5" customHeight="1">
      <c r="A31" s="163">
        <v>10</v>
      </c>
      <c r="B31" s="164" t="s">
        <v>120</v>
      </c>
      <c r="C31" s="164" t="s">
        <v>121</v>
      </c>
      <c r="D31" s="164" t="s">
        <v>117</v>
      </c>
      <c r="E31" s="165">
        <v>10</v>
      </c>
      <c r="F31" s="166"/>
      <c r="G31" s="166">
        <f>E31*F31</f>
        <v>0</v>
      </c>
    </row>
    <row r="32" spans="1:7" s="2" customFormat="1" ht="30.75" customHeight="1">
      <c r="A32" s="155"/>
      <c r="B32" s="156" t="s">
        <v>122</v>
      </c>
      <c r="C32" s="156" t="s">
        <v>123</v>
      </c>
      <c r="D32" s="156"/>
      <c r="E32" s="157"/>
      <c r="F32" s="158"/>
      <c r="G32" s="158">
        <f>SUM(G33,G35)</f>
        <v>0</v>
      </c>
    </row>
    <row r="33" spans="1:7" s="2" customFormat="1" ht="28.5" customHeight="1">
      <c r="A33" s="159"/>
      <c r="B33" s="160" t="s">
        <v>131</v>
      </c>
      <c r="C33" s="160" t="s">
        <v>41</v>
      </c>
      <c r="D33" s="160"/>
      <c r="E33" s="161"/>
      <c r="F33" s="162"/>
      <c r="G33" s="162">
        <f>SUM(G34)</f>
        <v>0</v>
      </c>
    </row>
    <row r="34" spans="1:7" s="2" customFormat="1" ht="13.5" customHeight="1">
      <c r="A34" s="163">
        <v>13</v>
      </c>
      <c r="B34" s="164" t="s">
        <v>132</v>
      </c>
      <c r="C34" s="164" t="s">
        <v>133</v>
      </c>
      <c r="D34" s="164" t="s">
        <v>128</v>
      </c>
      <c r="E34" s="165">
        <v>1</v>
      </c>
      <c r="F34" s="166"/>
      <c r="G34" s="166">
        <f>E34*F34</f>
        <v>0</v>
      </c>
    </row>
    <row r="35" spans="1:7" s="2" customFormat="1" ht="28.5" customHeight="1">
      <c r="A35" s="159"/>
      <c r="B35" s="160" t="s">
        <v>134</v>
      </c>
      <c r="C35" s="160" t="s">
        <v>135</v>
      </c>
      <c r="D35" s="160"/>
      <c r="E35" s="161"/>
      <c r="F35" s="162"/>
      <c r="G35" s="162">
        <f>SUM(G36)</f>
        <v>0</v>
      </c>
    </row>
    <row r="36" spans="1:7" s="2" customFormat="1" ht="13.5" customHeight="1">
      <c r="A36" s="163">
        <v>14</v>
      </c>
      <c r="B36" s="164" t="s">
        <v>478</v>
      </c>
      <c r="C36" s="164" t="s">
        <v>137</v>
      </c>
      <c r="D36" s="164" t="s">
        <v>128</v>
      </c>
      <c r="E36" s="165">
        <v>1</v>
      </c>
      <c r="F36" s="166"/>
      <c r="G36" s="166">
        <f>E36*F36</f>
        <v>0</v>
      </c>
    </row>
    <row r="37" spans="1:7" s="2" customFormat="1" ht="30.75" customHeight="1">
      <c r="A37" s="167"/>
      <c r="B37" s="168"/>
      <c r="C37" s="168" t="s">
        <v>149</v>
      </c>
      <c r="D37" s="168"/>
      <c r="E37" s="169"/>
      <c r="F37" s="170"/>
      <c r="G37" s="170">
        <f>SUM(G32,G27,G13)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7" activePane="bottomLeft" state="frozenSplit"/>
      <selection pane="bottomLeft" activeCell="E29" sqref="E29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479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'103_2_GU1,2'!F14+'103_3_RU.N1'!F14+'103_4_RU.N2-6'!F14+'103_5_RU.P, RUZ.PV, RUZ.V'!F14+'103_6_DMX'!F14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'103_2_GU1,2'!F13+'103_3_RU.N1'!F13+'103_4_RU.N2-6'!F13+'103_5_RU.P, RUZ.PV, RUZ.V'!F13+'103_6_DMX'!F13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'103_2_GU1,2'!F27+'103_3_RU.N1'!F26+'103_4_RU.N2-6'!F30+'103_5_RU.P, RUZ.PV, RUZ.V'!F24+'103_6_DMX'!F18+'103_7_kab.trasy'!F14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'103_2_GU1,2'!F26+'103_3_RU.N1'!F25+'103_4_RU.N2-6'!F29+'103_5_RU.P, RUZ.PV, RUZ.V'!F23+'103_6_DMX'!F17+'103_7_kab.trasy'!F13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'103_1_společný'!G18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'103_1_společný'!G13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workbookViewId="0">
      <selection activeCell="C42" sqref="C42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</v>
      </c>
      <c r="B14" s="164" t="s">
        <v>115</v>
      </c>
      <c r="C14" s="164" t="s">
        <v>116</v>
      </c>
      <c r="D14" s="164" t="s">
        <v>117</v>
      </c>
      <c r="E14" s="165">
        <v>150</v>
      </c>
      <c r="F14" s="166"/>
      <c r="G14" s="166">
        <f>E14*F14</f>
        <v>0</v>
      </c>
    </row>
    <row r="15" spans="1:7" s="2" customFormat="1" ht="13.5" customHeight="1">
      <c r="A15" s="163">
        <v>2</v>
      </c>
      <c r="B15" s="164" t="s">
        <v>476</v>
      </c>
      <c r="C15" s="164" t="s">
        <v>477</v>
      </c>
      <c r="D15" s="164" t="s">
        <v>117</v>
      </c>
      <c r="E15" s="165">
        <v>7</v>
      </c>
      <c r="F15" s="166"/>
      <c r="G15" s="166">
        <f>E15*F15</f>
        <v>0</v>
      </c>
    </row>
    <row r="16" spans="1:7" s="2" customFormat="1" ht="13.5" customHeight="1">
      <c r="A16" s="163">
        <v>3</v>
      </c>
      <c r="B16" s="164" t="s">
        <v>118</v>
      </c>
      <c r="C16" s="164" t="s">
        <v>119</v>
      </c>
      <c r="D16" s="164" t="s">
        <v>117</v>
      </c>
      <c r="E16" s="165">
        <v>12</v>
      </c>
      <c r="F16" s="166"/>
      <c r="G16" s="166">
        <f>E16*F16</f>
        <v>0</v>
      </c>
    </row>
    <row r="17" spans="1:7" s="2" customFormat="1" ht="13.5" customHeight="1">
      <c r="A17" s="163">
        <v>4</v>
      </c>
      <c r="B17" s="164" t="s">
        <v>120</v>
      </c>
      <c r="C17" s="164" t="s">
        <v>121</v>
      </c>
      <c r="D17" s="164" t="s">
        <v>117</v>
      </c>
      <c r="E17" s="165">
        <v>25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SUM(G19,G22,G24,G27)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SUM(G20:G21)</f>
        <v>0</v>
      </c>
    </row>
    <row r="20" spans="1:7" s="2" customFormat="1" ht="13.5" customHeight="1">
      <c r="A20" s="163">
        <v>9</v>
      </c>
      <c r="B20" s="164" t="s">
        <v>126</v>
      </c>
      <c r="C20" s="164" t="s">
        <v>127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10</v>
      </c>
      <c r="B21" s="164" t="s">
        <v>129</v>
      </c>
      <c r="C21" s="164" t="s">
        <v>130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28.5" customHeight="1">
      <c r="A22" s="159"/>
      <c r="B22" s="160" t="s">
        <v>131</v>
      </c>
      <c r="C22" s="160" t="s">
        <v>41</v>
      </c>
      <c r="D22" s="160"/>
      <c r="E22" s="161"/>
      <c r="F22" s="162"/>
      <c r="G22" s="162">
        <f>SUM(G23)</f>
        <v>0</v>
      </c>
    </row>
    <row r="23" spans="1:7" s="2" customFormat="1" ht="13.5" customHeight="1">
      <c r="A23" s="163">
        <v>5</v>
      </c>
      <c r="B23" s="164" t="s">
        <v>132</v>
      </c>
      <c r="C23" s="164" t="s">
        <v>133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134</v>
      </c>
      <c r="C24" s="160" t="s">
        <v>135</v>
      </c>
      <c r="D24" s="160"/>
      <c r="E24" s="161"/>
      <c r="F24" s="162"/>
      <c r="G24" s="162">
        <f>SUM(G25:G26)</f>
        <v>0</v>
      </c>
    </row>
    <row r="25" spans="1:7" s="2" customFormat="1" ht="13.5" customHeight="1">
      <c r="A25" s="163">
        <v>6</v>
      </c>
      <c r="B25" s="164" t="s">
        <v>136</v>
      </c>
      <c r="C25" s="164" t="s">
        <v>137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13.5" customHeight="1">
      <c r="A26" s="163">
        <v>11</v>
      </c>
      <c r="B26" s="164" t="s">
        <v>481</v>
      </c>
      <c r="C26" s="164" t="s">
        <v>482</v>
      </c>
      <c r="D26" s="164" t="s">
        <v>128</v>
      </c>
      <c r="E26" s="165">
        <v>1</v>
      </c>
      <c r="F26" s="166"/>
      <c r="G26" s="166">
        <f>E26*F26</f>
        <v>0</v>
      </c>
    </row>
    <row r="27" spans="1:7" s="2" customFormat="1" ht="28.5" customHeight="1">
      <c r="A27" s="159"/>
      <c r="B27" s="160" t="s">
        <v>138</v>
      </c>
      <c r="C27" s="160" t="s">
        <v>139</v>
      </c>
      <c r="D27" s="160"/>
      <c r="E27" s="161"/>
      <c r="F27" s="162"/>
      <c r="G27" s="162">
        <f>SUM(G28:G41)</f>
        <v>0</v>
      </c>
    </row>
    <row r="28" spans="1:7" s="2" customFormat="1" ht="13.5" customHeight="1">
      <c r="A28" s="163">
        <v>12</v>
      </c>
      <c r="B28" s="164" t="s">
        <v>483</v>
      </c>
      <c r="C28" s="164" t="s">
        <v>484</v>
      </c>
      <c r="D28" s="164" t="s">
        <v>142</v>
      </c>
      <c r="E28" s="165">
        <v>1</v>
      </c>
      <c r="F28" s="166"/>
      <c r="G28" s="166">
        <f t="shared" ref="G28:G41" si="0">E28*F28</f>
        <v>0</v>
      </c>
    </row>
    <row r="29" spans="1:7" s="2" customFormat="1" ht="13.5" customHeight="1">
      <c r="A29" s="163">
        <v>13</v>
      </c>
      <c r="B29" s="164" t="s">
        <v>140</v>
      </c>
      <c r="C29" s="164" t="s">
        <v>141</v>
      </c>
      <c r="D29" s="164" t="s">
        <v>142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63">
        <v>14</v>
      </c>
      <c r="B30" s="164" t="s">
        <v>485</v>
      </c>
      <c r="C30" s="164" t="s">
        <v>486</v>
      </c>
      <c r="D30" s="164" t="s">
        <v>142</v>
      </c>
      <c r="E30" s="165">
        <v>5</v>
      </c>
      <c r="F30" s="166"/>
      <c r="G30" s="166">
        <f t="shared" si="0"/>
        <v>0</v>
      </c>
    </row>
    <row r="31" spans="1:7" s="2" customFormat="1" ht="13.5" customHeight="1">
      <c r="A31" s="163">
        <v>15</v>
      </c>
      <c r="B31" s="164" t="s">
        <v>487</v>
      </c>
      <c r="C31" s="164" t="s">
        <v>488</v>
      </c>
      <c r="D31" s="164" t="s">
        <v>142</v>
      </c>
      <c r="E31" s="165">
        <v>1</v>
      </c>
      <c r="F31" s="166"/>
      <c r="G31" s="166">
        <f t="shared" si="0"/>
        <v>0</v>
      </c>
    </row>
    <row r="32" spans="1:7" s="2" customFormat="1" ht="13.5" customHeight="1">
      <c r="A32" s="163">
        <v>16</v>
      </c>
      <c r="B32" s="164" t="s">
        <v>489</v>
      </c>
      <c r="C32" s="164" t="s">
        <v>490</v>
      </c>
      <c r="D32" s="164" t="s">
        <v>142</v>
      </c>
      <c r="E32" s="165">
        <v>1</v>
      </c>
      <c r="F32" s="166"/>
      <c r="G32" s="166">
        <f t="shared" si="0"/>
        <v>0</v>
      </c>
    </row>
    <row r="33" spans="1:7" s="2" customFormat="1" ht="13.5" customHeight="1">
      <c r="A33" s="163">
        <v>17</v>
      </c>
      <c r="B33" s="164" t="s">
        <v>491</v>
      </c>
      <c r="C33" s="164" t="s">
        <v>492</v>
      </c>
      <c r="D33" s="164" t="s">
        <v>142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63">
        <v>18</v>
      </c>
      <c r="B34" s="164" t="s">
        <v>493</v>
      </c>
      <c r="C34" s="164" t="s">
        <v>494</v>
      </c>
      <c r="D34" s="164" t="s">
        <v>142</v>
      </c>
      <c r="E34" s="165">
        <v>1</v>
      </c>
      <c r="F34" s="166"/>
      <c r="G34" s="166">
        <f t="shared" si="0"/>
        <v>0</v>
      </c>
    </row>
    <row r="35" spans="1:7" s="2" customFormat="1" ht="13.5" customHeight="1">
      <c r="A35" s="163">
        <v>19</v>
      </c>
      <c r="B35" s="164" t="s">
        <v>495</v>
      </c>
      <c r="C35" s="164" t="s">
        <v>496</v>
      </c>
      <c r="D35" s="164" t="s">
        <v>142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63">
        <v>20</v>
      </c>
      <c r="B36" s="164" t="s">
        <v>497</v>
      </c>
      <c r="C36" s="164" t="s">
        <v>498</v>
      </c>
      <c r="D36" s="164" t="s">
        <v>142</v>
      </c>
      <c r="E36" s="165">
        <v>1</v>
      </c>
      <c r="F36" s="166"/>
      <c r="G36" s="166">
        <f t="shared" si="0"/>
        <v>0</v>
      </c>
    </row>
    <row r="37" spans="1:7" s="2" customFormat="1" ht="13.5" customHeight="1">
      <c r="A37" s="163">
        <v>21</v>
      </c>
      <c r="B37" s="164" t="s">
        <v>499</v>
      </c>
      <c r="C37" s="164" t="s">
        <v>500</v>
      </c>
      <c r="D37" s="164" t="s">
        <v>128</v>
      </c>
      <c r="E37" s="165">
        <v>1</v>
      </c>
      <c r="F37" s="166"/>
      <c r="G37" s="166">
        <f t="shared" si="0"/>
        <v>0</v>
      </c>
    </row>
    <row r="38" spans="1:7" s="2" customFormat="1" ht="13.5" customHeight="1">
      <c r="A38" s="163">
        <v>22</v>
      </c>
      <c r="B38" s="164" t="s">
        <v>501</v>
      </c>
      <c r="C38" s="164" t="s">
        <v>502</v>
      </c>
      <c r="D38" s="164" t="s">
        <v>128</v>
      </c>
      <c r="E38" s="165">
        <v>1</v>
      </c>
      <c r="F38" s="166"/>
      <c r="G38" s="166">
        <f t="shared" si="0"/>
        <v>0</v>
      </c>
    </row>
    <row r="39" spans="1:7" s="2" customFormat="1" ht="13.5" customHeight="1">
      <c r="A39" s="163">
        <v>23</v>
      </c>
      <c r="B39" s="164" t="s">
        <v>503</v>
      </c>
      <c r="C39" s="164" t="s">
        <v>504</v>
      </c>
      <c r="D39" s="164" t="s">
        <v>128</v>
      </c>
      <c r="E39" s="165">
        <v>4</v>
      </c>
      <c r="F39" s="166"/>
      <c r="G39" s="166">
        <f t="shared" si="0"/>
        <v>0</v>
      </c>
    </row>
    <row r="40" spans="1:7" s="2" customFormat="1" ht="13.5" customHeight="1">
      <c r="A40" s="163">
        <v>7</v>
      </c>
      <c r="B40" s="164" t="s">
        <v>143</v>
      </c>
      <c r="C40" s="164" t="s">
        <v>144</v>
      </c>
      <c r="D40" s="164" t="s">
        <v>117</v>
      </c>
      <c r="E40" s="165">
        <v>50</v>
      </c>
      <c r="F40" s="166"/>
      <c r="G40" s="166">
        <f t="shared" si="0"/>
        <v>0</v>
      </c>
    </row>
    <row r="41" spans="1:7" s="2" customFormat="1" ht="13.5" customHeight="1">
      <c r="A41" s="163">
        <v>8</v>
      </c>
      <c r="B41" s="164" t="s">
        <v>145</v>
      </c>
      <c r="C41" s="164" t="s">
        <v>146</v>
      </c>
      <c r="D41" s="164" t="s">
        <v>128</v>
      </c>
      <c r="E41" s="165">
        <v>1</v>
      </c>
      <c r="F41" s="166"/>
      <c r="G41" s="166">
        <f t="shared" si="0"/>
        <v>0</v>
      </c>
    </row>
    <row r="42" spans="1:7" s="2" customFormat="1" ht="30.75" customHeight="1">
      <c r="A42" s="167"/>
      <c r="B42" s="168"/>
      <c r="C42" s="168" t="s">
        <v>149</v>
      </c>
      <c r="D42" s="168"/>
      <c r="E42" s="169"/>
      <c r="F42" s="170"/>
      <c r="G42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topLeftCell="A7" workbookViewId="0">
      <selection activeCell="F26" sqref="F26:F27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505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SUM(G15,G18,G20,G22,G24)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SUM(G16,G19,G21,G23,G25)</f>
        <v>0</v>
      </c>
      <c r="G14" s="162">
        <f>SUM(G15:G16)</f>
        <v>0</v>
      </c>
    </row>
    <row r="15" spans="1:7" s="2" customFormat="1" ht="13.5" customHeight="1">
      <c r="A15" s="163">
        <v>51</v>
      </c>
      <c r="B15" s="164" t="s">
        <v>508</v>
      </c>
      <c r="C15" s="164" t="s">
        <v>509</v>
      </c>
      <c r="D15" s="164" t="s">
        <v>188</v>
      </c>
      <c r="E15" s="165">
        <v>240</v>
      </c>
      <c r="F15" s="166"/>
      <c r="G15" s="166">
        <f>E15*F15</f>
        <v>0</v>
      </c>
    </row>
    <row r="16" spans="1:7" s="2" customFormat="1" ht="13.5" customHeight="1">
      <c r="A16" s="175">
        <v>52</v>
      </c>
      <c r="B16" s="176" t="s">
        <v>510</v>
      </c>
      <c r="C16" s="176" t="s">
        <v>511</v>
      </c>
      <c r="D16" s="176" t="s">
        <v>188</v>
      </c>
      <c r="E16" s="177">
        <v>240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SUM(G18:G25)</f>
        <v>0</v>
      </c>
    </row>
    <row r="18" spans="1:7" s="2" customFormat="1" ht="24" customHeight="1">
      <c r="A18" s="163">
        <v>35</v>
      </c>
      <c r="B18" s="164" t="s">
        <v>512</v>
      </c>
      <c r="C18" s="164" t="s">
        <v>513</v>
      </c>
      <c r="D18" s="164" t="s">
        <v>158</v>
      </c>
      <c r="E18" s="165">
        <v>2</v>
      </c>
      <c r="F18" s="166"/>
      <c r="G18" s="166">
        <f t="shared" ref="G18:G25" si="0">E18*F18</f>
        <v>0</v>
      </c>
    </row>
    <row r="19" spans="1:7" s="2" customFormat="1" ht="13.5" customHeight="1">
      <c r="A19" s="175">
        <v>36</v>
      </c>
      <c r="B19" s="176" t="s">
        <v>514</v>
      </c>
      <c r="C19" s="176" t="s">
        <v>515</v>
      </c>
      <c r="D19" s="176" t="s">
        <v>158</v>
      </c>
      <c r="E19" s="177">
        <v>2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516</v>
      </c>
      <c r="C20" s="164" t="s">
        <v>517</v>
      </c>
      <c r="D20" s="164" t="s">
        <v>158</v>
      </c>
      <c r="E20" s="165">
        <v>2</v>
      </c>
      <c r="F20" s="166"/>
      <c r="G20" s="166">
        <f t="shared" si="0"/>
        <v>0</v>
      </c>
    </row>
    <row r="21" spans="1:7" s="2" customFormat="1" ht="13.5" customHeight="1">
      <c r="A21" s="175">
        <v>6</v>
      </c>
      <c r="B21" s="176" t="s">
        <v>518</v>
      </c>
      <c r="C21" s="176" t="s">
        <v>519</v>
      </c>
      <c r="D21" s="176" t="s">
        <v>158</v>
      </c>
      <c r="E21" s="177">
        <v>2</v>
      </c>
      <c r="F21" s="178"/>
      <c r="G21" s="178">
        <f t="shared" si="0"/>
        <v>0</v>
      </c>
    </row>
    <row r="22" spans="1:7" s="2" customFormat="1" ht="24" customHeight="1">
      <c r="A22" s="163">
        <v>31</v>
      </c>
      <c r="B22" s="164" t="s">
        <v>520</v>
      </c>
      <c r="C22" s="164" t="s">
        <v>521</v>
      </c>
      <c r="D22" s="164" t="s">
        <v>158</v>
      </c>
      <c r="E22" s="165">
        <v>12</v>
      </c>
      <c r="F22" s="166"/>
      <c r="G22" s="166">
        <f t="shared" si="0"/>
        <v>0</v>
      </c>
    </row>
    <row r="23" spans="1:7" s="2" customFormat="1" ht="13.5" customHeight="1">
      <c r="A23" s="175">
        <v>32</v>
      </c>
      <c r="B23" s="176" t="s">
        <v>522</v>
      </c>
      <c r="C23" s="176" t="s">
        <v>523</v>
      </c>
      <c r="D23" s="176" t="s">
        <v>158</v>
      </c>
      <c r="E23" s="177">
        <v>12</v>
      </c>
      <c r="F23" s="178"/>
      <c r="G23" s="178">
        <f t="shared" si="0"/>
        <v>0</v>
      </c>
    </row>
    <row r="24" spans="1:7" s="2" customFormat="1" ht="13.5" customHeight="1">
      <c r="A24" s="163">
        <v>7</v>
      </c>
      <c r="B24" s="164" t="s">
        <v>524</v>
      </c>
      <c r="C24" s="164" t="s">
        <v>525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34.5" customHeight="1">
      <c r="A25" s="175">
        <v>8</v>
      </c>
      <c r="B25" s="176" t="s">
        <v>526</v>
      </c>
      <c r="C25" s="176" t="s">
        <v>527</v>
      </c>
      <c r="D25" s="176" t="s">
        <v>158</v>
      </c>
      <c r="E25" s="177">
        <v>2</v>
      </c>
      <c r="F25" s="178"/>
      <c r="G25" s="178">
        <f t="shared" si="0"/>
        <v>0</v>
      </c>
    </row>
    <row r="26" spans="1:7" s="2" customFormat="1" ht="30.75" customHeight="1">
      <c r="A26" s="155"/>
      <c r="B26" s="156" t="s">
        <v>107</v>
      </c>
      <c r="C26" s="156" t="s">
        <v>108</v>
      </c>
      <c r="D26" s="156"/>
      <c r="E26" s="157"/>
      <c r="F26" s="769">
        <f>SUM(G28,G30,G33:G34,G36,G38,G40:G42,G44,G46,G48,G50,G52,G54,G56,G58,G60,G62,G64,G66,G68,G70,G72)+SUM(G74,G76,G78,G80,G82,G84,G86,G89,G91:G93,G95)</f>
        <v>0</v>
      </c>
      <c r="G26" s="158">
        <f>SUM(G27,G88)</f>
        <v>0</v>
      </c>
    </row>
    <row r="27" spans="1:7" s="2" customFormat="1" ht="28.5" customHeight="1">
      <c r="A27" s="159"/>
      <c r="B27" s="160" t="s">
        <v>184</v>
      </c>
      <c r="C27" s="160" t="s">
        <v>185</v>
      </c>
      <c r="D27" s="160"/>
      <c r="E27" s="161"/>
      <c r="F27" s="770">
        <f>SUM(G29,G31:G32,G35,G37,G39,G43,G45,G47,G49,G51,G53,G55,G57,G59,G61,G63,G65,G67,G69,G71)+SUM(G73,G75,G77,G79,G81,G83,G85,G87,G90,G94,G96)</f>
        <v>0</v>
      </c>
      <c r="G27" s="162">
        <f>SUM(G28:G87)</f>
        <v>0</v>
      </c>
    </row>
    <row r="28" spans="1:7" s="2" customFormat="1" ht="24" customHeight="1">
      <c r="A28" s="163">
        <v>76</v>
      </c>
      <c r="B28" s="164" t="s">
        <v>528</v>
      </c>
      <c r="C28" s="164" t="s">
        <v>529</v>
      </c>
      <c r="D28" s="164" t="s">
        <v>188</v>
      </c>
      <c r="E28" s="165">
        <v>6</v>
      </c>
      <c r="F28" s="166"/>
      <c r="G28" s="166">
        <f t="shared" ref="G28:G87" si="1">E28*F28</f>
        <v>0</v>
      </c>
    </row>
    <row r="29" spans="1:7" s="2" customFormat="1" ht="13.5" customHeight="1">
      <c r="A29" s="175">
        <v>77</v>
      </c>
      <c r="B29" s="176" t="s">
        <v>530</v>
      </c>
      <c r="C29" s="176" t="s">
        <v>531</v>
      </c>
      <c r="D29" s="176" t="s">
        <v>169</v>
      </c>
      <c r="E29" s="177">
        <v>54</v>
      </c>
      <c r="F29" s="178"/>
      <c r="G29" s="178">
        <f t="shared" si="1"/>
        <v>0</v>
      </c>
    </row>
    <row r="30" spans="1:7" s="2" customFormat="1" ht="13.5" customHeight="1">
      <c r="A30" s="163">
        <v>78</v>
      </c>
      <c r="B30" s="164" t="s">
        <v>532</v>
      </c>
      <c r="C30" s="164" t="s">
        <v>533</v>
      </c>
      <c r="D30" s="164" t="s">
        <v>158</v>
      </c>
      <c r="E30" s="165">
        <v>6</v>
      </c>
      <c r="F30" s="166"/>
      <c r="G30" s="166">
        <f t="shared" si="1"/>
        <v>0</v>
      </c>
    </row>
    <row r="31" spans="1:7" s="2" customFormat="1" ht="13.5" customHeight="1">
      <c r="A31" s="175">
        <v>79</v>
      </c>
      <c r="B31" s="176" t="s">
        <v>534</v>
      </c>
      <c r="C31" s="176" t="s">
        <v>535</v>
      </c>
      <c r="D31" s="176" t="s">
        <v>142</v>
      </c>
      <c r="E31" s="177">
        <v>6</v>
      </c>
      <c r="F31" s="178"/>
      <c r="G31" s="178">
        <f t="shared" si="1"/>
        <v>0</v>
      </c>
    </row>
    <row r="32" spans="1:7" s="2" customFormat="1" ht="13.5" customHeight="1">
      <c r="A32" s="175">
        <v>80</v>
      </c>
      <c r="B32" s="176" t="s">
        <v>201</v>
      </c>
      <c r="C32" s="176" t="s">
        <v>202</v>
      </c>
      <c r="D32" s="176" t="s">
        <v>128</v>
      </c>
      <c r="E32" s="177">
        <v>1</v>
      </c>
      <c r="F32" s="178"/>
      <c r="G32" s="178">
        <f t="shared" si="1"/>
        <v>0</v>
      </c>
    </row>
    <row r="33" spans="1:7" s="2" customFormat="1" ht="24" customHeight="1">
      <c r="A33" s="163">
        <v>71</v>
      </c>
      <c r="B33" s="164" t="s">
        <v>536</v>
      </c>
      <c r="C33" s="164" t="s">
        <v>537</v>
      </c>
      <c r="D33" s="164" t="s">
        <v>158</v>
      </c>
      <c r="E33" s="165">
        <v>12</v>
      </c>
      <c r="F33" s="166"/>
      <c r="G33" s="166">
        <f t="shared" si="1"/>
        <v>0</v>
      </c>
    </row>
    <row r="34" spans="1:7" s="2" customFormat="1" ht="24" customHeight="1">
      <c r="A34" s="163">
        <v>47</v>
      </c>
      <c r="B34" s="164" t="s">
        <v>238</v>
      </c>
      <c r="C34" s="164" t="s">
        <v>239</v>
      </c>
      <c r="D34" s="164" t="s">
        <v>158</v>
      </c>
      <c r="E34" s="165">
        <v>208</v>
      </c>
      <c r="F34" s="166"/>
      <c r="G34" s="166">
        <f t="shared" si="1"/>
        <v>0</v>
      </c>
    </row>
    <row r="35" spans="1:7" s="2" customFormat="1" ht="13.5" customHeight="1">
      <c r="A35" s="175">
        <v>48</v>
      </c>
      <c r="B35" s="176" t="s">
        <v>240</v>
      </c>
      <c r="C35" s="176" t="s">
        <v>241</v>
      </c>
      <c r="D35" s="176" t="s">
        <v>158</v>
      </c>
      <c r="E35" s="177">
        <v>208</v>
      </c>
      <c r="F35" s="178"/>
      <c r="G35" s="178">
        <f t="shared" si="1"/>
        <v>0</v>
      </c>
    </row>
    <row r="36" spans="1:7" s="2" customFormat="1" ht="24" customHeight="1">
      <c r="A36" s="163">
        <v>49</v>
      </c>
      <c r="B36" s="164" t="s">
        <v>242</v>
      </c>
      <c r="C36" s="164" t="s">
        <v>243</v>
      </c>
      <c r="D36" s="164" t="s">
        <v>158</v>
      </c>
      <c r="E36" s="165">
        <v>26</v>
      </c>
      <c r="F36" s="166"/>
      <c r="G36" s="166">
        <f t="shared" si="1"/>
        <v>0</v>
      </c>
    </row>
    <row r="37" spans="1:7" s="2" customFormat="1" ht="13.5" customHeight="1">
      <c r="A37" s="175">
        <v>50</v>
      </c>
      <c r="B37" s="176" t="s">
        <v>244</v>
      </c>
      <c r="C37" s="176" t="s">
        <v>245</v>
      </c>
      <c r="D37" s="176" t="s">
        <v>158</v>
      </c>
      <c r="E37" s="177">
        <v>26</v>
      </c>
      <c r="F37" s="178"/>
      <c r="G37" s="178">
        <f t="shared" si="1"/>
        <v>0</v>
      </c>
    </row>
    <row r="38" spans="1:7" s="2" customFormat="1" ht="24" customHeight="1">
      <c r="A38" s="163">
        <v>61</v>
      </c>
      <c r="B38" s="164" t="s">
        <v>538</v>
      </c>
      <c r="C38" s="164" t="s">
        <v>539</v>
      </c>
      <c r="D38" s="164" t="s">
        <v>158</v>
      </c>
      <c r="E38" s="165">
        <v>8</v>
      </c>
      <c r="F38" s="166"/>
      <c r="G38" s="166">
        <f t="shared" si="1"/>
        <v>0</v>
      </c>
    </row>
    <row r="39" spans="1:7" s="2" customFormat="1" ht="13.5" customHeight="1">
      <c r="A39" s="175">
        <v>62</v>
      </c>
      <c r="B39" s="176" t="s">
        <v>540</v>
      </c>
      <c r="C39" s="176" t="s">
        <v>541</v>
      </c>
      <c r="D39" s="176" t="s">
        <v>158</v>
      </c>
      <c r="E39" s="177">
        <v>8</v>
      </c>
      <c r="F39" s="178"/>
      <c r="G39" s="178">
        <f t="shared" si="1"/>
        <v>0</v>
      </c>
    </row>
    <row r="40" spans="1:7" s="2" customFormat="1" ht="24" customHeight="1">
      <c r="A40" s="163">
        <v>64</v>
      </c>
      <c r="B40" s="164" t="s">
        <v>248</v>
      </c>
      <c r="C40" s="164" t="s">
        <v>249</v>
      </c>
      <c r="D40" s="164" t="s">
        <v>158</v>
      </c>
      <c r="E40" s="165">
        <v>12</v>
      </c>
      <c r="F40" s="166"/>
      <c r="G40" s="166">
        <f t="shared" si="1"/>
        <v>0</v>
      </c>
    </row>
    <row r="41" spans="1:7" s="2" customFormat="1" ht="24" customHeight="1">
      <c r="A41" s="163">
        <v>63</v>
      </c>
      <c r="B41" s="164" t="s">
        <v>542</v>
      </c>
      <c r="C41" s="164" t="s">
        <v>543</v>
      </c>
      <c r="D41" s="164" t="s">
        <v>158</v>
      </c>
      <c r="E41" s="165">
        <v>4</v>
      </c>
      <c r="F41" s="166"/>
      <c r="G41" s="166">
        <f t="shared" si="1"/>
        <v>0</v>
      </c>
    </row>
    <row r="42" spans="1:7" s="2" customFormat="1" ht="24" customHeight="1">
      <c r="A42" s="163">
        <v>27</v>
      </c>
      <c r="B42" s="164" t="s">
        <v>544</v>
      </c>
      <c r="C42" s="164" t="s">
        <v>545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13.5" customHeight="1">
      <c r="A43" s="175">
        <v>28</v>
      </c>
      <c r="B43" s="176" t="s">
        <v>546</v>
      </c>
      <c r="C43" s="176" t="s">
        <v>547</v>
      </c>
      <c r="D43" s="176" t="s">
        <v>158</v>
      </c>
      <c r="E43" s="177">
        <v>2</v>
      </c>
      <c r="F43" s="178"/>
      <c r="G43" s="178">
        <f t="shared" si="1"/>
        <v>0</v>
      </c>
    </row>
    <row r="44" spans="1:7" s="2" customFormat="1" ht="13.5" customHeight="1">
      <c r="A44" s="163">
        <v>3</v>
      </c>
      <c r="B44" s="164" t="s">
        <v>548</v>
      </c>
      <c r="C44" s="164" t="s">
        <v>549</v>
      </c>
      <c r="D44" s="164" t="s">
        <v>158</v>
      </c>
      <c r="E44" s="165">
        <v>6</v>
      </c>
      <c r="F44" s="166"/>
      <c r="G44" s="166">
        <f t="shared" si="1"/>
        <v>0</v>
      </c>
    </row>
    <row r="45" spans="1:7" s="2" customFormat="1" ht="24" customHeight="1">
      <c r="A45" s="175">
        <v>4</v>
      </c>
      <c r="B45" s="176" t="s">
        <v>550</v>
      </c>
      <c r="C45" s="176" t="s">
        <v>551</v>
      </c>
      <c r="D45" s="176" t="s">
        <v>158</v>
      </c>
      <c r="E45" s="177">
        <v>6</v>
      </c>
      <c r="F45" s="178"/>
      <c r="G45" s="178">
        <f t="shared" si="1"/>
        <v>0</v>
      </c>
    </row>
    <row r="46" spans="1:7" s="2" customFormat="1" ht="13.5" customHeight="1">
      <c r="A46" s="163">
        <v>33</v>
      </c>
      <c r="B46" s="164" t="s">
        <v>548</v>
      </c>
      <c r="C46" s="164" t="s">
        <v>549</v>
      </c>
      <c r="D46" s="164" t="s">
        <v>158</v>
      </c>
      <c r="E46" s="165">
        <v>12</v>
      </c>
      <c r="F46" s="166"/>
      <c r="G46" s="166">
        <f t="shared" si="1"/>
        <v>0</v>
      </c>
    </row>
    <row r="47" spans="1:7" s="2" customFormat="1" ht="13.5" customHeight="1">
      <c r="A47" s="175">
        <v>34</v>
      </c>
      <c r="B47" s="176" t="s">
        <v>552</v>
      </c>
      <c r="C47" s="176" t="s">
        <v>553</v>
      </c>
      <c r="D47" s="176" t="s">
        <v>158</v>
      </c>
      <c r="E47" s="177">
        <v>12</v>
      </c>
      <c r="F47" s="178"/>
      <c r="G47" s="178">
        <f t="shared" si="1"/>
        <v>0</v>
      </c>
    </row>
    <row r="48" spans="1:7" s="2" customFormat="1" ht="13.5" customHeight="1">
      <c r="A48" s="163">
        <v>37</v>
      </c>
      <c r="B48" s="164" t="s">
        <v>548</v>
      </c>
      <c r="C48" s="164" t="s">
        <v>549</v>
      </c>
      <c r="D48" s="164" t="s">
        <v>158</v>
      </c>
      <c r="E48" s="165">
        <v>4</v>
      </c>
      <c r="F48" s="166"/>
      <c r="G48" s="166">
        <f t="shared" si="1"/>
        <v>0</v>
      </c>
    </row>
    <row r="49" spans="1:7" s="2" customFormat="1" ht="13.5" customHeight="1">
      <c r="A49" s="175">
        <v>38</v>
      </c>
      <c r="B49" s="176" t="s">
        <v>554</v>
      </c>
      <c r="C49" s="176" t="s">
        <v>555</v>
      </c>
      <c r="D49" s="176" t="s">
        <v>158</v>
      </c>
      <c r="E49" s="177">
        <v>4</v>
      </c>
      <c r="F49" s="178"/>
      <c r="G49" s="178">
        <f t="shared" si="1"/>
        <v>0</v>
      </c>
    </row>
    <row r="50" spans="1:7" s="2" customFormat="1" ht="24" customHeight="1">
      <c r="A50" s="163">
        <v>1</v>
      </c>
      <c r="B50" s="164" t="s">
        <v>556</v>
      </c>
      <c r="C50" s="164" t="s">
        <v>557</v>
      </c>
      <c r="D50" s="164" t="s">
        <v>158</v>
      </c>
      <c r="E50" s="165">
        <v>2</v>
      </c>
      <c r="F50" s="166"/>
      <c r="G50" s="166">
        <f t="shared" si="1"/>
        <v>0</v>
      </c>
    </row>
    <row r="51" spans="1:7" s="2" customFormat="1" ht="13.5" customHeight="1">
      <c r="A51" s="175">
        <v>2</v>
      </c>
      <c r="B51" s="176" t="s">
        <v>558</v>
      </c>
      <c r="C51" s="176" t="s">
        <v>559</v>
      </c>
      <c r="D51" s="176" t="s">
        <v>158</v>
      </c>
      <c r="E51" s="177">
        <v>2</v>
      </c>
      <c r="F51" s="178"/>
      <c r="G51" s="178">
        <f t="shared" si="1"/>
        <v>0</v>
      </c>
    </row>
    <row r="52" spans="1:7" s="2" customFormat="1" ht="13.5" customHeight="1">
      <c r="A52" s="163">
        <v>43</v>
      </c>
      <c r="B52" s="164" t="s">
        <v>274</v>
      </c>
      <c r="C52" s="164" t="s">
        <v>275</v>
      </c>
      <c r="D52" s="164" t="s">
        <v>158</v>
      </c>
      <c r="E52" s="165">
        <v>12</v>
      </c>
      <c r="F52" s="166"/>
      <c r="G52" s="166">
        <f t="shared" si="1"/>
        <v>0</v>
      </c>
    </row>
    <row r="53" spans="1:7" s="2" customFormat="1" ht="13.5" customHeight="1">
      <c r="A53" s="175">
        <v>44</v>
      </c>
      <c r="B53" s="176" t="s">
        <v>276</v>
      </c>
      <c r="C53" s="176" t="s">
        <v>277</v>
      </c>
      <c r="D53" s="176" t="s">
        <v>158</v>
      </c>
      <c r="E53" s="177">
        <v>12</v>
      </c>
      <c r="F53" s="178"/>
      <c r="G53" s="178">
        <f t="shared" si="1"/>
        <v>0</v>
      </c>
    </row>
    <row r="54" spans="1:7" s="2" customFormat="1" ht="13.5" customHeight="1">
      <c r="A54" s="163">
        <v>41</v>
      </c>
      <c r="B54" s="164" t="s">
        <v>278</v>
      </c>
      <c r="C54" s="164" t="s">
        <v>279</v>
      </c>
      <c r="D54" s="164" t="s">
        <v>158</v>
      </c>
      <c r="E54" s="165">
        <v>4</v>
      </c>
      <c r="F54" s="166"/>
      <c r="G54" s="166">
        <f t="shared" si="1"/>
        <v>0</v>
      </c>
    </row>
    <row r="55" spans="1:7" s="2" customFormat="1" ht="13.5" customHeight="1">
      <c r="A55" s="175">
        <v>42</v>
      </c>
      <c r="B55" s="176" t="s">
        <v>280</v>
      </c>
      <c r="C55" s="176" t="s">
        <v>281</v>
      </c>
      <c r="D55" s="176" t="s">
        <v>158</v>
      </c>
      <c r="E55" s="177">
        <v>4</v>
      </c>
      <c r="F55" s="178"/>
      <c r="G55" s="178">
        <f t="shared" si="1"/>
        <v>0</v>
      </c>
    </row>
    <row r="56" spans="1:7" s="2" customFormat="1" ht="24" customHeight="1">
      <c r="A56" s="163">
        <v>72</v>
      </c>
      <c r="B56" s="164" t="s">
        <v>560</v>
      </c>
      <c r="C56" s="164" t="s">
        <v>561</v>
      </c>
      <c r="D56" s="164" t="s">
        <v>158</v>
      </c>
      <c r="E56" s="165">
        <v>12</v>
      </c>
      <c r="F56" s="166"/>
      <c r="G56" s="166">
        <f t="shared" si="1"/>
        <v>0</v>
      </c>
    </row>
    <row r="57" spans="1:7" s="2" customFormat="1" ht="13.5" customHeight="1">
      <c r="A57" s="175">
        <v>73</v>
      </c>
      <c r="B57" s="176" t="s">
        <v>562</v>
      </c>
      <c r="C57" s="176" t="s">
        <v>287</v>
      </c>
      <c r="D57" s="176" t="s">
        <v>158</v>
      </c>
      <c r="E57" s="177">
        <v>12</v>
      </c>
      <c r="F57" s="178"/>
      <c r="G57" s="178">
        <f t="shared" si="1"/>
        <v>0</v>
      </c>
    </row>
    <row r="58" spans="1:7" s="2" customFormat="1" ht="13.5" customHeight="1">
      <c r="A58" s="163">
        <v>25</v>
      </c>
      <c r="B58" s="164" t="s">
        <v>282</v>
      </c>
      <c r="C58" s="164" t="s">
        <v>563</v>
      </c>
      <c r="D58" s="164" t="s">
        <v>158</v>
      </c>
      <c r="E58" s="165">
        <v>16</v>
      </c>
      <c r="F58" s="166"/>
      <c r="G58" s="166">
        <f t="shared" si="1"/>
        <v>0</v>
      </c>
    </row>
    <row r="59" spans="1:7" s="2" customFormat="1" ht="13.5" customHeight="1">
      <c r="A59" s="175">
        <v>26</v>
      </c>
      <c r="B59" s="176" t="s">
        <v>286</v>
      </c>
      <c r="C59" s="176" t="s">
        <v>414</v>
      </c>
      <c r="D59" s="176" t="s">
        <v>158</v>
      </c>
      <c r="E59" s="177">
        <v>16</v>
      </c>
      <c r="F59" s="178"/>
      <c r="G59" s="178">
        <f t="shared" si="1"/>
        <v>0</v>
      </c>
    </row>
    <row r="60" spans="1:7" s="2" customFormat="1" ht="13.5" customHeight="1">
      <c r="A60" s="163">
        <v>19</v>
      </c>
      <c r="B60" s="164" t="s">
        <v>292</v>
      </c>
      <c r="C60" s="164" t="s">
        <v>293</v>
      </c>
      <c r="D60" s="164" t="s">
        <v>158</v>
      </c>
      <c r="E60" s="165">
        <v>4</v>
      </c>
      <c r="F60" s="166"/>
      <c r="G60" s="166">
        <f t="shared" si="1"/>
        <v>0</v>
      </c>
    </row>
    <row r="61" spans="1:7" s="2" customFormat="1" ht="13.5" customHeight="1">
      <c r="A61" s="175">
        <v>20</v>
      </c>
      <c r="B61" s="176" t="s">
        <v>207</v>
      </c>
      <c r="C61" s="176" t="s">
        <v>564</v>
      </c>
      <c r="D61" s="176" t="s">
        <v>158</v>
      </c>
      <c r="E61" s="177">
        <v>4</v>
      </c>
      <c r="F61" s="178"/>
      <c r="G61" s="178">
        <f t="shared" si="1"/>
        <v>0</v>
      </c>
    </row>
    <row r="62" spans="1:7" s="2" customFormat="1" ht="13.5" customHeight="1">
      <c r="A62" s="163">
        <v>21</v>
      </c>
      <c r="B62" s="164" t="s">
        <v>296</v>
      </c>
      <c r="C62" s="164" t="s">
        <v>297</v>
      </c>
      <c r="D62" s="164" t="s">
        <v>158</v>
      </c>
      <c r="E62" s="165">
        <v>2</v>
      </c>
      <c r="F62" s="166"/>
      <c r="G62" s="166">
        <f t="shared" si="1"/>
        <v>0</v>
      </c>
    </row>
    <row r="63" spans="1:7" s="2" customFormat="1" ht="13.5" customHeight="1">
      <c r="A63" s="175">
        <v>22</v>
      </c>
      <c r="B63" s="176" t="s">
        <v>300</v>
      </c>
      <c r="C63" s="176" t="s">
        <v>565</v>
      </c>
      <c r="D63" s="176" t="s">
        <v>158</v>
      </c>
      <c r="E63" s="177">
        <v>2</v>
      </c>
      <c r="F63" s="178"/>
      <c r="G63" s="178">
        <f t="shared" si="1"/>
        <v>0</v>
      </c>
    </row>
    <row r="64" spans="1:7" s="2" customFormat="1" ht="13.5" customHeight="1">
      <c r="A64" s="163">
        <v>11</v>
      </c>
      <c r="B64" s="164" t="s">
        <v>566</v>
      </c>
      <c r="C64" s="164" t="s">
        <v>567</v>
      </c>
      <c r="D64" s="164" t="s">
        <v>158</v>
      </c>
      <c r="E64" s="165">
        <v>4</v>
      </c>
      <c r="F64" s="166"/>
      <c r="G64" s="166">
        <f t="shared" si="1"/>
        <v>0</v>
      </c>
    </row>
    <row r="65" spans="1:7" s="2" customFormat="1" ht="13.5" customHeight="1">
      <c r="A65" s="175">
        <v>12</v>
      </c>
      <c r="B65" s="176" t="s">
        <v>568</v>
      </c>
      <c r="C65" s="176" t="s">
        <v>569</v>
      </c>
      <c r="D65" s="176" t="s">
        <v>158</v>
      </c>
      <c r="E65" s="177">
        <v>4</v>
      </c>
      <c r="F65" s="178"/>
      <c r="G65" s="178">
        <f t="shared" si="1"/>
        <v>0</v>
      </c>
    </row>
    <row r="66" spans="1:7" s="2" customFormat="1" ht="13.5" customHeight="1">
      <c r="A66" s="163">
        <v>13</v>
      </c>
      <c r="B66" s="164" t="s">
        <v>365</v>
      </c>
      <c r="C66" s="164" t="s">
        <v>366</v>
      </c>
      <c r="D66" s="164" t="s">
        <v>158</v>
      </c>
      <c r="E66" s="165">
        <v>4</v>
      </c>
      <c r="F66" s="166"/>
      <c r="G66" s="166">
        <f t="shared" si="1"/>
        <v>0</v>
      </c>
    </row>
    <row r="67" spans="1:7" s="2" customFormat="1" ht="24" customHeight="1">
      <c r="A67" s="175">
        <v>14</v>
      </c>
      <c r="B67" s="176" t="s">
        <v>367</v>
      </c>
      <c r="C67" s="176" t="s">
        <v>570</v>
      </c>
      <c r="D67" s="176" t="s">
        <v>158</v>
      </c>
      <c r="E67" s="177">
        <v>4</v>
      </c>
      <c r="F67" s="178"/>
      <c r="G67" s="178">
        <f t="shared" si="1"/>
        <v>0</v>
      </c>
    </row>
    <row r="68" spans="1:7" s="2" customFormat="1" ht="13.5" customHeight="1">
      <c r="A68" s="163">
        <v>17</v>
      </c>
      <c r="B68" s="164" t="s">
        <v>365</v>
      </c>
      <c r="C68" s="164" t="s">
        <v>366</v>
      </c>
      <c r="D68" s="164" t="s">
        <v>158</v>
      </c>
      <c r="E68" s="165">
        <v>4</v>
      </c>
      <c r="F68" s="166"/>
      <c r="G68" s="166">
        <f t="shared" si="1"/>
        <v>0</v>
      </c>
    </row>
    <row r="69" spans="1:7" s="2" customFormat="1" ht="24" customHeight="1">
      <c r="A69" s="175">
        <v>18</v>
      </c>
      <c r="B69" s="176" t="s">
        <v>571</v>
      </c>
      <c r="C69" s="176" t="s">
        <v>572</v>
      </c>
      <c r="D69" s="176" t="s">
        <v>158</v>
      </c>
      <c r="E69" s="177">
        <v>4</v>
      </c>
      <c r="F69" s="178"/>
      <c r="G69" s="178">
        <f t="shared" si="1"/>
        <v>0</v>
      </c>
    </row>
    <row r="70" spans="1:7" s="2" customFormat="1" ht="13.5" customHeight="1">
      <c r="A70" s="163">
        <v>23</v>
      </c>
      <c r="B70" s="164" t="s">
        <v>573</v>
      </c>
      <c r="C70" s="164" t="s">
        <v>574</v>
      </c>
      <c r="D70" s="164" t="s">
        <v>158</v>
      </c>
      <c r="E70" s="165">
        <v>4</v>
      </c>
      <c r="F70" s="166"/>
      <c r="G70" s="166">
        <f t="shared" si="1"/>
        <v>0</v>
      </c>
    </row>
    <row r="71" spans="1:7" s="2" customFormat="1" ht="13.5" customHeight="1">
      <c r="A71" s="175">
        <v>24</v>
      </c>
      <c r="B71" s="176" t="s">
        <v>575</v>
      </c>
      <c r="C71" s="176" t="s">
        <v>576</v>
      </c>
      <c r="D71" s="176" t="s">
        <v>158</v>
      </c>
      <c r="E71" s="177">
        <v>4</v>
      </c>
      <c r="F71" s="178"/>
      <c r="G71" s="178">
        <f t="shared" si="1"/>
        <v>0</v>
      </c>
    </row>
    <row r="72" spans="1:7" s="2" customFormat="1" ht="13.5" customHeight="1">
      <c r="A72" s="163">
        <v>15</v>
      </c>
      <c r="B72" s="164" t="s">
        <v>577</v>
      </c>
      <c r="C72" s="164" t="s">
        <v>578</v>
      </c>
      <c r="D72" s="164" t="s">
        <v>158</v>
      </c>
      <c r="E72" s="165">
        <v>2</v>
      </c>
      <c r="F72" s="166"/>
      <c r="G72" s="166">
        <f t="shared" si="1"/>
        <v>0</v>
      </c>
    </row>
    <row r="73" spans="1:7" s="2" customFormat="1" ht="24" customHeight="1">
      <c r="A73" s="175">
        <v>16</v>
      </c>
      <c r="B73" s="176" t="s">
        <v>579</v>
      </c>
      <c r="C73" s="176" t="s">
        <v>580</v>
      </c>
      <c r="D73" s="176" t="s">
        <v>158</v>
      </c>
      <c r="E73" s="177">
        <v>2</v>
      </c>
      <c r="F73" s="178"/>
      <c r="G73" s="178">
        <f t="shared" si="1"/>
        <v>0</v>
      </c>
    </row>
    <row r="74" spans="1:7" s="2" customFormat="1" ht="24" customHeight="1">
      <c r="A74" s="163">
        <v>29</v>
      </c>
      <c r="B74" s="164" t="s">
        <v>581</v>
      </c>
      <c r="C74" s="164" t="s">
        <v>582</v>
      </c>
      <c r="D74" s="164" t="s">
        <v>158</v>
      </c>
      <c r="E74" s="165">
        <v>2</v>
      </c>
      <c r="F74" s="166"/>
      <c r="G74" s="166">
        <f t="shared" si="1"/>
        <v>0</v>
      </c>
    </row>
    <row r="75" spans="1:7" s="2" customFormat="1" ht="13.5" customHeight="1">
      <c r="A75" s="175">
        <v>30</v>
      </c>
      <c r="B75" s="176" t="s">
        <v>583</v>
      </c>
      <c r="C75" s="176" t="s">
        <v>584</v>
      </c>
      <c r="D75" s="176" t="s">
        <v>158</v>
      </c>
      <c r="E75" s="177">
        <v>2</v>
      </c>
      <c r="F75" s="178"/>
      <c r="G75" s="178">
        <f t="shared" si="1"/>
        <v>0</v>
      </c>
    </row>
    <row r="76" spans="1:7" s="2" customFormat="1" ht="24" customHeight="1">
      <c r="A76" s="163">
        <v>81</v>
      </c>
      <c r="B76" s="164" t="s">
        <v>585</v>
      </c>
      <c r="C76" s="164" t="s">
        <v>586</v>
      </c>
      <c r="D76" s="164" t="s">
        <v>158</v>
      </c>
      <c r="E76" s="165">
        <v>1</v>
      </c>
      <c r="F76" s="166"/>
      <c r="G76" s="166">
        <f t="shared" si="1"/>
        <v>0</v>
      </c>
    </row>
    <row r="77" spans="1:7" s="2" customFormat="1" ht="13.5" customHeight="1">
      <c r="A77" s="175">
        <v>82</v>
      </c>
      <c r="B77" s="176" t="s">
        <v>587</v>
      </c>
      <c r="C77" s="176" t="s">
        <v>588</v>
      </c>
      <c r="D77" s="176" t="s">
        <v>158</v>
      </c>
      <c r="E77" s="177">
        <v>1</v>
      </c>
      <c r="F77" s="178"/>
      <c r="G77" s="178">
        <f t="shared" si="1"/>
        <v>0</v>
      </c>
    </row>
    <row r="78" spans="1:7" s="2" customFormat="1" ht="24" customHeight="1">
      <c r="A78" s="163">
        <v>69</v>
      </c>
      <c r="B78" s="164" t="s">
        <v>589</v>
      </c>
      <c r="C78" s="164" t="s">
        <v>590</v>
      </c>
      <c r="D78" s="164" t="s">
        <v>188</v>
      </c>
      <c r="E78" s="165">
        <v>10</v>
      </c>
      <c r="F78" s="166"/>
      <c r="G78" s="166">
        <f t="shared" si="1"/>
        <v>0</v>
      </c>
    </row>
    <row r="79" spans="1:7" s="2" customFormat="1" ht="13.5" customHeight="1">
      <c r="A79" s="175">
        <v>70</v>
      </c>
      <c r="B79" s="176" t="s">
        <v>591</v>
      </c>
      <c r="C79" s="176" t="s">
        <v>592</v>
      </c>
      <c r="D79" s="176" t="s">
        <v>188</v>
      </c>
      <c r="E79" s="177">
        <v>10</v>
      </c>
      <c r="F79" s="178"/>
      <c r="G79" s="178">
        <f t="shared" si="1"/>
        <v>0</v>
      </c>
    </row>
    <row r="80" spans="1:7" s="2" customFormat="1" ht="24" customHeight="1">
      <c r="A80" s="163">
        <v>55</v>
      </c>
      <c r="B80" s="164" t="s">
        <v>324</v>
      </c>
      <c r="C80" s="164" t="s">
        <v>325</v>
      </c>
      <c r="D80" s="164" t="s">
        <v>188</v>
      </c>
      <c r="E80" s="165">
        <v>98</v>
      </c>
      <c r="F80" s="166"/>
      <c r="G80" s="166">
        <f t="shared" si="1"/>
        <v>0</v>
      </c>
    </row>
    <row r="81" spans="1:7" s="2" customFormat="1" ht="13.5" customHeight="1">
      <c r="A81" s="175">
        <v>56</v>
      </c>
      <c r="B81" s="176" t="s">
        <v>326</v>
      </c>
      <c r="C81" s="176" t="s">
        <v>327</v>
      </c>
      <c r="D81" s="176" t="s">
        <v>188</v>
      </c>
      <c r="E81" s="177">
        <v>98</v>
      </c>
      <c r="F81" s="178"/>
      <c r="G81" s="178">
        <f t="shared" si="1"/>
        <v>0</v>
      </c>
    </row>
    <row r="82" spans="1:7" s="2" customFormat="1" ht="24" customHeight="1">
      <c r="A82" s="163">
        <v>65</v>
      </c>
      <c r="B82" s="164" t="s">
        <v>593</v>
      </c>
      <c r="C82" s="164" t="s">
        <v>594</v>
      </c>
      <c r="D82" s="164" t="s">
        <v>188</v>
      </c>
      <c r="E82" s="165">
        <v>27</v>
      </c>
      <c r="F82" s="166"/>
      <c r="G82" s="166">
        <f t="shared" si="1"/>
        <v>0</v>
      </c>
    </row>
    <row r="83" spans="1:7" s="2" customFormat="1" ht="13.5" customHeight="1">
      <c r="A83" s="175">
        <v>66</v>
      </c>
      <c r="B83" s="176" t="s">
        <v>595</v>
      </c>
      <c r="C83" s="176" t="s">
        <v>596</v>
      </c>
      <c r="D83" s="176" t="s">
        <v>188</v>
      </c>
      <c r="E83" s="177">
        <v>27</v>
      </c>
      <c r="F83" s="178"/>
      <c r="G83" s="178">
        <f t="shared" si="1"/>
        <v>0</v>
      </c>
    </row>
    <row r="84" spans="1:7" s="2" customFormat="1" ht="24" customHeight="1">
      <c r="A84" s="163">
        <v>57</v>
      </c>
      <c r="B84" s="164" t="s">
        <v>332</v>
      </c>
      <c r="C84" s="164" t="s">
        <v>333</v>
      </c>
      <c r="D84" s="164" t="s">
        <v>188</v>
      </c>
      <c r="E84" s="165">
        <v>8</v>
      </c>
      <c r="F84" s="166"/>
      <c r="G84" s="166">
        <f t="shared" si="1"/>
        <v>0</v>
      </c>
    </row>
    <row r="85" spans="1:7" s="2" customFormat="1" ht="13.5" customHeight="1">
      <c r="A85" s="175">
        <v>58</v>
      </c>
      <c r="B85" s="176" t="s">
        <v>334</v>
      </c>
      <c r="C85" s="176" t="s">
        <v>335</v>
      </c>
      <c r="D85" s="176" t="s">
        <v>188</v>
      </c>
      <c r="E85" s="177">
        <v>8</v>
      </c>
      <c r="F85" s="178"/>
      <c r="G85" s="178">
        <f t="shared" si="1"/>
        <v>0</v>
      </c>
    </row>
    <row r="86" spans="1:7" s="2" customFormat="1" ht="13.5" customHeight="1">
      <c r="A86" s="163">
        <v>45</v>
      </c>
      <c r="B86" s="164" t="s">
        <v>340</v>
      </c>
      <c r="C86" s="164" t="s">
        <v>341</v>
      </c>
      <c r="D86" s="164" t="s">
        <v>158</v>
      </c>
      <c r="E86" s="165">
        <v>4</v>
      </c>
      <c r="F86" s="166"/>
      <c r="G86" s="166">
        <f t="shared" si="1"/>
        <v>0</v>
      </c>
    </row>
    <row r="87" spans="1:7" s="2" customFormat="1" ht="13.5" customHeight="1">
      <c r="A87" s="175">
        <v>46</v>
      </c>
      <c r="B87" s="176" t="s">
        <v>597</v>
      </c>
      <c r="C87" s="176" t="s">
        <v>598</v>
      </c>
      <c r="D87" s="176" t="s">
        <v>158</v>
      </c>
      <c r="E87" s="177">
        <v>4</v>
      </c>
      <c r="F87" s="178"/>
      <c r="G87" s="178">
        <f t="shared" si="1"/>
        <v>0</v>
      </c>
    </row>
    <row r="88" spans="1:7" s="2" customFormat="1" ht="28.5" customHeight="1">
      <c r="A88" s="159"/>
      <c r="B88" s="160" t="s">
        <v>344</v>
      </c>
      <c r="C88" s="160" t="s">
        <v>345</v>
      </c>
      <c r="D88" s="160"/>
      <c r="E88" s="161"/>
      <c r="F88" s="162"/>
      <c r="G88" s="162">
        <f>SUM(G89:G96)</f>
        <v>0</v>
      </c>
    </row>
    <row r="89" spans="1:7" s="2" customFormat="1" ht="24" customHeight="1">
      <c r="A89" s="163">
        <v>59</v>
      </c>
      <c r="B89" s="164" t="s">
        <v>599</v>
      </c>
      <c r="C89" s="164" t="s">
        <v>600</v>
      </c>
      <c r="D89" s="164" t="s">
        <v>188</v>
      </c>
      <c r="E89" s="165">
        <v>66</v>
      </c>
      <c r="F89" s="166"/>
      <c r="G89" s="166">
        <f t="shared" ref="G89:G96" si="2">E89*F89</f>
        <v>0</v>
      </c>
    </row>
    <row r="90" spans="1:7" s="2" customFormat="1" ht="13.5" customHeight="1">
      <c r="A90" s="175">
        <v>60</v>
      </c>
      <c r="B90" s="176" t="s">
        <v>601</v>
      </c>
      <c r="C90" s="176" t="s">
        <v>602</v>
      </c>
      <c r="D90" s="176" t="s">
        <v>188</v>
      </c>
      <c r="E90" s="177">
        <v>66</v>
      </c>
      <c r="F90" s="178"/>
      <c r="G90" s="178">
        <f t="shared" si="2"/>
        <v>0</v>
      </c>
    </row>
    <row r="91" spans="1:7" s="2" customFormat="1" ht="13.5" customHeight="1">
      <c r="A91" s="163">
        <v>75</v>
      </c>
      <c r="B91" s="164" t="s">
        <v>603</v>
      </c>
      <c r="C91" s="164" t="s">
        <v>604</v>
      </c>
      <c r="D91" s="164" t="s">
        <v>158</v>
      </c>
      <c r="E91" s="165">
        <v>4</v>
      </c>
      <c r="F91" s="166"/>
      <c r="G91" s="166">
        <f t="shared" si="2"/>
        <v>0</v>
      </c>
    </row>
    <row r="92" spans="1:7" s="2" customFormat="1" ht="13.5" customHeight="1">
      <c r="A92" s="163">
        <v>74</v>
      </c>
      <c r="B92" s="164" t="s">
        <v>605</v>
      </c>
      <c r="C92" s="164" t="s">
        <v>606</v>
      </c>
      <c r="D92" s="164" t="s">
        <v>158</v>
      </c>
      <c r="E92" s="165">
        <v>12</v>
      </c>
      <c r="F92" s="166"/>
      <c r="G92" s="166">
        <f t="shared" si="2"/>
        <v>0</v>
      </c>
    </row>
    <row r="93" spans="1:7" s="2" customFormat="1" ht="13.5" customHeight="1">
      <c r="A93" s="163">
        <v>39</v>
      </c>
      <c r="B93" s="164" t="s">
        <v>607</v>
      </c>
      <c r="C93" s="164" t="s">
        <v>608</v>
      </c>
      <c r="D93" s="164" t="s">
        <v>158</v>
      </c>
      <c r="E93" s="165">
        <v>2</v>
      </c>
      <c r="F93" s="166"/>
      <c r="G93" s="166">
        <f t="shared" si="2"/>
        <v>0</v>
      </c>
    </row>
    <row r="94" spans="1:7" s="2" customFormat="1" ht="13.5" customHeight="1">
      <c r="A94" s="175">
        <v>40</v>
      </c>
      <c r="B94" s="176" t="s">
        <v>609</v>
      </c>
      <c r="C94" s="176" t="s">
        <v>610</v>
      </c>
      <c r="D94" s="176" t="s">
        <v>158</v>
      </c>
      <c r="E94" s="177">
        <v>2</v>
      </c>
      <c r="F94" s="178"/>
      <c r="G94" s="178">
        <f t="shared" si="2"/>
        <v>0</v>
      </c>
    </row>
    <row r="95" spans="1:7" s="2" customFormat="1" ht="13.5" customHeight="1">
      <c r="A95" s="163">
        <v>9</v>
      </c>
      <c r="B95" s="164" t="s">
        <v>611</v>
      </c>
      <c r="C95" s="164" t="s">
        <v>612</v>
      </c>
      <c r="D95" s="164" t="s">
        <v>158</v>
      </c>
      <c r="E95" s="165">
        <v>2</v>
      </c>
      <c r="F95" s="166"/>
      <c r="G95" s="166">
        <f t="shared" si="2"/>
        <v>0</v>
      </c>
    </row>
    <row r="96" spans="1:7" s="2" customFormat="1" ht="13.5" customHeight="1">
      <c r="A96" s="175">
        <v>10</v>
      </c>
      <c r="B96" s="176" t="s">
        <v>613</v>
      </c>
      <c r="C96" s="176" t="s">
        <v>614</v>
      </c>
      <c r="D96" s="176" t="s">
        <v>158</v>
      </c>
      <c r="E96" s="177">
        <v>2</v>
      </c>
      <c r="F96" s="178"/>
      <c r="G96" s="178">
        <f t="shared" si="2"/>
        <v>0</v>
      </c>
    </row>
    <row r="97" spans="1:7" s="2" customFormat="1" ht="30.75" customHeight="1">
      <c r="A97" s="167"/>
      <c r="B97" s="168"/>
      <c r="C97" s="168" t="s">
        <v>149</v>
      </c>
      <c r="D97" s="168"/>
      <c r="E97" s="169"/>
      <c r="F97" s="170"/>
      <c r="G97" s="170">
        <f>SUM(G13,G26)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showGridLines="0" topLeftCell="A9" workbookViewId="0">
      <selection activeCell="F25" sqref="F25:F26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615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SUM(G15,G18,G20,G22)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SUM(G16,G19,G21,G23,G24)</f>
        <v>0</v>
      </c>
      <c r="G14" s="162">
        <f>SUM(G15:G16)</f>
        <v>0</v>
      </c>
    </row>
    <row r="15" spans="1:7" s="2" customFormat="1" ht="13.5" customHeight="1">
      <c r="A15" s="163">
        <v>69</v>
      </c>
      <c r="B15" s="164" t="s">
        <v>508</v>
      </c>
      <c r="C15" s="164" t="s">
        <v>509</v>
      </c>
      <c r="D15" s="164" t="s">
        <v>188</v>
      </c>
      <c r="E15" s="165">
        <v>24</v>
      </c>
      <c r="F15" s="166"/>
      <c r="G15" s="166">
        <f>E15*F15</f>
        <v>0</v>
      </c>
    </row>
    <row r="16" spans="1:7" s="2" customFormat="1" ht="13.5" customHeight="1">
      <c r="A16" s="175">
        <v>70</v>
      </c>
      <c r="B16" s="176" t="s">
        <v>510</v>
      </c>
      <c r="C16" s="176" t="s">
        <v>511</v>
      </c>
      <c r="D16" s="176" t="s">
        <v>188</v>
      </c>
      <c r="E16" s="177">
        <v>24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SUM(G18:G24)</f>
        <v>0</v>
      </c>
    </row>
    <row r="18" spans="1:7" s="2" customFormat="1" ht="24" customHeight="1">
      <c r="A18" s="163">
        <v>5</v>
      </c>
      <c r="B18" s="164" t="s">
        <v>616</v>
      </c>
      <c r="C18" s="164" t="s">
        <v>617</v>
      </c>
      <c r="D18" s="164" t="s">
        <v>158</v>
      </c>
      <c r="E18" s="165">
        <v>2</v>
      </c>
      <c r="F18" s="166"/>
      <c r="G18" s="166">
        <f t="shared" ref="G18:G24" si="0">E18*F18</f>
        <v>0</v>
      </c>
    </row>
    <row r="19" spans="1:7" s="2" customFormat="1" ht="13.5" customHeight="1">
      <c r="A19" s="175">
        <v>6</v>
      </c>
      <c r="B19" s="176" t="s">
        <v>618</v>
      </c>
      <c r="C19" s="176" t="s">
        <v>619</v>
      </c>
      <c r="D19" s="176" t="s">
        <v>158</v>
      </c>
      <c r="E19" s="177">
        <v>2</v>
      </c>
      <c r="F19" s="178"/>
      <c r="G19" s="178">
        <f t="shared" si="0"/>
        <v>0</v>
      </c>
    </row>
    <row r="20" spans="1:7" s="2" customFormat="1" ht="24" customHeight="1">
      <c r="A20" s="163">
        <v>53</v>
      </c>
      <c r="B20" s="164" t="s">
        <v>512</v>
      </c>
      <c r="C20" s="164" t="s">
        <v>513</v>
      </c>
      <c r="D20" s="164" t="s">
        <v>158</v>
      </c>
      <c r="E20" s="165">
        <v>2</v>
      </c>
      <c r="F20" s="166"/>
      <c r="G20" s="166">
        <f t="shared" si="0"/>
        <v>0</v>
      </c>
    </row>
    <row r="21" spans="1:7" s="2" customFormat="1" ht="13.5" customHeight="1">
      <c r="A21" s="175">
        <v>54</v>
      </c>
      <c r="B21" s="176" t="s">
        <v>514</v>
      </c>
      <c r="C21" s="176" t="s">
        <v>515</v>
      </c>
      <c r="D21" s="176" t="s">
        <v>158</v>
      </c>
      <c r="E21" s="177">
        <v>2</v>
      </c>
      <c r="F21" s="178"/>
      <c r="G21" s="178">
        <f t="shared" si="0"/>
        <v>0</v>
      </c>
    </row>
    <row r="22" spans="1:7" s="2" customFormat="1" ht="24" customHeight="1">
      <c r="A22" s="163">
        <v>96</v>
      </c>
      <c r="B22" s="164" t="s">
        <v>520</v>
      </c>
      <c r="C22" s="164" t="s">
        <v>521</v>
      </c>
      <c r="D22" s="164" t="s">
        <v>158</v>
      </c>
      <c r="E22" s="165">
        <v>3</v>
      </c>
      <c r="F22" s="166"/>
      <c r="G22" s="166">
        <f t="shared" si="0"/>
        <v>0</v>
      </c>
    </row>
    <row r="23" spans="1:7" s="2" customFormat="1" ht="13.5" customHeight="1">
      <c r="A23" s="175">
        <v>97</v>
      </c>
      <c r="B23" s="176" t="s">
        <v>522</v>
      </c>
      <c r="C23" s="176" t="s">
        <v>523</v>
      </c>
      <c r="D23" s="176" t="s">
        <v>158</v>
      </c>
      <c r="E23" s="177">
        <v>3</v>
      </c>
      <c r="F23" s="178"/>
      <c r="G23" s="178">
        <f t="shared" si="0"/>
        <v>0</v>
      </c>
    </row>
    <row r="24" spans="1:7" s="2" customFormat="1" ht="13.5" customHeight="1">
      <c r="A24" s="175">
        <v>100</v>
      </c>
      <c r="B24" s="176" t="s">
        <v>620</v>
      </c>
      <c r="C24" s="176" t="s">
        <v>621</v>
      </c>
      <c r="D24" s="176" t="s">
        <v>158</v>
      </c>
      <c r="E24" s="177">
        <v>1</v>
      </c>
      <c r="F24" s="178"/>
      <c r="G24" s="178">
        <f t="shared" si="0"/>
        <v>0</v>
      </c>
    </row>
    <row r="25" spans="1:7" s="2" customFormat="1" ht="30.75" customHeight="1">
      <c r="A25" s="155"/>
      <c r="B25" s="156" t="s">
        <v>107</v>
      </c>
      <c r="C25" s="156" t="s">
        <v>108</v>
      </c>
      <c r="D25" s="156"/>
      <c r="E25" s="157"/>
      <c r="F25" s="769">
        <f>SUM(G27,G29,G31,G33,G36,G38,G40:G42,G44,G46,G48,G50,G52,G54,G56,G58,G60,G62,G64,G66,G68,G70,G72)+SUM(G74,G76,G78,G80,G82,G84,G86,G88,G90,G92,G94,G96,G98,G100,G102,G104,G106,G108,G110,G113,G115:G117,G119)</f>
        <v>0</v>
      </c>
      <c r="G25" s="158">
        <f>SUM(G26,G112)</f>
        <v>0</v>
      </c>
    </row>
    <row r="26" spans="1:7" s="2" customFormat="1" ht="28.5" customHeight="1">
      <c r="A26" s="159"/>
      <c r="B26" s="160" t="s">
        <v>184</v>
      </c>
      <c r="C26" s="160" t="s">
        <v>185</v>
      </c>
      <c r="D26" s="160"/>
      <c r="E26" s="161"/>
      <c r="F26" s="770">
        <f>SUM(G28,G30,G32,G34:G35,G37,G39,G43,G45,G47,G49,G51,G53,G55,G57,G59,G61,G63,G65,G67,G69,G71,G73,G75)+SUM(G77,G79,G81,G83,G85,G87,G89,G91,G93,G95,G97,G99,G101,G103,G105,G107,G109,G111,G114,G118,G120)</f>
        <v>0</v>
      </c>
      <c r="G26" s="162">
        <f>SUM(G27:G111)</f>
        <v>0</v>
      </c>
    </row>
    <row r="27" spans="1:7" s="2" customFormat="1" ht="13.5" customHeight="1">
      <c r="A27" s="163">
        <v>1</v>
      </c>
      <c r="B27" s="164" t="s">
        <v>622</v>
      </c>
      <c r="C27" s="164" t="s">
        <v>623</v>
      </c>
      <c r="D27" s="164" t="s">
        <v>142</v>
      </c>
      <c r="E27" s="165">
        <v>1</v>
      </c>
      <c r="F27" s="166"/>
      <c r="G27" s="166">
        <f t="shared" ref="G27:G90" si="1">E27*F27</f>
        <v>0</v>
      </c>
    </row>
    <row r="28" spans="1:7" s="2" customFormat="1" ht="13.5" customHeight="1">
      <c r="A28" s="175">
        <v>2</v>
      </c>
      <c r="B28" s="176" t="s">
        <v>530</v>
      </c>
      <c r="C28" s="176" t="s">
        <v>624</v>
      </c>
      <c r="D28" s="176" t="s">
        <v>142</v>
      </c>
      <c r="E28" s="177">
        <v>1</v>
      </c>
      <c r="F28" s="178"/>
      <c r="G28" s="178">
        <f t="shared" si="1"/>
        <v>0</v>
      </c>
    </row>
    <row r="29" spans="1:7" s="2" customFormat="1" ht="13.5" customHeight="1">
      <c r="A29" s="163">
        <v>3</v>
      </c>
      <c r="B29" s="164" t="s">
        <v>625</v>
      </c>
      <c r="C29" s="164" t="s">
        <v>626</v>
      </c>
      <c r="D29" s="164" t="s">
        <v>142</v>
      </c>
      <c r="E29" s="165">
        <v>1</v>
      </c>
      <c r="F29" s="166"/>
      <c r="G29" s="166">
        <f t="shared" si="1"/>
        <v>0</v>
      </c>
    </row>
    <row r="30" spans="1:7" s="2" customFormat="1" ht="13.5" customHeight="1">
      <c r="A30" s="175">
        <v>4</v>
      </c>
      <c r="B30" s="176" t="s">
        <v>534</v>
      </c>
      <c r="C30" s="176" t="s">
        <v>627</v>
      </c>
      <c r="D30" s="176" t="s">
        <v>142</v>
      </c>
      <c r="E30" s="177">
        <v>1</v>
      </c>
      <c r="F30" s="178"/>
      <c r="G30" s="178">
        <f t="shared" si="1"/>
        <v>0</v>
      </c>
    </row>
    <row r="31" spans="1:7" s="2" customFormat="1" ht="24" customHeight="1">
      <c r="A31" s="163">
        <v>92</v>
      </c>
      <c r="B31" s="164" t="s">
        <v>628</v>
      </c>
      <c r="C31" s="164" t="s">
        <v>629</v>
      </c>
      <c r="D31" s="164" t="s">
        <v>158</v>
      </c>
      <c r="E31" s="165">
        <v>2</v>
      </c>
      <c r="F31" s="166"/>
      <c r="G31" s="166">
        <f t="shared" si="1"/>
        <v>0</v>
      </c>
    </row>
    <row r="32" spans="1:7" s="2" customFormat="1" ht="13.5" customHeight="1">
      <c r="A32" s="175">
        <v>93</v>
      </c>
      <c r="B32" s="176" t="s">
        <v>630</v>
      </c>
      <c r="C32" s="176" t="s">
        <v>631</v>
      </c>
      <c r="D32" s="176" t="s">
        <v>158</v>
      </c>
      <c r="E32" s="177">
        <v>2</v>
      </c>
      <c r="F32" s="178"/>
      <c r="G32" s="178">
        <f t="shared" si="1"/>
        <v>0</v>
      </c>
    </row>
    <row r="33" spans="1:7" s="2" customFormat="1" ht="24" customHeight="1">
      <c r="A33" s="163">
        <v>65</v>
      </c>
      <c r="B33" s="164" t="s">
        <v>238</v>
      </c>
      <c r="C33" s="164" t="s">
        <v>239</v>
      </c>
      <c r="D33" s="164" t="s">
        <v>158</v>
      </c>
      <c r="E33" s="165">
        <v>31</v>
      </c>
      <c r="F33" s="166"/>
      <c r="G33" s="166">
        <f t="shared" si="1"/>
        <v>0</v>
      </c>
    </row>
    <row r="34" spans="1:7" s="2" customFormat="1" ht="13.5" customHeight="1">
      <c r="A34" s="175">
        <v>101</v>
      </c>
      <c r="B34" s="176" t="s">
        <v>201</v>
      </c>
      <c r="C34" s="176" t="s">
        <v>202</v>
      </c>
      <c r="D34" s="176" t="s">
        <v>128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66</v>
      </c>
      <c r="B35" s="176" t="s">
        <v>240</v>
      </c>
      <c r="C35" s="176" t="s">
        <v>241</v>
      </c>
      <c r="D35" s="176" t="s">
        <v>158</v>
      </c>
      <c r="E35" s="177">
        <v>31</v>
      </c>
      <c r="F35" s="178"/>
      <c r="G35" s="178">
        <f t="shared" si="1"/>
        <v>0</v>
      </c>
    </row>
    <row r="36" spans="1:7" s="2" customFormat="1" ht="24" customHeight="1">
      <c r="A36" s="163">
        <v>67</v>
      </c>
      <c r="B36" s="164" t="s">
        <v>242</v>
      </c>
      <c r="C36" s="164" t="s">
        <v>243</v>
      </c>
      <c r="D36" s="164" t="s">
        <v>158</v>
      </c>
      <c r="E36" s="165">
        <v>2</v>
      </c>
      <c r="F36" s="166"/>
      <c r="G36" s="166">
        <f t="shared" si="1"/>
        <v>0</v>
      </c>
    </row>
    <row r="37" spans="1:7" s="2" customFormat="1" ht="13.5" customHeight="1">
      <c r="A37" s="175">
        <v>68</v>
      </c>
      <c r="B37" s="176" t="s">
        <v>244</v>
      </c>
      <c r="C37" s="176" t="s">
        <v>245</v>
      </c>
      <c r="D37" s="176" t="s">
        <v>158</v>
      </c>
      <c r="E37" s="177">
        <v>2</v>
      </c>
      <c r="F37" s="178"/>
      <c r="G37" s="178">
        <f t="shared" si="1"/>
        <v>0</v>
      </c>
    </row>
    <row r="38" spans="1:7" s="2" customFormat="1" ht="24" customHeight="1">
      <c r="A38" s="163">
        <v>71</v>
      </c>
      <c r="B38" s="164" t="s">
        <v>538</v>
      </c>
      <c r="C38" s="164" t="s">
        <v>539</v>
      </c>
      <c r="D38" s="164" t="s">
        <v>158</v>
      </c>
      <c r="E38" s="165">
        <v>16</v>
      </c>
      <c r="F38" s="166"/>
      <c r="G38" s="166">
        <f t="shared" si="1"/>
        <v>0</v>
      </c>
    </row>
    <row r="39" spans="1:7" s="2" customFormat="1" ht="13.5" customHeight="1">
      <c r="A39" s="175">
        <v>72</v>
      </c>
      <c r="B39" s="176" t="s">
        <v>540</v>
      </c>
      <c r="C39" s="176" t="s">
        <v>541</v>
      </c>
      <c r="D39" s="176" t="s">
        <v>158</v>
      </c>
      <c r="E39" s="177">
        <v>16</v>
      </c>
      <c r="F39" s="178"/>
      <c r="G39" s="178">
        <f t="shared" si="1"/>
        <v>0</v>
      </c>
    </row>
    <row r="40" spans="1:7" s="2" customFormat="1" ht="24" customHeight="1">
      <c r="A40" s="163">
        <v>73</v>
      </c>
      <c r="B40" s="164" t="s">
        <v>248</v>
      </c>
      <c r="C40" s="164" t="s">
        <v>249</v>
      </c>
      <c r="D40" s="164" t="s">
        <v>158</v>
      </c>
      <c r="E40" s="165">
        <v>12</v>
      </c>
      <c r="F40" s="166"/>
      <c r="G40" s="166">
        <f t="shared" si="1"/>
        <v>0</v>
      </c>
    </row>
    <row r="41" spans="1:7" s="2" customFormat="1" ht="24" customHeight="1">
      <c r="A41" s="163">
        <v>74</v>
      </c>
      <c r="B41" s="164" t="s">
        <v>542</v>
      </c>
      <c r="C41" s="164" t="s">
        <v>543</v>
      </c>
      <c r="D41" s="164" t="s">
        <v>158</v>
      </c>
      <c r="E41" s="165">
        <v>4</v>
      </c>
      <c r="F41" s="166"/>
      <c r="G41" s="166">
        <f t="shared" si="1"/>
        <v>0</v>
      </c>
    </row>
    <row r="42" spans="1:7" s="2" customFormat="1" ht="13.5" customHeight="1">
      <c r="A42" s="163">
        <v>98</v>
      </c>
      <c r="B42" s="164" t="s">
        <v>632</v>
      </c>
      <c r="C42" s="164" t="s">
        <v>633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13.5" customHeight="1">
      <c r="A43" s="175">
        <v>99</v>
      </c>
      <c r="B43" s="176" t="s">
        <v>634</v>
      </c>
      <c r="C43" s="176" t="s">
        <v>635</v>
      </c>
      <c r="D43" s="176" t="s">
        <v>158</v>
      </c>
      <c r="E43" s="177">
        <v>2</v>
      </c>
      <c r="F43" s="178"/>
      <c r="G43" s="178">
        <f t="shared" si="1"/>
        <v>0</v>
      </c>
    </row>
    <row r="44" spans="1:7" s="2" customFormat="1" ht="13.5" customHeight="1">
      <c r="A44" s="163">
        <v>7</v>
      </c>
      <c r="B44" s="164" t="s">
        <v>548</v>
      </c>
      <c r="C44" s="164" t="s">
        <v>549</v>
      </c>
      <c r="D44" s="164" t="s">
        <v>158</v>
      </c>
      <c r="E44" s="165">
        <v>2</v>
      </c>
      <c r="F44" s="166"/>
      <c r="G44" s="166">
        <f t="shared" si="1"/>
        <v>0</v>
      </c>
    </row>
    <row r="45" spans="1:7" s="2" customFormat="1" ht="13.5" customHeight="1">
      <c r="A45" s="175">
        <v>8</v>
      </c>
      <c r="B45" s="176" t="s">
        <v>552</v>
      </c>
      <c r="C45" s="176" t="s">
        <v>553</v>
      </c>
      <c r="D45" s="176" t="s">
        <v>158</v>
      </c>
      <c r="E45" s="177">
        <v>2</v>
      </c>
      <c r="F45" s="178"/>
      <c r="G45" s="178">
        <f t="shared" si="1"/>
        <v>0</v>
      </c>
    </row>
    <row r="46" spans="1:7" s="2" customFormat="1" ht="13.5" customHeight="1">
      <c r="A46" s="163">
        <v>15</v>
      </c>
      <c r="B46" s="164" t="s">
        <v>548</v>
      </c>
      <c r="C46" s="164" t="s">
        <v>549</v>
      </c>
      <c r="D46" s="164" t="s">
        <v>158</v>
      </c>
      <c r="E46" s="165">
        <v>3</v>
      </c>
      <c r="F46" s="166"/>
      <c r="G46" s="166">
        <f t="shared" si="1"/>
        <v>0</v>
      </c>
    </row>
    <row r="47" spans="1:7" s="2" customFormat="1" ht="13.5" customHeight="1">
      <c r="A47" s="175">
        <v>16</v>
      </c>
      <c r="B47" s="176" t="s">
        <v>636</v>
      </c>
      <c r="C47" s="176" t="s">
        <v>637</v>
      </c>
      <c r="D47" s="176" t="s">
        <v>158</v>
      </c>
      <c r="E47" s="177">
        <v>3</v>
      </c>
      <c r="F47" s="178"/>
      <c r="G47" s="178">
        <f t="shared" si="1"/>
        <v>0</v>
      </c>
    </row>
    <row r="48" spans="1:7" s="2" customFormat="1" ht="13.5" customHeight="1">
      <c r="A48" s="163">
        <v>29</v>
      </c>
      <c r="B48" s="164" t="s">
        <v>548</v>
      </c>
      <c r="C48" s="164" t="s">
        <v>549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13.5" customHeight="1">
      <c r="A49" s="175">
        <v>30</v>
      </c>
      <c r="B49" s="176" t="s">
        <v>552</v>
      </c>
      <c r="C49" s="176" t="s">
        <v>553</v>
      </c>
      <c r="D49" s="176" t="s">
        <v>158</v>
      </c>
      <c r="E49" s="177">
        <v>2</v>
      </c>
      <c r="F49" s="178"/>
      <c r="G49" s="178">
        <f t="shared" si="1"/>
        <v>0</v>
      </c>
    </row>
    <row r="50" spans="1:7" s="2" customFormat="1" ht="13.5" customHeight="1">
      <c r="A50" s="163">
        <v>55</v>
      </c>
      <c r="B50" s="164" t="s">
        <v>548</v>
      </c>
      <c r="C50" s="164" t="s">
        <v>549</v>
      </c>
      <c r="D50" s="164" t="s">
        <v>158</v>
      </c>
      <c r="E50" s="165">
        <v>2</v>
      </c>
      <c r="F50" s="166"/>
      <c r="G50" s="166">
        <f t="shared" si="1"/>
        <v>0</v>
      </c>
    </row>
    <row r="51" spans="1:7" s="2" customFormat="1" ht="13.5" customHeight="1">
      <c r="A51" s="175">
        <v>56</v>
      </c>
      <c r="B51" s="176" t="s">
        <v>554</v>
      </c>
      <c r="C51" s="176" t="s">
        <v>555</v>
      </c>
      <c r="D51" s="176" t="s">
        <v>158</v>
      </c>
      <c r="E51" s="177">
        <v>2</v>
      </c>
      <c r="F51" s="178"/>
      <c r="G51" s="178">
        <f t="shared" si="1"/>
        <v>0</v>
      </c>
    </row>
    <row r="52" spans="1:7" s="2" customFormat="1" ht="13.5" customHeight="1">
      <c r="A52" s="163">
        <v>41</v>
      </c>
      <c r="B52" s="164" t="s">
        <v>638</v>
      </c>
      <c r="C52" s="164" t="s">
        <v>639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42</v>
      </c>
      <c r="B53" s="176" t="s">
        <v>640</v>
      </c>
      <c r="C53" s="176" t="s">
        <v>641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43</v>
      </c>
      <c r="B54" s="164" t="s">
        <v>638</v>
      </c>
      <c r="C54" s="164" t="s">
        <v>639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13.5" customHeight="1">
      <c r="A55" s="175">
        <v>44</v>
      </c>
      <c r="B55" s="176" t="s">
        <v>642</v>
      </c>
      <c r="C55" s="176" t="s">
        <v>643</v>
      </c>
      <c r="D55" s="176" t="s">
        <v>158</v>
      </c>
      <c r="E55" s="177">
        <v>2</v>
      </c>
      <c r="F55" s="178"/>
      <c r="G55" s="178">
        <f t="shared" si="1"/>
        <v>0</v>
      </c>
    </row>
    <row r="56" spans="1:7" s="2" customFormat="1" ht="13.5" customHeight="1">
      <c r="A56" s="163">
        <v>63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64</v>
      </c>
      <c r="B57" s="176" t="s">
        <v>644</v>
      </c>
      <c r="C57" s="176" t="s">
        <v>645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35</v>
      </c>
      <c r="B58" s="164" t="s">
        <v>646</v>
      </c>
      <c r="C58" s="164" t="s">
        <v>647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36</v>
      </c>
      <c r="B59" s="176" t="s">
        <v>268</v>
      </c>
      <c r="C59" s="176" t="s">
        <v>648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24" customHeight="1">
      <c r="A60" s="163">
        <v>17</v>
      </c>
      <c r="B60" s="164" t="s">
        <v>649</v>
      </c>
      <c r="C60" s="164" t="s">
        <v>650</v>
      </c>
      <c r="D60" s="164" t="s">
        <v>158</v>
      </c>
      <c r="E60" s="165">
        <v>2</v>
      </c>
      <c r="F60" s="166"/>
      <c r="G60" s="166">
        <f t="shared" si="1"/>
        <v>0</v>
      </c>
    </row>
    <row r="61" spans="1:7" s="2" customFormat="1" ht="13.5" customHeight="1">
      <c r="A61" s="175">
        <v>18</v>
      </c>
      <c r="B61" s="176" t="s">
        <v>651</v>
      </c>
      <c r="C61" s="176" t="s">
        <v>652</v>
      </c>
      <c r="D61" s="176" t="s">
        <v>158</v>
      </c>
      <c r="E61" s="177">
        <v>2</v>
      </c>
      <c r="F61" s="178"/>
      <c r="G61" s="178">
        <f t="shared" si="1"/>
        <v>0</v>
      </c>
    </row>
    <row r="62" spans="1:7" s="2" customFormat="1" ht="13.5" customHeight="1">
      <c r="A62" s="163">
        <v>57</v>
      </c>
      <c r="B62" s="164" t="s">
        <v>274</v>
      </c>
      <c r="C62" s="164" t="s">
        <v>275</v>
      </c>
      <c r="D62" s="164" t="s">
        <v>158</v>
      </c>
      <c r="E62" s="165">
        <v>5</v>
      </c>
      <c r="F62" s="166"/>
      <c r="G62" s="166">
        <f t="shared" si="1"/>
        <v>0</v>
      </c>
    </row>
    <row r="63" spans="1:7" s="2" customFormat="1" ht="13.5" customHeight="1">
      <c r="A63" s="175">
        <v>58</v>
      </c>
      <c r="B63" s="176" t="s">
        <v>276</v>
      </c>
      <c r="C63" s="176" t="s">
        <v>277</v>
      </c>
      <c r="D63" s="176" t="s">
        <v>158</v>
      </c>
      <c r="E63" s="177">
        <v>5</v>
      </c>
      <c r="F63" s="178"/>
      <c r="G63" s="178">
        <f t="shared" si="1"/>
        <v>0</v>
      </c>
    </row>
    <row r="64" spans="1:7" s="2" customFormat="1" ht="13.5" customHeight="1">
      <c r="A64" s="163">
        <v>59</v>
      </c>
      <c r="B64" s="164" t="s">
        <v>278</v>
      </c>
      <c r="C64" s="164" t="s">
        <v>279</v>
      </c>
      <c r="D64" s="164" t="s">
        <v>158</v>
      </c>
      <c r="E64" s="165">
        <v>5</v>
      </c>
      <c r="F64" s="166"/>
      <c r="G64" s="166">
        <f t="shared" si="1"/>
        <v>0</v>
      </c>
    </row>
    <row r="65" spans="1:7" s="2" customFormat="1" ht="13.5" customHeight="1">
      <c r="A65" s="175">
        <v>60</v>
      </c>
      <c r="B65" s="176" t="s">
        <v>280</v>
      </c>
      <c r="C65" s="176" t="s">
        <v>281</v>
      </c>
      <c r="D65" s="176" t="s">
        <v>158</v>
      </c>
      <c r="E65" s="177">
        <v>5</v>
      </c>
      <c r="F65" s="178"/>
      <c r="G65" s="178">
        <f t="shared" si="1"/>
        <v>0</v>
      </c>
    </row>
    <row r="66" spans="1:7" s="2" customFormat="1" ht="24" customHeight="1">
      <c r="A66" s="163">
        <v>33</v>
      </c>
      <c r="B66" s="164" t="s">
        <v>560</v>
      </c>
      <c r="C66" s="164" t="s">
        <v>561</v>
      </c>
      <c r="D66" s="164" t="s">
        <v>158</v>
      </c>
      <c r="E66" s="165">
        <v>1</v>
      </c>
      <c r="F66" s="166"/>
      <c r="G66" s="166">
        <f t="shared" si="1"/>
        <v>0</v>
      </c>
    </row>
    <row r="67" spans="1:7" s="2" customFormat="1" ht="24" customHeight="1">
      <c r="A67" s="175">
        <v>34</v>
      </c>
      <c r="B67" s="176" t="s">
        <v>653</v>
      </c>
      <c r="C67" s="176" t="s">
        <v>654</v>
      </c>
      <c r="D67" s="176" t="s">
        <v>158</v>
      </c>
      <c r="E67" s="177">
        <v>1</v>
      </c>
      <c r="F67" s="178"/>
      <c r="G67" s="178">
        <f t="shared" si="1"/>
        <v>0</v>
      </c>
    </row>
    <row r="68" spans="1:7" s="2" customFormat="1" ht="24" customHeight="1">
      <c r="A68" s="163">
        <v>49</v>
      </c>
      <c r="B68" s="164" t="s">
        <v>560</v>
      </c>
      <c r="C68" s="164" t="s">
        <v>561</v>
      </c>
      <c r="D68" s="164" t="s">
        <v>158</v>
      </c>
      <c r="E68" s="165">
        <v>1</v>
      </c>
      <c r="F68" s="166"/>
      <c r="G68" s="166">
        <f t="shared" si="1"/>
        <v>0</v>
      </c>
    </row>
    <row r="69" spans="1:7" s="2" customFormat="1" ht="13.5" customHeight="1">
      <c r="A69" s="175">
        <v>50</v>
      </c>
      <c r="B69" s="176" t="s">
        <v>655</v>
      </c>
      <c r="C69" s="176" t="s">
        <v>656</v>
      </c>
      <c r="D69" s="176" t="s">
        <v>158</v>
      </c>
      <c r="E69" s="177">
        <v>1</v>
      </c>
      <c r="F69" s="178"/>
      <c r="G69" s="178">
        <f t="shared" si="1"/>
        <v>0</v>
      </c>
    </row>
    <row r="70" spans="1:7" s="2" customFormat="1" ht="13.5" customHeight="1">
      <c r="A70" s="163">
        <v>61</v>
      </c>
      <c r="B70" s="164" t="s">
        <v>282</v>
      </c>
      <c r="C70" s="164" t="s">
        <v>563</v>
      </c>
      <c r="D70" s="164" t="s">
        <v>158</v>
      </c>
      <c r="E70" s="165">
        <v>13</v>
      </c>
      <c r="F70" s="166"/>
      <c r="G70" s="166">
        <f t="shared" si="1"/>
        <v>0</v>
      </c>
    </row>
    <row r="71" spans="1:7" s="2" customFormat="1" ht="13.5" customHeight="1">
      <c r="A71" s="175">
        <v>62</v>
      </c>
      <c r="B71" s="176" t="s">
        <v>286</v>
      </c>
      <c r="C71" s="176" t="s">
        <v>414</v>
      </c>
      <c r="D71" s="176" t="s">
        <v>158</v>
      </c>
      <c r="E71" s="177">
        <v>13</v>
      </c>
      <c r="F71" s="178"/>
      <c r="G71" s="178">
        <f t="shared" si="1"/>
        <v>0</v>
      </c>
    </row>
    <row r="72" spans="1:7" s="2" customFormat="1" ht="13.5" customHeight="1">
      <c r="A72" s="163">
        <v>25</v>
      </c>
      <c r="B72" s="164" t="s">
        <v>296</v>
      </c>
      <c r="C72" s="164" t="s">
        <v>297</v>
      </c>
      <c r="D72" s="164" t="s">
        <v>158</v>
      </c>
      <c r="E72" s="165">
        <v>1</v>
      </c>
      <c r="F72" s="166"/>
      <c r="G72" s="166">
        <f t="shared" si="1"/>
        <v>0</v>
      </c>
    </row>
    <row r="73" spans="1:7" s="2" customFormat="1" ht="13.5" customHeight="1">
      <c r="A73" s="175">
        <v>26</v>
      </c>
      <c r="B73" s="176" t="s">
        <v>300</v>
      </c>
      <c r="C73" s="176" t="s">
        <v>565</v>
      </c>
      <c r="D73" s="176" t="s">
        <v>158</v>
      </c>
      <c r="E73" s="177">
        <v>1</v>
      </c>
      <c r="F73" s="178"/>
      <c r="G73" s="178">
        <f t="shared" si="1"/>
        <v>0</v>
      </c>
    </row>
    <row r="74" spans="1:7" s="2" customFormat="1" ht="13.5" customHeight="1">
      <c r="A74" s="163">
        <v>9</v>
      </c>
      <c r="B74" s="164" t="s">
        <v>657</v>
      </c>
      <c r="C74" s="164" t="s">
        <v>658</v>
      </c>
      <c r="D74" s="164" t="s">
        <v>158</v>
      </c>
      <c r="E74" s="165">
        <v>1</v>
      </c>
      <c r="F74" s="166"/>
      <c r="G74" s="166">
        <f t="shared" si="1"/>
        <v>0</v>
      </c>
    </row>
    <row r="75" spans="1:7" s="2" customFormat="1" ht="13.5" customHeight="1">
      <c r="A75" s="175">
        <v>10</v>
      </c>
      <c r="B75" s="176" t="s">
        <v>568</v>
      </c>
      <c r="C75" s="176" t="s">
        <v>659</v>
      </c>
      <c r="D75" s="176" t="s">
        <v>158</v>
      </c>
      <c r="E75" s="177">
        <v>1</v>
      </c>
      <c r="F75" s="178"/>
      <c r="G75" s="178">
        <f t="shared" si="1"/>
        <v>0</v>
      </c>
    </row>
    <row r="76" spans="1:7" s="2" customFormat="1" ht="13.5" customHeight="1">
      <c r="A76" s="163">
        <v>11</v>
      </c>
      <c r="B76" s="164" t="s">
        <v>577</v>
      </c>
      <c r="C76" s="164" t="s">
        <v>578</v>
      </c>
      <c r="D76" s="164" t="s">
        <v>158</v>
      </c>
      <c r="E76" s="165">
        <v>2</v>
      </c>
      <c r="F76" s="166"/>
      <c r="G76" s="166">
        <f t="shared" si="1"/>
        <v>0</v>
      </c>
    </row>
    <row r="77" spans="1:7" s="2" customFormat="1" ht="24" customHeight="1">
      <c r="A77" s="175">
        <v>12</v>
      </c>
      <c r="B77" s="176" t="s">
        <v>571</v>
      </c>
      <c r="C77" s="176" t="s">
        <v>660</v>
      </c>
      <c r="D77" s="176" t="s">
        <v>158</v>
      </c>
      <c r="E77" s="177">
        <v>2</v>
      </c>
      <c r="F77" s="178"/>
      <c r="G77" s="178">
        <f t="shared" si="1"/>
        <v>0</v>
      </c>
    </row>
    <row r="78" spans="1:7" s="2" customFormat="1" ht="13.5" customHeight="1">
      <c r="A78" s="163">
        <v>23</v>
      </c>
      <c r="B78" s="164" t="s">
        <v>577</v>
      </c>
      <c r="C78" s="164" t="s">
        <v>578</v>
      </c>
      <c r="D78" s="164" t="s">
        <v>158</v>
      </c>
      <c r="E78" s="165">
        <v>1</v>
      </c>
      <c r="F78" s="166"/>
      <c r="G78" s="166">
        <f t="shared" si="1"/>
        <v>0</v>
      </c>
    </row>
    <row r="79" spans="1:7" s="2" customFormat="1" ht="24" customHeight="1">
      <c r="A79" s="175">
        <v>24</v>
      </c>
      <c r="B79" s="176" t="s">
        <v>661</v>
      </c>
      <c r="C79" s="176" t="s">
        <v>662</v>
      </c>
      <c r="D79" s="176" t="s">
        <v>158</v>
      </c>
      <c r="E79" s="177">
        <v>1</v>
      </c>
      <c r="F79" s="178"/>
      <c r="G79" s="178">
        <f t="shared" si="1"/>
        <v>0</v>
      </c>
    </row>
    <row r="80" spans="1:7" s="2" customFormat="1" ht="24" customHeight="1">
      <c r="A80" s="163">
        <v>45</v>
      </c>
      <c r="B80" s="164" t="s">
        <v>581</v>
      </c>
      <c r="C80" s="164" t="s">
        <v>582</v>
      </c>
      <c r="D80" s="164" t="s">
        <v>158</v>
      </c>
      <c r="E80" s="165">
        <v>1</v>
      </c>
      <c r="F80" s="166"/>
      <c r="G80" s="166">
        <f t="shared" si="1"/>
        <v>0</v>
      </c>
    </row>
    <row r="81" spans="1:7" s="2" customFormat="1" ht="13.5" customHeight="1">
      <c r="A81" s="175">
        <v>46</v>
      </c>
      <c r="B81" s="176" t="s">
        <v>663</v>
      </c>
      <c r="C81" s="176" t="s">
        <v>664</v>
      </c>
      <c r="D81" s="176" t="s">
        <v>158</v>
      </c>
      <c r="E81" s="177">
        <v>1</v>
      </c>
      <c r="F81" s="178"/>
      <c r="G81" s="178">
        <f t="shared" si="1"/>
        <v>0</v>
      </c>
    </row>
    <row r="82" spans="1:7" s="2" customFormat="1" ht="24" customHeight="1">
      <c r="A82" s="163">
        <v>51</v>
      </c>
      <c r="B82" s="164" t="s">
        <v>581</v>
      </c>
      <c r="C82" s="164" t="s">
        <v>582</v>
      </c>
      <c r="D82" s="164" t="s">
        <v>158</v>
      </c>
      <c r="E82" s="165">
        <v>1</v>
      </c>
      <c r="F82" s="166"/>
      <c r="G82" s="166">
        <f t="shared" si="1"/>
        <v>0</v>
      </c>
    </row>
    <row r="83" spans="1:7" s="2" customFormat="1" ht="13.5" customHeight="1">
      <c r="A83" s="175">
        <v>52</v>
      </c>
      <c r="B83" s="176" t="s">
        <v>583</v>
      </c>
      <c r="C83" s="176" t="s">
        <v>584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13.5" customHeight="1">
      <c r="A84" s="163">
        <v>47</v>
      </c>
      <c r="B84" s="164" t="s">
        <v>665</v>
      </c>
      <c r="C84" s="164" t="s">
        <v>666</v>
      </c>
      <c r="D84" s="164" t="s">
        <v>158</v>
      </c>
      <c r="E84" s="165">
        <v>2</v>
      </c>
      <c r="F84" s="166"/>
      <c r="G84" s="166">
        <f t="shared" si="1"/>
        <v>0</v>
      </c>
    </row>
    <row r="85" spans="1:7" s="2" customFormat="1" ht="13.5" customHeight="1">
      <c r="A85" s="175">
        <v>48</v>
      </c>
      <c r="B85" s="176" t="s">
        <v>667</v>
      </c>
      <c r="C85" s="176" t="s">
        <v>668</v>
      </c>
      <c r="D85" s="176" t="s">
        <v>158</v>
      </c>
      <c r="E85" s="177">
        <v>2</v>
      </c>
      <c r="F85" s="178"/>
      <c r="G85" s="178">
        <f t="shared" si="1"/>
        <v>0</v>
      </c>
    </row>
    <row r="86" spans="1:7" s="2" customFormat="1" ht="24" customHeight="1">
      <c r="A86" s="163">
        <v>102</v>
      </c>
      <c r="B86" s="164" t="s">
        <v>585</v>
      </c>
      <c r="C86" s="164" t="s">
        <v>586</v>
      </c>
      <c r="D86" s="164" t="s">
        <v>158</v>
      </c>
      <c r="E86" s="165">
        <v>1</v>
      </c>
      <c r="F86" s="166"/>
      <c r="G86" s="166">
        <f t="shared" si="1"/>
        <v>0</v>
      </c>
    </row>
    <row r="87" spans="1:7" s="2" customFormat="1" ht="13.5" customHeight="1">
      <c r="A87" s="175">
        <v>103</v>
      </c>
      <c r="B87" s="176" t="s">
        <v>669</v>
      </c>
      <c r="C87" s="176" t="s">
        <v>670</v>
      </c>
      <c r="D87" s="176" t="s">
        <v>158</v>
      </c>
      <c r="E87" s="177">
        <v>1</v>
      </c>
      <c r="F87" s="178"/>
      <c r="G87" s="178">
        <f t="shared" si="1"/>
        <v>0</v>
      </c>
    </row>
    <row r="88" spans="1:7" s="2" customFormat="1" ht="13.5" customHeight="1">
      <c r="A88" s="163">
        <v>13</v>
      </c>
      <c r="B88" s="164" t="s">
        <v>671</v>
      </c>
      <c r="C88" s="164" t="s">
        <v>672</v>
      </c>
      <c r="D88" s="164" t="s">
        <v>158</v>
      </c>
      <c r="E88" s="165">
        <v>1</v>
      </c>
      <c r="F88" s="166"/>
      <c r="G88" s="166">
        <f t="shared" si="1"/>
        <v>0</v>
      </c>
    </row>
    <row r="89" spans="1:7" s="2" customFormat="1" ht="34.5" customHeight="1">
      <c r="A89" s="175">
        <v>14</v>
      </c>
      <c r="B89" s="176" t="s">
        <v>673</v>
      </c>
      <c r="C89" s="176" t="s">
        <v>674</v>
      </c>
      <c r="D89" s="176" t="s">
        <v>158</v>
      </c>
      <c r="E89" s="177">
        <v>1</v>
      </c>
      <c r="F89" s="178"/>
      <c r="G89" s="178">
        <f t="shared" si="1"/>
        <v>0</v>
      </c>
    </row>
    <row r="90" spans="1:7" s="2" customFormat="1" ht="13.5" customHeight="1">
      <c r="A90" s="163">
        <v>21</v>
      </c>
      <c r="B90" s="164" t="s">
        <v>675</v>
      </c>
      <c r="C90" s="164" t="s">
        <v>676</v>
      </c>
      <c r="D90" s="164" t="s">
        <v>158</v>
      </c>
      <c r="E90" s="165">
        <v>1</v>
      </c>
      <c r="F90" s="166"/>
      <c r="G90" s="166">
        <f t="shared" si="1"/>
        <v>0</v>
      </c>
    </row>
    <row r="91" spans="1:7" s="2" customFormat="1" ht="13.5" customHeight="1">
      <c r="A91" s="175">
        <v>22</v>
      </c>
      <c r="B91" s="176" t="s">
        <v>677</v>
      </c>
      <c r="C91" s="176" t="s">
        <v>678</v>
      </c>
      <c r="D91" s="176" t="s">
        <v>158</v>
      </c>
      <c r="E91" s="177">
        <v>1</v>
      </c>
      <c r="F91" s="178"/>
      <c r="G91" s="178">
        <f t="shared" ref="G91:G111" si="2">E91*F91</f>
        <v>0</v>
      </c>
    </row>
    <row r="92" spans="1:7" s="2" customFormat="1" ht="13.5" customHeight="1">
      <c r="A92" s="163">
        <v>19</v>
      </c>
      <c r="B92" s="164" t="s">
        <v>679</v>
      </c>
      <c r="C92" s="164" t="s">
        <v>680</v>
      </c>
      <c r="D92" s="164" t="s">
        <v>158</v>
      </c>
      <c r="E92" s="165">
        <v>1</v>
      </c>
      <c r="F92" s="166"/>
      <c r="G92" s="166">
        <f t="shared" si="2"/>
        <v>0</v>
      </c>
    </row>
    <row r="93" spans="1:7" s="2" customFormat="1" ht="13.5" customHeight="1">
      <c r="A93" s="175">
        <v>20</v>
      </c>
      <c r="B93" s="176" t="s">
        <v>681</v>
      </c>
      <c r="C93" s="176" t="s">
        <v>682</v>
      </c>
      <c r="D93" s="176" t="s">
        <v>158</v>
      </c>
      <c r="E93" s="177">
        <v>1</v>
      </c>
      <c r="F93" s="178"/>
      <c r="G93" s="178">
        <f t="shared" si="2"/>
        <v>0</v>
      </c>
    </row>
    <row r="94" spans="1:7" s="2" customFormat="1" ht="13.5" customHeight="1">
      <c r="A94" s="163">
        <v>27</v>
      </c>
      <c r="B94" s="164" t="s">
        <v>679</v>
      </c>
      <c r="C94" s="164" t="s">
        <v>680</v>
      </c>
      <c r="D94" s="164" t="s">
        <v>158</v>
      </c>
      <c r="E94" s="165">
        <v>1</v>
      </c>
      <c r="F94" s="166"/>
      <c r="G94" s="166">
        <f t="shared" si="2"/>
        <v>0</v>
      </c>
    </row>
    <row r="95" spans="1:7" s="2" customFormat="1" ht="13.5" customHeight="1">
      <c r="A95" s="175">
        <v>28</v>
      </c>
      <c r="B95" s="176" t="s">
        <v>683</v>
      </c>
      <c r="C95" s="176" t="s">
        <v>684</v>
      </c>
      <c r="D95" s="176" t="s">
        <v>158</v>
      </c>
      <c r="E95" s="177">
        <v>1</v>
      </c>
      <c r="F95" s="178"/>
      <c r="G95" s="178">
        <f t="shared" si="2"/>
        <v>0</v>
      </c>
    </row>
    <row r="96" spans="1:7" s="2" customFormat="1" ht="13.5" customHeight="1">
      <c r="A96" s="163">
        <v>31</v>
      </c>
      <c r="B96" s="164" t="s">
        <v>679</v>
      </c>
      <c r="C96" s="164" t="s">
        <v>680</v>
      </c>
      <c r="D96" s="164" t="s">
        <v>158</v>
      </c>
      <c r="E96" s="165">
        <v>1</v>
      </c>
      <c r="F96" s="166"/>
      <c r="G96" s="166">
        <f t="shared" si="2"/>
        <v>0</v>
      </c>
    </row>
    <row r="97" spans="1:7" s="2" customFormat="1" ht="13.5" customHeight="1">
      <c r="A97" s="175">
        <v>32</v>
      </c>
      <c r="B97" s="176" t="s">
        <v>685</v>
      </c>
      <c r="C97" s="176" t="s">
        <v>686</v>
      </c>
      <c r="D97" s="176" t="s">
        <v>158</v>
      </c>
      <c r="E97" s="177">
        <v>1</v>
      </c>
      <c r="F97" s="178"/>
      <c r="G97" s="178">
        <f t="shared" si="2"/>
        <v>0</v>
      </c>
    </row>
    <row r="98" spans="1:7" s="2" customFormat="1" ht="24" customHeight="1">
      <c r="A98" s="163">
        <v>94</v>
      </c>
      <c r="B98" s="164" t="s">
        <v>687</v>
      </c>
      <c r="C98" s="164" t="s">
        <v>688</v>
      </c>
      <c r="D98" s="164" t="s">
        <v>188</v>
      </c>
      <c r="E98" s="165">
        <v>2</v>
      </c>
      <c r="F98" s="166"/>
      <c r="G98" s="166">
        <f t="shared" si="2"/>
        <v>0</v>
      </c>
    </row>
    <row r="99" spans="1:7" s="2" customFormat="1" ht="13.5" customHeight="1">
      <c r="A99" s="175">
        <v>95</v>
      </c>
      <c r="B99" s="176" t="s">
        <v>689</v>
      </c>
      <c r="C99" s="176" t="s">
        <v>690</v>
      </c>
      <c r="D99" s="176" t="s">
        <v>188</v>
      </c>
      <c r="E99" s="177">
        <v>2</v>
      </c>
      <c r="F99" s="178"/>
      <c r="G99" s="178">
        <f t="shared" si="2"/>
        <v>0</v>
      </c>
    </row>
    <row r="100" spans="1:7" s="2" customFormat="1" ht="24" customHeight="1">
      <c r="A100" s="163">
        <v>85</v>
      </c>
      <c r="B100" s="164" t="s">
        <v>691</v>
      </c>
      <c r="C100" s="164" t="s">
        <v>692</v>
      </c>
      <c r="D100" s="164" t="s">
        <v>188</v>
      </c>
      <c r="E100" s="165">
        <v>9</v>
      </c>
      <c r="F100" s="166"/>
      <c r="G100" s="166">
        <f t="shared" si="2"/>
        <v>0</v>
      </c>
    </row>
    <row r="101" spans="1:7" s="2" customFormat="1" ht="13.5" customHeight="1">
      <c r="A101" s="175">
        <v>86</v>
      </c>
      <c r="B101" s="176" t="s">
        <v>693</v>
      </c>
      <c r="C101" s="176" t="s">
        <v>694</v>
      </c>
      <c r="D101" s="176" t="s">
        <v>188</v>
      </c>
      <c r="E101" s="177">
        <v>9</v>
      </c>
      <c r="F101" s="178"/>
      <c r="G101" s="178">
        <f t="shared" si="2"/>
        <v>0</v>
      </c>
    </row>
    <row r="102" spans="1:7" s="2" customFormat="1" ht="24" customHeight="1">
      <c r="A102" s="163">
        <v>75</v>
      </c>
      <c r="B102" s="164" t="s">
        <v>589</v>
      </c>
      <c r="C102" s="164" t="s">
        <v>590</v>
      </c>
      <c r="D102" s="164" t="s">
        <v>188</v>
      </c>
      <c r="E102" s="165">
        <v>5</v>
      </c>
      <c r="F102" s="166"/>
      <c r="G102" s="166">
        <f t="shared" si="2"/>
        <v>0</v>
      </c>
    </row>
    <row r="103" spans="1:7" s="2" customFormat="1" ht="13.5" customHeight="1">
      <c r="A103" s="175">
        <v>76</v>
      </c>
      <c r="B103" s="176" t="s">
        <v>591</v>
      </c>
      <c r="C103" s="176" t="s">
        <v>592</v>
      </c>
      <c r="D103" s="176" t="s">
        <v>188</v>
      </c>
      <c r="E103" s="177">
        <v>5</v>
      </c>
      <c r="F103" s="178"/>
      <c r="G103" s="178">
        <f t="shared" si="2"/>
        <v>0</v>
      </c>
    </row>
    <row r="104" spans="1:7" s="2" customFormat="1" ht="24" customHeight="1">
      <c r="A104" s="163">
        <v>81</v>
      </c>
      <c r="B104" s="164" t="s">
        <v>316</v>
      </c>
      <c r="C104" s="164" t="s">
        <v>317</v>
      </c>
      <c r="D104" s="164" t="s">
        <v>188</v>
      </c>
      <c r="E104" s="165">
        <v>1</v>
      </c>
      <c r="F104" s="166"/>
      <c r="G104" s="166">
        <f t="shared" si="2"/>
        <v>0</v>
      </c>
    </row>
    <row r="105" spans="1:7" s="2" customFormat="1" ht="13.5" customHeight="1">
      <c r="A105" s="175">
        <v>82</v>
      </c>
      <c r="B105" s="176" t="s">
        <v>318</v>
      </c>
      <c r="C105" s="176" t="s">
        <v>319</v>
      </c>
      <c r="D105" s="176" t="s">
        <v>188</v>
      </c>
      <c r="E105" s="177">
        <v>1</v>
      </c>
      <c r="F105" s="178"/>
      <c r="G105" s="178">
        <f t="shared" si="2"/>
        <v>0</v>
      </c>
    </row>
    <row r="106" spans="1:7" s="2" customFormat="1" ht="24" customHeight="1">
      <c r="A106" s="163">
        <v>77</v>
      </c>
      <c r="B106" s="164" t="s">
        <v>324</v>
      </c>
      <c r="C106" s="164" t="s">
        <v>325</v>
      </c>
      <c r="D106" s="164" t="s">
        <v>188</v>
      </c>
      <c r="E106" s="165">
        <v>2</v>
      </c>
      <c r="F106" s="166"/>
      <c r="G106" s="166">
        <f t="shared" si="2"/>
        <v>0</v>
      </c>
    </row>
    <row r="107" spans="1:7" s="2" customFormat="1" ht="13.5" customHeight="1">
      <c r="A107" s="175">
        <v>78</v>
      </c>
      <c r="B107" s="176" t="s">
        <v>326</v>
      </c>
      <c r="C107" s="176" t="s">
        <v>327</v>
      </c>
      <c r="D107" s="176" t="s">
        <v>188</v>
      </c>
      <c r="E107" s="177">
        <v>2</v>
      </c>
      <c r="F107" s="178"/>
      <c r="G107" s="178">
        <f t="shared" si="2"/>
        <v>0</v>
      </c>
    </row>
    <row r="108" spans="1:7" s="2" customFormat="1" ht="24" customHeight="1">
      <c r="A108" s="163">
        <v>79</v>
      </c>
      <c r="B108" s="164" t="s">
        <v>593</v>
      </c>
      <c r="C108" s="164" t="s">
        <v>594</v>
      </c>
      <c r="D108" s="164" t="s">
        <v>188</v>
      </c>
      <c r="E108" s="165">
        <v>2</v>
      </c>
      <c r="F108" s="166"/>
      <c r="G108" s="166">
        <f t="shared" si="2"/>
        <v>0</v>
      </c>
    </row>
    <row r="109" spans="1:7" s="2" customFormat="1" ht="13.5" customHeight="1">
      <c r="A109" s="175">
        <v>80</v>
      </c>
      <c r="B109" s="176" t="s">
        <v>595</v>
      </c>
      <c r="C109" s="176" t="s">
        <v>596</v>
      </c>
      <c r="D109" s="176" t="s">
        <v>188</v>
      </c>
      <c r="E109" s="177">
        <v>2</v>
      </c>
      <c r="F109" s="178"/>
      <c r="G109" s="178">
        <f t="shared" si="2"/>
        <v>0</v>
      </c>
    </row>
    <row r="110" spans="1:7" s="2" customFormat="1" ht="24" customHeight="1">
      <c r="A110" s="163">
        <v>83</v>
      </c>
      <c r="B110" s="164" t="s">
        <v>426</v>
      </c>
      <c r="C110" s="164" t="s">
        <v>427</v>
      </c>
      <c r="D110" s="164" t="s">
        <v>188</v>
      </c>
      <c r="E110" s="165">
        <v>1</v>
      </c>
      <c r="F110" s="166"/>
      <c r="G110" s="166">
        <f t="shared" si="2"/>
        <v>0</v>
      </c>
    </row>
    <row r="111" spans="1:7" s="2" customFormat="1" ht="13.5" customHeight="1">
      <c r="A111" s="175">
        <v>84</v>
      </c>
      <c r="B111" s="176" t="s">
        <v>428</v>
      </c>
      <c r="C111" s="176" t="s">
        <v>429</v>
      </c>
      <c r="D111" s="176" t="s">
        <v>188</v>
      </c>
      <c r="E111" s="177">
        <v>1</v>
      </c>
      <c r="F111" s="178"/>
      <c r="G111" s="178">
        <f t="shared" si="2"/>
        <v>0</v>
      </c>
    </row>
    <row r="112" spans="1:7" s="2" customFormat="1" ht="28.5" customHeight="1">
      <c r="A112" s="159"/>
      <c r="B112" s="160" t="s">
        <v>344</v>
      </c>
      <c r="C112" s="160" t="s">
        <v>345</v>
      </c>
      <c r="D112" s="160"/>
      <c r="E112" s="161"/>
      <c r="F112" s="162"/>
      <c r="G112" s="162">
        <f>SUM(G113:G120)</f>
        <v>0</v>
      </c>
    </row>
    <row r="113" spans="1:7" s="2" customFormat="1" ht="13.5" customHeight="1">
      <c r="A113" s="163">
        <v>87</v>
      </c>
      <c r="B113" s="164" t="s">
        <v>695</v>
      </c>
      <c r="C113" s="164" t="s">
        <v>696</v>
      </c>
      <c r="D113" s="164" t="s">
        <v>188</v>
      </c>
      <c r="E113" s="165">
        <v>6</v>
      </c>
      <c r="F113" s="166"/>
      <c r="G113" s="166">
        <f t="shared" ref="G113:G120" si="3">E113*F113</f>
        <v>0</v>
      </c>
    </row>
    <row r="114" spans="1:7" s="2" customFormat="1" ht="13.5" customHeight="1">
      <c r="A114" s="175">
        <v>88</v>
      </c>
      <c r="B114" s="176" t="s">
        <v>697</v>
      </c>
      <c r="C114" s="176" t="s">
        <v>698</v>
      </c>
      <c r="D114" s="176" t="s">
        <v>188</v>
      </c>
      <c r="E114" s="177">
        <v>6</v>
      </c>
      <c r="F114" s="178"/>
      <c r="G114" s="178">
        <f t="shared" si="3"/>
        <v>0</v>
      </c>
    </row>
    <row r="115" spans="1:7" s="2" customFormat="1" ht="13.5" customHeight="1">
      <c r="A115" s="163">
        <v>91</v>
      </c>
      <c r="B115" s="164" t="s">
        <v>699</v>
      </c>
      <c r="C115" s="164" t="s">
        <v>700</v>
      </c>
      <c r="D115" s="164" t="s">
        <v>158</v>
      </c>
      <c r="E115" s="165">
        <v>2</v>
      </c>
      <c r="F115" s="166"/>
      <c r="G115" s="166">
        <f t="shared" si="3"/>
        <v>0</v>
      </c>
    </row>
    <row r="116" spans="1:7" s="2" customFormat="1" ht="13.5" customHeight="1">
      <c r="A116" s="163">
        <v>90</v>
      </c>
      <c r="B116" s="164" t="s">
        <v>605</v>
      </c>
      <c r="C116" s="164" t="s">
        <v>606</v>
      </c>
      <c r="D116" s="164" t="s">
        <v>158</v>
      </c>
      <c r="E116" s="165">
        <v>2</v>
      </c>
      <c r="F116" s="166"/>
      <c r="G116" s="166">
        <f t="shared" si="3"/>
        <v>0</v>
      </c>
    </row>
    <row r="117" spans="1:7" s="2" customFormat="1" ht="13.5" customHeight="1">
      <c r="A117" s="163">
        <v>37</v>
      </c>
      <c r="B117" s="164" t="s">
        <v>701</v>
      </c>
      <c r="C117" s="164" t="s">
        <v>608</v>
      </c>
      <c r="D117" s="164" t="s">
        <v>158</v>
      </c>
      <c r="E117" s="165">
        <v>2</v>
      </c>
      <c r="F117" s="166"/>
      <c r="G117" s="166">
        <f t="shared" si="3"/>
        <v>0</v>
      </c>
    </row>
    <row r="118" spans="1:7" s="2" customFormat="1" ht="24" customHeight="1">
      <c r="A118" s="175">
        <v>38</v>
      </c>
      <c r="B118" s="176" t="s">
        <v>702</v>
      </c>
      <c r="C118" s="176" t="s">
        <v>703</v>
      </c>
      <c r="D118" s="176" t="s">
        <v>158</v>
      </c>
      <c r="E118" s="177">
        <v>2</v>
      </c>
      <c r="F118" s="178"/>
      <c r="G118" s="178">
        <f t="shared" si="3"/>
        <v>0</v>
      </c>
    </row>
    <row r="119" spans="1:7" s="2" customFormat="1" ht="13.5" customHeight="1">
      <c r="A119" s="163">
        <v>39</v>
      </c>
      <c r="B119" s="164" t="s">
        <v>704</v>
      </c>
      <c r="C119" s="164" t="s">
        <v>705</v>
      </c>
      <c r="D119" s="164" t="s">
        <v>158</v>
      </c>
      <c r="E119" s="165">
        <v>1</v>
      </c>
      <c r="F119" s="166"/>
      <c r="G119" s="166">
        <f t="shared" si="3"/>
        <v>0</v>
      </c>
    </row>
    <row r="120" spans="1:7" s="2" customFormat="1" ht="13.5" customHeight="1">
      <c r="A120" s="175">
        <v>40</v>
      </c>
      <c r="B120" s="176" t="s">
        <v>706</v>
      </c>
      <c r="C120" s="176" t="s">
        <v>707</v>
      </c>
      <c r="D120" s="176" t="s">
        <v>158</v>
      </c>
      <c r="E120" s="177">
        <v>1</v>
      </c>
      <c r="F120" s="178"/>
      <c r="G120" s="178">
        <f t="shared" si="3"/>
        <v>0</v>
      </c>
    </row>
    <row r="121" spans="1:7" s="2" customFormat="1" ht="30.75" customHeight="1">
      <c r="A121" s="167"/>
      <c r="B121" s="168"/>
      <c r="C121" s="168" t="s">
        <v>149</v>
      </c>
      <c r="D121" s="168"/>
      <c r="E121" s="169"/>
      <c r="F121" s="170"/>
      <c r="G121" s="170">
        <f>SUM(G13,G25)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708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SUM(G15,G19,G21,G23,G25,G27,)</f>
        <v>0</v>
      </c>
      <c r="G13" s="158">
        <f>SUM(G14,G17)</f>
        <v>0</v>
      </c>
    </row>
    <row r="14" spans="1:7" s="2" customFormat="1" ht="28.5" customHeight="1">
      <c r="A14" s="159"/>
      <c r="B14" s="160" t="s">
        <v>506</v>
      </c>
      <c r="C14" s="160" t="s">
        <v>507</v>
      </c>
      <c r="D14" s="160"/>
      <c r="E14" s="161"/>
      <c r="F14" s="770">
        <f>SUM(G16,G18,G20,G22,G24,G26,G28)</f>
        <v>0</v>
      </c>
      <c r="G14" s="162">
        <f>SUM(G15:G16)</f>
        <v>0</v>
      </c>
    </row>
    <row r="15" spans="1:7" s="2" customFormat="1" ht="13.5" customHeight="1">
      <c r="A15" s="163">
        <v>1</v>
      </c>
      <c r="B15" s="164" t="s">
        <v>508</v>
      </c>
      <c r="C15" s="164" t="s">
        <v>509</v>
      </c>
      <c r="D15" s="164" t="s">
        <v>188</v>
      </c>
      <c r="E15" s="165">
        <v>120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510</v>
      </c>
      <c r="C16" s="176" t="s">
        <v>511</v>
      </c>
      <c r="D16" s="176" t="s">
        <v>188</v>
      </c>
      <c r="E16" s="177">
        <v>120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216</v>
      </c>
      <c r="C17" s="160" t="s">
        <v>217</v>
      </c>
      <c r="D17" s="160"/>
      <c r="E17" s="161"/>
      <c r="F17" s="162"/>
      <c r="G17" s="162">
        <f>SUM(G18:G28)</f>
        <v>0</v>
      </c>
    </row>
    <row r="18" spans="1:7" s="2" customFormat="1" ht="13.5" customHeight="1">
      <c r="A18" s="175">
        <v>119</v>
      </c>
      <c r="B18" s="176" t="s">
        <v>620</v>
      </c>
      <c r="C18" s="176" t="s">
        <v>621</v>
      </c>
      <c r="D18" s="176" t="s">
        <v>158</v>
      </c>
      <c r="E18" s="177">
        <v>5</v>
      </c>
      <c r="F18" s="178"/>
      <c r="G18" s="178">
        <f t="shared" ref="G18:G28" si="0">E18*F18</f>
        <v>0</v>
      </c>
    </row>
    <row r="19" spans="1:7" s="2" customFormat="1" ht="24" customHeight="1">
      <c r="A19" s="163">
        <v>3</v>
      </c>
      <c r="B19" s="164" t="s">
        <v>616</v>
      </c>
      <c r="C19" s="164" t="s">
        <v>617</v>
      </c>
      <c r="D19" s="164" t="s">
        <v>158</v>
      </c>
      <c r="E19" s="165">
        <v>10</v>
      </c>
      <c r="F19" s="166"/>
      <c r="G19" s="166">
        <f t="shared" si="0"/>
        <v>0</v>
      </c>
    </row>
    <row r="20" spans="1:7" s="2" customFormat="1" ht="13.5" customHeight="1">
      <c r="A20" s="175">
        <v>4</v>
      </c>
      <c r="B20" s="176" t="s">
        <v>709</v>
      </c>
      <c r="C20" s="176" t="s">
        <v>710</v>
      </c>
      <c r="D20" s="176" t="s">
        <v>158</v>
      </c>
      <c r="E20" s="177">
        <v>10</v>
      </c>
      <c r="F20" s="178"/>
      <c r="G20" s="178">
        <f t="shared" si="0"/>
        <v>0</v>
      </c>
    </row>
    <row r="21" spans="1:7" s="2" customFormat="1" ht="24" customHeight="1">
      <c r="A21" s="163">
        <v>95</v>
      </c>
      <c r="B21" s="164" t="s">
        <v>616</v>
      </c>
      <c r="C21" s="164" t="s">
        <v>617</v>
      </c>
      <c r="D21" s="164" t="s">
        <v>158</v>
      </c>
      <c r="E21" s="165">
        <v>10</v>
      </c>
      <c r="F21" s="166"/>
      <c r="G21" s="166">
        <f t="shared" si="0"/>
        <v>0</v>
      </c>
    </row>
    <row r="22" spans="1:7" s="2" customFormat="1" ht="13.5" customHeight="1">
      <c r="A22" s="175">
        <v>96</v>
      </c>
      <c r="B22" s="176" t="s">
        <v>618</v>
      </c>
      <c r="C22" s="176" t="s">
        <v>619</v>
      </c>
      <c r="D22" s="176" t="s">
        <v>158</v>
      </c>
      <c r="E22" s="177">
        <v>10</v>
      </c>
      <c r="F22" s="178"/>
      <c r="G22" s="178">
        <f t="shared" si="0"/>
        <v>0</v>
      </c>
    </row>
    <row r="23" spans="1:7" s="2" customFormat="1" ht="24" customHeight="1">
      <c r="A23" s="163">
        <v>113</v>
      </c>
      <c r="B23" s="164" t="s">
        <v>711</v>
      </c>
      <c r="C23" s="164" t="s">
        <v>712</v>
      </c>
      <c r="D23" s="164" t="s">
        <v>158</v>
      </c>
      <c r="E23" s="165">
        <v>5</v>
      </c>
      <c r="F23" s="166"/>
      <c r="G23" s="166">
        <f t="shared" si="0"/>
        <v>0</v>
      </c>
    </row>
    <row r="24" spans="1:7" s="2" customFormat="1" ht="24" customHeight="1">
      <c r="A24" s="175">
        <v>114</v>
      </c>
      <c r="B24" s="176" t="s">
        <v>709</v>
      </c>
      <c r="C24" s="176" t="s">
        <v>713</v>
      </c>
      <c r="D24" s="176" t="s">
        <v>158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63">
        <v>5</v>
      </c>
      <c r="B25" s="164" t="s">
        <v>512</v>
      </c>
      <c r="C25" s="164" t="s">
        <v>513</v>
      </c>
      <c r="D25" s="164" t="s">
        <v>158</v>
      </c>
      <c r="E25" s="165">
        <v>10</v>
      </c>
      <c r="F25" s="166"/>
      <c r="G25" s="166">
        <f t="shared" si="0"/>
        <v>0</v>
      </c>
    </row>
    <row r="26" spans="1:7" s="2" customFormat="1" ht="13.5" customHeight="1">
      <c r="A26" s="175">
        <v>6</v>
      </c>
      <c r="B26" s="176" t="s">
        <v>514</v>
      </c>
      <c r="C26" s="176" t="s">
        <v>515</v>
      </c>
      <c r="D26" s="176" t="s">
        <v>158</v>
      </c>
      <c r="E26" s="177">
        <v>10</v>
      </c>
      <c r="F26" s="178"/>
      <c r="G26" s="178">
        <f t="shared" si="0"/>
        <v>0</v>
      </c>
    </row>
    <row r="27" spans="1:7" s="2" customFormat="1" ht="24" customHeight="1">
      <c r="A27" s="163">
        <v>115</v>
      </c>
      <c r="B27" s="164" t="s">
        <v>520</v>
      </c>
      <c r="C27" s="164" t="s">
        <v>521</v>
      </c>
      <c r="D27" s="164" t="s">
        <v>158</v>
      </c>
      <c r="E27" s="165">
        <v>3</v>
      </c>
      <c r="F27" s="166"/>
      <c r="G27" s="166">
        <f t="shared" si="0"/>
        <v>0</v>
      </c>
    </row>
    <row r="28" spans="1:7" s="2" customFormat="1" ht="13.5" customHeight="1">
      <c r="A28" s="175">
        <v>116</v>
      </c>
      <c r="B28" s="176" t="s">
        <v>522</v>
      </c>
      <c r="C28" s="176" t="s">
        <v>523</v>
      </c>
      <c r="D28" s="176" t="s">
        <v>158</v>
      </c>
      <c r="E28" s="177">
        <v>3</v>
      </c>
      <c r="F28" s="178"/>
      <c r="G28" s="178">
        <f t="shared" si="0"/>
        <v>0</v>
      </c>
    </row>
    <row r="29" spans="1:7" s="2" customFormat="1" ht="30.75" customHeight="1">
      <c r="A29" s="155"/>
      <c r="B29" s="156" t="s">
        <v>107</v>
      </c>
      <c r="C29" s="156" t="s">
        <v>108</v>
      </c>
      <c r="D29" s="156"/>
      <c r="E29" s="157"/>
      <c r="F29" s="769">
        <f>SUM(G31,G33,G35,G37,G40,G42,G44:G46,G48,G50,G52,G54,G56,G58,G60,G62,G64,G66,G68,G70,G72,G74,G76,G78,G80)+SUM(G82,G84,G86,G88,G90,G92,G94,G96,G98,G100,G102,G104,G106,G108,G110,G112,G114,G116,G118,G120,G123,G125,G127:G129,G131,G133)</f>
        <v>0</v>
      </c>
      <c r="G29" s="158">
        <f>SUM(G30,G122)</f>
        <v>0</v>
      </c>
    </row>
    <row r="30" spans="1:7" s="2" customFormat="1" ht="28.5" customHeight="1">
      <c r="A30" s="159"/>
      <c r="B30" s="160" t="s">
        <v>184</v>
      </c>
      <c r="C30" s="160" t="s">
        <v>185</v>
      </c>
      <c r="D30" s="160"/>
      <c r="E30" s="161"/>
      <c r="F30" s="770">
        <f>SUM(G32,G34,G36,G38:G39,G41,G43,G47,G49,G51,G53,G55,G57,G59,G61,G63,G65,G67,G69,G71,G73,G75,G77,G79,G81,G83,G85)+SUM(G87,G89,G91,G93,G95,G97,G99,G101,G103,G105,G107,G109,,G111,G113,G115,G117,G119,G121,G124,G126,G130,G132,G134)</f>
        <v>0</v>
      </c>
      <c r="G30" s="162">
        <f>SUM(G31:G121)</f>
        <v>0</v>
      </c>
    </row>
    <row r="31" spans="1:7" s="2" customFormat="1" ht="13.5" customHeight="1">
      <c r="A31" s="163">
        <v>7</v>
      </c>
      <c r="B31" s="164" t="s">
        <v>622</v>
      </c>
      <c r="C31" s="164" t="s">
        <v>623</v>
      </c>
      <c r="D31" s="164" t="s">
        <v>142</v>
      </c>
      <c r="E31" s="165">
        <v>5</v>
      </c>
      <c r="F31" s="166"/>
      <c r="G31" s="166">
        <f t="shared" ref="G31:G94" si="1">E31*F31</f>
        <v>0</v>
      </c>
    </row>
    <row r="32" spans="1:7" s="2" customFormat="1" ht="13.5" customHeight="1">
      <c r="A32" s="175">
        <v>8</v>
      </c>
      <c r="B32" s="176" t="s">
        <v>530</v>
      </c>
      <c r="C32" s="176" t="s">
        <v>624</v>
      </c>
      <c r="D32" s="176" t="s">
        <v>142</v>
      </c>
      <c r="E32" s="177">
        <v>5</v>
      </c>
      <c r="F32" s="178"/>
      <c r="G32" s="178">
        <f t="shared" si="1"/>
        <v>0</v>
      </c>
    </row>
    <row r="33" spans="1:7" s="2" customFormat="1" ht="13.5" customHeight="1">
      <c r="A33" s="163">
        <v>9</v>
      </c>
      <c r="B33" s="164" t="s">
        <v>625</v>
      </c>
      <c r="C33" s="164" t="s">
        <v>626</v>
      </c>
      <c r="D33" s="164" t="s">
        <v>142</v>
      </c>
      <c r="E33" s="165">
        <v>5</v>
      </c>
      <c r="F33" s="166"/>
      <c r="G33" s="166">
        <f t="shared" si="1"/>
        <v>0</v>
      </c>
    </row>
    <row r="34" spans="1:7" s="2" customFormat="1" ht="13.5" customHeight="1">
      <c r="A34" s="175">
        <v>10</v>
      </c>
      <c r="B34" s="176" t="s">
        <v>534</v>
      </c>
      <c r="C34" s="176" t="s">
        <v>627</v>
      </c>
      <c r="D34" s="176" t="s">
        <v>142</v>
      </c>
      <c r="E34" s="177">
        <v>5</v>
      </c>
      <c r="F34" s="178"/>
      <c r="G34" s="178">
        <f t="shared" si="1"/>
        <v>0</v>
      </c>
    </row>
    <row r="35" spans="1:7" s="2" customFormat="1" ht="24" customHeight="1">
      <c r="A35" s="163">
        <v>11</v>
      </c>
      <c r="B35" s="164" t="s">
        <v>628</v>
      </c>
      <c r="C35" s="164" t="s">
        <v>629</v>
      </c>
      <c r="D35" s="164" t="s">
        <v>158</v>
      </c>
      <c r="E35" s="165">
        <v>10</v>
      </c>
      <c r="F35" s="166"/>
      <c r="G35" s="166">
        <f t="shared" si="1"/>
        <v>0</v>
      </c>
    </row>
    <row r="36" spans="1:7" s="2" customFormat="1" ht="13.5" customHeight="1">
      <c r="A36" s="175">
        <v>12</v>
      </c>
      <c r="B36" s="176" t="s">
        <v>630</v>
      </c>
      <c r="C36" s="176" t="s">
        <v>631</v>
      </c>
      <c r="D36" s="176" t="s">
        <v>158</v>
      </c>
      <c r="E36" s="177">
        <v>10</v>
      </c>
      <c r="F36" s="178"/>
      <c r="G36" s="178">
        <f t="shared" si="1"/>
        <v>0</v>
      </c>
    </row>
    <row r="37" spans="1:7" s="2" customFormat="1" ht="24" customHeight="1">
      <c r="A37" s="163">
        <v>13</v>
      </c>
      <c r="B37" s="164" t="s">
        <v>238</v>
      </c>
      <c r="C37" s="164" t="s">
        <v>239</v>
      </c>
      <c r="D37" s="164" t="s">
        <v>158</v>
      </c>
      <c r="E37" s="165">
        <v>185</v>
      </c>
      <c r="F37" s="166"/>
      <c r="G37" s="166">
        <f t="shared" si="1"/>
        <v>0</v>
      </c>
    </row>
    <row r="38" spans="1:7" s="2" customFormat="1" ht="13.5" customHeight="1">
      <c r="A38" s="175">
        <v>120</v>
      </c>
      <c r="B38" s="176" t="s">
        <v>201</v>
      </c>
      <c r="C38" s="176" t="s">
        <v>202</v>
      </c>
      <c r="D38" s="176" t="s">
        <v>128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14</v>
      </c>
      <c r="B39" s="176" t="s">
        <v>240</v>
      </c>
      <c r="C39" s="176" t="s">
        <v>241</v>
      </c>
      <c r="D39" s="176" t="s">
        <v>158</v>
      </c>
      <c r="E39" s="177">
        <v>185</v>
      </c>
      <c r="F39" s="178"/>
      <c r="G39" s="178">
        <f t="shared" si="1"/>
        <v>0</v>
      </c>
    </row>
    <row r="40" spans="1:7" s="2" customFormat="1" ht="24" customHeight="1">
      <c r="A40" s="163">
        <v>15</v>
      </c>
      <c r="B40" s="164" t="s">
        <v>242</v>
      </c>
      <c r="C40" s="164" t="s">
        <v>243</v>
      </c>
      <c r="D40" s="164" t="s">
        <v>158</v>
      </c>
      <c r="E40" s="165">
        <v>10</v>
      </c>
      <c r="F40" s="166"/>
      <c r="G40" s="166">
        <f t="shared" si="1"/>
        <v>0</v>
      </c>
    </row>
    <row r="41" spans="1:7" s="2" customFormat="1" ht="13.5" customHeight="1">
      <c r="A41" s="175">
        <v>16</v>
      </c>
      <c r="B41" s="176" t="s">
        <v>244</v>
      </c>
      <c r="C41" s="176" t="s">
        <v>245</v>
      </c>
      <c r="D41" s="176" t="s">
        <v>158</v>
      </c>
      <c r="E41" s="177">
        <v>10</v>
      </c>
      <c r="F41" s="178"/>
      <c r="G41" s="178">
        <f t="shared" si="1"/>
        <v>0</v>
      </c>
    </row>
    <row r="42" spans="1:7" s="2" customFormat="1" ht="24" customHeight="1">
      <c r="A42" s="163">
        <v>17</v>
      </c>
      <c r="B42" s="164" t="s">
        <v>538</v>
      </c>
      <c r="C42" s="164" t="s">
        <v>539</v>
      </c>
      <c r="D42" s="164" t="s">
        <v>158</v>
      </c>
      <c r="E42" s="165">
        <v>80</v>
      </c>
      <c r="F42" s="166"/>
      <c r="G42" s="166">
        <f t="shared" si="1"/>
        <v>0</v>
      </c>
    </row>
    <row r="43" spans="1:7" s="2" customFormat="1" ht="13.5" customHeight="1">
      <c r="A43" s="175">
        <v>18</v>
      </c>
      <c r="B43" s="176" t="s">
        <v>540</v>
      </c>
      <c r="C43" s="176" t="s">
        <v>541</v>
      </c>
      <c r="D43" s="176" t="s">
        <v>158</v>
      </c>
      <c r="E43" s="177">
        <v>80</v>
      </c>
      <c r="F43" s="178"/>
      <c r="G43" s="178">
        <f t="shared" si="1"/>
        <v>0</v>
      </c>
    </row>
    <row r="44" spans="1:7" s="2" customFormat="1" ht="24" customHeight="1">
      <c r="A44" s="163">
        <v>19</v>
      </c>
      <c r="B44" s="164" t="s">
        <v>248</v>
      </c>
      <c r="C44" s="164" t="s">
        <v>249</v>
      </c>
      <c r="D44" s="164" t="s">
        <v>158</v>
      </c>
      <c r="E44" s="165">
        <v>32</v>
      </c>
      <c r="F44" s="166"/>
      <c r="G44" s="166">
        <f t="shared" si="1"/>
        <v>0</v>
      </c>
    </row>
    <row r="45" spans="1:7" s="2" customFormat="1" ht="24" customHeight="1">
      <c r="A45" s="163">
        <v>20</v>
      </c>
      <c r="B45" s="164" t="s">
        <v>542</v>
      </c>
      <c r="C45" s="164" t="s">
        <v>543</v>
      </c>
      <c r="D45" s="164" t="s">
        <v>158</v>
      </c>
      <c r="E45" s="165">
        <v>8</v>
      </c>
      <c r="F45" s="166"/>
      <c r="G45" s="166">
        <f t="shared" si="1"/>
        <v>0</v>
      </c>
    </row>
    <row r="46" spans="1:7" s="2" customFormat="1" ht="13.5" customHeight="1">
      <c r="A46" s="163">
        <v>117</v>
      </c>
      <c r="B46" s="164" t="s">
        <v>632</v>
      </c>
      <c r="C46" s="164" t="s">
        <v>633</v>
      </c>
      <c r="D46" s="164" t="s">
        <v>158</v>
      </c>
      <c r="E46" s="165">
        <v>8</v>
      </c>
      <c r="F46" s="166"/>
      <c r="G46" s="166">
        <f t="shared" si="1"/>
        <v>0</v>
      </c>
    </row>
    <row r="47" spans="1:7" s="2" customFormat="1" ht="13.5" customHeight="1">
      <c r="A47" s="175">
        <v>118</v>
      </c>
      <c r="B47" s="176" t="s">
        <v>634</v>
      </c>
      <c r="C47" s="176" t="s">
        <v>635</v>
      </c>
      <c r="D47" s="176" t="s">
        <v>158</v>
      </c>
      <c r="E47" s="177">
        <v>8</v>
      </c>
      <c r="F47" s="178"/>
      <c r="G47" s="178">
        <f t="shared" si="1"/>
        <v>0</v>
      </c>
    </row>
    <row r="48" spans="1:7" s="2" customFormat="1" ht="13.5" customHeight="1">
      <c r="A48" s="163">
        <v>21</v>
      </c>
      <c r="B48" s="164" t="s">
        <v>548</v>
      </c>
      <c r="C48" s="164" t="s">
        <v>549</v>
      </c>
      <c r="D48" s="164" t="s">
        <v>158</v>
      </c>
      <c r="E48" s="165">
        <v>10</v>
      </c>
      <c r="F48" s="166"/>
      <c r="G48" s="166">
        <f t="shared" si="1"/>
        <v>0</v>
      </c>
    </row>
    <row r="49" spans="1:7" s="2" customFormat="1" ht="13.5" customHeight="1">
      <c r="A49" s="175">
        <v>22</v>
      </c>
      <c r="B49" s="176" t="s">
        <v>552</v>
      </c>
      <c r="C49" s="176" t="s">
        <v>553</v>
      </c>
      <c r="D49" s="176" t="s">
        <v>158</v>
      </c>
      <c r="E49" s="177">
        <v>10</v>
      </c>
      <c r="F49" s="178"/>
      <c r="G49" s="178">
        <f t="shared" si="1"/>
        <v>0</v>
      </c>
    </row>
    <row r="50" spans="1:7" s="2" customFormat="1" ht="13.5" customHeight="1">
      <c r="A50" s="163">
        <v>23</v>
      </c>
      <c r="B50" s="164" t="s">
        <v>548</v>
      </c>
      <c r="C50" s="164" t="s">
        <v>549</v>
      </c>
      <c r="D50" s="164" t="s">
        <v>158</v>
      </c>
      <c r="E50" s="165">
        <v>15</v>
      </c>
      <c r="F50" s="166"/>
      <c r="G50" s="166">
        <f t="shared" si="1"/>
        <v>0</v>
      </c>
    </row>
    <row r="51" spans="1:7" s="2" customFormat="1" ht="13.5" customHeight="1">
      <c r="A51" s="175">
        <v>24</v>
      </c>
      <c r="B51" s="176" t="s">
        <v>636</v>
      </c>
      <c r="C51" s="176" t="s">
        <v>637</v>
      </c>
      <c r="D51" s="176" t="s">
        <v>158</v>
      </c>
      <c r="E51" s="177">
        <v>15</v>
      </c>
      <c r="F51" s="178"/>
      <c r="G51" s="178">
        <f t="shared" si="1"/>
        <v>0</v>
      </c>
    </row>
    <row r="52" spans="1:7" s="2" customFormat="1" ht="13.5" customHeight="1">
      <c r="A52" s="163">
        <v>25</v>
      </c>
      <c r="B52" s="164" t="s">
        <v>548</v>
      </c>
      <c r="C52" s="164" t="s">
        <v>549</v>
      </c>
      <c r="D52" s="164" t="s">
        <v>158</v>
      </c>
      <c r="E52" s="165">
        <v>30</v>
      </c>
      <c r="F52" s="166"/>
      <c r="G52" s="166">
        <f t="shared" si="1"/>
        <v>0</v>
      </c>
    </row>
    <row r="53" spans="1:7" s="2" customFormat="1" ht="13.5" customHeight="1">
      <c r="A53" s="175">
        <v>26</v>
      </c>
      <c r="B53" s="176" t="s">
        <v>552</v>
      </c>
      <c r="C53" s="176" t="s">
        <v>553</v>
      </c>
      <c r="D53" s="176" t="s">
        <v>158</v>
      </c>
      <c r="E53" s="177">
        <v>30</v>
      </c>
      <c r="F53" s="178"/>
      <c r="G53" s="178">
        <f t="shared" si="1"/>
        <v>0</v>
      </c>
    </row>
    <row r="54" spans="1:7" s="2" customFormat="1" ht="13.5" customHeight="1">
      <c r="A54" s="163">
        <v>27</v>
      </c>
      <c r="B54" s="164" t="s">
        <v>548</v>
      </c>
      <c r="C54" s="164" t="s">
        <v>549</v>
      </c>
      <c r="D54" s="164" t="s">
        <v>158</v>
      </c>
      <c r="E54" s="165">
        <v>10</v>
      </c>
      <c r="F54" s="166"/>
      <c r="G54" s="166">
        <f t="shared" si="1"/>
        <v>0</v>
      </c>
    </row>
    <row r="55" spans="1:7" s="2" customFormat="1" ht="13.5" customHeight="1">
      <c r="A55" s="175">
        <v>28</v>
      </c>
      <c r="B55" s="176" t="s">
        <v>554</v>
      </c>
      <c r="C55" s="176" t="s">
        <v>555</v>
      </c>
      <c r="D55" s="176" t="s">
        <v>158</v>
      </c>
      <c r="E55" s="177">
        <v>10</v>
      </c>
      <c r="F55" s="178"/>
      <c r="G55" s="178">
        <f t="shared" si="1"/>
        <v>0</v>
      </c>
    </row>
    <row r="56" spans="1:7" s="2" customFormat="1" ht="13.5" customHeight="1">
      <c r="A56" s="163">
        <v>29</v>
      </c>
      <c r="B56" s="164" t="s">
        <v>638</v>
      </c>
      <c r="C56" s="164" t="s">
        <v>639</v>
      </c>
      <c r="D56" s="164" t="s">
        <v>158</v>
      </c>
      <c r="E56" s="165">
        <v>5</v>
      </c>
      <c r="F56" s="166"/>
      <c r="G56" s="166">
        <f t="shared" si="1"/>
        <v>0</v>
      </c>
    </row>
    <row r="57" spans="1:7" s="2" customFormat="1" ht="13.5" customHeight="1">
      <c r="A57" s="175">
        <v>30</v>
      </c>
      <c r="B57" s="176" t="s">
        <v>640</v>
      </c>
      <c r="C57" s="176" t="s">
        <v>641</v>
      </c>
      <c r="D57" s="176" t="s">
        <v>158</v>
      </c>
      <c r="E57" s="177">
        <v>5</v>
      </c>
      <c r="F57" s="178"/>
      <c r="G57" s="178">
        <f t="shared" si="1"/>
        <v>0</v>
      </c>
    </row>
    <row r="58" spans="1:7" s="2" customFormat="1" ht="13.5" customHeight="1">
      <c r="A58" s="163">
        <v>31</v>
      </c>
      <c r="B58" s="164" t="s">
        <v>638</v>
      </c>
      <c r="C58" s="164" t="s">
        <v>639</v>
      </c>
      <c r="D58" s="164" t="s">
        <v>158</v>
      </c>
      <c r="E58" s="165">
        <v>10</v>
      </c>
      <c r="F58" s="166"/>
      <c r="G58" s="166">
        <f t="shared" si="1"/>
        <v>0</v>
      </c>
    </row>
    <row r="59" spans="1:7" s="2" customFormat="1" ht="13.5" customHeight="1">
      <c r="A59" s="175">
        <v>32</v>
      </c>
      <c r="B59" s="176" t="s">
        <v>642</v>
      </c>
      <c r="C59" s="176" t="s">
        <v>643</v>
      </c>
      <c r="D59" s="176" t="s">
        <v>158</v>
      </c>
      <c r="E59" s="177">
        <v>10</v>
      </c>
      <c r="F59" s="178"/>
      <c r="G59" s="178">
        <f t="shared" si="1"/>
        <v>0</v>
      </c>
    </row>
    <row r="60" spans="1:7" s="2" customFormat="1" ht="13.5" customHeight="1">
      <c r="A60" s="163">
        <v>33</v>
      </c>
      <c r="B60" s="164" t="s">
        <v>260</v>
      </c>
      <c r="C60" s="164" t="s">
        <v>261</v>
      </c>
      <c r="D60" s="164" t="s">
        <v>158</v>
      </c>
      <c r="E60" s="165">
        <v>5</v>
      </c>
      <c r="F60" s="166"/>
      <c r="G60" s="166">
        <f t="shared" si="1"/>
        <v>0</v>
      </c>
    </row>
    <row r="61" spans="1:7" s="2" customFormat="1" ht="13.5" customHeight="1">
      <c r="A61" s="175">
        <v>34</v>
      </c>
      <c r="B61" s="176" t="s">
        <v>644</v>
      </c>
      <c r="C61" s="176" t="s">
        <v>645</v>
      </c>
      <c r="D61" s="176" t="s">
        <v>158</v>
      </c>
      <c r="E61" s="177">
        <v>5</v>
      </c>
      <c r="F61" s="178"/>
      <c r="G61" s="178">
        <f t="shared" si="1"/>
        <v>0</v>
      </c>
    </row>
    <row r="62" spans="1:7" s="2" customFormat="1" ht="24" customHeight="1">
      <c r="A62" s="163">
        <v>37</v>
      </c>
      <c r="B62" s="164" t="s">
        <v>649</v>
      </c>
      <c r="C62" s="164" t="s">
        <v>650</v>
      </c>
      <c r="D62" s="164" t="s">
        <v>158</v>
      </c>
      <c r="E62" s="165">
        <v>10</v>
      </c>
      <c r="F62" s="166"/>
      <c r="G62" s="166">
        <f t="shared" si="1"/>
        <v>0</v>
      </c>
    </row>
    <row r="63" spans="1:7" s="2" customFormat="1" ht="13.5" customHeight="1">
      <c r="A63" s="175">
        <v>38</v>
      </c>
      <c r="B63" s="176" t="s">
        <v>651</v>
      </c>
      <c r="C63" s="176" t="s">
        <v>652</v>
      </c>
      <c r="D63" s="176" t="s">
        <v>158</v>
      </c>
      <c r="E63" s="177">
        <v>10</v>
      </c>
      <c r="F63" s="178"/>
      <c r="G63" s="178">
        <f t="shared" si="1"/>
        <v>0</v>
      </c>
    </row>
    <row r="64" spans="1:7" s="2" customFormat="1" ht="13.5" customHeight="1">
      <c r="A64" s="163">
        <v>39</v>
      </c>
      <c r="B64" s="164" t="s">
        <v>274</v>
      </c>
      <c r="C64" s="164" t="s">
        <v>275</v>
      </c>
      <c r="D64" s="164" t="s">
        <v>158</v>
      </c>
      <c r="E64" s="165">
        <v>25</v>
      </c>
      <c r="F64" s="166"/>
      <c r="G64" s="166">
        <f t="shared" si="1"/>
        <v>0</v>
      </c>
    </row>
    <row r="65" spans="1:7" s="2" customFormat="1" ht="13.5" customHeight="1">
      <c r="A65" s="175">
        <v>40</v>
      </c>
      <c r="B65" s="176" t="s">
        <v>276</v>
      </c>
      <c r="C65" s="176" t="s">
        <v>277</v>
      </c>
      <c r="D65" s="176" t="s">
        <v>158</v>
      </c>
      <c r="E65" s="177">
        <v>25</v>
      </c>
      <c r="F65" s="178"/>
      <c r="G65" s="178">
        <f t="shared" si="1"/>
        <v>0</v>
      </c>
    </row>
    <row r="66" spans="1:7" s="2" customFormat="1" ht="13.5" customHeight="1">
      <c r="A66" s="163">
        <v>41</v>
      </c>
      <c r="B66" s="164" t="s">
        <v>278</v>
      </c>
      <c r="C66" s="164" t="s">
        <v>279</v>
      </c>
      <c r="D66" s="164" t="s">
        <v>158</v>
      </c>
      <c r="E66" s="165">
        <v>25</v>
      </c>
      <c r="F66" s="166"/>
      <c r="G66" s="166">
        <f t="shared" si="1"/>
        <v>0</v>
      </c>
    </row>
    <row r="67" spans="1:7" s="2" customFormat="1" ht="13.5" customHeight="1">
      <c r="A67" s="175">
        <v>42</v>
      </c>
      <c r="B67" s="176" t="s">
        <v>280</v>
      </c>
      <c r="C67" s="176" t="s">
        <v>281</v>
      </c>
      <c r="D67" s="176" t="s">
        <v>158</v>
      </c>
      <c r="E67" s="177">
        <v>25</v>
      </c>
      <c r="F67" s="178"/>
      <c r="G67" s="178">
        <f t="shared" si="1"/>
        <v>0</v>
      </c>
    </row>
    <row r="68" spans="1:7" s="2" customFormat="1" ht="13.5" customHeight="1">
      <c r="A68" s="163">
        <v>111</v>
      </c>
      <c r="B68" s="164" t="s">
        <v>714</v>
      </c>
      <c r="C68" s="164" t="s">
        <v>715</v>
      </c>
      <c r="D68" s="164" t="s">
        <v>158</v>
      </c>
      <c r="E68" s="165">
        <v>5</v>
      </c>
      <c r="F68" s="166"/>
      <c r="G68" s="166">
        <f t="shared" si="1"/>
        <v>0</v>
      </c>
    </row>
    <row r="69" spans="1:7" s="2" customFormat="1" ht="13.5" customHeight="1">
      <c r="A69" s="175">
        <v>112</v>
      </c>
      <c r="B69" s="176" t="s">
        <v>716</v>
      </c>
      <c r="C69" s="176" t="s">
        <v>717</v>
      </c>
      <c r="D69" s="176" t="s">
        <v>158</v>
      </c>
      <c r="E69" s="177">
        <v>5</v>
      </c>
      <c r="F69" s="178"/>
      <c r="G69" s="178">
        <f t="shared" si="1"/>
        <v>0</v>
      </c>
    </row>
    <row r="70" spans="1:7" s="2" customFormat="1" ht="24" customHeight="1">
      <c r="A70" s="163">
        <v>43</v>
      </c>
      <c r="B70" s="164" t="s">
        <v>560</v>
      </c>
      <c r="C70" s="164" t="s">
        <v>561</v>
      </c>
      <c r="D70" s="164" t="s">
        <v>158</v>
      </c>
      <c r="E70" s="165">
        <v>10</v>
      </c>
      <c r="F70" s="166"/>
      <c r="G70" s="166">
        <f t="shared" si="1"/>
        <v>0</v>
      </c>
    </row>
    <row r="71" spans="1:7" s="2" customFormat="1" ht="24" customHeight="1">
      <c r="A71" s="175">
        <v>44</v>
      </c>
      <c r="B71" s="176" t="s">
        <v>653</v>
      </c>
      <c r="C71" s="176" t="s">
        <v>654</v>
      </c>
      <c r="D71" s="176" t="s">
        <v>158</v>
      </c>
      <c r="E71" s="177">
        <v>10</v>
      </c>
      <c r="F71" s="178"/>
      <c r="G71" s="178">
        <f t="shared" si="1"/>
        <v>0</v>
      </c>
    </row>
    <row r="72" spans="1:7" s="2" customFormat="1" ht="24" customHeight="1">
      <c r="A72" s="163">
        <v>45</v>
      </c>
      <c r="B72" s="164" t="s">
        <v>560</v>
      </c>
      <c r="C72" s="164" t="s">
        <v>561</v>
      </c>
      <c r="D72" s="164" t="s">
        <v>158</v>
      </c>
      <c r="E72" s="165">
        <v>5</v>
      </c>
      <c r="F72" s="166"/>
      <c r="G72" s="166">
        <f t="shared" si="1"/>
        <v>0</v>
      </c>
    </row>
    <row r="73" spans="1:7" s="2" customFormat="1" ht="13.5" customHeight="1">
      <c r="A73" s="175">
        <v>46</v>
      </c>
      <c r="B73" s="176" t="s">
        <v>655</v>
      </c>
      <c r="C73" s="176" t="s">
        <v>656</v>
      </c>
      <c r="D73" s="176" t="s">
        <v>158</v>
      </c>
      <c r="E73" s="177">
        <v>5</v>
      </c>
      <c r="F73" s="178"/>
      <c r="G73" s="178">
        <f t="shared" si="1"/>
        <v>0</v>
      </c>
    </row>
    <row r="74" spans="1:7" s="2" customFormat="1" ht="13.5" customHeight="1">
      <c r="A74" s="163">
        <v>47</v>
      </c>
      <c r="B74" s="164" t="s">
        <v>282</v>
      </c>
      <c r="C74" s="164" t="s">
        <v>563</v>
      </c>
      <c r="D74" s="164" t="s">
        <v>158</v>
      </c>
      <c r="E74" s="165">
        <v>80</v>
      </c>
      <c r="F74" s="166"/>
      <c r="G74" s="166">
        <f t="shared" si="1"/>
        <v>0</v>
      </c>
    </row>
    <row r="75" spans="1:7" s="2" customFormat="1" ht="13.5" customHeight="1">
      <c r="A75" s="175">
        <v>48</v>
      </c>
      <c r="B75" s="176" t="s">
        <v>286</v>
      </c>
      <c r="C75" s="176" t="s">
        <v>414</v>
      </c>
      <c r="D75" s="176" t="s">
        <v>158</v>
      </c>
      <c r="E75" s="177">
        <v>80</v>
      </c>
      <c r="F75" s="178"/>
      <c r="G75" s="178">
        <f t="shared" si="1"/>
        <v>0</v>
      </c>
    </row>
    <row r="76" spans="1:7" s="2" customFormat="1" ht="13.5" customHeight="1">
      <c r="A76" s="163">
        <v>103</v>
      </c>
      <c r="B76" s="164" t="s">
        <v>292</v>
      </c>
      <c r="C76" s="164" t="s">
        <v>293</v>
      </c>
      <c r="D76" s="164" t="s">
        <v>158</v>
      </c>
      <c r="E76" s="165">
        <v>4</v>
      </c>
      <c r="F76" s="166"/>
      <c r="G76" s="166">
        <f t="shared" si="1"/>
        <v>0</v>
      </c>
    </row>
    <row r="77" spans="1:7" s="2" customFormat="1" ht="13.5" customHeight="1">
      <c r="A77" s="175">
        <v>104</v>
      </c>
      <c r="B77" s="176" t="s">
        <v>304</v>
      </c>
      <c r="C77" s="176" t="s">
        <v>718</v>
      </c>
      <c r="D77" s="176" t="s">
        <v>158</v>
      </c>
      <c r="E77" s="177">
        <v>4</v>
      </c>
      <c r="F77" s="178"/>
      <c r="G77" s="178">
        <f t="shared" si="1"/>
        <v>0</v>
      </c>
    </row>
    <row r="78" spans="1:7" s="2" customFormat="1" ht="13.5" customHeight="1">
      <c r="A78" s="163">
        <v>49</v>
      </c>
      <c r="B78" s="164" t="s">
        <v>296</v>
      </c>
      <c r="C78" s="164" t="s">
        <v>297</v>
      </c>
      <c r="D78" s="164" t="s">
        <v>158</v>
      </c>
      <c r="E78" s="165">
        <v>5</v>
      </c>
      <c r="F78" s="166"/>
      <c r="G78" s="166">
        <f t="shared" si="1"/>
        <v>0</v>
      </c>
    </row>
    <row r="79" spans="1:7" s="2" customFormat="1" ht="13.5" customHeight="1">
      <c r="A79" s="175">
        <v>50</v>
      </c>
      <c r="B79" s="176" t="s">
        <v>300</v>
      </c>
      <c r="C79" s="176" t="s">
        <v>565</v>
      </c>
      <c r="D79" s="176" t="s">
        <v>158</v>
      </c>
      <c r="E79" s="177">
        <v>5</v>
      </c>
      <c r="F79" s="178"/>
      <c r="G79" s="178">
        <f t="shared" si="1"/>
        <v>0</v>
      </c>
    </row>
    <row r="80" spans="1:7" s="2" customFormat="1" ht="13.5" customHeight="1">
      <c r="A80" s="163">
        <v>51</v>
      </c>
      <c r="B80" s="164" t="s">
        <v>657</v>
      </c>
      <c r="C80" s="164" t="s">
        <v>658</v>
      </c>
      <c r="D80" s="164" t="s">
        <v>158</v>
      </c>
      <c r="E80" s="165">
        <v>5</v>
      </c>
      <c r="F80" s="166"/>
      <c r="G80" s="166">
        <f t="shared" si="1"/>
        <v>0</v>
      </c>
    </row>
    <row r="81" spans="1:7" s="2" customFormat="1" ht="13.5" customHeight="1">
      <c r="A81" s="175">
        <v>52</v>
      </c>
      <c r="B81" s="176" t="s">
        <v>568</v>
      </c>
      <c r="C81" s="176" t="s">
        <v>659</v>
      </c>
      <c r="D81" s="176" t="s">
        <v>158</v>
      </c>
      <c r="E81" s="177">
        <v>5</v>
      </c>
      <c r="F81" s="178"/>
      <c r="G81" s="178">
        <f t="shared" si="1"/>
        <v>0</v>
      </c>
    </row>
    <row r="82" spans="1:7" s="2" customFormat="1" ht="13.5" customHeight="1">
      <c r="A82" s="163">
        <v>105</v>
      </c>
      <c r="B82" s="164" t="s">
        <v>719</v>
      </c>
      <c r="C82" s="164" t="s">
        <v>720</v>
      </c>
      <c r="D82" s="164" t="s">
        <v>158</v>
      </c>
      <c r="E82" s="165">
        <v>10</v>
      </c>
      <c r="F82" s="166"/>
      <c r="G82" s="166">
        <f t="shared" si="1"/>
        <v>0</v>
      </c>
    </row>
    <row r="83" spans="1:7" s="2" customFormat="1" ht="13.5" customHeight="1">
      <c r="A83" s="175">
        <v>106</v>
      </c>
      <c r="B83" s="176" t="s">
        <v>721</v>
      </c>
      <c r="C83" s="176" t="s">
        <v>722</v>
      </c>
      <c r="D83" s="176" t="s">
        <v>158</v>
      </c>
      <c r="E83" s="177">
        <v>10</v>
      </c>
      <c r="F83" s="178"/>
      <c r="G83" s="178">
        <f t="shared" si="1"/>
        <v>0</v>
      </c>
    </row>
    <row r="84" spans="1:7" s="2" customFormat="1" ht="13.5" customHeight="1">
      <c r="A84" s="163">
        <v>107</v>
      </c>
      <c r="B84" s="164" t="s">
        <v>365</v>
      </c>
      <c r="C84" s="164" t="s">
        <v>366</v>
      </c>
      <c r="D84" s="164" t="s">
        <v>158</v>
      </c>
      <c r="E84" s="165">
        <v>10</v>
      </c>
      <c r="F84" s="166"/>
      <c r="G84" s="166">
        <f t="shared" si="1"/>
        <v>0</v>
      </c>
    </row>
    <row r="85" spans="1:7" s="2" customFormat="1" ht="24" customHeight="1">
      <c r="A85" s="175">
        <v>108</v>
      </c>
      <c r="B85" s="176" t="s">
        <v>571</v>
      </c>
      <c r="C85" s="176" t="s">
        <v>572</v>
      </c>
      <c r="D85" s="176" t="s">
        <v>158</v>
      </c>
      <c r="E85" s="177">
        <v>10</v>
      </c>
      <c r="F85" s="178"/>
      <c r="G85" s="178">
        <f t="shared" si="1"/>
        <v>0</v>
      </c>
    </row>
    <row r="86" spans="1:7" s="2" customFormat="1" ht="13.5" customHeight="1">
      <c r="A86" s="163">
        <v>53</v>
      </c>
      <c r="B86" s="164" t="s">
        <v>577</v>
      </c>
      <c r="C86" s="164" t="s">
        <v>578</v>
      </c>
      <c r="D86" s="164" t="s">
        <v>158</v>
      </c>
      <c r="E86" s="165">
        <v>5</v>
      </c>
      <c r="F86" s="166"/>
      <c r="G86" s="166">
        <f t="shared" si="1"/>
        <v>0</v>
      </c>
    </row>
    <row r="87" spans="1:7" s="2" customFormat="1" ht="24" customHeight="1">
      <c r="A87" s="175">
        <v>54</v>
      </c>
      <c r="B87" s="176" t="s">
        <v>571</v>
      </c>
      <c r="C87" s="176" t="s">
        <v>660</v>
      </c>
      <c r="D87" s="176" t="s">
        <v>158</v>
      </c>
      <c r="E87" s="177">
        <v>5</v>
      </c>
      <c r="F87" s="178"/>
      <c r="G87" s="178">
        <f t="shared" si="1"/>
        <v>0</v>
      </c>
    </row>
    <row r="88" spans="1:7" s="2" customFormat="1" ht="13.5" customHeight="1">
      <c r="A88" s="163">
        <v>55</v>
      </c>
      <c r="B88" s="164" t="s">
        <v>577</v>
      </c>
      <c r="C88" s="164" t="s">
        <v>578</v>
      </c>
      <c r="D88" s="164" t="s">
        <v>158</v>
      </c>
      <c r="E88" s="165">
        <v>5</v>
      </c>
      <c r="F88" s="166"/>
      <c r="G88" s="166">
        <f t="shared" si="1"/>
        <v>0</v>
      </c>
    </row>
    <row r="89" spans="1:7" s="2" customFormat="1" ht="24" customHeight="1">
      <c r="A89" s="175">
        <v>56</v>
      </c>
      <c r="B89" s="176" t="s">
        <v>661</v>
      </c>
      <c r="C89" s="176" t="s">
        <v>662</v>
      </c>
      <c r="D89" s="176" t="s">
        <v>158</v>
      </c>
      <c r="E89" s="177">
        <v>5</v>
      </c>
      <c r="F89" s="178"/>
      <c r="G89" s="178">
        <f t="shared" si="1"/>
        <v>0</v>
      </c>
    </row>
    <row r="90" spans="1:7" s="2" customFormat="1" ht="24" customHeight="1">
      <c r="A90" s="163">
        <v>57</v>
      </c>
      <c r="B90" s="164" t="s">
        <v>581</v>
      </c>
      <c r="C90" s="164" t="s">
        <v>582</v>
      </c>
      <c r="D90" s="164" t="s">
        <v>158</v>
      </c>
      <c r="E90" s="165">
        <v>5</v>
      </c>
      <c r="F90" s="166"/>
      <c r="G90" s="166">
        <f t="shared" si="1"/>
        <v>0</v>
      </c>
    </row>
    <row r="91" spans="1:7" s="2" customFormat="1" ht="13.5" customHeight="1">
      <c r="A91" s="175">
        <v>58</v>
      </c>
      <c r="B91" s="176" t="s">
        <v>663</v>
      </c>
      <c r="C91" s="176" t="s">
        <v>664</v>
      </c>
      <c r="D91" s="176" t="s">
        <v>158</v>
      </c>
      <c r="E91" s="177">
        <v>5</v>
      </c>
      <c r="F91" s="178"/>
      <c r="G91" s="178">
        <f t="shared" si="1"/>
        <v>0</v>
      </c>
    </row>
    <row r="92" spans="1:7" s="2" customFormat="1" ht="24" customHeight="1">
      <c r="A92" s="163">
        <v>59</v>
      </c>
      <c r="B92" s="164" t="s">
        <v>581</v>
      </c>
      <c r="C92" s="164" t="s">
        <v>582</v>
      </c>
      <c r="D92" s="164" t="s">
        <v>158</v>
      </c>
      <c r="E92" s="165">
        <v>5</v>
      </c>
      <c r="F92" s="166"/>
      <c r="G92" s="166">
        <f t="shared" si="1"/>
        <v>0</v>
      </c>
    </row>
    <row r="93" spans="1:7" s="2" customFormat="1" ht="13.5" customHeight="1">
      <c r="A93" s="175">
        <v>60</v>
      </c>
      <c r="B93" s="176" t="s">
        <v>583</v>
      </c>
      <c r="C93" s="176" t="s">
        <v>584</v>
      </c>
      <c r="D93" s="176" t="s">
        <v>158</v>
      </c>
      <c r="E93" s="177">
        <v>5</v>
      </c>
      <c r="F93" s="178"/>
      <c r="G93" s="178">
        <f t="shared" si="1"/>
        <v>0</v>
      </c>
    </row>
    <row r="94" spans="1:7" s="2" customFormat="1" ht="13.5" customHeight="1">
      <c r="A94" s="163">
        <v>61</v>
      </c>
      <c r="B94" s="164" t="s">
        <v>665</v>
      </c>
      <c r="C94" s="164" t="s">
        <v>666</v>
      </c>
      <c r="D94" s="164" t="s">
        <v>158</v>
      </c>
      <c r="E94" s="165">
        <v>10</v>
      </c>
      <c r="F94" s="166"/>
      <c r="G94" s="166">
        <f t="shared" si="1"/>
        <v>0</v>
      </c>
    </row>
    <row r="95" spans="1:7" s="2" customFormat="1" ht="13.5" customHeight="1">
      <c r="A95" s="175">
        <v>62</v>
      </c>
      <c r="B95" s="176" t="s">
        <v>667</v>
      </c>
      <c r="C95" s="176" t="s">
        <v>668</v>
      </c>
      <c r="D95" s="176" t="s">
        <v>158</v>
      </c>
      <c r="E95" s="177">
        <v>10</v>
      </c>
      <c r="F95" s="178"/>
      <c r="G95" s="178">
        <f t="shared" ref="G95:G121" si="2">E95*F95</f>
        <v>0</v>
      </c>
    </row>
    <row r="96" spans="1:7" s="2" customFormat="1" ht="24" customHeight="1">
      <c r="A96" s="163">
        <v>121</v>
      </c>
      <c r="B96" s="164" t="s">
        <v>585</v>
      </c>
      <c r="C96" s="164" t="s">
        <v>586</v>
      </c>
      <c r="D96" s="164" t="s">
        <v>158</v>
      </c>
      <c r="E96" s="165">
        <v>5</v>
      </c>
      <c r="F96" s="166"/>
      <c r="G96" s="166">
        <f t="shared" si="2"/>
        <v>0</v>
      </c>
    </row>
    <row r="97" spans="1:7" s="2" customFormat="1" ht="13.5" customHeight="1">
      <c r="A97" s="175">
        <v>122</v>
      </c>
      <c r="B97" s="176" t="s">
        <v>669</v>
      </c>
      <c r="C97" s="176" t="s">
        <v>670</v>
      </c>
      <c r="D97" s="176" t="s">
        <v>158</v>
      </c>
      <c r="E97" s="177">
        <v>5</v>
      </c>
      <c r="F97" s="178"/>
      <c r="G97" s="178">
        <f t="shared" si="2"/>
        <v>0</v>
      </c>
    </row>
    <row r="98" spans="1:7" s="2" customFormat="1" ht="13.5" customHeight="1">
      <c r="A98" s="163">
        <v>63</v>
      </c>
      <c r="B98" s="164" t="s">
        <v>671</v>
      </c>
      <c r="C98" s="164" t="s">
        <v>672</v>
      </c>
      <c r="D98" s="164" t="s">
        <v>158</v>
      </c>
      <c r="E98" s="165">
        <v>5</v>
      </c>
      <c r="F98" s="166"/>
      <c r="G98" s="166">
        <f t="shared" si="2"/>
        <v>0</v>
      </c>
    </row>
    <row r="99" spans="1:7" s="2" customFormat="1" ht="34.5" customHeight="1">
      <c r="A99" s="175">
        <v>64</v>
      </c>
      <c r="B99" s="176" t="s">
        <v>673</v>
      </c>
      <c r="C99" s="176" t="s">
        <v>674</v>
      </c>
      <c r="D99" s="176" t="s">
        <v>158</v>
      </c>
      <c r="E99" s="177">
        <v>5</v>
      </c>
      <c r="F99" s="178"/>
      <c r="G99" s="178">
        <f t="shared" si="2"/>
        <v>0</v>
      </c>
    </row>
    <row r="100" spans="1:7" s="2" customFormat="1" ht="13.5" customHeight="1">
      <c r="A100" s="163">
        <v>65</v>
      </c>
      <c r="B100" s="164" t="s">
        <v>675</v>
      </c>
      <c r="C100" s="164" t="s">
        <v>676</v>
      </c>
      <c r="D100" s="164" t="s">
        <v>158</v>
      </c>
      <c r="E100" s="165">
        <v>5</v>
      </c>
      <c r="F100" s="166"/>
      <c r="G100" s="166">
        <f t="shared" si="2"/>
        <v>0</v>
      </c>
    </row>
    <row r="101" spans="1:7" s="2" customFormat="1" ht="13.5" customHeight="1">
      <c r="A101" s="175">
        <v>66</v>
      </c>
      <c r="B101" s="176" t="s">
        <v>677</v>
      </c>
      <c r="C101" s="176" t="s">
        <v>678</v>
      </c>
      <c r="D101" s="176" t="s">
        <v>158</v>
      </c>
      <c r="E101" s="177">
        <v>5</v>
      </c>
      <c r="F101" s="178"/>
      <c r="G101" s="178">
        <f t="shared" si="2"/>
        <v>0</v>
      </c>
    </row>
    <row r="102" spans="1:7" s="2" customFormat="1" ht="13.5" customHeight="1">
      <c r="A102" s="163">
        <v>67</v>
      </c>
      <c r="B102" s="164" t="s">
        <v>679</v>
      </c>
      <c r="C102" s="164" t="s">
        <v>680</v>
      </c>
      <c r="D102" s="164" t="s">
        <v>158</v>
      </c>
      <c r="E102" s="165">
        <v>5</v>
      </c>
      <c r="F102" s="166"/>
      <c r="G102" s="166">
        <f t="shared" si="2"/>
        <v>0</v>
      </c>
    </row>
    <row r="103" spans="1:7" s="2" customFormat="1" ht="13.5" customHeight="1">
      <c r="A103" s="175">
        <v>68</v>
      </c>
      <c r="B103" s="176" t="s">
        <v>681</v>
      </c>
      <c r="C103" s="176" t="s">
        <v>682</v>
      </c>
      <c r="D103" s="176" t="s">
        <v>158</v>
      </c>
      <c r="E103" s="177">
        <v>5</v>
      </c>
      <c r="F103" s="178"/>
      <c r="G103" s="178">
        <f t="shared" si="2"/>
        <v>0</v>
      </c>
    </row>
    <row r="104" spans="1:7" s="2" customFormat="1" ht="13.5" customHeight="1">
      <c r="A104" s="163">
        <v>69</v>
      </c>
      <c r="B104" s="164" t="s">
        <v>679</v>
      </c>
      <c r="C104" s="164" t="s">
        <v>680</v>
      </c>
      <c r="D104" s="164" t="s">
        <v>158</v>
      </c>
      <c r="E104" s="165">
        <v>5</v>
      </c>
      <c r="F104" s="166"/>
      <c r="G104" s="166">
        <f t="shared" si="2"/>
        <v>0</v>
      </c>
    </row>
    <row r="105" spans="1:7" s="2" customFormat="1" ht="13.5" customHeight="1">
      <c r="A105" s="175">
        <v>70</v>
      </c>
      <c r="B105" s="176" t="s">
        <v>683</v>
      </c>
      <c r="C105" s="176" t="s">
        <v>684</v>
      </c>
      <c r="D105" s="176" t="s">
        <v>158</v>
      </c>
      <c r="E105" s="177">
        <v>5</v>
      </c>
      <c r="F105" s="178"/>
      <c r="G105" s="178">
        <f t="shared" si="2"/>
        <v>0</v>
      </c>
    </row>
    <row r="106" spans="1:7" s="2" customFormat="1" ht="13.5" customHeight="1">
      <c r="A106" s="163">
        <v>71</v>
      </c>
      <c r="B106" s="164" t="s">
        <v>679</v>
      </c>
      <c r="C106" s="164" t="s">
        <v>680</v>
      </c>
      <c r="D106" s="164" t="s">
        <v>158</v>
      </c>
      <c r="E106" s="165">
        <v>10</v>
      </c>
      <c r="F106" s="166"/>
      <c r="G106" s="166">
        <f t="shared" si="2"/>
        <v>0</v>
      </c>
    </row>
    <row r="107" spans="1:7" s="2" customFormat="1" ht="13.5" customHeight="1">
      <c r="A107" s="175">
        <v>72</v>
      </c>
      <c r="B107" s="176" t="s">
        <v>685</v>
      </c>
      <c r="C107" s="176" t="s">
        <v>686</v>
      </c>
      <c r="D107" s="176" t="s">
        <v>158</v>
      </c>
      <c r="E107" s="177">
        <v>10</v>
      </c>
      <c r="F107" s="178"/>
      <c r="G107" s="178">
        <f t="shared" si="2"/>
        <v>0</v>
      </c>
    </row>
    <row r="108" spans="1:7" s="2" customFormat="1" ht="24" customHeight="1">
      <c r="A108" s="163">
        <v>73</v>
      </c>
      <c r="B108" s="164" t="s">
        <v>687</v>
      </c>
      <c r="C108" s="164" t="s">
        <v>688</v>
      </c>
      <c r="D108" s="164" t="s">
        <v>188</v>
      </c>
      <c r="E108" s="165">
        <v>8</v>
      </c>
      <c r="F108" s="166"/>
      <c r="G108" s="166">
        <f t="shared" si="2"/>
        <v>0</v>
      </c>
    </row>
    <row r="109" spans="1:7" s="2" customFormat="1" ht="13.5" customHeight="1">
      <c r="A109" s="175">
        <v>74</v>
      </c>
      <c r="B109" s="176" t="s">
        <v>689</v>
      </c>
      <c r="C109" s="176" t="s">
        <v>690</v>
      </c>
      <c r="D109" s="176" t="s">
        <v>188</v>
      </c>
      <c r="E109" s="177">
        <v>8</v>
      </c>
      <c r="F109" s="178"/>
      <c r="G109" s="178">
        <f t="shared" si="2"/>
        <v>0</v>
      </c>
    </row>
    <row r="110" spans="1:7" s="2" customFormat="1" ht="24" customHeight="1">
      <c r="A110" s="163">
        <v>77</v>
      </c>
      <c r="B110" s="164" t="s">
        <v>589</v>
      </c>
      <c r="C110" s="164" t="s">
        <v>590</v>
      </c>
      <c r="D110" s="164" t="s">
        <v>188</v>
      </c>
      <c r="E110" s="165">
        <v>25</v>
      </c>
      <c r="F110" s="166"/>
      <c r="G110" s="166">
        <f t="shared" si="2"/>
        <v>0</v>
      </c>
    </row>
    <row r="111" spans="1:7" s="2" customFormat="1" ht="13.5" customHeight="1">
      <c r="A111" s="175">
        <v>78</v>
      </c>
      <c r="B111" s="176" t="s">
        <v>591</v>
      </c>
      <c r="C111" s="176" t="s">
        <v>592</v>
      </c>
      <c r="D111" s="176" t="s">
        <v>188</v>
      </c>
      <c r="E111" s="177">
        <v>25</v>
      </c>
      <c r="F111" s="178"/>
      <c r="G111" s="178">
        <f t="shared" si="2"/>
        <v>0</v>
      </c>
    </row>
    <row r="112" spans="1:7" s="2" customFormat="1" ht="24" customHeight="1">
      <c r="A112" s="163">
        <v>79</v>
      </c>
      <c r="B112" s="164" t="s">
        <v>316</v>
      </c>
      <c r="C112" s="164" t="s">
        <v>317</v>
      </c>
      <c r="D112" s="164" t="s">
        <v>188</v>
      </c>
      <c r="E112" s="165">
        <v>11</v>
      </c>
      <c r="F112" s="166"/>
      <c r="G112" s="166">
        <f t="shared" si="2"/>
        <v>0</v>
      </c>
    </row>
    <row r="113" spans="1:7" s="2" customFormat="1" ht="13.5" customHeight="1">
      <c r="A113" s="175">
        <v>80</v>
      </c>
      <c r="B113" s="176" t="s">
        <v>318</v>
      </c>
      <c r="C113" s="176" t="s">
        <v>319</v>
      </c>
      <c r="D113" s="176" t="s">
        <v>188</v>
      </c>
      <c r="E113" s="177">
        <v>11</v>
      </c>
      <c r="F113" s="178"/>
      <c r="G113" s="178">
        <f t="shared" si="2"/>
        <v>0</v>
      </c>
    </row>
    <row r="114" spans="1:7" s="2" customFormat="1" ht="24" customHeight="1">
      <c r="A114" s="163">
        <v>81</v>
      </c>
      <c r="B114" s="164" t="s">
        <v>324</v>
      </c>
      <c r="C114" s="164" t="s">
        <v>325</v>
      </c>
      <c r="D114" s="164" t="s">
        <v>188</v>
      </c>
      <c r="E114" s="165">
        <v>27</v>
      </c>
      <c r="F114" s="166"/>
      <c r="G114" s="166">
        <f t="shared" si="2"/>
        <v>0</v>
      </c>
    </row>
    <row r="115" spans="1:7" s="2" customFormat="1" ht="13.5" customHeight="1">
      <c r="A115" s="175">
        <v>82</v>
      </c>
      <c r="B115" s="176" t="s">
        <v>326</v>
      </c>
      <c r="C115" s="176" t="s">
        <v>327</v>
      </c>
      <c r="D115" s="176" t="s">
        <v>188</v>
      </c>
      <c r="E115" s="177">
        <v>27</v>
      </c>
      <c r="F115" s="178"/>
      <c r="G115" s="178">
        <f t="shared" si="2"/>
        <v>0</v>
      </c>
    </row>
    <row r="116" spans="1:7" s="2" customFormat="1" ht="24" customHeight="1">
      <c r="A116" s="163">
        <v>83</v>
      </c>
      <c r="B116" s="164" t="s">
        <v>593</v>
      </c>
      <c r="C116" s="164" t="s">
        <v>594</v>
      </c>
      <c r="D116" s="164" t="s">
        <v>188</v>
      </c>
      <c r="E116" s="165">
        <v>10</v>
      </c>
      <c r="F116" s="166"/>
      <c r="G116" s="166">
        <f t="shared" si="2"/>
        <v>0</v>
      </c>
    </row>
    <row r="117" spans="1:7" s="2" customFormat="1" ht="13.5" customHeight="1">
      <c r="A117" s="175">
        <v>84</v>
      </c>
      <c r="B117" s="176" t="s">
        <v>595</v>
      </c>
      <c r="C117" s="176" t="s">
        <v>596</v>
      </c>
      <c r="D117" s="176" t="s">
        <v>188</v>
      </c>
      <c r="E117" s="177">
        <v>10</v>
      </c>
      <c r="F117" s="178"/>
      <c r="G117" s="178">
        <f t="shared" si="2"/>
        <v>0</v>
      </c>
    </row>
    <row r="118" spans="1:7" s="2" customFormat="1" ht="24" customHeight="1">
      <c r="A118" s="163">
        <v>97</v>
      </c>
      <c r="B118" s="164" t="s">
        <v>336</v>
      </c>
      <c r="C118" s="164" t="s">
        <v>337</v>
      </c>
      <c r="D118" s="164" t="s">
        <v>188</v>
      </c>
      <c r="E118" s="165">
        <v>30</v>
      </c>
      <c r="F118" s="166"/>
      <c r="G118" s="166">
        <f t="shared" si="2"/>
        <v>0</v>
      </c>
    </row>
    <row r="119" spans="1:7" s="2" customFormat="1" ht="13.5" customHeight="1">
      <c r="A119" s="175">
        <v>98</v>
      </c>
      <c r="B119" s="176" t="s">
        <v>338</v>
      </c>
      <c r="C119" s="176" t="s">
        <v>339</v>
      </c>
      <c r="D119" s="176" t="s">
        <v>188</v>
      </c>
      <c r="E119" s="177">
        <v>30</v>
      </c>
      <c r="F119" s="178"/>
      <c r="G119" s="178">
        <f t="shared" si="2"/>
        <v>0</v>
      </c>
    </row>
    <row r="120" spans="1:7" s="2" customFormat="1" ht="24" customHeight="1">
      <c r="A120" s="163">
        <v>85</v>
      </c>
      <c r="B120" s="164" t="s">
        <v>426</v>
      </c>
      <c r="C120" s="164" t="s">
        <v>427</v>
      </c>
      <c r="D120" s="164" t="s">
        <v>188</v>
      </c>
      <c r="E120" s="165">
        <v>4</v>
      </c>
      <c r="F120" s="166"/>
      <c r="G120" s="166">
        <f t="shared" si="2"/>
        <v>0</v>
      </c>
    </row>
    <row r="121" spans="1:7" s="2" customFormat="1" ht="13.5" customHeight="1">
      <c r="A121" s="175">
        <v>86</v>
      </c>
      <c r="B121" s="176" t="s">
        <v>428</v>
      </c>
      <c r="C121" s="176" t="s">
        <v>429</v>
      </c>
      <c r="D121" s="176" t="s">
        <v>188</v>
      </c>
      <c r="E121" s="177">
        <v>4</v>
      </c>
      <c r="F121" s="178"/>
      <c r="G121" s="178">
        <f t="shared" si="2"/>
        <v>0</v>
      </c>
    </row>
    <row r="122" spans="1:7" s="2" customFormat="1" ht="28.5" customHeight="1">
      <c r="A122" s="159"/>
      <c r="B122" s="160" t="s">
        <v>344</v>
      </c>
      <c r="C122" s="160" t="s">
        <v>345</v>
      </c>
      <c r="D122" s="160"/>
      <c r="E122" s="161"/>
      <c r="F122" s="162"/>
      <c r="G122" s="162">
        <f>SUM(G123:G134)</f>
        <v>0</v>
      </c>
    </row>
    <row r="123" spans="1:7" s="2" customFormat="1" ht="24" customHeight="1">
      <c r="A123" s="163">
        <v>99</v>
      </c>
      <c r="B123" s="164" t="s">
        <v>599</v>
      </c>
      <c r="C123" s="164" t="s">
        <v>600</v>
      </c>
      <c r="D123" s="164" t="s">
        <v>188</v>
      </c>
      <c r="E123" s="165">
        <v>30</v>
      </c>
      <c r="F123" s="166"/>
      <c r="G123" s="166">
        <f t="shared" ref="G123:G134" si="3">E123*F123</f>
        <v>0</v>
      </c>
    </row>
    <row r="124" spans="1:7" s="2" customFormat="1" ht="13.5" customHeight="1">
      <c r="A124" s="175">
        <v>100</v>
      </c>
      <c r="B124" s="176" t="s">
        <v>601</v>
      </c>
      <c r="C124" s="176" t="s">
        <v>602</v>
      </c>
      <c r="D124" s="176" t="s">
        <v>188</v>
      </c>
      <c r="E124" s="177">
        <v>30</v>
      </c>
      <c r="F124" s="178"/>
      <c r="G124" s="178">
        <f t="shared" si="3"/>
        <v>0</v>
      </c>
    </row>
    <row r="125" spans="1:7" s="2" customFormat="1" ht="13.5" customHeight="1">
      <c r="A125" s="163">
        <v>87</v>
      </c>
      <c r="B125" s="164" t="s">
        <v>695</v>
      </c>
      <c r="C125" s="164" t="s">
        <v>696</v>
      </c>
      <c r="D125" s="164" t="s">
        <v>188</v>
      </c>
      <c r="E125" s="165">
        <v>41</v>
      </c>
      <c r="F125" s="166"/>
      <c r="G125" s="166">
        <f t="shared" si="3"/>
        <v>0</v>
      </c>
    </row>
    <row r="126" spans="1:7" s="2" customFormat="1" ht="13.5" customHeight="1">
      <c r="A126" s="175">
        <v>88</v>
      </c>
      <c r="B126" s="176" t="s">
        <v>697</v>
      </c>
      <c r="C126" s="176" t="s">
        <v>698</v>
      </c>
      <c r="D126" s="176" t="s">
        <v>188</v>
      </c>
      <c r="E126" s="177">
        <v>41</v>
      </c>
      <c r="F126" s="178"/>
      <c r="G126" s="178">
        <f t="shared" si="3"/>
        <v>0</v>
      </c>
    </row>
    <row r="127" spans="1:7" s="2" customFormat="1" ht="13.5" customHeight="1">
      <c r="A127" s="163">
        <v>89</v>
      </c>
      <c r="B127" s="164" t="s">
        <v>699</v>
      </c>
      <c r="C127" s="164" t="s">
        <v>700</v>
      </c>
      <c r="D127" s="164" t="s">
        <v>158</v>
      </c>
      <c r="E127" s="165">
        <v>18</v>
      </c>
      <c r="F127" s="166"/>
      <c r="G127" s="166">
        <f t="shared" si="3"/>
        <v>0</v>
      </c>
    </row>
    <row r="128" spans="1:7" s="2" customFormat="1" ht="13.5" customHeight="1">
      <c r="A128" s="163">
        <v>90</v>
      </c>
      <c r="B128" s="164" t="s">
        <v>605</v>
      </c>
      <c r="C128" s="164" t="s">
        <v>606</v>
      </c>
      <c r="D128" s="164" t="s">
        <v>158</v>
      </c>
      <c r="E128" s="165">
        <v>32</v>
      </c>
      <c r="F128" s="166"/>
      <c r="G128" s="166">
        <f t="shared" si="3"/>
        <v>0</v>
      </c>
    </row>
    <row r="129" spans="1:7" s="2" customFormat="1" ht="13.5" customHeight="1">
      <c r="A129" s="163">
        <v>91</v>
      </c>
      <c r="B129" s="164" t="s">
        <v>701</v>
      </c>
      <c r="C129" s="164" t="s">
        <v>608</v>
      </c>
      <c r="D129" s="164" t="s">
        <v>158</v>
      </c>
      <c r="E129" s="165">
        <v>5</v>
      </c>
      <c r="F129" s="166"/>
      <c r="G129" s="166">
        <f t="shared" si="3"/>
        <v>0</v>
      </c>
    </row>
    <row r="130" spans="1:7" s="2" customFormat="1" ht="24" customHeight="1">
      <c r="A130" s="175">
        <v>92</v>
      </c>
      <c r="B130" s="176" t="s">
        <v>702</v>
      </c>
      <c r="C130" s="176" t="s">
        <v>703</v>
      </c>
      <c r="D130" s="176" t="s">
        <v>158</v>
      </c>
      <c r="E130" s="177">
        <v>5</v>
      </c>
      <c r="F130" s="178"/>
      <c r="G130" s="178">
        <f t="shared" si="3"/>
        <v>0</v>
      </c>
    </row>
    <row r="131" spans="1:7" s="2" customFormat="1" ht="13.5" customHeight="1">
      <c r="A131" s="163">
        <v>109</v>
      </c>
      <c r="B131" s="164" t="s">
        <v>611</v>
      </c>
      <c r="C131" s="164" t="s">
        <v>612</v>
      </c>
      <c r="D131" s="164" t="s">
        <v>158</v>
      </c>
      <c r="E131" s="165">
        <v>10</v>
      </c>
      <c r="F131" s="166"/>
      <c r="G131" s="166">
        <f t="shared" si="3"/>
        <v>0</v>
      </c>
    </row>
    <row r="132" spans="1:7" s="2" customFormat="1" ht="13.5" customHeight="1">
      <c r="A132" s="175">
        <v>110</v>
      </c>
      <c r="B132" s="176" t="s">
        <v>723</v>
      </c>
      <c r="C132" s="176" t="s">
        <v>724</v>
      </c>
      <c r="D132" s="176" t="s">
        <v>158</v>
      </c>
      <c r="E132" s="177">
        <v>10</v>
      </c>
      <c r="F132" s="178"/>
      <c r="G132" s="178">
        <f t="shared" si="3"/>
        <v>0</v>
      </c>
    </row>
    <row r="133" spans="1:7" s="2" customFormat="1" ht="13.5" customHeight="1">
      <c r="A133" s="163">
        <v>93</v>
      </c>
      <c r="B133" s="164" t="s">
        <v>704</v>
      </c>
      <c r="C133" s="164" t="s">
        <v>705</v>
      </c>
      <c r="D133" s="164" t="s">
        <v>158</v>
      </c>
      <c r="E133" s="165">
        <v>5</v>
      </c>
      <c r="F133" s="166"/>
      <c r="G133" s="166">
        <f t="shared" si="3"/>
        <v>0</v>
      </c>
    </row>
    <row r="134" spans="1:7" s="2" customFormat="1" ht="13.5" customHeight="1">
      <c r="A134" s="175">
        <v>94</v>
      </c>
      <c r="B134" s="176" t="s">
        <v>706</v>
      </c>
      <c r="C134" s="176" t="s">
        <v>707</v>
      </c>
      <c r="D134" s="176" t="s">
        <v>158</v>
      </c>
      <c r="E134" s="177">
        <v>5</v>
      </c>
      <c r="F134" s="178"/>
      <c r="G134" s="178">
        <f t="shared" si="3"/>
        <v>0</v>
      </c>
    </row>
    <row r="135" spans="1:7" s="2" customFormat="1" ht="30.75" customHeight="1">
      <c r="A135" s="167"/>
      <c r="B135" s="168"/>
      <c r="C135" s="168" t="s">
        <v>149</v>
      </c>
      <c r="D135" s="168"/>
      <c r="E135" s="169"/>
      <c r="F135" s="170"/>
      <c r="G135" s="170">
        <f>SUM(G13,G29)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topLeftCell="A7" workbookViewId="0">
      <selection activeCell="F23" sqref="F23:F2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725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SUM(G15,G17,G19,G21,)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SUM(G16,G18,G20,G22)</f>
        <v>0</v>
      </c>
      <c r="G14" s="162">
        <f>SUM(G15:G22)</f>
        <v>0</v>
      </c>
    </row>
    <row r="15" spans="1:7" s="2" customFormat="1" ht="24" customHeight="1">
      <c r="A15" s="163">
        <v>1</v>
      </c>
      <c r="B15" s="164" t="s">
        <v>616</v>
      </c>
      <c r="C15" s="164" t="s">
        <v>617</v>
      </c>
      <c r="D15" s="164" t="s">
        <v>158</v>
      </c>
      <c r="E15" s="165">
        <v>4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618</v>
      </c>
      <c r="C16" s="176" t="s">
        <v>619</v>
      </c>
      <c r="D16" s="176" t="s">
        <v>158</v>
      </c>
      <c r="E16" s="177">
        <v>4</v>
      </c>
      <c r="F16" s="178"/>
      <c r="G16" s="178">
        <f t="shared" ref="G16:G22" si="0">E16*F16</f>
        <v>0</v>
      </c>
    </row>
    <row r="17" spans="1:7" s="2" customFormat="1" ht="24" customHeight="1">
      <c r="A17" s="163">
        <v>5</v>
      </c>
      <c r="B17" s="164" t="s">
        <v>616</v>
      </c>
      <c r="C17" s="164" t="s">
        <v>617</v>
      </c>
      <c r="D17" s="164" t="s">
        <v>158</v>
      </c>
      <c r="E17" s="165">
        <v>10</v>
      </c>
      <c r="F17" s="166"/>
      <c r="G17" s="166">
        <f t="shared" si="0"/>
        <v>0</v>
      </c>
    </row>
    <row r="18" spans="1:7" s="2" customFormat="1" ht="13.5" customHeight="1">
      <c r="A18" s="175">
        <v>6</v>
      </c>
      <c r="B18" s="176" t="s">
        <v>709</v>
      </c>
      <c r="C18" s="176" t="s">
        <v>710</v>
      </c>
      <c r="D18" s="176" t="s">
        <v>158</v>
      </c>
      <c r="E18" s="177">
        <v>10</v>
      </c>
      <c r="F18" s="178"/>
      <c r="G18" s="178">
        <f t="shared" si="0"/>
        <v>0</v>
      </c>
    </row>
    <row r="19" spans="1:7" s="2" customFormat="1" ht="24" customHeight="1">
      <c r="A19" s="163">
        <v>7</v>
      </c>
      <c r="B19" s="164" t="s">
        <v>711</v>
      </c>
      <c r="C19" s="164" t="s">
        <v>712</v>
      </c>
      <c r="D19" s="164" t="s">
        <v>158</v>
      </c>
      <c r="E19" s="165">
        <v>5</v>
      </c>
      <c r="F19" s="166"/>
      <c r="G19" s="166">
        <f t="shared" si="0"/>
        <v>0</v>
      </c>
    </row>
    <row r="20" spans="1:7" s="2" customFormat="1" ht="24" customHeight="1">
      <c r="A20" s="175">
        <v>8</v>
      </c>
      <c r="B20" s="176" t="s">
        <v>709</v>
      </c>
      <c r="C20" s="176" t="s">
        <v>713</v>
      </c>
      <c r="D20" s="176" t="s">
        <v>158</v>
      </c>
      <c r="E20" s="177">
        <v>5</v>
      </c>
      <c r="F20" s="178"/>
      <c r="G20" s="178">
        <f t="shared" si="0"/>
        <v>0</v>
      </c>
    </row>
    <row r="21" spans="1:7" s="2" customFormat="1" ht="24" customHeight="1">
      <c r="A21" s="163">
        <v>39</v>
      </c>
      <c r="B21" s="164" t="s">
        <v>520</v>
      </c>
      <c r="C21" s="164" t="s">
        <v>521</v>
      </c>
      <c r="D21" s="164" t="s">
        <v>158</v>
      </c>
      <c r="E21" s="165">
        <v>4</v>
      </c>
      <c r="F21" s="166"/>
      <c r="G21" s="166">
        <f t="shared" si="0"/>
        <v>0</v>
      </c>
    </row>
    <row r="22" spans="1:7" s="2" customFormat="1" ht="13.5" customHeight="1">
      <c r="A22" s="175">
        <v>40</v>
      </c>
      <c r="B22" s="176" t="s">
        <v>522</v>
      </c>
      <c r="C22" s="176" t="s">
        <v>523</v>
      </c>
      <c r="D22" s="176" t="s">
        <v>158</v>
      </c>
      <c r="E22" s="177">
        <v>4</v>
      </c>
      <c r="F22" s="178"/>
      <c r="G22" s="178">
        <f t="shared" si="0"/>
        <v>0</v>
      </c>
    </row>
    <row r="23" spans="1:7" s="2" customFormat="1" ht="30.75" customHeight="1">
      <c r="A23" s="155"/>
      <c r="B23" s="156" t="s">
        <v>107</v>
      </c>
      <c r="C23" s="156" t="s">
        <v>108</v>
      </c>
      <c r="D23" s="156"/>
      <c r="E23" s="157"/>
      <c r="F23" s="769">
        <f>SUM(G25,G27,G29,G31,G33,G35,G37,G39,G41,G43,G45,G47,G49,G51,G53,G55,G57,G59,G61,G63,G65,G67,G69,G71,G73,G77,G79:G80)</f>
        <v>0</v>
      </c>
      <c r="G23" s="158">
        <f>SUM(G24,G76)</f>
        <v>0</v>
      </c>
    </row>
    <row r="24" spans="1:7" s="2" customFormat="1" ht="28.5" customHeight="1">
      <c r="A24" s="159"/>
      <c r="B24" s="160" t="s">
        <v>184</v>
      </c>
      <c r="C24" s="160" t="s">
        <v>185</v>
      </c>
      <c r="D24" s="160"/>
      <c r="E24" s="161"/>
      <c r="F24" s="770">
        <f>SUM(G26,G28,G30,G32,G34,G36,G38,G40,G42,G44,G46,G48,G50,G52,G54,G56,G58,G60,G62,G64,G66,G68,G70,G72,G74:G75,G78,G81)</f>
        <v>0</v>
      </c>
      <c r="G24" s="162">
        <f>SUM(G25:G75)</f>
        <v>0</v>
      </c>
    </row>
    <row r="25" spans="1:7" s="2" customFormat="1" ht="13.5" customHeight="1">
      <c r="A25" s="163">
        <v>3</v>
      </c>
      <c r="B25" s="164" t="s">
        <v>625</v>
      </c>
      <c r="C25" s="164" t="s">
        <v>626</v>
      </c>
      <c r="D25" s="164" t="s">
        <v>142</v>
      </c>
      <c r="E25" s="165">
        <v>5</v>
      </c>
      <c r="F25" s="166"/>
      <c r="G25" s="166">
        <f t="shared" ref="G25:G75" si="1">E25*F25</f>
        <v>0</v>
      </c>
    </row>
    <row r="26" spans="1:7" s="2" customFormat="1" ht="13.5" customHeight="1">
      <c r="A26" s="175">
        <v>4</v>
      </c>
      <c r="B26" s="176" t="s">
        <v>534</v>
      </c>
      <c r="C26" s="176" t="s">
        <v>627</v>
      </c>
      <c r="D26" s="176" t="s">
        <v>142</v>
      </c>
      <c r="E26" s="177">
        <v>5</v>
      </c>
      <c r="F26" s="178"/>
      <c r="G26" s="178">
        <f t="shared" si="1"/>
        <v>0</v>
      </c>
    </row>
    <row r="27" spans="1:7" s="2" customFormat="1" ht="24" customHeight="1">
      <c r="A27" s="163">
        <v>35</v>
      </c>
      <c r="B27" s="164" t="s">
        <v>238</v>
      </c>
      <c r="C27" s="164" t="s">
        <v>239</v>
      </c>
      <c r="D27" s="164" t="s">
        <v>158</v>
      </c>
      <c r="E27" s="165">
        <v>105</v>
      </c>
      <c r="F27" s="166"/>
      <c r="G27" s="166">
        <f t="shared" si="1"/>
        <v>0</v>
      </c>
    </row>
    <row r="28" spans="1:7" s="2" customFormat="1" ht="13.5" customHeight="1">
      <c r="A28" s="175">
        <v>36</v>
      </c>
      <c r="B28" s="176" t="s">
        <v>240</v>
      </c>
      <c r="C28" s="176" t="s">
        <v>241</v>
      </c>
      <c r="D28" s="176" t="s">
        <v>158</v>
      </c>
      <c r="E28" s="177">
        <v>105</v>
      </c>
      <c r="F28" s="178"/>
      <c r="G28" s="178">
        <f t="shared" si="1"/>
        <v>0</v>
      </c>
    </row>
    <row r="29" spans="1:7" s="2" customFormat="1" ht="24" customHeight="1">
      <c r="A29" s="163">
        <v>37</v>
      </c>
      <c r="B29" s="164" t="s">
        <v>256</v>
      </c>
      <c r="C29" s="164" t="s">
        <v>257</v>
      </c>
      <c r="D29" s="164" t="s">
        <v>158</v>
      </c>
      <c r="E29" s="165">
        <v>2</v>
      </c>
      <c r="F29" s="166"/>
      <c r="G29" s="166">
        <f t="shared" si="1"/>
        <v>0</v>
      </c>
    </row>
    <row r="30" spans="1:7" s="2" customFormat="1" ht="13.5" customHeight="1">
      <c r="A30" s="175">
        <v>38</v>
      </c>
      <c r="B30" s="176" t="s">
        <v>258</v>
      </c>
      <c r="C30" s="176" t="s">
        <v>259</v>
      </c>
      <c r="D30" s="176" t="s">
        <v>158</v>
      </c>
      <c r="E30" s="177">
        <v>2</v>
      </c>
      <c r="F30" s="178"/>
      <c r="G30" s="178">
        <f t="shared" si="1"/>
        <v>0</v>
      </c>
    </row>
    <row r="31" spans="1:7" s="2" customFormat="1" ht="13.5" customHeight="1">
      <c r="A31" s="163">
        <v>56</v>
      </c>
      <c r="B31" s="164" t="s">
        <v>632</v>
      </c>
      <c r="C31" s="164" t="s">
        <v>633</v>
      </c>
      <c r="D31" s="164" t="s">
        <v>158</v>
      </c>
      <c r="E31" s="165">
        <v>26</v>
      </c>
      <c r="F31" s="166"/>
      <c r="G31" s="166">
        <f t="shared" si="1"/>
        <v>0</v>
      </c>
    </row>
    <row r="32" spans="1:7" s="2" customFormat="1" ht="13.5" customHeight="1">
      <c r="A32" s="175">
        <v>57</v>
      </c>
      <c r="B32" s="176" t="s">
        <v>634</v>
      </c>
      <c r="C32" s="176" t="s">
        <v>635</v>
      </c>
      <c r="D32" s="176" t="s">
        <v>158</v>
      </c>
      <c r="E32" s="177">
        <v>26</v>
      </c>
      <c r="F32" s="178"/>
      <c r="G32" s="178">
        <f t="shared" si="1"/>
        <v>0</v>
      </c>
    </row>
    <row r="33" spans="1:7" s="2" customFormat="1" ht="13.5" customHeight="1">
      <c r="A33" s="163">
        <v>27</v>
      </c>
      <c r="B33" s="164" t="s">
        <v>548</v>
      </c>
      <c r="C33" s="164" t="s">
        <v>549</v>
      </c>
      <c r="D33" s="164" t="s">
        <v>158</v>
      </c>
      <c r="E33" s="165">
        <v>22</v>
      </c>
      <c r="F33" s="166"/>
      <c r="G33" s="166">
        <f t="shared" si="1"/>
        <v>0</v>
      </c>
    </row>
    <row r="34" spans="1:7" s="2" customFormat="1" ht="13.5" customHeight="1">
      <c r="A34" s="175">
        <v>28</v>
      </c>
      <c r="B34" s="176" t="s">
        <v>552</v>
      </c>
      <c r="C34" s="176" t="s">
        <v>553</v>
      </c>
      <c r="D34" s="176" t="s">
        <v>158</v>
      </c>
      <c r="E34" s="177">
        <v>22</v>
      </c>
      <c r="F34" s="178"/>
      <c r="G34" s="178">
        <f t="shared" si="1"/>
        <v>0</v>
      </c>
    </row>
    <row r="35" spans="1:7" s="2" customFormat="1" ht="13.5" customHeight="1">
      <c r="A35" s="163">
        <v>29</v>
      </c>
      <c r="B35" s="164" t="s">
        <v>548</v>
      </c>
      <c r="C35" s="164" t="s">
        <v>549</v>
      </c>
      <c r="D35" s="164" t="s">
        <v>158</v>
      </c>
      <c r="E35" s="165">
        <v>2</v>
      </c>
      <c r="F35" s="166"/>
      <c r="G35" s="166">
        <f t="shared" si="1"/>
        <v>0</v>
      </c>
    </row>
    <row r="36" spans="1:7" s="2" customFormat="1" ht="13.5" customHeight="1">
      <c r="A36" s="175">
        <v>30</v>
      </c>
      <c r="B36" s="176" t="s">
        <v>726</v>
      </c>
      <c r="C36" s="176" t="s">
        <v>727</v>
      </c>
      <c r="D36" s="176" t="s">
        <v>158</v>
      </c>
      <c r="E36" s="177">
        <v>2</v>
      </c>
      <c r="F36" s="178"/>
      <c r="G36" s="178">
        <f t="shared" si="1"/>
        <v>0</v>
      </c>
    </row>
    <row r="37" spans="1:7" s="2" customFormat="1" ht="24" customHeight="1">
      <c r="A37" s="163">
        <v>33</v>
      </c>
      <c r="B37" s="164" t="s">
        <v>560</v>
      </c>
      <c r="C37" s="164" t="s">
        <v>561</v>
      </c>
      <c r="D37" s="164" t="s">
        <v>158</v>
      </c>
      <c r="E37" s="165">
        <v>1</v>
      </c>
      <c r="F37" s="166"/>
      <c r="G37" s="166">
        <f t="shared" si="1"/>
        <v>0</v>
      </c>
    </row>
    <row r="38" spans="1:7" s="2" customFormat="1" ht="24" customHeight="1">
      <c r="A38" s="175">
        <v>34</v>
      </c>
      <c r="B38" s="176" t="s">
        <v>653</v>
      </c>
      <c r="C38" s="176" t="s">
        <v>654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63">
        <v>31</v>
      </c>
      <c r="B39" s="164" t="s">
        <v>282</v>
      </c>
      <c r="C39" s="164" t="s">
        <v>563</v>
      </c>
      <c r="D39" s="164" t="s">
        <v>158</v>
      </c>
      <c r="E39" s="165">
        <v>5</v>
      </c>
      <c r="F39" s="166"/>
      <c r="G39" s="166">
        <f t="shared" si="1"/>
        <v>0</v>
      </c>
    </row>
    <row r="40" spans="1:7" s="2" customFormat="1" ht="13.5" customHeight="1">
      <c r="A40" s="175">
        <v>32</v>
      </c>
      <c r="B40" s="176" t="s">
        <v>286</v>
      </c>
      <c r="C40" s="176" t="s">
        <v>414</v>
      </c>
      <c r="D40" s="176" t="s">
        <v>158</v>
      </c>
      <c r="E40" s="177">
        <v>5</v>
      </c>
      <c r="F40" s="178"/>
      <c r="G40" s="178">
        <f t="shared" si="1"/>
        <v>0</v>
      </c>
    </row>
    <row r="41" spans="1:7" s="2" customFormat="1" ht="13.5" customHeight="1">
      <c r="A41" s="163">
        <v>9</v>
      </c>
      <c r="B41" s="164" t="s">
        <v>292</v>
      </c>
      <c r="C41" s="164" t="s">
        <v>293</v>
      </c>
      <c r="D41" s="164" t="s">
        <v>158</v>
      </c>
      <c r="E41" s="165">
        <v>10</v>
      </c>
      <c r="F41" s="166"/>
      <c r="G41" s="166">
        <f t="shared" si="1"/>
        <v>0</v>
      </c>
    </row>
    <row r="42" spans="1:7" s="2" customFormat="1" ht="13.5" customHeight="1">
      <c r="A42" s="175">
        <v>10</v>
      </c>
      <c r="B42" s="176" t="s">
        <v>304</v>
      </c>
      <c r="C42" s="176" t="s">
        <v>718</v>
      </c>
      <c r="D42" s="176" t="s">
        <v>158</v>
      </c>
      <c r="E42" s="177">
        <v>10</v>
      </c>
      <c r="F42" s="178"/>
      <c r="G42" s="178">
        <f t="shared" si="1"/>
        <v>0</v>
      </c>
    </row>
    <row r="43" spans="1:7" s="2" customFormat="1" ht="13.5" customHeight="1">
      <c r="A43" s="163">
        <v>17</v>
      </c>
      <c r="B43" s="164" t="s">
        <v>292</v>
      </c>
      <c r="C43" s="164" t="s">
        <v>293</v>
      </c>
      <c r="D43" s="164" t="s">
        <v>158</v>
      </c>
      <c r="E43" s="165">
        <v>2</v>
      </c>
      <c r="F43" s="166"/>
      <c r="G43" s="166">
        <f t="shared" si="1"/>
        <v>0</v>
      </c>
    </row>
    <row r="44" spans="1:7" s="2" customFormat="1" ht="13.5" customHeight="1">
      <c r="A44" s="175">
        <v>18</v>
      </c>
      <c r="B44" s="176" t="s">
        <v>728</v>
      </c>
      <c r="C44" s="176" t="s">
        <v>729</v>
      </c>
      <c r="D44" s="176" t="s">
        <v>158</v>
      </c>
      <c r="E44" s="177">
        <v>2</v>
      </c>
      <c r="F44" s="178"/>
      <c r="G44" s="178">
        <f t="shared" si="1"/>
        <v>0</v>
      </c>
    </row>
    <row r="45" spans="1:7" s="2" customFormat="1" ht="13.5" customHeight="1">
      <c r="A45" s="163">
        <v>19</v>
      </c>
      <c r="B45" s="164" t="s">
        <v>292</v>
      </c>
      <c r="C45" s="164" t="s">
        <v>293</v>
      </c>
      <c r="D45" s="164" t="s">
        <v>158</v>
      </c>
      <c r="E45" s="165">
        <v>2</v>
      </c>
      <c r="F45" s="166"/>
      <c r="G45" s="166">
        <f t="shared" si="1"/>
        <v>0</v>
      </c>
    </row>
    <row r="46" spans="1:7" s="2" customFormat="1" ht="13.5" customHeight="1">
      <c r="A46" s="175">
        <v>20</v>
      </c>
      <c r="B46" s="176" t="s">
        <v>207</v>
      </c>
      <c r="C46" s="176" t="s">
        <v>564</v>
      </c>
      <c r="D46" s="176" t="s">
        <v>158</v>
      </c>
      <c r="E46" s="177">
        <v>2</v>
      </c>
      <c r="F46" s="178"/>
      <c r="G46" s="178">
        <f t="shared" si="1"/>
        <v>0</v>
      </c>
    </row>
    <row r="47" spans="1:7" s="2" customFormat="1" ht="13.5" customHeight="1">
      <c r="A47" s="163">
        <v>11</v>
      </c>
      <c r="B47" s="164" t="s">
        <v>296</v>
      </c>
      <c r="C47" s="164" t="s">
        <v>297</v>
      </c>
      <c r="D47" s="164" t="s">
        <v>158</v>
      </c>
      <c r="E47" s="165">
        <v>3</v>
      </c>
      <c r="F47" s="166"/>
      <c r="G47" s="166">
        <f t="shared" si="1"/>
        <v>0</v>
      </c>
    </row>
    <row r="48" spans="1:7" s="2" customFormat="1" ht="13.5" customHeight="1">
      <c r="A48" s="175">
        <v>12</v>
      </c>
      <c r="B48" s="176" t="s">
        <v>300</v>
      </c>
      <c r="C48" s="176" t="s">
        <v>565</v>
      </c>
      <c r="D48" s="176" t="s">
        <v>158</v>
      </c>
      <c r="E48" s="177">
        <v>3</v>
      </c>
      <c r="F48" s="178"/>
      <c r="G48" s="178">
        <f t="shared" si="1"/>
        <v>0</v>
      </c>
    </row>
    <row r="49" spans="1:7" s="2" customFormat="1" ht="13.5" customHeight="1">
      <c r="A49" s="163">
        <v>25</v>
      </c>
      <c r="B49" s="164" t="s">
        <v>566</v>
      </c>
      <c r="C49" s="164" t="s">
        <v>567</v>
      </c>
      <c r="D49" s="164" t="s">
        <v>158</v>
      </c>
      <c r="E49" s="165">
        <v>2</v>
      </c>
      <c r="F49" s="166"/>
      <c r="G49" s="166">
        <f t="shared" si="1"/>
        <v>0</v>
      </c>
    </row>
    <row r="50" spans="1:7" s="2" customFormat="1" ht="13.5" customHeight="1">
      <c r="A50" s="175">
        <v>26</v>
      </c>
      <c r="B50" s="176" t="s">
        <v>568</v>
      </c>
      <c r="C50" s="176" t="s">
        <v>569</v>
      </c>
      <c r="D50" s="176" t="s">
        <v>158</v>
      </c>
      <c r="E50" s="177">
        <v>2</v>
      </c>
      <c r="F50" s="178"/>
      <c r="G50" s="178">
        <f t="shared" si="1"/>
        <v>0</v>
      </c>
    </row>
    <row r="51" spans="1:7" s="2" customFormat="1" ht="13.5" customHeight="1">
      <c r="A51" s="163">
        <v>13</v>
      </c>
      <c r="B51" s="164" t="s">
        <v>657</v>
      </c>
      <c r="C51" s="164" t="s">
        <v>658</v>
      </c>
      <c r="D51" s="164" t="s">
        <v>158</v>
      </c>
      <c r="E51" s="165">
        <v>5</v>
      </c>
      <c r="F51" s="166"/>
      <c r="G51" s="166">
        <f t="shared" si="1"/>
        <v>0</v>
      </c>
    </row>
    <row r="52" spans="1:7" s="2" customFormat="1" ht="13.5" customHeight="1">
      <c r="A52" s="175">
        <v>14</v>
      </c>
      <c r="B52" s="176" t="s">
        <v>568</v>
      </c>
      <c r="C52" s="176" t="s">
        <v>659</v>
      </c>
      <c r="D52" s="176" t="s">
        <v>158</v>
      </c>
      <c r="E52" s="177">
        <v>5</v>
      </c>
      <c r="F52" s="178"/>
      <c r="G52" s="178">
        <f t="shared" si="1"/>
        <v>0</v>
      </c>
    </row>
    <row r="53" spans="1:7" s="2" customFormat="1" ht="13.5" customHeight="1">
      <c r="A53" s="163">
        <v>15</v>
      </c>
      <c r="B53" s="164" t="s">
        <v>719</v>
      </c>
      <c r="C53" s="164" t="s">
        <v>720</v>
      </c>
      <c r="D53" s="164" t="s">
        <v>158</v>
      </c>
      <c r="E53" s="165">
        <v>10</v>
      </c>
      <c r="F53" s="166"/>
      <c r="G53" s="166">
        <f t="shared" si="1"/>
        <v>0</v>
      </c>
    </row>
    <row r="54" spans="1:7" s="2" customFormat="1" ht="13.5" customHeight="1">
      <c r="A54" s="175">
        <v>16</v>
      </c>
      <c r="B54" s="176" t="s">
        <v>721</v>
      </c>
      <c r="C54" s="176" t="s">
        <v>722</v>
      </c>
      <c r="D54" s="176" t="s">
        <v>158</v>
      </c>
      <c r="E54" s="177">
        <v>10</v>
      </c>
      <c r="F54" s="178"/>
      <c r="G54" s="178">
        <f t="shared" si="1"/>
        <v>0</v>
      </c>
    </row>
    <row r="55" spans="1:7" s="2" customFormat="1" ht="13.5" customHeight="1">
      <c r="A55" s="163">
        <v>23</v>
      </c>
      <c r="B55" s="164" t="s">
        <v>719</v>
      </c>
      <c r="C55" s="164" t="s">
        <v>720</v>
      </c>
      <c r="D55" s="164" t="s">
        <v>158</v>
      </c>
      <c r="E55" s="165">
        <v>10</v>
      </c>
      <c r="F55" s="166"/>
      <c r="G55" s="166">
        <f t="shared" si="1"/>
        <v>0</v>
      </c>
    </row>
    <row r="56" spans="1:7" s="2" customFormat="1" ht="13.5" customHeight="1">
      <c r="A56" s="175">
        <v>24</v>
      </c>
      <c r="B56" s="176" t="s">
        <v>721</v>
      </c>
      <c r="C56" s="176" t="s">
        <v>722</v>
      </c>
      <c r="D56" s="176" t="s">
        <v>158</v>
      </c>
      <c r="E56" s="177">
        <v>10</v>
      </c>
      <c r="F56" s="178"/>
      <c r="G56" s="178">
        <f t="shared" si="1"/>
        <v>0</v>
      </c>
    </row>
    <row r="57" spans="1:7" s="2" customFormat="1" ht="13.5" customHeight="1">
      <c r="A57" s="163">
        <v>41</v>
      </c>
      <c r="B57" s="164" t="s">
        <v>577</v>
      </c>
      <c r="C57" s="164" t="s">
        <v>578</v>
      </c>
      <c r="D57" s="164" t="s">
        <v>158</v>
      </c>
      <c r="E57" s="165">
        <v>3</v>
      </c>
      <c r="F57" s="166"/>
      <c r="G57" s="166">
        <f t="shared" si="1"/>
        <v>0</v>
      </c>
    </row>
    <row r="58" spans="1:7" s="2" customFormat="1" ht="13.5" customHeight="1">
      <c r="A58" s="175">
        <v>42</v>
      </c>
      <c r="B58" s="176" t="s">
        <v>730</v>
      </c>
      <c r="C58" s="176" t="s">
        <v>731</v>
      </c>
      <c r="D58" s="176" t="s">
        <v>158</v>
      </c>
      <c r="E58" s="177">
        <v>3</v>
      </c>
      <c r="F58" s="178"/>
      <c r="G58" s="178">
        <f t="shared" si="1"/>
        <v>0</v>
      </c>
    </row>
    <row r="59" spans="1:7" s="2" customFormat="1" ht="24" customHeight="1">
      <c r="A59" s="163">
        <v>59</v>
      </c>
      <c r="B59" s="164" t="s">
        <v>585</v>
      </c>
      <c r="C59" s="164" t="s">
        <v>586</v>
      </c>
      <c r="D59" s="164" t="s">
        <v>158</v>
      </c>
      <c r="E59" s="165">
        <v>1</v>
      </c>
      <c r="F59" s="166"/>
      <c r="G59" s="166">
        <f t="shared" si="1"/>
        <v>0</v>
      </c>
    </row>
    <row r="60" spans="1:7" s="2" customFormat="1" ht="13.5" customHeight="1">
      <c r="A60" s="175">
        <v>60</v>
      </c>
      <c r="B60" s="176" t="s">
        <v>732</v>
      </c>
      <c r="C60" s="176" t="s">
        <v>733</v>
      </c>
      <c r="D60" s="176" t="s">
        <v>158</v>
      </c>
      <c r="E60" s="177">
        <v>1</v>
      </c>
      <c r="F60" s="178"/>
      <c r="G60" s="178">
        <f t="shared" si="1"/>
        <v>0</v>
      </c>
    </row>
    <row r="61" spans="1:7" s="2" customFormat="1" ht="24" customHeight="1">
      <c r="A61" s="163">
        <v>63</v>
      </c>
      <c r="B61" s="164" t="s">
        <v>585</v>
      </c>
      <c r="C61" s="164" t="s">
        <v>586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64</v>
      </c>
      <c r="B62" s="176" t="s">
        <v>734</v>
      </c>
      <c r="C62" s="176" t="s">
        <v>588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24" customHeight="1">
      <c r="A63" s="163">
        <v>65</v>
      </c>
      <c r="B63" s="164" t="s">
        <v>585</v>
      </c>
      <c r="C63" s="164" t="s">
        <v>586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66</v>
      </c>
      <c r="B64" s="176" t="s">
        <v>735</v>
      </c>
      <c r="C64" s="176" t="s">
        <v>736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61</v>
      </c>
      <c r="B65" s="164" t="s">
        <v>679</v>
      </c>
      <c r="C65" s="164" t="s">
        <v>680</v>
      </c>
      <c r="D65" s="164" t="s">
        <v>158</v>
      </c>
      <c r="E65" s="165">
        <v>1</v>
      </c>
      <c r="F65" s="166"/>
      <c r="G65" s="166">
        <f t="shared" si="1"/>
        <v>0</v>
      </c>
    </row>
    <row r="66" spans="1:7" s="2" customFormat="1" ht="13.5" customHeight="1">
      <c r="A66" s="175">
        <v>62</v>
      </c>
      <c r="B66" s="176" t="s">
        <v>685</v>
      </c>
      <c r="C66" s="176" t="s">
        <v>686</v>
      </c>
      <c r="D66" s="176" t="s">
        <v>158</v>
      </c>
      <c r="E66" s="177">
        <v>1</v>
      </c>
      <c r="F66" s="178"/>
      <c r="G66" s="178">
        <f t="shared" si="1"/>
        <v>0</v>
      </c>
    </row>
    <row r="67" spans="1:7" s="2" customFormat="1" ht="13.5" customHeight="1">
      <c r="A67" s="163">
        <v>67</v>
      </c>
      <c r="B67" s="164" t="s">
        <v>312</v>
      </c>
      <c r="C67" s="164" t="s">
        <v>313</v>
      </c>
      <c r="D67" s="164" t="s">
        <v>158</v>
      </c>
      <c r="E67" s="165">
        <v>11</v>
      </c>
      <c r="F67" s="166"/>
      <c r="G67" s="166">
        <f t="shared" si="1"/>
        <v>0</v>
      </c>
    </row>
    <row r="68" spans="1:7" s="2" customFormat="1" ht="13.5" customHeight="1">
      <c r="A68" s="175">
        <v>68</v>
      </c>
      <c r="B68" s="176" t="s">
        <v>314</v>
      </c>
      <c r="C68" s="176" t="s">
        <v>315</v>
      </c>
      <c r="D68" s="176" t="s">
        <v>158</v>
      </c>
      <c r="E68" s="177">
        <v>11</v>
      </c>
      <c r="F68" s="178"/>
      <c r="G68" s="178">
        <f t="shared" si="1"/>
        <v>0</v>
      </c>
    </row>
    <row r="69" spans="1:7" s="2" customFormat="1" ht="24" customHeight="1">
      <c r="A69" s="163">
        <v>51</v>
      </c>
      <c r="B69" s="164" t="s">
        <v>687</v>
      </c>
      <c r="C69" s="164" t="s">
        <v>688</v>
      </c>
      <c r="D69" s="164" t="s">
        <v>188</v>
      </c>
      <c r="E69" s="165">
        <v>9</v>
      </c>
      <c r="F69" s="166"/>
      <c r="G69" s="166">
        <f t="shared" si="1"/>
        <v>0</v>
      </c>
    </row>
    <row r="70" spans="1:7" s="2" customFormat="1" ht="13.5" customHeight="1">
      <c r="A70" s="175">
        <v>52</v>
      </c>
      <c r="B70" s="176" t="s">
        <v>689</v>
      </c>
      <c r="C70" s="176" t="s">
        <v>690</v>
      </c>
      <c r="D70" s="176" t="s">
        <v>188</v>
      </c>
      <c r="E70" s="177">
        <v>9</v>
      </c>
      <c r="F70" s="178"/>
      <c r="G70" s="178">
        <f t="shared" si="1"/>
        <v>0</v>
      </c>
    </row>
    <row r="71" spans="1:7" s="2" customFormat="1" ht="24" customHeight="1">
      <c r="A71" s="163">
        <v>47</v>
      </c>
      <c r="B71" s="164" t="s">
        <v>589</v>
      </c>
      <c r="C71" s="164" t="s">
        <v>590</v>
      </c>
      <c r="D71" s="164" t="s">
        <v>188</v>
      </c>
      <c r="E71" s="165">
        <v>5</v>
      </c>
      <c r="F71" s="166"/>
      <c r="G71" s="166">
        <f t="shared" si="1"/>
        <v>0</v>
      </c>
    </row>
    <row r="72" spans="1:7" s="2" customFormat="1" ht="13.5" customHeight="1">
      <c r="A72" s="175">
        <v>48</v>
      </c>
      <c r="B72" s="176" t="s">
        <v>591</v>
      </c>
      <c r="C72" s="176" t="s">
        <v>592</v>
      </c>
      <c r="D72" s="176" t="s">
        <v>188</v>
      </c>
      <c r="E72" s="177">
        <v>5</v>
      </c>
      <c r="F72" s="178"/>
      <c r="G72" s="178">
        <f t="shared" si="1"/>
        <v>0</v>
      </c>
    </row>
    <row r="73" spans="1:7" s="2" customFormat="1" ht="24" customHeight="1">
      <c r="A73" s="163">
        <v>54</v>
      </c>
      <c r="B73" s="164" t="s">
        <v>737</v>
      </c>
      <c r="C73" s="164" t="s">
        <v>459</v>
      </c>
      <c r="D73" s="164" t="s">
        <v>188</v>
      </c>
      <c r="E73" s="165">
        <v>11</v>
      </c>
      <c r="F73" s="166"/>
      <c r="G73" s="166">
        <f t="shared" si="1"/>
        <v>0</v>
      </c>
    </row>
    <row r="74" spans="1:7" s="2" customFormat="1" ht="13.5" customHeight="1">
      <c r="A74" s="175">
        <v>55</v>
      </c>
      <c r="B74" s="176" t="s">
        <v>738</v>
      </c>
      <c r="C74" s="176" t="s">
        <v>461</v>
      </c>
      <c r="D74" s="176" t="s">
        <v>188</v>
      </c>
      <c r="E74" s="177">
        <v>11</v>
      </c>
      <c r="F74" s="178"/>
      <c r="G74" s="178">
        <f t="shared" si="1"/>
        <v>0</v>
      </c>
    </row>
    <row r="75" spans="1:7" s="2" customFormat="1" ht="13.5" customHeight="1">
      <c r="A75" s="175">
        <v>58</v>
      </c>
      <c r="B75" s="176" t="s">
        <v>201</v>
      </c>
      <c r="C75" s="176" t="s">
        <v>202</v>
      </c>
      <c r="D75" s="176" t="s">
        <v>128</v>
      </c>
      <c r="E75" s="177">
        <v>1</v>
      </c>
      <c r="F75" s="178"/>
      <c r="G75" s="178">
        <f t="shared" si="1"/>
        <v>0</v>
      </c>
    </row>
    <row r="76" spans="1:7" s="2" customFormat="1" ht="28.5" customHeight="1">
      <c r="A76" s="159"/>
      <c r="B76" s="160" t="s">
        <v>344</v>
      </c>
      <c r="C76" s="160" t="s">
        <v>345</v>
      </c>
      <c r="D76" s="160"/>
      <c r="E76" s="161"/>
      <c r="F76" s="162"/>
      <c r="G76" s="162">
        <f>SUM(G77:G81)</f>
        <v>0</v>
      </c>
    </row>
    <row r="77" spans="1:7" s="2" customFormat="1" ht="24" customHeight="1">
      <c r="A77" s="163">
        <v>49</v>
      </c>
      <c r="B77" s="164" t="s">
        <v>599</v>
      </c>
      <c r="C77" s="164" t="s">
        <v>600</v>
      </c>
      <c r="D77" s="164" t="s">
        <v>188</v>
      </c>
      <c r="E77" s="165">
        <v>11</v>
      </c>
      <c r="F77" s="166"/>
      <c r="G77" s="166">
        <f>E77*F77</f>
        <v>0</v>
      </c>
    </row>
    <row r="78" spans="1:7" s="2" customFormat="1" ht="13.5" customHeight="1">
      <c r="A78" s="175">
        <v>50</v>
      </c>
      <c r="B78" s="176" t="s">
        <v>601</v>
      </c>
      <c r="C78" s="176" t="s">
        <v>602</v>
      </c>
      <c r="D78" s="176" t="s">
        <v>188</v>
      </c>
      <c r="E78" s="177">
        <v>11</v>
      </c>
      <c r="F78" s="178"/>
      <c r="G78" s="178">
        <f>E78*F78</f>
        <v>0</v>
      </c>
    </row>
    <row r="79" spans="1:7" s="2" customFormat="1" ht="13.5" customHeight="1">
      <c r="A79" s="163">
        <v>53</v>
      </c>
      <c r="B79" s="164" t="s">
        <v>605</v>
      </c>
      <c r="C79" s="164" t="s">
        <v>606</v>
      </c>
      <c r="D79" s="164" t="s">
        <v>158</v>
      </c>
      <c r="E79" s="165">
        <v>4</v>
      </c>
      <c r="F79" s="166"/>
      <c r="G79" s="166">
        <f>E79*F79</f>
        <v>0</v>
      </c>
    </row>
    <row r="80" spans="1:7" s="2" customFormat="1" ht="13.5" customHeight="1">
      <c r="A80" s="163">
        <v>45</v>
      </c>
      <c r="B80" s="164" t="s">
        <v>739</v>
      </c>
      <c r="C80" s="164" t="s">
        <v>740</v>
      </c>
      <c r="D80" s="164" t="s">
        <v>158</v>
      </c>
      <c r="E80" s="165">
        <v>1</v>
      </c>
      <c r="F80" s="166"/>
      <c r="G80" s="166">
        <f>E80*F80</f>
        <v>0</v>
      </c>
    </row>
    <row r="81" spans="1:7" s="2" customFormat="1" ht="13.5" customHeight="1">
      <c r="A81" s="175">
        <v>46</v>
      </c>
      <c r="B81" s="176" t="s">
        <v>741</v>
      </c>
      <c r="C81" s="176" t="s">
        <v>742</v>
      </c>
      <c r="D81" s="176" t="s">
        <v>158</v>
      </c>
      <c r="E81" s="177">
        <v>1</v>
      </c>
      <c r="F81" s="178"/>
      <c r="G81" s="178">
        <f>E81*F81</f>
        <v>0</v>
      </c>
    </row>
    <row r="82" spans="1:7" s="2" customFormat="1" ht="30.75" customHeight="1">
      <c r="A82" s="167"/>
      <c r="B82" s="168"/>
      <c r="C82" s="168" t="s">
        <v>149</v>
      </c>
      <c r="D82" s="168"/>
      <c r="E82" s="169"/>
      <c r="F82" s="170"/>
      <c r="G82" s="170">
        <f>SUM(G13,G23)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7" activePane="bottomLeft" state="frozenSplit"/>
      <selection pane="bottomLeft" activeCell="R27" sqref="R27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92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'101_2_hl.přípojnice'!F14+'101_3_kobka 1'!F14+'101_4_kobka 2'!F14+'101_5_kobka 3'!F14+'101_6_kobka 4'!F14+'101_7_kobka 5'!F14+'101_8_kobka 6'!F14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'101_2_hl.přípojnice'!F13+'101_3_kobka 1'!F13+'101_4_kobka 2'!F13+'101_5_kobka 3'!F13+'101_6_kobka 4'!F13+'101_7_kobka 5'!F13+'101_8_kobka 6'!F13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'101_2_hl.přípojnice'!F28+'101_3_kobka 1'!F31+'101_4_kobka 2'!F31+'101_5_kobka 3'!F29+'101_6_kobka 4'!F31+'101_7_kobka 5'!F31+'101_8_kobka 6'!F29+'101_9_obch.měření'!F14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'101_1_společný'!G13+'101_2_hl.přípojnice'!F27+'101_3_kobka 1'!F30+'101_4_kobka 2'!F30+'101_5_kobka 3'!F28+'101_6_kobka 4'!F30+'101_7_kobka 5'!F30+'101_8_kobka 6'!F28+'101_9_obch.měření'!F13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'101_1_společný'!G20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'101_1_společný'!G16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showGridLines="0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743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29</v>
      </c>
      <c r="B15" s="164" t="s">
        <v>512</v>
      </c>
      <c r="C15" s="164" t="s">
        <v>513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30</v>
      </c>
      <c r="B16" s="176" t="s">
        <v>514</v>
      </c>
      <c r="C16" s="176" t="s">
        <v>515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SUM(G19,G21,G23,G25,G27,G29,G31,G33,G35,G37,G39,G41,G43,G45,G47,G49,G51,G53,G55,G57,G59,G61,G63,G65,G67,G69)+SUM(G73,G75,G76,G77,G79,G81,G83)</f>
        <v>0</v>
      </c>
      <c r="G17" s="158">
        <f>SUM(G18,G72)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SUM(G20,G22,G24,G26,G28,G30,G32,G34,G36,G38,G40,G42,G44,G46,G48,G50,G52,G54,G56,G58,G60,G62,G64,G66,G68,G70:G71)+SUM(G74,G78,G80,G82,G84)</f>
        <v>0</v>
      </c>
      <c r="G18" s="162">
        <f>SUM(G19:G71)</f>
        <v>0</v>
      </c>
    </row>
    <row r="19" spans="1:7" s="2" customFormat="1" ht="24" customHeight="1">
      <c r="A19" s="163">
        <v>53</v>
      </c>
      <c r="B19" s="164" t="s">
        <v>238</v>
      </c>
      <c r="C19" s="164" t="s">
        <v>239</v>
      </c>
      <c r="D19" s="164" t="s">
        <v>158</v>
      </c>
      <c r="E19" s="165">
        <v>63</v>
      </c>
      <c r="F19" s="166"/>
      <c r="G19" s="166">
        <f t="shared" ref="G19:G71" si="0">E19*F19</f>
        <v>0</v>
      </c>
    </row>
    <row r="20" spans="1:7" s="2" customFormat="1" ht="13.5" customHeight="1">
      <c r="A20" s="175">
        <v>54</v>
      </c>
      <c r="B20" s="176" t="s">
        <v>240</v>
      </c>
      <c r="C20" s="176" t="s">
        <v>241</v>
      </c>
      <c r="D20" s="176" t="s">
        <v>158</v>
      </c>
      <c r="E20" s="177">
        <v>63</v>
      </c>
      <c r="F20" s="178"/>
      <c r="G20" s="178">
        <f t="shared" si="0"/>
        <v>0</v>
      </c>
    </row>
    <row r="21" spans="1:7" s="2" customFormat="1" ht="24" customHeight="1">
      <c r="A21" s="163">
        <v>55</v>
      </c>
      <c r="B21" s="164" t="s">
        <v>242</v>
      </c>
      <c r="C21" s="164" t="s">
        <v>243</v>
      </c>
      <c r="D21" s="164" t="s">
        <v>158</v>
      </c>
      <c r="E21" s="165">
        <v>8</v>
      </c>
      <c r="F21" s="166"/>
      <c r="G21" s="166">
        <f t="shared" si="0"/>
        <v>0</v>
      </c>
    </row>
    <row r="22" spans="1:7" s="2" customFormat="1" ht="13.5" customHeight="1">
      <c r="A22" s="175">
        <v>56</v>
      </c>
      <c r="B22" s="176" t="s">
        <v>244</v>
      </c>
      <c r="C22" s="176" t="s">
        <v>245</v>
      </c>
      <c r="D22" s="176" t="s">
        <v>158</v>
      </c>
      <c r="E22" s="177">
        <v>8</v>
      </c>
      <c r="F22" s="178"/>
      <c r="G22" s="178">
        <f t="shared" si="0"/>
        <v>0</v>
      </c>
    </row>
    <row r="23" spans="1:7" s="2" customFormat="1" ht="24" customHeight="1">
      <c r="A23" s="163">
        <v>19</v>
      </c>
      <c r="B23" s="164" t="s">
        <v>256</v>
      </c>
      <c r="C23" s="164" t="s">
        <v>257</v>
      </c>
      <c r="D23" s="164" t="s">
        <v>158</v>
      </c>
      <c r="E23" s="165">
        <v>3</v>
      </c>
      <c r="F23" s="166"/>
      <c r="G23" s="166">
        <f t="shared" si="0"/>
        <v>0</v>
      </c>
    </row>
    <row r="24" spans="1:7" s="2" customFormat="1" ht="13.5" customHeight="1">
      <c r="A24" s="175">
        <v>20</v>
      </c>
      <c r="B24" s="176" t="s">
        <v>744</v>
      </c>
      <c r="C24" s="176" t="s">
        <v>745</v>
      </c>
      <c r="D24" s="176" t="s">
        <v>158</v>
      </c>
      <c r="E24" s="177">
        <v>3</v>
      </c>
      <c r="F24" s="178"/>
      <c r="G24" s="178">
        <f t="shared" si="0"/>
        <v>0</v>
      </c>
    </row>
    <row r="25" spans="1:7" s="2" customFormat="1" ht="24" customHeight="1">
      <c r="A25" s="163">
        <v>27</v>
      </c>
      <c r="B25" s="164" t="s">
        <v>256</v>
      </c>
      <c r="C25" s="164" t="s">
        <v>257</v>
      </c>
      <c r="D25" s="164" t="s">
        <v>158</v>
      </c>
      <c r="E25" s="165">
        <v>1</v>
      </c>
      <c r="F25" s="166"/>
      <c r="G25" s="166">
        <f t="shared" si="0"/>
        <v>0</v>
      </c>
    </row>
    <row r="26" spans="1:7" s="2" customFormat="1" ht="13.5" customHeight="1">
      <c r="A26" s="175">
        <v>28</v>
      </c>
      <c r="B26" s="176" t="s">
        <v>258</v>
      </c>
      <c r="C26" s="176" t="s">
        <v>259</v>
      </c>
      <c r="D26" s="176" t="s">
        <v>158</v>
      </c>
      <c r="E26" s="177">
        <v>1</v>
      </c>
      <c r="F26" s="178"/>
      <c r="G26" s="178">
        <f t="shared" si="0"/>
        <v>0</v>
      </c>
    </row>
    <row r="27" spans="1:7" s="2" customFormat="1" ht="24" customHeight="1">
      <c r="A27" s="163">
        <v>23</v>
      </c>
      <c r="B27" s="164" t="s">
        <v>746</v>
      </c>
      <c r="C27" s="164" t="s">
        <v>747</v>
      </c>
      <c r="D27" s="164" t="s">
        <v>158</v>
      </c>
      <c r="E27" s="165">
        <v>2</v>
      </c>
      <c r="F27" s="166"/>
      <c r="G27" s="166">
        <f t="shared" si="0"/>
        <v>0</v>
      </c>
    </row>
    <row r="28" spans="1:7" s="2" customFormat="1" ht="13.5" customHeight="1">
      <c r="A28" s="175">
        <v>24</v>
      </c>
      <c r="B28" s="176" t="s">
        <v>748</v>
      </c>
      <c r="C28" s="176" t="s">
        <v>749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13.5" customHeight="1">
      <c r="A29" s="163">
        <v>31</v>
      </c>
      <c r="B29" s="164" t="s">
        <v>548</v>
      </c>
      <c r="C29" s="164" t="s">
        <v>549</v>
      </c>
      <c r="D29" s="164" t="s">
        <v>158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75">
        <v>32</v>
      </c>
      <c r="B30" s="176" t="s">
        <v>554</v>
      </c>
      <c r="C30" s="176" t="s">
        <v>555</v>
      </c>
      <c r="D30" s="176" t="s">
        <v>158</v>
      </c>
      <c r="E30" s="177">
        <v>1</v>
      </c>
      <c r="F30" s="178"/>
      <c r="G30" s="178">
        <f t="shared" si="0"/>
        <v>0</v>
      </c>
    </row>
    <row r="31" spans="1:7" s="2" customFormat="1" ht="13.5" customHeight="1">
      <c r="A31" s="163">
        <v>3</v>
      </c>
      <c r="B31" s="164" t="s">
        <v>638</v>
      </c>
      <c r="C31" s="164" t="s">
        <v>639</v>
      </c>
      <c r="D31" s="164" t="s">
        <v>158</v>
      </c>
      <c r="E31" s="165">
        <v>2</v>
      </c>
      <c r="F31" s="166"/>
      <c r="G31" s="166">
        <f t="shared" si="0"/>
        <v>0</v>
      </c>
    </row>
    <row r="32" spans="1:7" s="2" customFormat="1" ht="13.5" customHeight="1">
      <c r="A32" s="175">
        <v>4</v>
      </c>
      <c r="B32" s="176" t="s">
        <v>750</v>
      </c>
      <c r="C32" s="176" t="s">
        <v>751</v>
      </c>
      <c r="D32" s="176" t="s">
        <v>158</v>
      </c>
      <c r="E32" s="177">
        <v>2</v>
      </c>
      <c r="F32" s="178"/>
      <c r="G32" s="178">
        <f t="shared" si="0"/>
        <v>0</v>
      </c>
    </row>
    <row r="33" spans="1:7" s="2" customFormat="1" ht="13.5" customHeight="1">
      <c r="A33" s="163">
        <v>5</v>
      </c>
      <c r="B33" s="164" t="s">
        <v>638</v>
      </c>
      <c r="C33" s="164" t="s">
        <v>639</v>
      </c>
      <c r="D33" s="164" t="s">
        <v>158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75">
        <v>6</v>
      </c>
      <c r="B34" s="176" t="s">
        <v>752</v>
      </c>
      <c r="C34" s="176" t="s">
        <v>753</v>
      </c>
      <c r="D34" s="176" t="s">
        <v>158</v>
      </c>
      <c r="E34" s="177">
        <v>1</v>
      </c>
      <c r="F34" s="178"/>
      <c r="G34" s="178">
        <f t="shared" si="0"/>
        <v>0</v>
      </c>
    </row>
    <row r="35" spans="1:7" s="2" customFormat="1" ht="13.5" customHeight="1">
      <c r="A35" s="163">
        <v>7</v>
      </c>
      <c r="B35" s="164" t="s">
        <v>638</v>
      </c>
      <c r="C35" s="164" t="s">
        <v>639</v>
      </c>
      <c r="D35" s="164" t="s">
        <v>158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75">
        <v>8</v>
      </c>
      <c r="B36" s="176" t="s">
        <v>754</v>
      </c>
      <c r="C36" s="176" t="s">
        <v>755</v>
      </c>
      <c r="D36" s="176" t="s">
        <v>158</v>
      </c>
      <c r="E36" s="177">
        <v>1</v>
      </c>
      <c r="F36" s="178"/>
      <c r="G36" s="178">
        <f t="shared" si="0"/>
        <v>0</v>
      </c>
    </row>
    <row r="37" spans="1:7" s="2" customFormat="1" ht="13.5" customHeight="1">
      <c r="A37" s="163">
        <v>9</v>
      </c>
      <c r="B37" s="164" t="s">
        <v>638</v>
      </c>
      <c r="C37" s="164" t="s">
        <v>639</v>
      </c>
      <c r="D37" s="164" t="s">
        <v>158</v>
      </c>
      <c r="E37" s="165">
        <v>2</v>
      </c>
      <c r="F37" s="166"/>
      <c r="G37" s="166">
        <f t="shared" si="0"/>
        <v>0</v>
      </c>
    </row>
    <row r="38" spans="1:7" s="2" customFormat="1" ht="13.5" customHeight="1">
      <c r="A38" s="175">
        <v>10</v>
      </c>
      <c r="B38" s="176" t="s">
        <v>640</v>
      </c>
      <c r="C38" s="176" t="s">
        <v>641</v>
      </c>
      <c r="D38" s="176" t="s">
        <v>158</v>
      </c>
      <c r="E38" s="177">
        <v>2</v>
      </c>
      <c r="F38" s="178"/>
      <c r="G38" s="178">
        <f t="shared" si="0"/>
        <v>0</v>
      </c>
    </row>
    <row r="39" spans="1:7" s="2" customFormat="1" ht="13.5" customHeight="1">
      <c r="A39" s="163">
        <v>11</v>
      </c>
      <c r="B39" s="164" t="s">
        <v>638</v>
      </c>
      <c r="C39" s="164" t="s">
        <v>639</v>
      </c>
      <c r="D39" s="164" t="s">
        <v>158</v>
      </c>
      <c r="E39" s="165">
        <v>1</v>
      </c>
      <c r="F39" s="166"/>
      <c r="G39" s="166">
        <f t="shared" si="0"/>
        <v>0</v>
      </c>
    </row>
    <row r="40" spans="1:7" s="2" customFormat="1" ht="13.5" customHeight="1">
      <c r="A40" s="175">
        <v>12</v>
      </c>
      <c r="B40" s="176" t="s">
        <v>756</v>
      </c>
      <c r="C40" s="176" t="s">
        <v>757</v>
      </c>
      <c r="D40" s="176" t="s">
        <v>158</v>
      </c>
      <c r="E40" s="177">
        <v>1</v>
      </c>
      <c r="F40" s="178"/>
      <c r="G40" s="178">
        <f t="shared" si="0"/>
        <v>0</v>
      </c>
    </row>
    <row r="41" spans="1:7" s="2" customFormat="1" ht="13.5" customHeight="1">
      <c r="A41" s="163">
        <v>13</v>
      </c>
      <c r="B41" s="164" t="s">
        <v>638</v>
      </c>
      <c r="C41" s="164" t="s">
        <v>639</v>
      </c>
      <c r="D41" s="164" t="s">
        <v>158</v>
      </c>
      <c r="E41" s="165">
        <v>1</v>
      </c>
      <c r="F41" s="166"/>
      <c r="G41" s="166">
        <f t="shared" si="0"/>
        <v>0</v>
      </c>
    </row>
    <row r="42" spans="1:7" s="2" customFormat="1" ht="13.5" customHeight="1">
      <c r="A42" s="175">
        <v>14</v>
      </c>
      <c r="B42" s="176" t="s">
        <v>758</v>
      </c>
      <c r="C42" s="176" t="s">
        <v>759</v>
      </c>
      <c r="D42" s="176" t="s">
        <v>158</v>
      </c>
      <c r="E42" s="177">
        <v>1</v>
      </c>
      <c r="F42" s="178"/>
      <c r="G42" s="178">
        <f t="shared" si="0"/>
        <v>0</v>
      </c>
    </row>
    <row r="43" spans="1:7" s="2" customFormat="1" ht="13.5" customHeight="1">
      <c r="A43" s="163">
        <v>15</v>
      </c>
      <c r="B43" s="164" t="s">
        <v>260</v>
      </c>
      <c r="C43" s="164" t="s">
        <v>261</v>
      </c>
      <c r="D43" s="164" t="s">
        <v>158</v>
      </c>
      <c r="E43" s="165">
        <v>3</v>
      </c>
      <c r="F43" s="166"/>
      <c r="G43" s="166">
        <f t="shared" si="0"/>
        <v>0</v>
      </c>
    </row>
    <row r="44" spans="1:7" s="2" customFormat="1" ht="13.5" customHeight="1">
      <c r="A44" s="175">
        <v>16</v>
      </c>
      <c r="B44" s="176" t="s">
        <v>644</v>
      </c>
      <c r="C44" s="176" t="s">
        <v>760</v>
      </c>
      <c r="D44" s="176" t="s">
        <v>158</v>
      </c>
      <c r="E44" s="177">
        <v>3</v>
      </c>
      <c r="F44" s="178"/>
      <c r="G44" s="178">
        <f t="shared" si="0"/>
        <v>0</v>
      </c>
    </row>
    <row r="45" spans="1:7" s="2" customFormat="1" ht="13.5" customHeight="1">
      <c r="A45" s="163">
        <v>25</v>
      </c>
      <c r="B45" s="164" t="s">
        <v>260</v>
      </c>
      <c r="C45" s="164" t="s">
        <v>261</v>
      </c>
      <c r="D45" s="164" t="s">
        <v>158</v>
      </c>
      <c r="E45" s="165">
        <v>2</v>
      </c>
      <c r="F45" s="166"/>
      <c r="G45" s="166">
        <f t="shared" si="0"/>
        <v>0</v>
      </c>
    </row>
    <row r="46" spans="1:7" s="2" customFormat="1" ht="13.5" customHeight="1">
      <c r="A46" s="175">
        <v>26</v>
      </c>
      <c r="B46" s="176" t="s">
        <v>262</v>
      </c>
      <c r="C46" s="176" t="s">
        <v>761</v>
      </c>
      <c r="D46" s="176" t="s">
        <v>158</v>
      </c>
      <c r="E46" s="177">
        <v>2</v>
      </c>
      <c r="F46" s="178"/>
      <c r="G46" s="178">
        <f t="shared" si="0"/>
        <v>0</v>
      </c>
    </row>
    <row r="47" spans="1:7" s="2" customFormat="1" ht="24" customHeight="1">
      <c r="A47" s="163">
        <v>1</v>
      </c>
      <c r="B47" s="164" t="s">
        <v>762</v>
      </c>
      <c r="C47" s="164" t="s">
        <v>763</v>
      </c>
      <c r="D47" s="164" t="s">
        <v>158</v>
      </c>
      <c r="E47" s="165">
        <v>3</v>
      </c>
      <c r="F47" s="166"/>
      <c r="G47" s="166">
        <f t="shared" si="0"/>
        <v>0</v>
      </c>
    </row>
    <row r="48" spans="1:7" s="2" customFormat="1" ht="13.5" customHeight="1">
      <c r="A48" s="175">
        <v>2</v>
      </c>
      <c r="B48" s="176" t="s">
        <v>764</v>
      </c>
      <c r="C48" s="176" t="s">
        <v>765</v>
      </c>
      <c r="D48" s="176" t="s">
        <v>158</v>
      </c>
      <c r="E48" s="177">
        <v>3</v>
      </c>
      <c r="F48" s="178"/>
      <c r="G48" s="178">
        <f t="shared" si="0"/>
        <v>0</v>
      </c>
    </row>
    <row r="49" spans="1:7" s="2" customFormat="1" ht="13.5" customHeight="1">
      <c r="A49" s="163">
        <v>37</v>
      </c>
      <c r="B49" s="164" t="s">
        <v>274</v>
      </c>
      <c r="C49" s="164" t="s">
        <v>275</v>
      </c>
      <c r="D49" s="164" t="s">
        <v>158</v>
      </c>
      <c r="E49" s="165">
        <v>2</v>
      </c>
      <c r="F49" s="166"/>
      <c r="G49" s="166">
        <f t="shared" si="0"/>
        <v>0</v>
      </c>
    </row>
    <row r="50" spans="1:7" s="2" customFormat="1" ht="13.5" customHeight="1">
      <c r="A50" s="175">
        <v>38</v>
      </c>
      <c r="B50" s="176" t="s">
        <v>276</v>
      </c>
      <c r="C50" s="176" t="s">
        <v>277</v>
      </c>
      <c r="D50" s="176" t="s">
        <v>158</v>
      </c>
      <c r="E50" s="177">
        <v>2</v>
      </c>
      <c r="F50" s="178"/>
      <c r="G50" s="178">
        <f t="shared" si="0"/>
        <v>0</v>
      </c>
    </row>
    <row r="51" spans="1:7" s="2" customFormat="1" ht="13.5" customHeight="1">
      <c r="A51" s="163">
        <v>39</v>
      </c>
      <c r="B51" s="164" t="s">
        <v>278</v>
      </c>
      <c r="C51" s="164" t="s">
        <v>279</v>
      </c>
      <c r="D51" s="164" t="s">
        <v>158</v>
      </c>
      <c r="E51" s="165">
        <v>5</v>
      </c>
      <c r="F51" s="166"/>
      <c r="G51" s="166">
        <f t="shared" si="0"/>
        <v>0</v>
      </c>
    </row>
    <row r="52" spans="1:7" s="2" customFormat="1" ht="13.5" customHeight="1">
      <c r="A52" s="175">
        <v>40</v>
      </c>
      <c r="B52" s="176" t="s">
        <v>280</v>
      </c>
      <c r="C52" s="176" t="s">
        <v>281</v>
      </c>
      <c r="D52" s="176" t="s">
        <v>158</v>
      </c>
      <c r="E52" s="177">
        <v>5</v>
      </c>
      <c r="F52" s="178"/>
      <c r="G52" s="178">
        <f t="shared" si="0"/>
        <v>0</v>
      </c>
    </row>
    <row r="53" spans="1:7" s="2" customFormat="1" ht="24" customHeight="1">
      <c r="A53" s="163">
        <v>47</v>
      </c>
      <c r="B53" s="164" t="s">
        <v>766</v>
      </c>
      <c r="C53" s="164" t="s">
        <v>767</v>
      </c>
      <c r="D53" s="164" t="s">
        <v>158</v>
      </c>
      <c r="E53" s="165">
        <v>1</v>
      </c>
      <c r="F53" s="166"/>
      <c r="G53" s="166">
        <f t="shared" si="0"/>
        <v>0</v>
      </c>
    </row>
    <row r="54" spans="1:7" s="2" customFormat="1" ht="13.5" customHeight="1">
      <c r="A54" s="175">
        <v>48</v>
      </c>
      <c r="B54" s="176" t="s">
        <v>768</v>
      </c>
      <c r="C54" s="176" t="s">
        <v>769</v>
      </c>
      <c r="D54" s="176" t="s">
        <v>158</v>
      </c>
      <c r="E54" s="177">
        <v>1</v>
      </c>
      <c r="F54" s="178"/>
      <c r="G54" s="178">
        <f t="shared" si="0"/>
        <v>0</v>
      </c>
    </row>
    <row r="55" spans="1:7" s="2" customFormat="1" ht="13.5" customHeight="1">
      <c r="A55" s="163">
        <v>35</v>
      </c>
      <c r="B55" s="164" t="s">
        <v>282</v>
      </c>
      <c r="C55" s="164" t="s">
        <v>563</v>
      </c>
      <c r="D55" s="164" t="s">
        <v>158</v>
      </c>
      <c r="E55" s="165">
        <v>9</v>
      </c>
      <c r="F55" s="166"/>
      <c r="G55" s="166">
        <f t="shared" si="0"/>
        <v>0</v>
      </c>
    </row>
    <row r="56" spans="1:7" s="2" customFormat="1" ht="13.5" customHeight="1">
      <c r="A56" s="175">
        <v>36</v>
      </c>
      <c r="B56" s="176" t="s">
        <v>286</v>
      </c>
      <c r="C56" s="176" t="s">
        <v>414</v>
      </c>
      <c r="D56" s="176" t="s">
        <v>158</v>
      </c>
      <c r="E56" s="177">
        <v>9</v>
      </c>
      <c r="F56" s="178"/>
      <c r="G56" s="178">
        <f t="shared" si="0"/>
        <v>0</v>
      </c>
    </row>
    <row r="57" spans="1:7" s="2" customFormat="1" ht="13.5" customHeight="1">
      <c r="A57" s="163">
        <v>41</v>
      </c>
      <c r="B57" s="164" t="s">
        <v>577</v>
      </c>
      <c r="C57" s="164" t="s">
        <v>578</v>
      </c>
      <c r="D57" s="164" t="s">
        <v>158</v>
      </c>
      <c r="E57" s="165">
        <v>1</v>
      </c>
      <c r="F57" s="166"/>
      <c r="G57" s="166">
        <f t="shared" si="0"/>
        <v>0</v>
      </c>
    </row>
    <row r="58" spans="1:7" s="2" customFormat="1" ht="13.5" customHeight="1">
      <c r="A58" s="175">
        <v>42</v>
      </c>
      <c r="B58" s="176" t="s">
        <v>571</v>
      </c>
      <c r="C58" s="176" t="s">
        <v>770</v>
      </c>
      <c r="D58" s="176" t="s">
        <v>158</v>
      </c>
      <c r="E58" s="177">
        <v>1</v>
      </c>
      <c r="F58" s="178"/>
      <c r="G58" s="178">
        <f t="shared" si="0"/>
        <v>0</v>
      </c>
    </row>
    <row r="59" spans="1:7" s="2" customFormat="1" ht="13.5" customHeight="1">
      <c r="A59" s="163">
        <v>66</v>
      </c>
      <c r="B59" s="164" t="s">
        <v>577</v>
      </c>
      <c r="C59" s="164" t="s">
        <v>578</v>
      </c>
      <c r="D59" s="164" t="s">
        <v>158</v>
      </c>
      <c r="E59" s="165">
        <v>1</v>
      </c>
      <c r="F59" s="166"/>
      <c r="G59" s="166">
        <f t="shared" si="0"/>
        <v>0</v>
      </c>
    </row>
    <row r="60" spans="1:7" s="2" customFormat="1" ht="24" customHeight="1">
      <c r="A60" s="175">
        <v>67</v>
      </c>
      <c r="B60" s="176" t="s">
        <v>771</v>
      </c>
      <c r="C60" s="176" t="s">
        <v>772</v>
      </c>
      <c r="D60" s="176" t="s">
        <v>158</v>
      </c>
      <c r="E60" s="177">
        <v>1</v>
      </c>
      <c r="F60" s="178"/>
      <c r="G60" s="178">
        <f t="shared" si="0"/>
        <v>0</v>
      </c>
    </row>
    <row r="61" spans="1:7" s="2" customFormat="1" ht="13.5" customHeight="1">
      <c r="A61" s="163">
        <v>33</v>
      </c>
      <c r="B61" s="164" t="s">
        <v>773</v>
      </c>
      <c r="C61" s="164" t="s">
        <v>774</v>
      </c>
      <c r="D61" s="164" t="s">
        <v>158</v>
      </c>
      <c r="E61" s="165">
        <v>2</v>
      </c>
      <c r="F61" s="166"/>
      <c r="G61" s="166">
        <f t="shared" si="0"/>
        <v>0</v>
      </c>
    </row>
    <row r="62" spans="1:7" s="2" customFormat="1" ht="13.5" customHeight="1">
      <c r="A62" s="175">
        <v>34</v>
      </c>
      <c r="B62" s="176" t="s">
        <v>775</v>
      </c>
      <c r="C62" s="176" t="s">
        <v>776</v>
      </c>
      <c r="D62" s="176" t="s">
        <v>158</v>
      </c>
      <c r="E62" s="177">
        <v>2</v>
      </c>
      <c r="F62" s="178"/>
      <c r="G62" s="178">
        <f t="shared" si="0"/>
        <v>0</v>
      </c>
    </row>
    <row r="63" spans="1:7" s="2" customFormat="1" ht="24" customHeight="1">
      <c r="A63" s="163">
        <v>21</v>
      </c>
      <c r="B63" s="164" t="s">
        <v>581</v>
      </c>
      <c r="C63" s="164" t="s">
        <v>582</v>
      </c>
      <c r="D63" s="164" t="s">
        <v>158</v>
      </c>
      <c r="E63" s="165">
        <v>3</v>
      </c>
      <c r="F63" s="166"/>
      <c r="G63" s="166">
        <f t="shared" si="0"/>
        <v>0</v>
      </c>
    </row>
    <row r="64" spans="1:7" s="2" customFormat="1" ht="13.5" customHeight="1">
      <c r="A64" s="175">
        <v>22</v>
      </c>
      <c r="B64" s="176" t="s">
        <v>777</v>
      </c>
      <c r="C64" s="176" t="s">
        <v>778</v>
      </c>
      <c r="D64" s="176" t="s">
        <v>158</v>
      </c>
      <c r="E64" s="177">
        <v>3</v>
      </c>
      <c r="F64" s="178"/>
      <c r="G64" s="178">
        <f t="shared" si="0"/>
        <v>0</v>
      </c>
    </row>
    <row r="65" spans="1:7" s="2" customFormat="1" ht="24" customHeight="1">
      <c r="A65" s="163">
        <v>64</v>
      </c>
      <c r="B65" s="164" t="s">
        <v>581</v>
      </c>
      <c r="C65" s="164" t="s">
        <v>582</v>
      </c>
      <c r="D65" s="164" t="s">
        <v>158</v>
      </c>
      <c r="E65" s="165">
        <v>1</v>
      </c>
      <c r="F65" s="166"/>
      <c r="G65" s="166">
        <f t="shared" si="0"/>
        <v>0</v>
      </c>
    </row>
    <row r="66" spans="1:7" s="2" customFormat="1" ht="13.5" customHeight="1">
      <c r="A66" s="175">
        <v>65</v>
      </c>
      <c r="B66" s="176" t="s">
        <v>779</v>
      </c>
      <c r="C66" s="176" t="s">
        <v>780</v>
      </c>
      <c r="D66" s="176" t="s">
        <v>158</v>
      </c>
      <c r="E66" s="177">
        <v>1</v>
      </c>
      <c r="F66" s="178"/>
      <c r="G66" s="178">
        <f t="shared" si="0"/>
        <v>0</v>
      </c>
    </row>
    <row r="67" spans="1:7" s="2" customFormat="1" ht="13.5" customHeight="1">
      <c r="A67" s="163">
        <v>17</v>
      </c>
      <c r="B67" s="164" t="s">
        <v>781</v>
      </c>
      <c r="C67" s="164" t="s">
        <v>782</v>
      </c>
      <c r="D67" s="164" t="s">
        <v>158</v>
      </c>
      <c r="E67" s="165">
        <v>3</v>
      </c>
      <c r="F67" s="166"/>
      <c r="G67" s="166">
        <f t="shared" si="0"/>
        <v>0</v>
      </c>
    </row>
    <row r="68" spans="1:7" s="2" customFormat="1" ht="13.5" customHeight="1">
      <c r="A68" s="175">
        <v>18</v>
      </c>
      <c r="B68" s="176" t="s">
        <v>783</v>
      </c>
      <c r="C68" s="176" t="s">
        <v>784</v>
      </c>
      <c r="D68" s="176" t="s">
        <v>158</v>
      </c>
      <c r="E68" s="177">
        <v>3</v>
      </c>
      <c r="F68" s="178"/>
      <c r="G68" s="178">
        <f t="shared" si="0"/>
        <v>0</v>
      </c>
    </row>
    <row r="69" spans="1:7" s="2" customFormat="1" ht="24" customHeight="1">
      <c r="A69" s="163">
        <v>61</v>
      </c>
      <c r="B69" s="164" t="s">
        <v>585</v>
      </c>
      <c r="C69" s="164" t="s">
        <v>586</v>
      </c>
      <c r="D69" s="164" t="s">
        <v>158</v>
      </c>
      <c r="E69" s="165">
        <v>1</v>
      </c>
      <c r="F69" s="166"/>
      <c r="G69" s="166">
        <f t="shared" si="0"/>
        <v>0</v>
      </c>
    </row>
    <row r="70" spans="1:7" s="2" customFormat="1" ht="13.5" customHeight="1">
      <c r="A70" s="175">
        <v>62</v>
      </c>
      <c r="B70" s="176" t="s">
        <v>785</v>
      </c>
      <c r="C70" s="176" t="s">
        <v>736</v>
      </c>
      <c r="D70" s="176" t="s">
        <v>158</v>
      </c>
      <c r="E70" s="177">
        <v>1</v>
      </c>
      <c r="F70" s="178"/>
      <c r="G70" s="178">
        <f t="shared" si="0"/>
        <v>0</v>
      </c>
    </row>
    <row r="71" spans="1:7" s="2" customFormat="1" ht="13.5" customHeight="1">
      <c r="A71" s="175">
        <v>63</v>
      </c>
      <c r="B71" s="176" t="s">
        <v>201</v>
      </c>
      <c r="C71" s="176" t="s">
        <v>202</v>
      </c>
      <c r="D71" s="176" t="s">
        <v>128</v>
      </c>
      <c r="E71" s="177">
        <v>1</v>
      </c>
      <c r="F71" s="178"/>
      <c r="G71" s="178">
        <f t="shared" si="0"/>
        <v>0</v>
      </c>
    </row>
    <row r="72" spans="1:7" s="2" customFormat="1" ht="28.5" customHeight="1">
      <c r="A72" s="159"/>
      <c r="B72" s="160" t="s">
        <v>344</v>
      </c>
      <c r="C72" s="160" t="s">
        <v>345</v>
      </c>
      <c r="D72" s="160"/>
      <c r="E72" s="161"/>
      <c r="F72" s="162"/>
      <c r="G72" s="162">
        <f>SUM(G73:G84)</f>
        <v>0</v>
      </c>
    </row>
    <row r="73" spans="1:7" s="2" customFormat="1" ht="13.5" customHeight="1">
      <c r="A73" s="163">
        <v>43</v>
      </c>
      <c r="B73" s="164" t="s">
        <v>607</v>
      </c>
      <c r="C73" s="164" t="s">
        <v>608</v>
      </c>
      <c r="D73" s="164" t="s">
        <v>158</v>
      </c>
      <c r="E73" s="165">
        <v>1</v>
      </c>
      <c r="F73" s="166"/>
      <c r="G73" s="166">
        <f t="shared" ref="G73:G84" si="1">E73*F73</f>
        <v>0</v>
      </c>
    </row>
    <row r="74" spans="1:7" s="2" customFormat="1" ht="24" customHeight="1">
      <c r="A74" s="175">
        <v>44</v>
      </c>
      <c r="B74" s="176" t="s">
        <v>702</v>
      </c>
      <c r="C74" s="176" t="s">
        <v>786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51</v>
      </c>
      <c r="B75" s="164" t="s">
        <v>787</v>
      </c>
      <c r="C75" s="164" t="s">
        <v>788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63">
        <v>52</v>
      </c>
      <c r="B76" s="164" t="s">
        <v>789</v>
      </c>
      <c r="C76" s="164" t="s">
        <v>790</v>
      </c>
      <c r="D76" s="164" t="s">
        <v>158</v>
      </c>
      <c r="E76" s="165">
        <v>1</v>
      </c>
      <c r="F76" s="166"/>
      <c r="G76" s="166">
        <f t="shared" si="1"/>
        <v>0</v>
      </c>
    </row>
    <row r="77" spans="1:7" s="2" customFormat="1" ht="13.5" customHeight="1">
      <c r="A77" s="163">
        <v>49</v>
      </c>
      <c r="B77" s="164" t="s">
        <v>791</v>
      </c>
      <c r="C77" s="164" t="s">
        <v>792</v>
      </c>
      <c r="D77" s="164" t="s">
        <v>158</v>
      </c>
      <c r="E77" s="165">
        <v>1</v>
      </c>
      <c r="F77" s="166"/>
      <c r="G77" s="166">
        <f t="shared" si="1"/>
        <v>0</v>
      </c>
    </row>
    <row r="78" spans="1:7" s="2" customFormat="1" ht="13.5" customHeight="1">
      <c r="A78" s="175">
        <v>50</v>
      </c>
      <c r="B78" s="176" t="s">
        <v>793</v>
      </c>
      <c r="C78" s="176" t="s">
        <v>794</v>
      </c>
      <c r="D78" s="176" t="s">
        <v>158</v>
      </c>
      <c r="E78" s="177">
        <v>1</v>
      </c>
      <c r="F78" s="178"/>
      <c r="G78" s="178">
        <f t="shared" si="1"/>
        <v>0</v>
      </c>
    </row>
    <row r="79" spans="1:7" s="2" customFormat="1" ht="13.5" customHeight="1">
      <c r="A79" s="163">
        <v>57</v>
      </c>
      <c r="B79" s="164" t="s">
        <v>795</v>
      </c>
      <c r="C79" s="164" t="s">
        <v>796</v>
      </c>
      <c r="D79" s="164" t="s">
        <v>158</v>
      </c>
      <c r="E79" s="165">
        <v>1</v>
      </c>
      <c r="F79" s="166"/>
      <c r="G79" s="166">
        <f t="shared" si="1"/>
        <v>0</v>
      </c>
    </row>
    <row r="80" spans="1:7" s="2" customFormat="1" ht="13.5" customHeight="1">
      <c r="A80" s="175">
        <v>58</v>
      </c>
      <c r="B80" s="176" t="s">
        <v>797</v>
      </c>
      <c r="C80" s="176" t="s">
        <v>798</v>
      </c>
      <c r="D80" s="176" t="s">
        <v>158</v>
      </c>
      <c r="E80" s="177">
        <v>1</v>
      </c>
      <c r="F80" s="178"/>
      <c r="G80" s="178">
        <f t="shared" si="1"/>
        <v>0</v>
      </c>
    </row>
    <row r="81" spans="1:7" s="2" customFormat="1" ht="13.5" customHeight="1">
      <c r="A81" s="163">
        <v>59</v>
      </c>
      <c r="B81" s="164" t="s">
        <v>795</v>
      </c>
      <c r="C81" s="164" t="s">
        <v>796</v>
      </c>
      <c r="D81" s="164" t="s">
        <v>158</v>
      </c>
      <c r="E81" s="165">
        <v>1</v>
      </c>
      <c r="F81" s="166"/>
      <c r="G81" s="166">
        <f t="shared" si="1"/>
        <v>0</v>
      </c>
    </row>
    <row r="82" spans="1:7" s="2" customFormat="1" ht="13.5" customHeight="1">
      <c r="A82" s="175">
        <v>60</v>
      </c>
      <c r="B82" s="176" t="s">
        <v>799</v>
      </c>
      <c r="C82" s="176" t="s">
        <v>800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63">
        <v>45</v>
      </c>
      <c r="B83" s="164" t="s">
        <v>801</v>
      </c>
      <c r="C83" s="164" t="s">
        <v>802</v>
      </c>
      <c r="D83" s="164" t="s">
        <v>158</v>
      </c>
      <c r="E83" s="165">
        <v>2</v>
      </c>
      <c r="F83" s="166"/>
      <c r="G83" s="166">
        <f t="shared" si="1"/>
        <v>0</v>
      </c>
    </row>
    <row r="84" spans="1:7" s="2" customFormat="1" ht="13.5" customHeight="1">
      <c r="A84" s="175">
        <v>46</v>
      </c>
      <c r="B84" s="176" t="s">
        <v>803</v>
      </c>
      <c r="C84" s="176" t="s">
        <v>804</v>
      </c>
      <c r="D84" s="176" t="s">
        <v>158</v>
      </c>
      <c r="E84" s="177">
        <v>2</v>
      </c>
      <c r="F84" s="178"/>
      <c r="G84" s="178">
        <f t="shared" si="1"/>
        <v>0</v>
      </c>
    </row>
    <row r="85" spans="1:7" s="2" customFormat="1" ht="30.75" customHeight="1">
      <c r="A85" s="167"/>
      <c r="B85" s="168"/>
      <c r="C85" s="168" t="s">
        <v>149</v>
      </c>
      <c r="D85" s="168"/>
      <c r="E85" s="169"/>
      <c r="F85" s="170"/>
      <c r="G8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480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805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769">
        <f>SUM(G15,G20,G23,G25,G27,G35,G45,G48,G51)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161"/>
      <c r="F14" s="770">
        <f>SUM(G16:G19,G21:G22,G24,G26,G28:G34,G36:G44,G46:G47,G49:G50,G52:G53)</f>
        <v>0</v>
      </c>
      <c r="G14" s="162">
        <f>SUM(G15:G53)</f>
        <v>0</v>
      </c>
    </row>
    <row r="15" spans="1:7" s="2" customFormat="1" ht="24" customHeight="1">
      <c r="A15" s="163">
        <v>1</v>
      </c>
      <c r="B15" s="164" t="s">
        <v>806</v>
      </c>
      <c r="C15" s="164" t="s">
        <v>807</v>
      </c>
      <c r="D15" s="164" t="s">
        <v>158</v>
      </c>
      <c r="E15" s="165">
        <v>8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808</v>
      </c>
      <c r="C16" s="176" t="s">
        <v>809</v>
      </c>
      <c r="D16" s="176" t="s">
        <v>158</v>
      </c>
      <c r="E16" s="177">
        <v>8</v>
      </c>
      <c r="F16" s="178"/>
      <c r="G16" s="178">
        <f t="shared" ref="G16:G53" si="0">E16*F16</f>
        <v>0</v>
      </c>
    </row>
    <row r="17" spans="1:7" s="2" customFormat="1" ht="13.5" customHeight="1">
      <c r="A17" s="175">
        <v>3</v>
      </c>
      <c r="B17" s="176" t="s">
        <v>810</v>
      </c>
      <c r="C17" s="176" t="s">
        <v>811</v>
      </c>
      <c r="D17" s="176" t="s">
        <v>158</v>
      </c>
      <c r="E17" s="177">
        <v>8</v>
      </c>
      <c r="F17" s="178"/>
      <c r="G17" s="178">
        <f t="shared" si="0"/>
        <v>0</v>
      </c>
    </row>
    <row r="18" spans="1:7" s="2" customFormat="1" ht="13.5" customHeight="1">
      <c r="A18" s="175">
        <v>4</v>
      </c>
      <c r="B18" s="176" t="s">
        <v>812</v>
      </c>
      <c r="C18" s="176" t="s">
        <v>813</v>
      </c>
      <c r="D18" s="176" t="s">
        <v>158</v>
      </c>
      <c r="E18" s="177">
        <v>8</v>
      </c>
      <c r="F18" s="178"/>
      <c r="G18" s="178">
        <f t="shared" si="0"/>
        <v>0</v>
      </c>
    </row>
    <row r="19" spans="1:7" s="2" customFormat="1" ht="13.5" customHeight="1">
      <c r="A19" s="175">
        <v>5</v>
      </c>
      <c r="B19" s="176" t="s">
        <v>814</v>
      </c>
      <c r="C19" s="176" t="s">
        <v>815</v>
      </c>
      <c r="D19" s="176" t="s">
        <v>128</v>
      </c>
      <c r="E19" s="177">
        <v>2</v>
      </c>
      <c r="F19" s="178"/>
      <c r="G19" s="178">
        <f t="shared" si="0"/>
        <v>0</v>
      </c>
    </row>
    <row r="20" spans="1:7" s="2" customFormat="1" ht="13.5" customHeight="1">
      <c r="A20" s="163">
        <v>6</v>
      </c>
      <c r="B20" s="164" t="s">
        <v>816</v>
      </c>
      <c r="C20" s="164" t="s">
        <v>817</v>
      </c>
      <c r="D20" s="164" t="s">
        <v>188</v>
      </c>
      <c r="E20" s="165">
        <v>12</v>
      </c>
      <c r="F20" s="166"/>
      <c r="G20" s="166">
        <f t="shared" si="0"/>
        <v>0</v>
      </c>
    </row>
    <row r="21" spans="1:7" s="2" customFormat="1" ht="13.5" customHeight="1">
      <c r="A21" s="175">
        <v>7</v>
      </c>
      <c r="B21" s="176" t="s">
        <v>818</v>
      </c>
      <c r="C21" s="176" t="s">
        <v>819</v>
      </c>
      <c r="D21" s="176" t="s">
        <v>188</v>
      </c>
      <c r="E21" s="177">
        <v>12</v>
      </c>
      <c r="F21" s="178"/>
      <c r="G21" s="178">
        <f t="shared" si="0"/>
        <v>0</v>
      </c>
    </row>
    <row r="22" spans="1:7" s="2" customFormat="1" ht="13.5" customHeight="1">
      <c r="A22" s="175">
        <v>8</v>
      </c>
      <c r="B22" s="176" t="s">
        <v>820</v>
      </c>
      <c r="C22" s="176" t="s">
        <v>821</v>
      </c>
      <c r="D22" s="176" t="s">
        <v>142</v>
      </c>
      <c r="E22" s="177">
        <v>12</v>
      </c>
      <c r="F22" s="178"/>
      <c r="G22" s="178">
        <f t="shared" si="0"/>
        <v>0</v>
      </c>
    </row>
    <row r="23" spans="1:7" s="2" customFormat="1" ht="24" customHeight="1">
      <c r="A23" s="163">
        <v>9</v>
      </c>
      <c r="B23" s="164" t="s">
        <v>822</v>
      </c>
      <c r="C23" s="164" t="s">
        <v>823</v>
      </c>
      <c r="D23" s="164" t="s">
        <v>158</v>
      </c>
      <c r="E23" s="165">
        <v>8</v>
      </c>
      <c r="F23" s="166"/>
      <c r="G23" s="166">
        <f t="shared" si="0"/>
        <v>0</v>
      </c>
    </row>
    <row r="24" spans="1:7" s="2" customFormat="1" ht="13.5" customHeight="1">
      <c r="A24" s="175">
        <v>10</v>
      </c>
      <c r="B24" s="176" t="s">
        <v>824</v>
      </c>
      <c r="C24" s="176" t="s">
        <v>825</v>
      </c>
      <c r="D24" s="176" t="s">
        <v>158</v>
      </c>
      <c r="E24" s="177">
        <v>8</v>
      </c>
      <c r="F24" s="178"/>
      <c r="G24" s="178">
        <f t="shared" si="0"/>
        <v>0</v>
      </c>
    </row>
    <row r="25" spans="1:7" s="2" customFormat="1" ht="24" customHeight="1">
      <c r="A25" s="163">
        <v>19</v>
      </c>
      <c r="B25" s="164" t="s">
        <v>822</v>
      </c>
      <c r="C25" s="164" t="s">
        <v>823</v>
      </c>
      <c r="D25" s="164" t="s">
        <v>158</v>
      </c>
      <c r="E25" s="165">
        <v>51</v>
      </c>
      <c r="F25" s="166"/>
      <c r="G25" s="166">
        <f t="shared" si="0"/>
        <v>0</v>
      </c>
    </row>
    <row r="26" spans="1:7" s="2" customFormat="1" ht="13.5" customHeight="1">
      <c r="A26" s="175">
        <v>20</v>
      </c>
      <c r="B26" s="176" t="s">
        <v>826</v>
      </c>
      <c r="C26" s="176" t="s">
        <v>827</v>
      </c>
      <c r="D26" s="176" t="s">
        <v>158</v>
      </c>
      <c r="E26" s="177">
        <v>51</v>
      </c>
      <c r="F26" s="178"/>
      <c r="G26" s="178">
        <f t="shared" si="0"/>
        <v>0</v>
      </c>
    </row>
    <row r="27" spans="1:7" s="2" customFormat="1" ht="13.5" customHeight="1">
      <c r="A27" s="163">
        <v>11</v>
      </c>
      <c r="B27" s="164" t="s">
        <v>828</v>
      </c>
      <c r="C27" s="164" t="s">
        <v>829</v>
      </c>
      <c r="D27" s="164" t="s">
        <v>188</v>
      </c>
      <c r="E27" s="165">
        <v>11</v>
      </c>
      <c r="F27" s="166"/>
      <c r="G27" s="166">
        <f t="shared" si="0"/>
        <v>0</v>
      </c>
    </row>
    <row r="28" spans="1:7" s="2" customFormat="1" ht="13.5" customHeight="1">
      <c r="A28" s="175">
        <v>12</v>
      </c>
      <c r="B28" s="176" t="s">
        <v>830</v>
      </c>
      <c r="C28" s="176" t="s">
        <v>831</v>
      </c>
      <c r="D28" s="176" t="s">
        <v>188</v>
      </c>
      <c r="E28" s="177">
        <v>11</v>
      </c>
      <c r="F28" s="178"/>
      <c r="G28" s="178">
        <f t="shared" si="0"/>
        <v>0</v>
      </c>
    </row>
    <row r="29" spans="1:7" s="2" customFormat="1" ht="13.5" customHeight="1">
      <c r="A29" s="175">
        <v>13</v>
      </c>
      <c r="B29" s="176" t="s">
        <v>832</v>
      </c>
      <c r="C29" s="176" t="s">
        <v>833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75">
        <v>14</v>
      </c>
      <c r="B30" s="176" t="s">
        <v>834</v>
      </c>
      <c r="C30" s="176" t="s">
        <v>835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13.5" customHeight="1">
      <c r="A31" s="175">
        <v>15</v>
      </c>
      <c r="B31" s="176" t="s">
        <v>836</v>
      </c>
      <c r="C31" s="176" t="s">
        <v>837</v>
      </c>
      <c r="D31" s="176" t="s">
        <v>158</v>
      </c>
      <c r="E31" s="177">
        <v>16</v>
      </c>
      <c r="F31" s="178"/>
      <c r="G31" s="178">
        <f t="shared" si="0"/>
        <v>0</v>
      </c>
    </row>
    <row r="32" spans="1:7" s="2" customFormat="1" ht="13.5" customHeight="1">
      <c r="A32" s="175">
        <v>16</v>
      </c>
      <c r="B32" s="176" t="s">
        <v>838</v>
      </c>
      <c r="C32" s="176" t="s">
        <v>839</v>
      </c>
      <c r="D32" s="176" t="s">
        <v>158</v>
      </c>
      <c r="E32" s="177">
        <v>8</v>
      </c>
      <c r="F32" s="178"/>
      <c r="G32" s="178">
        <f t="shared" si="0"/>
        <v>0</v>
      </c>
    </row>
    <row r="33" spans="1:7" s="2" customFormat="1" ht="13.5" customHeight="1">
      <c r="A33" s="175">
        <v>17</v>
      </c>
      <c r="B33" s="176" t="s">
        <v>840</v>
      </c>
      <c r="C33" s="176" t="s">
        <v>841</v>
      </c>
      <c r="D33" s="176" t="s">
        <v>158</v>
      </c>
      <c r="E33" s="177">
        <v>16</v>
      </c>
      <c r="F33" s="178"/>
      <c r="G33" s="178">
        <f t="shared" si="0"/>
        <v>0</v>
      </c>
    </row>
    <row r="34" spans="1:7" s="2" customFormat="1" ht="13.5" customHeight="1">
      <c r="A34" s="175">
        <v>18</v>
      </c>
      <c r="B34" s="176" t="s">
        <v>842</v>
      </c>
      <c r="C34" s="176" t="s">
        <v>843</v>
      </c>
      <c r="D34" s="176" t="s">
        <v>158</v>
      </c>
      <c r="E34" s="177">
        <v>32</v>
      </c>
      <c r="F34" s="178"/>
      <c r="G34" s="178">
        <f t="shared" si="0"/>
        <v>0</v>
      </c>
    </row>
    <row r="35" spans="1:7" s="2" customFormat="1" ht="13.5" customHeight="1">
      <c r="A35" s="163">
        <v>21</v>
      </c>
      <c r="B35" s="164" t="s">
        <v>844</v>
      </c>
      <c r="C35" s="164" t="s">
        <v>845</v>
      </c>
      <c r="D35" s="164" t="s">
        <v>188</v>
      </c>
      <c r="E35" s="165">
        <v>72</v>
      </c>
      <c r="F35" s="166"/>
      <c r="G35" s="166">
        <f t="shared" si="0"/>
        <v>0</v>
      </c>
    </row>
    <row r="36" spans="1:7" s="2" customFormat="1" ht="13.5" customHeight="1">
      <c r="A36" s="175">
        <v>22</v>
      </c>
      <c r="B36" s="176" t="s">
        <v>846</v>
      </c>
      <c r="C36" s="176" t="s">
        <v>847</v>
      </c>
      <c r="D36" s="176" t="s">
        <v>188</v>
      </c>
      <c r="E36" s="177">
        <v>72</v>
      </c>
      <c r="F36" s="178"/>
      <c r="G36" s="178">
        <f t="shared" si="0"/>
        <v>0</v>
      </c>
    </row>
    <row r="37" spans="1:7" s="2" customFormat="1" ht="13.5" customHeight="1">
      <c r="A37" s="175">
        <v>23</v>
      </c>
      <c r="B37" s="176" t="s">
        <v>848</v>
      </c>
      <c r="C37" s="176" t="s">
        <v>849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13.5" customHeight="1">
      <c r="A38" s="175">
        <v>24</v>
      </c>
      <c r="B38" s="176" t="s">
        <v>834</v>
      </c>
      <c r="C38" s="176" t="s">
        <v>835</v>
      </c>
      <c r="D38" s="176" t="s">
        <v>158</v>
      </c>
      <c r="E38" s="177">
        <v>10</v>
      </c>
      <c r="F38" s="178"/>
      <c r="G38" s="178">
        <f t="shared" si="0"/>
        <v>0</v>
      </c>
    </row>
    <row r="39" spans="1:7" s="2" customFormat="1" ht="13.5" customHeight="1">
      <c r="A39" s="175">
        <v>25</v>
      </c>
      <c r="B39" s="176" t="s">
        <v>836</v>
      </c>
      <c r="C39" s="176" t="s">
        <v>837</v>
      </c>
      <c r="D39" s="176" t="s">
        <v>158</v>
      </c>
      <c r="E39" s="177">
        <v>110</v>
      </c>
      <c r="F39" s="178"/>
      <c r="G39" s="178">
        <f t="shared" si="0"/>
        <v>0</v>
      </c>
    </row>
    <row r="40" spans="1:7" s="2" customFormat="1" ht="13.5" customHeight="1">
      <c r="A40" s="175">
        <v>26</v>
      </c>
      <c r="B40" s="176" t="s">
        <v>838</v>
      </c>
      <c r="C40" s="176" t="s">
        <v>839</v>
      </c>
      <c r="D40" s="176" t="s">
        <v>158</v>
      </c>
      <c r="E40" s="177">
        <v>14</v>
      </c>
      <c r="F40" s="178"/>
      <c r="G40" s="178">
        <f t="shared" si="0"/>
        <v>0</v>
      </c>
    </row>
    <row r="41" spans="1:7" s="2" customFormat="1" ht="13.5" customHeight="1">
      <c r="A41" s="175">
        <v>29</v>
      </c>
      <c r="B41" s="176" t="s">
        <v>850</v>
      </c>
      <c r="C41" s="176" t="s">
        <v>839</v>
      </c>
      <c r="D41" s="176" t="s">
        <v>158</v>
      </c>
      <c r="E41" s="177">
        <v>48</v>
      </c>
      <c r="F41" s="178"/>
      <c r="G41" s="178">
        <f t="shared" si="0"/>
        <v>0</v>
      </c>
    </row>
    <row r="42" spans="1:7" s="2" customFormat="1" ht="13.5" customHeight="1">
      <c r="A42" s="175">
        <v>27</v>
      </c>
      <c r="B42" s="176" t="s">
        <v>840</v>
      </c>
      <c r="C42" s="176" t="s">
        <v>841</v>
      </c>
      <c r="D42" s="176" t="s">
        <v>158</v>
      </c>
      <c r="E42" s="177">
        <v>124</v>
      </c>
      <c r="F42" s="178"/>
      <c r="G42" s="178">
        <f t="shared" si="0"/>
        <v>0</v>
      </c>
    </row>
    <row r="43" spans="1:7" s="2" customFormat="1" ht="13.5" customHeight="1">
      <c r="A43" s="175">
        <v>28</v>
      </c>
      <c r="B43" s="176" t="s">
        <v>842</v>
      </c>
      <c r="C43" s="176" t="s">
        <v>843</v>
      </c>
      <c r="D43" s="176" t="s">
        <v>158</v>
      </c>
      <c r="E43" s="177">
        <v>248</v>
      </c>
      <c r="F43" s="178"/>
      <c r="G43" s="178">
        <f t="shared" si="0"/>
        <v>0</v>
      </c>
    </row>
    <row r="44" spans="1:7" s="2" customFormat="1" ht="13.5" customHeight="1">
      <c r="A44" s="175">
        <v>30</v>
      </c>
      <c r="B44" s="176" t="s">
        <v>851</v>
      </c>
      <c r="C44" s="176" t="s">
        <v>852</v>
      </c>
      <c r="D44" s="176" t="s">
        <v>188</v>
      </c>
      <c r="E44" s="177">
        <v>62</v>
      </c>
      <c r="F44" s="178"/>
      <c r="G44" s="178">
        <f t="shared" si="0"/>
        <v>0</v>
      </c>
    </row>
    <row r="45" spans="1:7" s="2" customFormat="1" ht="13.5" customHeight="1">
      <c r="A45" s="163">
        <v>31</v>
      </c>
      <c r="B45" s="164" t="s">
        <v>853</v>
      </c>
      <c r="C45" s="164" t="s">
        <v>854</v>
      </c>
      <c r="D45" s="164" t="s">
        <v>188</v>
      </c>
      <c r="E45" s="165">
        <v>18</v>
      </c>
      <c r="F45" s="166"/>
      <c r="G45" s="166">
        <f t="shared" si="0"/>
        <v>0</v>
      </c>
    </row>
    <row r="46" spans="1:7" s="2" customFormat="1" ht="13.5" customHeight="1">
      <c r="A46" s="175">
        <v>32</v>
      </c>
      <c r="B46" s="176" t="s">
        <v>855</v>
      </c>
      <c r="C46" s="176" t="s">
        <v>856</v>
      </c>
      <c r="D46" s="176" t="s">
        <v>188</v>
      </c>
      <c r="E46" s="177">
        <v>9</v>
      </c>
      <c r="F46" s="178"/>
      <c r="G46" s="178">
        <f t="shared" si="0"/>
        <v>0</v>
      </c>
    </row>
    <row r="47" spans="1:7" s="2" customFormat="1" ht="13.5" customHeight="1">
      <c r="A47" s="175">
        <v>33</v>
      </c>
      <c r="B47" s="176" t="s">
        <v>851</v>
      </c>
      <c r="C47" s="176" t="s">
        <v>852</v>
      </c>
      <c r="D47" s="176" t="s">
        <v>188</v>
      </c>
      <c r="E47" s="177">
        <v>9</v>
      </c>
      <c r="F47" s="178"/>
      <c r="G47" s="178">
        <f t="shared" si="0"/>
        <v>0</v>
      </c>
    </row>
    <row r="48" spans="1:7" s="2" customFormat="1" ht="24" customHeight="1">
      <c r="A48" s="163">
        <v>34</v>
      </c>
      <c r="B48" s="164" t="s">
        <v>857</v>
      </c>
      <c r="C48" s="164" t="s">
        <v>858</v>
      </c>
      <c r="D48" s="164" t="s">
        <v>169</v>
      </c>
      <c r="E48" s="165">
        <v>260</v>
      </c>
      <c r="F48" s="166"/>
      <c r="G48" s="166">
        <f t="shared" si="0"/>
        <v>0</v>
      </c>
    </row>
    <row r="49" spans="1:7" s="2" customFormat="1" ht="13.5" customHeight="1">
      <c r="A49" s="175">
        <v>35</v>
      </c>
      <c r="B49" s="176" t="s">
        <v>859</v>
      </c>
      <c r="C49" s="176" t="s">
        <v>860</v>
      </c>
      <c r="D49" s="176" t="s">
        <v>169</v>
      </c>
      <c r="E49" s="177">
        <v>160</v>
      </c>
      <c r="F49" s="178"/>
      <c r="G49" s="178">
        <f t="shared" si="0"/>
        <v>0</v>
      </c>
    </row>
    <row r="50" spans="1:7" s="2" customFormat="1" ht="13.5" customHeight="1">
      <c r="A50" s="175">
        <v>36</v>
      </c>
      <c r="B50" s="176" t="s">
        <v>861</v>
      </c>
      <c r="C50" s="176" t="s">
        <v>862</v>
      </c>
      <c r="D50" s="176" t="s">
        <v>169</v>
      </c>
      <c r="E50" s="177">
        <v>100</v>
      </c>
      <c r="F50" s="178"/>
      <c r="G50" s="178">
        <f t="shared" si="0"/>
        <v>0</v>
      </c>
    </row>
    <row r="51" spans="1:7" s="2" customFormat="1" ht="13.5" customHeight="1">
      <c r="A51" s="163">
        <v>37</v>
      </c>
      <c r="B51" s="164" t="s">
        <v>863</v>
      </c>
      <c r="C51" s="164" t="s">
        <v>864</v>
      </c>
      <c r="D51" s="164" t="s">
        <v>158</v>
      </c>
      <c r="E51" s="165">
        <v>20</v>
      </c>
      <c r="F51" s="166"/>
      <c r="G51" s="166">
        <f t="shared" si="0"/>
        <v>0</v>
      </c>
    </row>
    <row r="52" spans="1:7" s="2" customFormat="1" ht="13.5" customHeight="1">
      <c r="A52" s="175">
        <v>38</v>
      </c>
      <c r="B52" s="176" t="s">
        <v>865</v>
      </c>
      <c r="C52" s="176" t="s">
        <v>866</v>
      </c>
      <c r="D52" s="176" t="s">
        <v>158</v>
      </c>
      <c r="E52" s="177">
        <v>20</v>
      </c>
      <c r="F52" s="178"/>
      <c r="G52" s="178">
        <f t="shared" si="0"/>
        <v>0</v>
      </c>
    </row>
    <row r="53" spans="1:7" s="2" customFormat="1" ht="13.5" customHeight="1">
      <c r="A53" s="175">
        <v>39</v>
      </c>
      <c r="B53" s="176" t="s">
        <v>201</v>
      </c>
      <c r="C53" s="176" t="s">
        <v>202</v>
      </c>
      <c r="D53" s="176" t="s">
        <v>128</v>
      </c>
      <c r="E53" s="177">
        <v>1</v>
      </c>
      <c r="F53" s="178"/>
      <c r="G53" s="178">
        <f t="shared" si="0"/>
        <v>0</v>
      </c>
    </row>
    <row r="54" spans="1:7" s="2" customFormat="1" ht="30.75" customHeight="1">
      <c r="A54" s="167"/>
      <c r="B54" s="168"/>
      <c r="C54" s="168" t="s">
        <v>149</v>
      </c>
      <c r="D54" s="168"/>
      <c r="E54" s="169"/>
      <c r="F54" s="170"/>
      <c r="G54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E29" sqref="E29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747"/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/>
      <c r="Q1" s="748"/>
      <c r="R1" s="748"/>
      <c r="S1" s="749"/>
    </row>
    <row r="2" spans="1:19" s="2" customFormat="1" ht="21" customHeight="1">
      <c r="A2" s="750"/>
      <c r="B2" s="751"/>
      <c r="C2" s="751"/>
      <c r="D2" s="751"/>
      <c r="E2" s="751"/>
      <c r="F2" s="751"/>
      <c r="G2" s="752" t="s">
        <v>0</v>
      </c>
      <c r="H2" s="751"/>
      <c r="I2" s="751"/>
      <c r="J2" s="751"/>
      <c r="K2" s="751"/>
      <c r="L2" s="751"/>
      <c r="M2" s="751"/>
      <c r="N2" s="751"/>
      <c r="O2" s="751"/>
      <c r="P2" s="751"/>
      <c r="Q2" s="751"/>
      <c r="R2" s="751"/>
      <c r="S2" s="753"/>
    </row>
    <row r="3" spans="1:19" s="2" customFormat="1" ht="14.25" customHeight="1">
      <c r="A3" s="754"/>
      <c r="B3" s="755"/>
      <c r="C3" s="755"/>
      <c r="D3" s="755"/>
      <c r="E3" s="755"/>
      <c r="F3" s="755"/>
      <c r="G3" s="755"/>
      <c r="H3" s="755"/>
      <c r="I3" s="755"/>
      <c r="J3" s="755"/>
      <c r="K3" s="755"/>
      <c r="L3" s="755"/>
      <c r="M3" s="755"/>
      <c r="N3" s="755"/>
      <c r="O3" s="755"/>
      <c r="P3" s="755"/>
      <c r="Q3" s="755"/>
      <c r="R3" s="755"/>
      <c r="S3" s="756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867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757"/>
      <c r="B19" s="758"/>
      <c r="C19" s="758"/>
      <c r="D19" s="48">
        <v>0</v>
      </c>
      <c r="E19" s="49">
        <v>0</v>
      </c>
      <c r="F19" s="759"/>
      <c r="G19" s="760"/>
      <c r="H19" s="758"/>
      <c r="I19" s="48">
        <v>0</v>
      </c>
      <c r="J19" s="49">
        <v>0</v>
      </c>
      <c r="K19" s="52"/>
      <c r="L19" s="760"/>
      <c r="M19" s="758"/>
      <c r="N19" s="758"/>
      <c r="O19" s="53"/>
      <c r="P19" s="48">
        <v>0</v>
      </c>
      <c r="Q19" s="760"/>
      <c r="R19" s="54">
        <v>0</v>
      </c>
      <c r="S19" s="761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62">
        <v>0</v>
      </c>
      <c r="K22" s="76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v>0</v>
      </c>
      <c r="F23" s="69"/>
      <c r="G23" s="64" t="s">
        <v>44</v>
      </c>
      <c r="H23" s="17" t="s">
        <v>45</v>
      </c>
      <c r="I23" s="71"/>
      <c r="J23" s="762">
        <v>0</v>
      </c>
      <c r="K23" s="76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'104_2_R04_1-2'!F14+'104_3_R04_3'!F14</f>
        <v>0</v>
      </c>
      <c r="F24" s="69"/>
      <c r="G24" s="64" t="s">
        <v>50</v>
      </c>
      <c r="H24" s="70" t="s">
        <v>51</v>
      </c>
      <c r="I24" s="71"/>
      <c r="J24" s="762">
        <v>0</v>
      </c>
      <c r="K24" s="76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'104_2_R04_1-2'!F13+'104_3_R04_3'!F13</f>
        <v>0</v>
      </c>
      <c r="F25" s="69"/>
      <c r="G25" s="64" t="s">
        <v>55</v>
      </c>
      <c r="H25" s="70"/>
      <c r="I25" s="71"/>
      <c r="J25" s="762">
        <v>0</v>
      </c>
      <c r="K25" s="76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'104_2_R04_1-2'!F18+'104_3_R04_3'!F18+'104_4_R04_4'!F14</f>
        <v>0</v>
      </c>
      <c r="F26" s="69"/>
      <c r="G26" s="79"/>
      <c r="H26" s="75"/>
      <c r="I26" s="71"/>
      <c r="J26" s="764"/>
      <c r="K26" s="76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'104_2_R04_1-2'!F17+'104_3_R04_3'!F17+'104_4_R04_4'!F13</f>
        <v>0</v>
      </c>
      <c r="F27" s="69"/>
      <c r="G27" s="79"/>
      <c r="H27" s="75"/>
      <c r="I27" s="71"/>
      <c r="J27" s="764"/>
      <c r="K27" s="763"/>
      <c r="L27" s="64" t="s">
        <v>63</v>
      </c>
      <c r="M27" s="70" t="s">
        <v>64</v>
      </c>
      <c r="N27" s="75"/>
      <c r="O27" s="17"/>
      <c r="P27" s="75"/>
      <c r="Q27" s="71"/>
      <c r="R27" s="68">
        <f>'104_1_společný'!G18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765"/>
      <c r="K28" s="766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'104_1_společný'!G13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767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767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768">
        <v>0</v>
      </c>
      <c r="S38" s="141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F20" sqref="F20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</v>
      </c>
      <c r="B14" s="164" t="s">
        <v>115</v>
      </c>
      <c r="C14" s="164" t="s">
        <v>116</v>
      </c>
      <c r="D14" s="164" t="s">
        <v>117</v>
      </c>
      <c r="E14" s="165">
        <v>20</v>
      </c>
      <c r="F14" s="166"/>
      <c r="G14" s="166">
        <f>E14*F14</f>
        <v>0</v>
      </c>
    </row>
    <row r="15" spans="1:7" s="2" customFormat="1" ht="13.5" customHeight="1">
      <c r="A15" s="163">
        <v>2</v>
      </c>
      <c r="B15" s="164" t="s">
        <v>476</v>
      </c>
      <c r="C15" s="164" t="s">
        <v>477</v>
      </c>
      <c r="D15" s="164" t="s">
        <v>117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63">
        <v>3</v>
      </c>
      <c r="B16" s="164" t="s">
        <v>118</v>
      </c>
      <c r="C16" s="164" t="s">
        <v>119</v>
      </c>
      <c r="D16" s="164" t="s">
        <v>117</v>
      </c>
      <c r="E16" s="165">
        <v>5</v>
      </c>
      <c r="F16" s="166"/>
      <c r="G16" s="166">
        <f>E16*F16</f>
        <v>0</v>
      </c>
    </row>
    <row r="17" spans="1:7" s="2" customFormat="1" ht="13.5" customHeight="1">
      <c r="A17" s="163">
        <v>4</v>
      </c>
      <c r="B17" s="164" t="s">
        <v>120</v>
      </c>
      <c r="C17" s="164" t="s">
        <v>121</v>
      </c>
      <c r="D17" s="164" t="s">
        <v>117</v>
      </c>
      <c r="E17" s="165">
        <v>8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SUM(G19,G22,G24,G26)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SUM(G20:G21)</f>
        <v>0</v>
      </c>
    </row>
    <row r="20" spans="1:7" s="2" customFormat="1" ht="13.5" customHeight="1">
      <c r="A20" s="163">
        <v>5</v>
      </c>
      <c r="B20" s="164" t="s">
        <v>126</v>
      </c>
      <c r="C20" s="164" t="s">
        <v>127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6</v>
      </c>
      <c r="B21" s="164" t="s">
        <v>129</v>
      </c>
      <c r="C21" s="164" t="s">
        <v>130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28.5" customHeight="1">
      <c r="A22" s="159"/>
      <c r="B22" s="160" t="s">
        <v>131</v>
      </c>
      <c r="C22" s="160" t="s">
        <v>41</v>
      </c>
      <c r="D22" s="160"/>
      <c r="E22" s="161"/>
      <c r="F22" s="162"/>
      <c r="G22" s="162">
        <f>G23</f>
        <v>0</v>
      </c>
    </row>
    <row r="23" spans="1:7" s="2" customFormat="1" ht="13.5" customHeight="1">
      <c r="A23" s="163">
        <v>7</v>
      </c>
      <c r="B23" s="164" t="s">
        <v>132</v>
      </c>
      <c r="C23" s="164" t="s">
        <v>133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134</v>
      </c>
      <c r="C24" s="160" t="s">
        <v>135</v>
      </c>
      <c r="D24" s="160"/>
      <c r="E24" s="161"/>
      <c r="F24" s="162"/>
      <c r="G24" s="162">
        <f>G25</f>
        <v>0</v>
      </c>
    </row>
    <row r="25" spans="1:7" s="2" customFormat="1" ht="13.5" customHeight="1">
      <c r="A25" s="163">
        <v>8</v>
      </c>
      <c r="B25" s="164" t="s">
        <v>136</v>
      </c>
      <c r="C25" s="164" t="s">
        <v>137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28.5" customHeight="1">
      <c r="A26" s="159"/>
      <c r="B26" s="160" t="s">
        <v>138</v>
      </c>
      <c r="C26" s="160" t="s">
        <v>139</v>
      </c>
      <c r="D26" s="160"/>
      <c r="E26" s="161"/>
      <c r="F26" s="162"/>
      <c r="G26" s="162">
        <f>SUM(G27:G29)</f>
        <v>0</v>
      </c>
    </row>
    <row r="27" spans="1:7" s="2" customFormat="1" ht="13.5" customHeight="1">
      <c r="A27" s="163">
        <v>9</v>
      </c>
      <c r="B27" s="164" t="s">
        <v>143</v>
      </c>
      <c r="C27" s="164" t="s">
        <v>144</v>
      </c>
      <c r="D27" s="164" t="s">
        <v>117</v>
      </c>
      <c r="E27" s="165">
        <v>10</v>
      </c>
      <c r="F27" s="166"/>
      <c r="G27" s="166">
        <f>E27*F27</f>
        <v>0</v>
      </c>
    </row>
    <row r="28" spans="1:7" s="2" customFormat="1" ht="13.5" customHeight="1">
      <c r="A28" s="163">
        <v>10</v>
      </c>
      <c r="B28" s="164" t="s">
        <v>145</v>
      </c>
      <c r="C28" s="164" t="s">
        <v>146</v>
      </c>
      <c r="D28" s="164" t="s">
        <v>128</v>
      </c>
      <c r="E28" s="165">
        <v>1</v>
      </c>
      <c r="F28" s="166"/>
      <c r="G28" s="166">
        <f>E28*F28</f>
        <v>0</v>
      </c>
    </row>
    <row r="29" spans="1:7" s="2" customFormat="1" ht="13.5" customHeight="1">
      <c r="A29" s="163">
        <v>11</v>
      </c>
      <c r="B29" s="164" t="s">
        <v>147</v>
      </c>
      <c r="C29" s="164" t="s">
        <v>148</v>
      </c>
      <c r="D29" s="164" t="s">
        <v>128</v>
      </c>
      <c r="E29" s="165">
        <v>1</v>
      </c>
      <c r="F29" s="166"/>
      <c r="G29" s="166">
        <f>E29*F29</f>
        <v>0</v>
      </c>
    </row>
    <row r="30" spans="1:7" s="2" customFormat="1" ht="30.75" customHeight="1">
      <c r="A30" s="167"/>
      <c r="B30" s="168"/>
      <c r="C30" s="168" t="s">
        <v>149</v>
      </c>
      <c r="D30" s="168"/>
      <c r="E30" s="169"/>
      <c r="F30" s="170"/>
      <c r="G30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topLeftCell="A4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869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5</v>
      </c>
      <c r="B15" s="164" t="s">
        <v>520</v>
      </c>
      <c r="C15" s="164" t="s">
        <v>521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6</v>
      </c>
      <c r="B16" s="176" t="s">
        <v>870</v>
      </c>
      <c r="C16" s="176" t="s">
        <v>871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SUM(G20,G22,G24:G26,G29,G31,G33,G35,G37,G39,G41,G43,G45,G47,G49,G51,G53,G55,G57,G61,G63,G65)+SUM(G67,G69,G71,G73,G75,G77,G79,G81,G83,G85,G87,G89,G91,G93,G95,G97,G99,G101,G103)</f>
        <v>0</v>
      </c>
      <c r="G17" s="158">
        <f>SUM(G18)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SUM(G19,G21,G23,G27:G28,G30,G32,G34,G36,G38,G40,G42,G44,G46,G48,G50,G52,G54,G56,G58:G60)+SUM(G62,G64,G66,G68,G70,G72,G74,G76,G78,G80,G82,G84,G86,G88,G90,G92,G94,G96,G98,G100,G102,G104)</f>
        <v>0</v>
      </c>
      <c r="G18" s="162">
        <f>SUM(G19:G104)</f>
        <v>0</v>
      </c>
    </row>
    <row r="19" spans="1:7" s="2" customFormat="1" ht="13.5" customHeight="1">
      <c r="A19" s="175">
        <v>84</v>
      </c>
      <c r="B19" s="176" t="s">
        <v>872</v>
      </c>
      <c r="C19" s="176" t="s">
        <v>873</v>
      </c>
      <c r="D19" s="176" t="s">
        <v>128</v>
      </c>
      <c r="E19" s="177">
        <v>1</v>
      </c>
      <c r="F19" s="178"/>
      <c r="G19" s="178">
        <f t="shared" ref="G19:G82" si="0">E19*F19</f>
        <v>0</v>
      </c>
    </row>
    <row r="20" spans="1:7" s="2" customFormat="1" ht="24" customHeight="1">
      <c r="A20" s="163">
        <v>78</v>
      </c>
      <c r="B20" s="164" t="s">
        <v>238</v>
      </c>
      <c r="C20" s="164" t="s">
        <v>239</v>
      </c>
      <c r="D20" s="164" t="s">
        <v>158</v>
      </c>
      <c r="E20" s="165">
        <v>110</v>
      </c>
      <c r="F20" s="166"/>
      <c r="G20" s="166">
        <f t="shared" si="0"/>
        <v>0</v>
      </c>
    </row>
    <row r="21" spans="1:7" s="2" customFormat="1" ht="13.5" customHeight="1">
      <c r="A21" s="175">
        <v>79</v>
      </c>
      <c r="B21" s="176" t="s">
        <v>240</v>
      </c>
      <c r="C21" s="176" t="s">
        <v>241</v>
      </c>
      <c r="D21" s="176" t="s">
        <v>158</v>
      </c>
      <c r="E21" s="177">
        <v>110</v>
      </c>
      <c r="F21" s="178"/>
      <c r="G21" s="178">
        <f t="shared" si="0"/>
        <v>0</v>
      </c>
    </row>
    <row r="22" spans="1:7" s="2" customFormat="1" ht="24" customHeight="1">
      <c r="A22" s="163">
        <v>80</v>
      </c>
      <c r="B22" s="164" t="s">
        <v>242</v>
      </c>
      <c r="C22" s="164" t="s">
        <v>243</v>
      </c>
      <c r="D22" s="164" t="s">
        <v>158</v>
      </c>
      <c r="E22" s="165">
        <v>3</v>
      </c>
      <c r="F22" s="166"/>
      <c r="G22" s="166">
        <f t="shared" si="0"/>
        <v>0</v>
      </c>
    </row>
    <row r="23" spans="1:7" s="2" customFormat="1" ht="13.5" customHeight="1">
      <c r="A23" s="175">
        <v>81</v>
      </c>
      <c r="B23" s="176" t="s">
        <v>244</v>
      </c>
      <c r="C23" s="176" t="s">
        <v>245</v>
      </c>
      <c r="D23" s="176" t="s">
        <v>158</v>
      </c>
      <c r="E23" s="177">
        <v>3</v>
      </c>
      <c r="F23" s="178"/>
      <c r="G23" s="178">
        <f t="shared" si="0"/>
        <v>0</v>
      </c>
    </row>
    <row r="24" spans="1:7" s="2" customFormat="1" ht="24" customHeight="1">
      <c r="A24" s="163">
        <v>94</v>
      </c>
      <c r="B24" s="164" t="s">
        <v>874</v>
      </c>
      <c r="C24" s="164" t="s">
        <v>875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24" customHeight="1">
      <c r="A25" s="163">
        <v>93</v>
      </c>
      <c r="B25" s="164" t="s">
        <v>542</v>
      </c>
      <c r="C25" s="164" t="s">
        <v>543</v>
      </c>
      <c r="D25" s="164" t="s">
        <v>158</v>
      </c>
      <c r="E25" s="165">
        <v>8</v>
      </c>
      <c r="F25" s="166"/>
      <c r="G25" s="166">
        <f t="shared" si="0"/>
        <v>0</v>
      </c>
    </row>
    <row r="26" spans="1:7" s="2" customFormat="1" ht="24" customHeight="1">
      <c r="A26" s="163">
        <v>95</v>
      </c>
      <c r="B26" s="164" t="s">
        <v>876</v>
      </c>
      <c r="C26" s="164" t="s">
        <v>877</v>
      </c>
      <c r="D26" s="164" t="s">
        <v>158</v>
      </c>
      <c r="E26" s="165">
        <v>2</v>
      </c>
      <c r="F26" s="166"/>
      <c r="G26" s="166">
        <f t="shared" si="0"/>
        <v>0</v>
      </c>
    </row>
    <row r="27" spans="1:7" s="2" customFormat="1" ht="13.5" customHeight="1">
      <c r="A27" s="175">
        <v>96</v>
      </c>
      <c r="B27" s="176" t="s">
        <v>878</v>
      </c>
      <c r="C27" s="176" t="s">
        <v>879</v>
      </c>
      <c r="D27" s="176" t="s">
        <v>158</v>
      </c>
      <c r="E27" s="177">
        <v>6</v>
      </c>
      <c r="F27" s="178"/>
      <c r="G27" s="178">
        <f t="shared" si="0"/>
        <v>0</v>
      </c>
    </row>
    <row r="28" spans="1:7" s="2" customFormat="1" ht="13.5" customHeight="1">
      <c r="A28" s="175">
        <v>97</v>
      </c>
      <c r="B28" s="176" t="s">
        <v>880</v>
      </c>
      <c r="C28" s="176" t="s">
        <v>881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24" customHeight="1">
      <c r="A29" s="163">
        <v>53</v>
      </c>
      <c r="B29" s="164" t="s">
        <v>882</v>
      </c>
      <c r="C29" s="164" t="s">
        <v>883</v>
      </c>
      <c r="D29" s="164" t="s">
        <v>158</v>
      </c>
      <c r="E29" s="165">
        <v>2</v>
      </c>
      <c r="F29" s="166"/>
      <c r="G29" s="166">
        <f t="shared" si="0"/>
        <v>0</v>
      </c>
    </row>
    <row r="30" spans="1:7" s="2" customFormat="1" ht="13.5" customHeight="1">
      <c r="A30" s="175">
        <v>59</v>
      </c>
      <c r="B30" s="176" t="s">
        <v>884</v>
      </c>
      <c r="C30" s="176" t="s">
        <v>885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24" customHeight="1">
      <c r="A31" s="163">
        <v>54</v>
      </c>
      <c r="B31" s="164" t="s">
        <v>886</v>
      </c>
      <c r="C31" s="164" t="s">
        <v>887</v>
      </c>
      <c r="D31" s="164" t="s">
        <v>158</v>
      </c>
      <c r="E31" s="165">
        <v>3</v>
      </c>
      <c r="F31" s="166"/>
      <c r="G31" s="166">
        <f t="shared" si="0"/>
        <v>0</v>
      </c>
    </row>
    <row r="32" spans="1:7" s="2" customFormat="1" ht="13.5" customHeight="1">
      <c r="A32" s="175">
        <v>38</v>
      </c>
      <c r="B32" s="176" t="s">
        <v>888</v>
      </c>
      <c r="C32" s="176" t="s">
        <v>889</v>
      </c>
      <c r="D32" s="176" t="s">
        <v>158</v>
      </c>
      <c r="E32" s="177">
        <v>3</v>
      </c>
      <c r="F32" s="178"/>
      <c r="G32" s="178">
        <f t="shared" si="0"/>
        <v>0</v>
      </c>
    </row>
    <row r="33" spans="1:7" s="2" customFormat="1" ht="24" customHeight="1">
      <c r="A33" s="163">
        <v>60</v>
      </c>
      <c r="B33" s="164" t="s">
        <v>886</v>
      </c>
      <c r="C33" s="164" t="s">
        <v>887</v>
      </c>
      <c r="D33" s="164" t="s">
        <v>158</v>
      </c>
      <c r="E33" s="165">
        <v>1</v>
      </c>
      <c r="F33" s="166"/>
      <c r="G33" s="166">
        <f t="shared" si="0"/>
        <v>0</v>
      </c>
    </row>
    <row r="34" spans="1:7" s="2" customFormat="1" ht="13.5" customHeight="1">
      <c r="A34" s="175">
        <v>61</v>
      </c>
      <c r="B34" s="176" t="s">
        <v>890</v>
      </c>
      <c r="C34" s="176" t="s">
        <v>891</v>
      </c>
      <c r="D34" s="176" t="s">
        <v>158</v>
      </c>
      <c r="E34" s="177">
        <v>1</v>
      </c>
      <c r="F34" s="178"/>
      <c r="G34" s="178">
        <f t="shared" si="0"/>
        <v>0</v>
      </c>
    </row>
    <row r="35" spans="1:7" s="2" customFormat="1" ht="24" customHeight="1">
      <c r="A35" s="163">
        <v>55</v>
      </c>
      <c r="B35" s="164" t="s">
        <v>892</v>
      </c>
      <c r="C35" s="164" t="s">
        <v>893</v>
      </c>
      <c r="D35" s="164" t="s">
        <v>158</v>
      </c>
      <c r="E35" s="165">
        <v>2</v>
      </c>
      <c r="F35" s="166"/>
      <c r="G35" s="166">
        <f t="shared" si="0"/>
        <v>0</v>
      </c>
    </row>
    <row r="36" spans="1:7" s="2" customFormat="1" ht="13.5" customHeight="1">
      <c r="A36" s="175">
        <v>57</v>
      </c>
      <c r="B36" s="176" t="s">
        <v>894</v>
      </c>
      <c r="C36" s="176" t="s">
        <v>895</v>
      </c>
      <c r="D36" s="176" t="s">
        <v>158</v>
      </c>
      <c r="E36" s="177">
        <v>2</v>
      </c>
      <c r="F36" s="178"/>
      <c r="G36" s="178">
        <f t="shared" si="0"/>
        <v>0</v>
      </c>
    </row>
    <row r="37" spans="1:7" s="2" customFormat="1" ht="24" customHeight="1">
      <c r="A37" s="163">
        <v>76</v>
      </c>
      <c r="B37" s="164" t="s">
        <v>746</v>
      </c>
      <c r="C37" s="164" t="s">
        <v>747</v>
      </c>
      <c r="D37" s="164" t="s">
        <v>158</v>
      </c>
      <c r="E37" s="165">
        <v>1</v>
      </c>
      <c r="F37" s="166"/>
      <c r="G37" s="166">
        <f t="shared" si="0"/>
        <v>0</v>
      </c>
    </row>
    <row r="38" spans="1:7" s="2" customFormat="1" ht="13.5" customHeight="1">
      <c r="A38" s="175">
        <v>77</v>
      </c>
      <c r="B38" s="176" t="s">
        <v>748</v>
      </c>
      <c r="C38" s="176" t="s">
        <v>749</v>
      </c>
      <c r="D38" s="176" t="s">
        <v>158</v>
      </c>
      <c r="E38" s="177">
        <v>1</v>
      </c>
      <c r="F38" s="178"/>
      <c r="G38" s="178">
        <f t="shared" si="0"/>
        <v>0</v>
      </c>
    </row>
    <row r="39" spans="1:7" s="2" customFormat="1" ht="24" customHeight="1">
      <c r="A39" s="163">
        <v>56</v>
      </c>
      <c r="B39" s="164" t="s">
        <v>896</v>
      </c>
      <c r="C39" s="164" t="s">
        <v>897</v>
      </c>
      <c r="D39" s="164" t="s">
        <v>158</v>
      </c>
      <c r="E39" s="165">
        <v>2</v>
      </c>
      <c r="F39" s="166"/>
      <c r="G39" s="166">
        <f t="shared" si="0"/>
        <v>0</v>
      </c>
    </row>
    <row r="40" spans="1:7" s="2" customFormat="1" ht="13.5" customHeight="1">
      <c r="A40" s="175">
        <v>58</v>
      </c>
      <c r="B40" s="176" t="s">
        <v>898</v>
      </c>
      <c r="C40" s="176" t="s">
        <v>899</v>
      </c>
      <c r="D40" s="176" t="s">
        <v>158</v>
      </c>
      <c r="E40" s="177">
        <v>2</v>
      </c>
      <c r="F40" s="178"/>
      <c r="G40" s="178">
        <f t="shared" si="0"/>
        <v>0</v>
      </c>
    </row>
    <row r="41" spans="1:7" s="2" customFormat="1" ht="13.5" customHeight="1">
      <c r="A41" s="163">
        <v>7</v>
      </c>
      <c r="B41" s="164" t="s">
        <v>548</v>
      </c>
      <c r="C41" s="164" t="s">
        <v>549</v>
      </c>
      <c r="D41" s="164" t="s">
        <v>158</v>
      </c>
      <c r="E41" s="165">
        <v>3</v>
      </c>
      <c r="F41" s="166"/>
      <c r="G41" s="166">
        <f t="shared" si="0"/>
        <v>0</v>
      </c>
    </row>
    <row r="42" spans="1:7" s="2" customFormat="1" ht="24" customHeight="1">
      <c r="A42" s="175">
        <v>8</v>
      </c>
      <c r="B42" s="176" t="s">
        <v>900</v>
      </c>
      <c r="C42" s="176" t="s">
        <v>901</v>
      </c>
      <c r="D42" s="176" t="s">
        <v>158</v>
      </c>
      <c r="E42" s="177">
        <v>3</v>
      </c>
      <c r="F42" s="178"/>
      <c r="G42" s="178">
        <f t="shared" si="0"/>
        <v>0</v>
      </c>
    </row>
    <row r="43" spans="1:7" s="2" customFormat="1" ht="13.5" customHeight="1">
      <c r="A43" s="163">
        <v>9</v>
      </c>
      <c r="B43" s="164" t="s">
        <v>638</v>
      </c>
      <c r="C43" s="164" t="s">
        <v>639</v>
      </c>
      <c r="D43" s="164" t="s">
        <v>158</v>
      </c>
      <c r="E43" s="165">
        <v>13</v>
      </c>
      <c r="F43" s="166"/>
      <c r="G43" s="166">
        <f t="shared" si="0"/>
        <v>0</v>
      </c>
    </row>
    <row r="44" spans="1:7" s="2" customFormat="1" ht="13.5" customHeight="1">
      <c r="A44" s="175">
        <v>10</v>
      </c>
      <c r="B44" s="176" t="s">
        <v>640</v>
      </c>
      <c r="C44" s="176" t="s">
        <v>641</v>
      </c>
      <c r="D44" s="176" t="s">
        <v>158</v>
      </c>
      <c r="E44" s="177">
        <v>13</v>
      </c>
      <c r="F44" s="178"/>
      <c r="G44" s="178">
        <f t="shared" si="0"/>
        <v>0</v>
      </c>
    </row>
    <row r="45" spans="1:7" s="2" customFormat="1" ht="13.5" customHeight="1">
      <c r="A45" s="163">
        <v>11</v>
      </c>
      <c r="B45" s="164" t="s">
        <v>638</v>
      </c>
      <c r="C45" s="164" t="s">
        <v>639</v>
      </c>
      <c r="D45" s="164" t="s">
        <v>158</v>
      </c>
      <c r="E45" s="165">
        <v>8</v>
      </c>
      <c r="F45" s="166"/>
      <c r="G45" s="166">
        <f t="shared" si="0"/>
        <v>0</v>
      </c>
    </row>
    <row r="46" spans="1:7" s="2" customFormat="1" ht="13.5" customHeight="1">
      <c r="A46" s="175">
        <v>12</v>
      </c>
      <c r="B46" s="176" t="s">
        <v>752</v>
      </c>
      <c r="C46" s="176" t="s">
        <v>753</v>
      </c>
      <c r="D46" s="176" t="s">
        <v>158</v>
      </c>
      <c r="E46" s="177">
        <v>8</v>
      </c>
      <c r="F46" s="178"/>
      <c r="G46" s="178">
        <f t="shared" si="0"/>
        <v>0</v>
      </c>
    </row>
    <row r="47" spans="1:7" s="2" customFormat="1" ht="13.5" customHeight="1">
      <c r="A47" s="163">
        <v>13</v>
      </c>
      <c r="B47" s="164" t="s">
        <v>638</v>
      </c>
      <c r="C47" s="164" t="s">
        <v>639</v>
      </c>
      <c r="D47" s="164" t="s">
        <v>158</v>
      </c>
      <c r="E47" s="165">
        <v>7</v>
      </c>
      <c r="F47" s="166"/>
      <c r="G47" s="166">
        <f t="shared" si="0"/>
        <v>0</v>
      </c>
    </row>
    <row r="48" spans="1:7" s="2" customFormat="1" ht="13.5" customHeight="1">
      <c r="A48" s="175">
        <v>14</v>
      </c>
      <c r="B48" s="176" t="s">
        <v>902</v>
      </c>
      <c r="C48" s="176" t="s">
        <v>903</v>
      </c>
      <c r="D48" s="176" t="s">
        <v>158</v>
      </c>
      <c r="E48" s="177">
        <v>7</v>
      </c>
      <c r="F48" s="178"/>
      <c r="G48" s="178">
        <f t="shared" si="0"/>
        <v>0</v>
      </c>
    </row>
    <row r="49" spans="1:7" s="2" customFormat="1" ht="13.5" customHeight="1">
      <c r="A49" s="163">
        <v>15</v>
      </c>
      <c r="B49" s="164" t="s">
        <v>359</v>
      </c>
      <c r="C49" s="164" t="s">
        <v>360</v>
      </c>
      <c r="D49" s="164" t="s">
        <v>158</v>
      </c>
      <c r="E49" s="165">
        <v>5</v>
      </c>
      <c r="F49" s="166"/>
      <c r="G49" s="166">
        <f t="shared" si="0"/>
        <v>0</v>
      </c>
    </row>
    <row r="50" spans="1:7" s="2" customFormat="1" ht="13.5" customHeight="1">
      <c r="A50" s="175">
        <v>16</v>
      </c>
      <c r="B50" s="176" t="s">
        <v>904</v>
      </c>
      <c r="C50" s="176" t="s">
        <v>905</v>
      </c>
      <c r="D50" s="176" t="s">
        <v>158</v>
      </c>
      <c r="E50" s="177">
        <v>5</v>
      </c>
      <c r="F50" s="178"/>
      <c r="G50" s="178">
        <f t="shared" si="0"/>
        <v>0</v>
      </c>
    </row>
    <row r="51" spans="1:7" s="2" customFormat="1" ht="13.5" customHeight="1">
      <c r="A51" s="163">
        <v>21</v>
      </c>
      <c r="B51" s="164" t="s">
        <v>906</v>
      </c>
      <c r="C51" s="164" t="s">
        <v>907</v>
      </c>
      <c r="D51" s="164" t="s">
        <v>158</v>
      </c>
      <c r="E51" s="165">
        <v>1</v>
      </c>
      <c r="F51" s="166"/>
      <c r="G51" s="166">
        <f t="shared" si="0"/>
        <v>0</v>
      </c>
    </row>
    <row r="52" spans="1:7" s="2" customFormat="1" ht="13.5" customHeight="1">
      <c r="A52" s="175">
        <v>22</v>
      </c>
      <c r="B52" s="176" t="s">
        <v>908</v>
      </c>
      <c r="C52" s="176" t="s">
        <v>909</v>
      </c>
      <c r="D52" s="176" t="s">
        <v>158</v>
      </c>
      <c r="E52" s="177">
        <v>1</v>
      </c>
      <c r="F52" s="178"/>
      <c r="G52" s="178">
        <f t="shared" si="0"/>
        <v>0</v>
      </c>
    </row>
    <row r="53" spans="1:7" s="2" customFormat="1" ht="13.5" customHeight="1">
      <c r="A53" s="163">
        <v>23</v>
      </c>
      <c r="B53" s="164" t="s">
        <v>906</v>
      </c>
      <c r="C53" s="164" t="s">
        <v>907</v>
      </c>
      <c r="D53" s="164" t="s">
        <v>158</v>
      </c>
      <c r="E53" s="165">
        <v>1</v>
      </c>
      <c r="F53" s="166"/>
      <c r="G53" s="166">
        <f t="shared" si="0"/>
        <v>0</v>
      </c>
    </row>
    <row r="54" spans="1:7" s="2" customFormat="1" ht="13.5" customHeight="1">
      <c r="A54" s="175">
        <v>24</v>
      </c>
      <c r="B54" s="176" t="s">
        <v>910</v>
      </c>
      <c r="C54" s="176" t="s">
        <v>911</v>
      </c>
      <c r="D54" s="176" t="s">
        <v>158</v>
      </c>
      <c r="E54" s="177">
        <v>1</v>
      </c>
      <c r="F54" s="178"/>
      <c r="G54" s="178">
        <f t="shared" si="0"/>
        <v>0</v>
      </c>
    </row>
    <row r="55" spans="1:7" s="2" customFormat="1" ht="13.5" customHeight="1">
      <c r="A55" s="163">
        <v>25</v>
      </c>
      <c r="B55" s="164" t="s">
        <v>906</v>
      </c>
      <c r="C55" s="164" t="s">
        <v>907</v>
      </c>
      <c r="D55" s="164" t="s">
        <v>158</v>
      </c>
      <c r="E55" s="165">
        <v>1</v>
      </c>
      <c r="F55" s="166"/>
      <c r="G55" s="166">
        <f t="shared" si="0"/>
        <v>0</v>
      </c>
    </row>
    <row r="56" spans="1:7" s="2" customFormat="1" ht="13.5" customHeight="1">
      <c r="A56" s="175">
        <v>26</v>
      </c>
      <c r="B56" s="176" t="s">
        <v>912</v>
      </c>
      <c r="C56" s="176" t="s">
        <v>913</v>
      </c>
      <c r="D56" s="176" t="s">
        <v>158</v>
      </c>
      <c r="E56" s="177">
        <v>1</v>
      </c>
      <c r="F56" s="178"/>
      <c r="G56" s="178">
        <f t="shared" si="0"/>
        <v>0</v>
      </c>
    </row>
    <row r="57" spans="1:7" s="2" customFormat="1" ht="24" customHeight="1">
      <c r="A57" s="163">
        <v>27</v>
      </c>
      <c r="B57" s="164" t="s">
        <v>914</v>
      </c>
      <c r="C57" s="164" t="s">
        <v>915</v>
      </c>
      <c r="D57" s="164" t="s">
        <v>158</v>
      </c>
      <c r="E57" s="165">
        <v>1</v>
      </c>
      <c r="F57" s="166"/>
      <c r="G57" s="166">
        <f t="shared" si="0"/>
        <v>0</v>
      </c>
    </row>
    <row r="58" spans="1:7" s="2" customFormat="1" ht="24" customHeight="1">
      <c r="A58" s="175">
        <v>28</v>
      </c>
      <c r="B58" s="176" t="s">
        <v>916</v>
      </c>
      <c r="C58" s="176" t="s">
        <v>917</v>
      </c>
      <c r="D58" s="176" t="s">
        <v>158</v>
      </c>
      <c r="E58" s="177">
        <v>1</v>
      </c>
      <c r="F58" s="178"/>
      <c r="G58" s="178">
        <f t="shared" si="0"/>
        <v>0</v>
      </c>
    </row>
    <row r="59" spans="1:7" s="2" customFormat="1" ht="13.5" customHeight="1">
      <c r="A59" s="175">
        <v>29</v>
      </c>
      <c r="B59" s="176" t="s">
        <v>918</v>
      </c>
      <c r="C59" s="176" t="s">
        <v>919</v>
      </c>
      <c r="D59" s="176" t="s">
        <v>158</v>
      </c>
      <c r="E59" s="177">
        <v>1</v>
      </c>
      <c r="F59" s="178"/>
      <c r="G59" s="178">
        <f t="shared" si="0"/>
        <v>0</v>
      </c>
    </row>
    <row r="60" spans="1:7" s="2" customFormat="1" ht="13.5" customHeight="1">
      <c r="A60" s="175">
        <v>30</v>
      </c>
      <c r="B60" s="176" t="s">
        <v>920</v>
      </c>
      <c r="C60" s="176" t="s">
        <v>921</v>
      </c>
      <c r="D60" s="176" t="s">
        <v>158</v>
      </c>
      <c r="E60" s="177">
        <v>1</v>
      </c>
      <c r="F60" s="178"/>
      <c r="G60" s="178">
        <f t="shared" si="0"/>
        <v>0</v>
      </c>
    </row>
    <row r="61" spans="1:7" s="2" customFormat="1" ht="24" customHeight="1">
      <c r="A61" s="163">
        <v>31</v>
      </c>
      <c r="B61" s="164" t="s">
        <v>922</v>
      </c>
      <c r="C61" s="164" t="s">
        <v>923</v>
      </c>
      <c r="D61" s="164" t="s">
        <v>158</v>
      </c>
      <c r="E61" s="165">
        <v>2</v>
      </c>
      <c r="F61" s="166"/>
      <c r="G61" s="166">
        <f t="shared" si="0"/>
        <v>0</v>
      </c>
    </row>
    <row r="62" spans="1:7" s="2" customFormat="1" ht="13.5" customHeight="1">
      <c r="A62" s="175">
        <v>32</v>
      </c>
      <c r="B62" s="176" t="s">
        <v>924</v>
      </c>
      <c r="C62" s="176" t="s">
        <v>925</v>
      </c>
      <c r="D62" s="176" t="s">
        <v>158</v>
      </c>
      <c r="E62" s="177">
        <v>2</v>
      </c>
      <c r="F62" s="178"/>
      <c r="G62" s="178">
        <f t="shared" si="0"/>
        <v>0</v>
      </c>
    </row>
    <row r="63" spans="1:7" s="2" customFormat="1" ht="24" customHeight="1">
      <c r="A63" s="163">
        <v>33</v>
      </c>
      <c r="B63" s="164" t="s">
        <v>922</v>
      </c>
      <c r="C63" s="164" t="s">
        <v>923</v>
      </c>
      <c r="D63" s="164" t="s">
        <v>158</v>
      </c>
      <c r="E63" s="165">
        <v>4</v>
      </c>
      <c r="F63" s="166"/>
      <c r="G63" s="166">
        <f t="shared" si="0"/>
        <v>0</v>
      </c>
    </row>
    <row r="64" spans="1:7" s="2" customFormat="1" ht="13.5" customHeight="1">
      <c r="A64" s="175">
        <v>34</v>
      </c>
      <c r="B64" s="176" t="s">
        <v>926</v>
      </c>
      <c r="C64" s="176" t="s">
        <v>927</v>
      </c>
      <c r="D64" s="176" t="s">
        <v>158</v>
      </c>
      <c r="E64" s="177">
        <v>4</v>
      </c>
      <c r="F64" s="178"/>
      <c r="G64" s="178">
        <f t="shared" si="0"/>
        <v>0</v>
      </c>
    </row>
    <row r="65" spans="1:7" s="2" customFormat="1" ht="24" customHeight="1">
      <c r="A65" s="163">
        <v>100</v>
      </c>
      <c r="B65" s="164" t="s">
        <v>928</v>
      </c>
      <c r="C65" s="164" t="s">
        <v>929</v>
      </c>
      <c r="D65" s="164" t="s">
        <v>158</v>
      </c>
      <c r="E65" s="165">
        <v>5</v>
      </c>
      <c r="F65" s="166"/>
      <c r="G65" s="166">
        <f t="shared" si="0"/>
        <v>0</v>
      </c>
    </row>
    <row r="66" spans="1:7" s="2" customFormat="1" ht="13.5" customHeight="1">
      <c r="A66" s="175">
        <v>44</v>
      </c>
      <c r="B66" s="176" t="s">
        <v>930</v>
      </c>
      <c r="C66" s="176" t="s">
        <v>931</v>
      </c>
      <c r="D66" s="176" t="s">
        <v>158</v>
      </c>
      <c r="E66" s="177">
        <v>5</v>
      </c>
      <c r="F66" s="178"/>
      <c r="G66" s="178">
        <f t="shared" si="0"/>
        <v>0</v>
      </c>
    </row>
    <row r="67" spans="1:7" s="2" customFormat="1" ht="13.5" customHeight="1">
      <c r="A67" s="163">
        <v>101</v>
      </c>
      <c r="B67" s="164" t="s">
        <v>932</v>
      </c>
      <c r="C67" s="164" t="s">
        <v>933</v>
      </c>
      <c r="D67" s="164" t="s">
        <v>158</v>
      </c>
      <c r="E67" s="165">
        <v>10</v>
      </c>
      <c r="F67" s="166"/>
      <c r="G67" s="166">
        <f t="shared" si="0"/>
        <v>0</v>
      </c>
    </row>
    <row r="68" spans="1:7" s="2" customFormat="1" ht="13.5" customHeight="1">
      <c r="A68" s="175">
        <v>46</v>
      </c>
      <c r="B68" s="176" t="s">
        <v>934</v>
      </c>
      <c r="C68" s="176" t="s">
        <v>935</v>
      </c>
      <c r="D68" s="176" t="s">
        <v>158</v>
      </c>
      <c r="E68" s="177">
        <v>10</v>
      </c>
      <c r="F68" s="178"/>
      <c r="G68" s="178">
        <f t="shared" si="0"/>
        <v>0</v>
      </c>
    </row>
    <row r="69" spans="1:7" s="2" customFormat="1" ht="13.5" customHeight="1">
      <c r="A69" s="163">
        <v>62</v>
      </c>
      <c r="B69" s="164" t="s">
        <v>274</v>
      </c>
      <c r="C69" s="164" t="s">
        <v>275</v>
      </c>
      <c r="D69" s="164" t="s">
        <v>158</v>
      </c>
      <c r="E69" s="165">
        <v>2</v>
      </c>
      <c r="F69" s="166"/>
      <c r="G69" s="166">
        <f t="shared" si="0"/>
        <v>0</v>
      </c>
    </row>
    <row r="70" spans="1:7" s="2" customFormat="1" ht="13.5" customHeight="1">
      <c r="A70" s="175">
        <v>63</v>
      </c>
      <c r="B70" s="176" t="s">
        <v>276</v>
      </c>
      <c r="C70" s="176" t="s">
        <v>277</v>
      </c>
      <c r="D70" s="176" t="s">
        <v>158</v>
      </c>
      <c r="E70" s="177">
        <v>2</v>
      </c>
      <c r="F70" s="178"/>
      <c r="G70" s="178">
        <f t="shared" si="0"/>
        <v>0</v>
      </c>
    </row>
    <row r="71" spans="1:7" s="2" customFormat="1" ht="13.5" customHeight="1">
      <c r="A71" s="163">
        <v>64</v>
      </c>
      <c r="B71" s="164" t="s">
        <v>278</v>
      </c>
      <c r="C71" s="164" t="s">
        <v>279</v>
      </c>
      <c r="D71" s="164" t="s">
        <v>158</v>
      </c>
      <c r="E71" s="165">
        <v>2</v>
      </c>
      <c r="F71" s="166"/>
      <c r="G71" s="166">
        <f t="shared" si="0"/>
        <v>0</v>
      </c>
    </row>
    <row r="72" spans="1:7" s="2" customFormat="1" ht="13.5" customHeight="1">
      <c r="A72" s="175">
        <v>65</v>
      </c>
      <c r="B72" s="176" t="s">
        <v>280</v>
      </c>
      <c r="C72" s="176" t="s">
        <v>281</v>
      </c>
      <c r="D72" s="176" t="s">
        <v>158</v>
      </c>
      <c r="E72" s="177">
        <v>2</v>
      </c>
      <c r="F72" s="178"/>
      <c r="G72" s="178">
        <f t="shared" si="0"/>
        <v>0</v>
      </c>
    </row>
    <row r="73" spans="1:7" s="2" customFormat="1" ht="13.5" customHeight="1">
      <c r="A73" s="163">
        <v>66</v>
      </c>
      <c r="B73" s="164" t="s">
        <v>560</v>
      </c>
      <c r="C73" s="164" t="s">
        <v>283</v>
      </c>
      <c r="D73" s="164" t="s">
        <v>158</v>
      </c>
      <c r="E73" s="165">
        <v>5</v>
      </c>
      <c r="F73" s="166"/>
      <c r="G73" s="166">
        <f t="shared" si="0"/>
        <v>0</v>
      </c>
    </row>
    <row r="74" spans="1:7" s="2" customFormat="1" ht="13.5" customHeight="1">
      <c r="A74" s="175">
        <v>67</v>
      </c>
      <c r="B74" s="176" t="s">
        <v>655</v>
      </c>
      <c r="C74" s="176" t="s">
        <v>656</v>
      </c>
      <c r="D74" s="176" t="s">
        <v>158</v>
      </c>
      <c r="E74" s="177">
        <v>5</v>
      </c>
      <c r="F74" s="178"/>
      <c r="G74" s="178">
        <f t="shared" si="0"/>
        <v>0</v>
      </c>
    </row>
    <row r="75" spans="1:7" s="2" customFormat="1" ht="13.5" customHeight="1">
      <c r="A75" s="163">
        <v>68</v>
      </c>
      <c r="B75" s="164" t="s">
        <v>282</v>
      </c>
      <c r="C75" s="164" t="s">
        <v>563</v>
      </c>
      <c r="D75" s="164" t="s">
        <v>158</v>
      </c>
      <c r="E75" s="165">
        <v>4</v>
      </c>
      <c r="F75" s="166"/>
      <c r="G75" s="166">
        <f t="shared" si="0"/>
        <v>0</v>
      </c>
    </row>
    <row r="76" spans="1:7" s="2" customFormat="1" ht="13.5" customHeight="1">
      <c r="A76" s="175">
        <v>69</v>
      </c>
      <c r="B76" s="176" t="s">
        <v>936</v>
      </c>
      <c r="C76" s="176" t="s">
        <v>937</v>
      </c>
      <c r="D76" s="176" t="s">
        <v>158</v>
      </c>
      <c r="E76" s="177">
        <v>4</v>
      </c>
      <c r="F76" s="178"/>
      <c r="G76" s="178">
        <f t="shared" si="0"/>
        <v>0</v>
      </c>
    </row>
    <row r="77" spans="1:7" s="2" customFormat="1" ht="13.5" customHeight="1">
      <c r="A77" s="163">
        <v>70</v>
      </c>
      <c r="B77" s="164" t="s">
        <v>282</v>
      </c>
      <c r="C77" s="164" t="s">
        <v>563</v>
      </c>
      <c r="D77" s="164" t="s">
        <v>158</v>
      </c>
      <c r="E77" s="165">
        <v>2</v>
      </c>
      <c r="F77" s="166"/>
      <c r="G77" s="166">
        <f t="shared" si="0"/>
        <v>0</v>
      </c>
    </row>
    <row r="78" spans="1:7" s="2" customFormat="1" ht="13.5" customHeight="1">
      <c r="A78" s="175">
        <v>71</v>
      </c>
      <c r="B78" s="176" t="s">
        <v>286</v>
      </c>
      <c r="C78" s="176" t="s">
        <v>414</v>
      </c>
      <c r="D78" s="176" t="s">
        <v>158</v>
      </c>
      <c r="E78" s="177">
        <v>2</v>
      </c>
      <c r="F78" s="178"/>
      <c r="G78" s="178">
        <f t="shared" si="0"/>
        <v>0</v>
      </c>
    </row>
    <row r="79" spans="1:7" s="2" customFormat="1" ht="13.5" customHeight="1">
      <c r="A79" s="163">
        <v>74</v>
      </c>
      <c r="B79" s="164" t="s">
        <v>938</v>
      </c>
      <c r="C79" s="164" t="s">
        <v>939</v>
      </c>
      <c r="D79" s="164" t="s">
        <v>158</v>
      </c>
      <c r="E79" s="165">
        <v>1</v>
      </c>
      <c r="F79" s="166"/>
      <c r="G79" s="166">
        <f t="shared" si="0"/>
        <v>0</v>
      </c>
    </row>
    <row r="80" spans="1:7" s="2" customFormat="1" ht="13.5" customHeight="1">
      <c r="A80" s="175">
        <v>75</v>
      </c>
      <c r="B80" s="176" t="s">
        <v>940</v>
      </c>
      <c r="C80" s="176" t="s">
        <v>941</v>
      </c>
      <c r="D80" s="176" t="s">
        <v>158</v>
      </c>
      <c r="E80" s="177">
        <v>1</v>
      </c>
      <c r="F80" s="178"/>
      <c r="G80" s="178">
        <f t="shared" si="0"/>
        <v>0</v>
      </c>
    </row>
    <row r="81" spans="1:7" s="2" customFormat="1" ht="13.5" customHeight="1">
      <c r="A81" s="163">
        <v>72</v>
      </c>
      <c r="B81" s="164" t="s">
        <v>288</v>
      </c>
      <c r="C81" s="164" t="s">
        <v>289</v>
      </c>
      <c r="D81" s="164" t="s">
        <v>158</v>
      </c>
      <c r="E81" s="165">
        <v>1</v>
      </c>
      <c r="F81" s="166"/>
      <c r="G81" s="166">
        <f t="shared" si="0"/>
        <v>0</v>
      </c>
    </row>
    <row r="82" spans="1:7" s="2" customFormat="1" ht="13.5" customHeight="1">
      <c r="A82" s="175">
        <v>73</v>
      </c>
      <c r="B82" s="176" t="s">
        <v>290</v>
      </c>
      <c r="C82" s="176" t="s">
        <v>291</v>
      </c>
      <c r="D82" s="176" t="s">
        <v>158</v>
      </c>
      <c r="E82" s="177">
        <v>1</v>
      </c>
      <c r="F82" s="178"/>
      <c r="G82" s="178">
        <f t="shared" si="0"/>
        <v>0</v>
      </c>
    </row>
    <row r="83" spans="1:7" s="2" customFormat="1" ht="13.5" customHeight="1">
      <c r="A83" s="163">
        <v>98</v>
      </c>
      <c r="B83" s="164" t="s">
        <v>942</v>
      </c>
      <c r="C83" s="164" t="s">
        <v>943</v>
      </c>
      <c r="D83" s="164" t="s">
        <v>158</v>
      </c>
      <c r="E83" s="165">
        <v>1</v>
      </c>
      <c r="F83" s="166"/>
      <c r="G83" s="166">
        <f t="shared" ref="G83:G104" si="1">E83*F83</f>
        <v>0</v>
      </c>
    </row>
    <row r="84" spans="1:7" s="2" customFormat="1" ht="13.5" customHeight="1">
      <c r="A84" s="175">
        <v>99</v>
      </c>
      <c r="B84" s="176" t="s">
        <v>944</v>
      </c>
      <c r="C84" s="176" t="s">
        <v>945</v>
      </c>
      <c r="D84" s="176" t="s">
        <v>158</v>
      </c>
      <c r="E84" s="177">
        <v>1</v>
      </c>
      <c r="F84" s="178"/>
      <c r="G84" s="178">
        <f t="shared" si="1"/>
        <v>0</v>
      </c>
    </row>
    <row r="85" spans="1:7" s="2" customFormat="1" ht="13.5" customHeight="1">
      <c r="A85" s="163">
        <v>49</v>
      </c>
      <c r="B85" s="164" t="s">
        <v>292</v>
      </c>
      <c r="C85" s="164" t="s">
        <v>293</v>
      </c>
      <c r="D85" s="164" t="s">
        <v>158</v>
      </c>
      <c r="E85" s="165">
        <v>3</v>
      </c>
      <c r="F85" s="166"/>
      <c r="G85" s="166">
        <f t="shared" si="1"/>
        <v>0</v>
      </c>
    </row>
    <row r="86" spans="1:7" s="2" customFormat="1" ht="13.5" customHeight="1">
      <c r="A86" s="175">
        <v>50</v>
      </c>
      <c r="B86" s="176" t="s">
        <v>363</v>
      </c>
      <c r="C86" s="176" t="s">
        <v>946</v>
      </c>
      <c r="D86" s="176" t="s">
        <v>158</v>
      </c>
      <c r="E86" s="177">
        <v>3</v>
      </c>
      <c r="F86" s="178"/>
      <c r="G86" s="178">
        <f t="shared" si="1"/>
        <v>0</v>
      </c>
    </row>
    <row r="87" spans="1:7" s="2" customFormat="1" ht="13.5" customHeight="1">
      <c r="A87" s="163">
        <v>51</v>
      </c>
      <c r="B87" s="164" t="s">
        <v>296</v>
      </c>
      <c r="C87" s="164" t="s">
        <v>297</v>
      </c>
      <c r="D87" s="164" t="s">
        <v>158</v>
      </c>
      <c r="E87" s="165">
        <v>1</v>
      </c>
      <c r="F87" s="166"/>
      <c r="G87" s="166">
        <f t="shared" si="1"/>
        <v>0</v>
      </c>
    </row>
    <row r="88" spans="1:7" s="2" customFormat="1" ht="13.5" customHeight="1">
      <c r="A88" s="175">
        <v>52</v>
      </c>
      <c r="B88" s="176" t="s">
        <v>298</v>
      </c>
      <c r="C88" s="176" t="s">
        <v>947</v>
      </c>
      <c r="D88" s="176" t="s">
        <v>158</v>
      </c>
      <c r="E88" s="177">
        <v>1</v>
      </c>
      <c r="F88" s="178"/>
      <c r="G88" s="178">
        <f t="shared" si="1"/>
        <v>0</v>
      </c>
    </row>
    <row r="89" spans="1:7" s="2" customFormat="1" ht="24" customHeight="1">
      <c r="A89" s="163">
        <v>47</v>
      </c>
      <c r="B89" s="164" t="s">
        <v>948</v>
      </c>
      <c r="C89" s="164" t="s">
        <v>949</v>
      </c>
      <c r="D89" s="164" t="s">
        <v>158</v>
      </c>
      <c r="E89" s="165">
        <v>3</v>
      </c>
      <c r="F89" s="166"/>
      <c r="G89" s="166">
        <f t="shared" si="1"/>
        <v>0</v>
      </c>
    </row>
    <row r="90" spans="1:7" s="2" customFormat="1" ht="13.5" customHeight="1">
      <c r="A90" s="175">
        <v>48</v>
      </c>
      <c r="B90" s="176" t="s">
        <v>950</v>
      </c>
      <c r="C90" s="176" t="s">
        <v>951</v>
      </c>
      <c r="D90" s="176" t="s">
        <v>158</v>
      </c>
      <c r="E90" s="177">
        <v>3</v>
      </c>
      <c r="F90" s="178"/>
      <c r="G90" s="178">
        <f t="shared" si="1"/>
        <v>0</v>
      </c>
    </row>
    <row r="91" spans="1:7" s="2" customFormat="1" ht="24" customHeight="1">
      <c r="A91" s="163">
        <v>1</v>
      </c>
      <c r="B91" s="164" t="s">
        <v>585</v>
      </c>
      <c r="C91" s="164" t="s">
        <v>586</v>
      </c>
      <c r="D91" s="164" t="s">
        <v>158</v>
      </c>
      <c r="E91" s="165">
        <v>1</v>
      </c>
      <c r="F91" s="166"/>
      <c r="G91" s="166">
        <f t="shared" si="1"/>
        <v>0</v>
      </c>
    </row>
    <row r="92" spans="1:7" s="2" customFormat="1" ht="13.5" customHeight="1">
      <c r="A92" s="175">
        <v>2</v>
      </c>
      <c r="B92" s="176" t="s">
        <v>734</v>
      </c>
      <c r="C92" s="176" t="s">
        <v>952</v>
      </c>
      <c r="D92" s="176" t="s">
        <v>158</v>
      </c>
      <c r="E92" s="177">
        <v>1</v>
      </c>
      <c r="F92" s="178"/>
      <c r="G92" s="178">
        <f t="shared" si="1"/>
        <v>0</v>
      </c>
    </row>
    <row r="93" spans="1:7" s="2" customFormat="1" ht="24" customHeight="1">
      <c r="A93" s="163">
        <v>3</v>
      </c>
      <c r="B93" s="164" t="s">
        <v>585</v>
      </c>
      <c r="C93" s="164" t="s">
        <v>586</v>
      </c>
      <c r="D93" s="164" t="s">
        <v>158</v>
      </c>
      <c r="E93" s="165">
        <v>1</v>
      </c>
      <c r="F93" s="166"/>
      <c r="G93" s="166">
        <f t="shared" si="1"/>
        <v>0</v>
      </c>
    </row>
    <row r="94" spans="1:7" s="2" customFormat="1" ht="13.5" customHeight="1">
      <c r="A94" s="175">
        <v>4</v>
      </c>
      <c r="B94" s="176" t="s">
        <v>735</v>
      </c>
      <c r="C94" s="176" t="s">
        <v>953</v>
      </c>
      <c r="D94" s="176" t="s">
        <v>158</v>
      </c>
      <c r="E94" s="177">
        <v>1</v>
      </c>
      <c r="F94" s="178"/>
      <c r="G94" s="178">
        <f t="shared" si="1"/>
        <v>0</v>
      </c>
    </row>
    <row r="95" spans="1:7" s="2" customFormat="1" ht="13.5" customHeight="1">
      <c r="A95" s="163">
        <v>17</v>
      </c>
      <c r="B95" s="164" t="s">
        <v>359</v>
      </c>
      <c r="C95" s="164" t="s">
        <v>360</v>
      </c>
      <c r="D95" s="164" t="s">
        <v>158</v>
      </c>
      <c r="E95" s="165">
        <v>9</v>
      </c>
      <c r="F95" s="166"/>
      <c r="G95" s="166">
        <f t="shared" si="1"/>
        <v>0</v>
      </c>
    </row>
    <row r="96" spans="1:7" s="2" customFormat="1" ht="13.5" customHeight="1">
      <c r="A96" s="175">
        <v>18</v>
      </c>
      <c r="B96" s="176" t="s">
        <v>954</v>
      </c>
      <c r="C96" s="176" t="s">
        <v>955</v>
      </c>
      <c r="D96" s="176" t="s">
        <v>158</v>
      </c>
      <c r="E96" s="177">
        <v>9</v>
      </c>
      <c r="F96" s="178"/>
      <c r="G96" s="178">
        <f t="shared" si="1"/>
        <v>0</v>
      </c>
    </row>
    <row r="97" spans="1:7" s="2" customFormat="1" ht="24" customHeight="1">
      <c r="A97" s="163">
        <v>85</v>
      </c>
      <c r="B97" s="164" t="s">
        <v>956</v>
      </c>
      <c r="C97" s="164" t="s">
        <v>957</v>
      </c>
      <c r="D97" s="164" t="s">
        <v>188</v>
      </c>
      <c r="E97" s="165">
        <v>18</v>
      </c>
      <c r="F97" s="166"/>
      <c r="G97" s="166">
        <f t="shared" si="1"/>
        <v>0</v>
      </c>
    </row>
    <row r="98" spans="1:7" s="2" customFormat="1" ht="13.5" customHeight="1">
      <c r="A98" s="175">
        <v>86</v>
      </c>
      <c r="B98" s="176" t="s">
        <v>958</v>
      </c>
      <c r="C98" s="176" t="s">
        <v>959</v>
      </c>
      <c r="D98" s="176" t="s">
        <v>188</v>
      </c>
      <c r="E98" s="177">
        <v>18</v>
      </c>
      <c r="F98" s="178"/>
      <c r="G98" s="178">
        <f t="shared" si="1"/>
        <v>0</v>
      </c>
    </row>
    <row r="99" spans="1:7" s="2" customFormat="1" ht="24" customHeight="1">
      <c r="A99" s="163">
        <v>87</v>
      </c>
      <c r="B99" s="164" t="s">
        <v>593</v>
      </c>
      <c r="C99" s="164" t="s">
        <v>594</v>
      </c>
      <c r="D99" s="164" t="s">
        <v>188</v>
      </c>
      <c r="E99" s="165">
        <v>10</v>
      </c>
      <c r="F99" s="166"/>
      <c r="G99" s="166">
        <f t="shared" si="1"/>
        <v>0</v>
      </c>
    </row>
    <row r="100" spans="1:7" s="2" customFormat="1" ht="13.5" customHeight="1">
      <c r="A100" s="175">
        <v>88</v>
      </c>
      <c r="B100" s="176" t="s">
        <v>595</v>
      </c>
      <c r="C100" s="176" t="s">
        <v>596</v>
      </c>
      <c r="D100" s="176" t="s">
        <v>188</v>
      </c>
      <c r="E100" s="177">
        <v>10</v>
      </c>
      <c r="F100" s="178"/>
      <c r="G100" s="178">
        <f t="shared" si="1"/>
        <v>0</v>
      </c>
    </row>
    <row r="101" spans="1:7" s="2" customFormat="1" ht="24" customHeight="1">
      <c r="A101" s="163">
        <v>89</v>
      </c>
      <c r="B101" s="164" t="s">
        <v>960</v>
      </c>
      <c r="C101" s="164" t="s">
        <v>961</v>
      </c>
      <c r="D101" s="164" t="s">
        <v>188</v>
      </c>
      <c r="E101" s="165">
        <v>6</v>
      </c>
      <c r="F101" s="166"/>
      <c r="G101" s="166">
        <f t="shared" si="1"/>
        <v>0</v>
      </c>
    </row>
    <row r="102" spans="1:7" s="2" customFormat="1" ht="13.5" customHeight="1">
      <c r="A102" s="175">
        <v>90</v>
      </c>
      <c r="B102" s="176" t="s">
        <v>962</v>
      </c>
      <c r="C102" s="176" t="s">
        <v>963</v>
      </c>
      <c r="D102" s="176" t="s">
        <v>188</v>
      </c>
      <c r="E102" s="177">
        <v>6</v>
      </c>
      <c r="F102" s="178"/>
      <c r="G102" s="178">
        <f t="shared" si="1"/>
        <v>0</v>
      </c>
    </row>
    <row r="103" spans="1:7" s="2" customFormat="1" ht="24" customHeight="1">
      <c r="A103" s="163">
        <v>91</v>
      </c>
      <c r="B103" s="164" t="s">
        <v>964</v>
      </c>
      <c r="C103" s="164" t="s">
        <v>965</v>
      </c>
      <c r="D103" s="164" t="s">
        <v>188</v>
      </c>
      <c r="E103" s="165">
        <v>12</v>
      </c>
      <c r="F103" s="166"/>
      <c r="G103" s="166">
        <f t="shared" si="1"/>
        <v>0</v>
      </c>
    </row>
    <row r="104" spans="1:7" s="2" customFormat="1" ht="13.5" customHeight="1">
      <c r="A104" s="175">
        <v>92</v>
      </c>
      <c r="B104" s="176" t="s">
        <v>966</v>
      </c>
      <c r="C104" s="176" t="s">
        <v>967</v>
      </c>
      <c r="D104" s="176" t="s">
        <v>188</v>
      </c>
      <c r="E104" s="177">
        <v>12</v>
      </c>
      <c r="F104" s="178"/>
      <c r="G104" s="178">
        <f t="shared" si="1"/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showGridLines="0" workbookViewId="0">
      <selection activeCell="F17" sqref="F17:F1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968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157"/>
      <c r="F13" s="769">
        <f>SUM(G15)</f>
        <v>0</v>
      </c>
      <c r="G13" s="158">
        <f>SUM(G14)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161"/>
      <c r="F14" s="770">
        <f>SUM(G16)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520</v>
      </c>
      <c r="C15" s="164" t="s">
        <v>521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13.5" customHeight="1">
      <c r="A16" s="175">
        <v>2</v>
      </c>
      <c r="B16" s="176" t="s">
        <v>969</v>
      </c>
      <c r="C16" s="176" t="s">
        <v>523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30.75" customHeight="1">
      <c r="A17" s="155"/>
      <c r="B17" s="156" t="s">
        <v>107</v>
      </c>
      <c r="C17" s="156" t="s">
        <v>108</v>
      </c>
      <c r="D17" s="156"/>
      <c r="E17" s="157"/>
      <c r="F17" s="769">
        <f>SUM(G20,G22,G24,G26,G28,G30,G32,G34,G36,G38,G40,G42,,G44,G46,G48,G50,G53)</f>
        <v>0</v>
      </c>
      <c r="G17" s="158">
        <f>SUM(G18,G52)</f>
        <v>0</v>
      </c>
    </row>
    <row r="18" spans="1:7" s="2" customFormat="1" ht="28.5" customHeight="1">
      <c r="A18" s="159"/>
      <c r="B18" s="160" t="s">
        <v>184</v>
      </c>
      <c r="C18" s="160" t="s">
        <v>185</v>
      </c>
      <c r="D18" s="160"/>
      <c r="E18" s="161"/>
      <c r="F18" s="770">
        <f>SUM(G19,G21,G23,G25,G27,G29,G31,G33,G35,G37,G39,G41,G43,G45,G47,G49,G51,G54)</f>
        <v>0</v>
      </c>
      <c r="G18" s="162">
        <f>SUM(G19:G51)</f>
        <v>0</v>
      </c>
    </row>
    <row r="19" spans="1:7" s="2" customFormat="1" ht="13.5" customHeight="1">
      <c r="A19" s="175">
        <v>3</v>
      </c>
      <c r="B19" s="176" t="s">
        <v>872</v>
      </c>
      <c r="C19" s="176" t="s">
        <v>873</v>
      </c>
      <c r="D19" s="176" t="s">
        <v>128</v>
      </c>
      <c r="E19" s="177">
        <v>1</v>
      </c>
      <c r="F19" s="178"/>
      <c r="G19" s="178">
        <f t="shared" ref="G19:G51" si="0">E19*F19</f>
        <v>0</v>
      </c>
    </row>
    <row r="20" spans="1:7" s="2" customFormat="1" ht="24" customHeight="1">
      <c r="A20" s="163">
        <v>4</v>
      </c>
      <c r="B20" s="164" t="s">
        <v>238</v>
      </c>
      <c r="C20" s="164" t="s">
        <v>239</v>
      </c>
      <c r="D20" s="164" t="s">
        <v>158</v>
      </c>
      <c r="E20" s="165">
        <v>4</v>
      </c>
      <c r="F20" s="166"/>
      <c r="G20" s="166">
        <f t="shared" si="0"/>
        <v>0</v>
      </c>
    </row>
    <row r="21" spans="1:7" s="2" customFormat="1" ht="13.5" customHeight="1">
      <c r="A21" s="175">
        <v>5</v>
      </c>
      <c r="B21" s="176" t="s">
        <v>240</v>
      </c>
      <c r="C21" s="176" t="s">
        <v>241</v>
      </c>
      <c r="D21" s="176" t="s">
        <v>158</v>
      </c>
      <c r="E21" s="177">
        <v>4</v>
      </c>
      <c r="F21" s="178"/>
      <c r="G21" s="178">
        <f t="shared" si="0"/>
        <v>0</v>
      </c>
    </row>
    <row r="22" spans="1:7" s="2" customFormat="1" ht="24" customHeight="1">
      <c r="A22" s="163">
        <v>6</v>
      </c>
      <c r="B22" s="164" t="s">
        <v>242</v>
      </c>
      <c r="C22" s="164" t="s">
        <v>243</v>
      </c>
      <c r="D22" s="164" t="s">
        <v>158</v>
      </c>
      <c r="E22" s="165">
        <v>30</v>
      </c>
      <c r="F22" s="166"/>
      <c r="G22" s="166">
        <f t="shared" si="0"/>
        <v>0</v>
      </c>
    </row>
    <row r="23" spans="1:7" s="2" customFormat="1" ht="13.5" customHeight="1">
      <c r="A23" s="175">
        <v>7</v>
      </c>
      <c r="B23" s="176" t="s">
        <v>244</v>
      </c>
      <c r="C23" s="176" t="s">
        <v>245</v>
      </c>
      <c r="D23" s="176" t="s">
        <v>158</v>
      </c>
      <c r="E23" s="177">
        <v>30</v>
      </c>
      <c r="F23" s="178"/>
      <c r="G23" s="178">
        <f t="shared" si="0"/>
        <v>0</v>
      </c>
    </row>
    <row r="24" spans="1:7" s="2" customFormat="1" ht="24" customHeight="1">
      <c r="A24" s="163">
        <v>8</v>
      </c>
      <c r="B24" s="164" t="s">
        <v>886</v>
      </c>
      <c r="C24" s="164" t="s">
        <v>887</v>
      </c>
      <c r="D24" s="164" t="s">
        <v>158</v>
      </c>
      <c r="E24" s="165">
        <v>1</v>
      </c>
      <c r="F24" s="166"/>
      <c r="G24" s="166">
        <f t="shared" si="0"/>
        <v>0</v>
      </c>
    </row>
    <row r="25" spans="1:7" s="2" customFormat="1" ht="13.5" customHeight="1">
      <c r="A25" s="175">
        <v>9</v>
      </c>
      <c r="B25" s="176" t="s">
        <v>970</v>
      </c>
      <c r="C25" s="176" t="s">
        <v>971</v>
      </c>
      <c r="D25" s="176" t="s">
        <v>158</v>
      </c>
      <c r="E25" s="177">
        <v>1</v>
      </c>
      <c r="F25" s="178"/>
      <c r="G25" s="178">
        <f t="shared" si="0"/>
        <v>0</v>
      </c>
    </row>
    <row r="26" spans="1:7" s="2" customFormat="1" ht="24" customHeight="1">
      <c r="A26" s="163">
        <v>11</v>
      </c>
      <c r="B26" s="164" t="s">
        <v>896</v>
      </c>
      <c r="C26" s="164" t="s">
        <v>897</v>
      </c>
      <c r="D26" s="164" t="s">
        <v>158</v>
      </c>
      <c r="E26" s="165">
        <v>1</v>
      </c>
      <c r="F26" s="166"/>
      <c r="G26" s="166">
        <f t="shared" si="0"/>
        <v>0</v>
      </c>
    </row>
    <row r="27" spans="1:7" s="2" customFormat="1" ht="13.5" customHeight="1">
      <c r="A27" s="175">
        <v>12</v>
      </c>
      <c r="B27" s="176" t="s">
        <v>972</v>
      </c>
      <c r="C27" s="176" t="s">
        <v>973</v>
      </c>
      <c r="D27" s="176" t="s">
        <v>158</v>
      </c>
      <c r="E27" s="177">
        <v>1</v>
      </c>
      <c r="F27" s="178"/>
      <c r="G27" s="178">
        <f t="shared" si="0"/>
        <v>0</v>
      </c>
    </row>
    <row r="28" spans="1:7" s="2" customFormat="1" ht="13.5" customHeight="1">
      <c r="A28" s="163">
        <v>13</v>
      </c>
      <c r="B28" s="164" t="s">
        <v>548</v>
      </c>
      <c r="C28" s="164" t="s">
        <v>549</v>
      </c>
      <c r="D28" s="164" t="s">
        <v>158</v>
      </c>
      <c r="E28" s="165">
        <v>2</v>
      </c>
      <c r="F28" s="166"/>
      <c r="G28" s="166">
        <f t="shared" si="0"/>
        <v>0</v>
      </c>
    </row>
    <row r="29" spans="1:7" s="2" customFormat="1" ht="24" customHeight="1">
      <c r="A29" s="175">
        <v>14</v>
      </c>
      <c r="B29" s="176" t="s">
        <v>900</v>
      </c>
      <c r="C29" s="176" t="s">
        <v>974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63">
        <v>21</v>
      </c>
      <c r="B30" s="164" t="s">
        <v>260</v>
      </c>
      <c r="C30" s="164" t="s">
        <v>261</v>
      </c>
      <c r="D30" s="164" t="s">
        <v>158</v>
      </c>
      <c r="E30" s="165">
        <v>1</v>
      </c>
      <c r="F30" s="166"/>
      <c r="G30" s="166">
        <f t="shared" si="0"/>
        <v>0</v>
      </c>
    </row>
    <row r="31" spans="1:7" s="2" customFormat="1" ht="13.5" customHeight="1">
      <c r="A31" s="175">
        <v>22</v>
      </c>
      <c r="B31" s="176" t="s">
        <v>975</v>
      </c>
      <c r="C31" s="176" t="s">
        <v>976</v>
      </c>
      <c r="D31" s="176" t="s">
        <v>158</v>
      </c>
      <c r="E31" s="177">
        <v>1</v>
      </c>
      <c r="F31" s="178"/>
      <c r="G31" s="178">
        <f t="shared" si="0"/>
        <v>0</v>
      </c>
    </row>
    <row r="32" spans="1:7" s="2" customFormat="1" ht="13.5" customHeight="1">
      <c r="A32" s="163">
        <v>23</v>
      </c>
      <c r="B32" s="164" t="s">
        <v>260</v>
      </c>
      <c r="C32" s="164" t="s">
        <v>261</v>
      </c>
      <c r="D32" s="164" t="s">
        <v>158</v>
      </c>
      <c r="E32" s="165">
        <v>12</v>
      </c>
      <c r="F32" s="166"/>
      <c r="G32" s="166">
        <f t="shared" si="0"/>
        <v>0</v>
      </c>
    </row>
    <row r="33" spans="1:7" s="2" customFormat="1" ht="13.5" customHeight="1">
      <c r="A33" s="175">
        <v>24</v>
      </c>
      <c r="B33" s="176" t="s">
        <v>264</v>
      </c>
      <c r="C33" s="176" t="s">
        <v>977</v>
      </c>
      <c r="D33" s="176" t="s">
        <v>158</v>
      </c>
      <c r="E33" s="177">
        <v>12</v>
      </c>
      <c r="F33" s="178"/>
      <c r="G33" s="178">
        <f t="shared" si="0"/>
        <v>0</v>
      </c>
    </row>
    <row r="34" spans="1:7" s="2" customFormat="1" ht="13.5" customHeight="1">
      <c r="A34" s="163">
        <v>25</v>
      </c>
      <c r="B34" s="164" t="s">
        <v>260</v>
      </c>
      <c r="C34" s="164" t="s">
        <v>261</v>
      </c>
      <c r="D34" s="164" t="s">
        <v>158</v>
      </c>
      <c r="E34" s="165">
        <v>2</v>
      </c>
      <c r="F34" s="166"/>
      <c r="G34" s="166">
        <f t="shared" si="0"/>
        <v>0</v>
      </c>
    </row>
    <row r="35" spans="1:7" s="2" customFormat="1" ht="13.5" customHeight="1">
      <c r="A35" s="175">
        <v>26</v>
      </c>
      <c r="B35" s="176" t="s">
        <v>978</v>
      </c>
      <c r="C35" s="176" t="s">
        <v>979</v>
      </c>
      <c r="D35" s="176" t="s">
        <v>158</v>
      </c>
      <c r="E35" s="177">
        <v>2</v>
      </c>
      <c r="F35" s="178"/>
      <c r="G35" s="178">
        <f t="shared" si="0"/>
        <v>0</v>
      </c>
    </row>
    <row r="36" spans="1:7" s="2" customFormat="1" ht="13.5" customHeight="1">
      <c r="A36" s="163">
        <v>27</v>
      </c>
      <c r="B36" s="164" t="s">
        <v>980</v>
      </c>
      <c r="C36" s="164" t="s">
        <v>981</v>
      </c>
      <c r="D36" s="164" t="s">
        <v>158</v>
      </c>
      <c r="E36" s="165">
        <v>1</v>
      </c>
      <c r="F36" s="166"/>
      <c r="G36" s="166">
        <f t="shared" si="0"/>
        <v>0</v>
      </c>
    </row>
    <row r="37" spans="1:7" s="2" customFormat="1" ht="13.5" customHeight="1">
      <c r="A37" s="175">
        <v>28</v>
      </c>
      <c r="B37" s="176" t="s">
        <v>982</v>
      </c>
      <c r="C37" s="176" t="s">
        <v>983</v>
      </c>
      <c r="D37" s="176" t="s">
        <v>158</v>
      </c>
      <c r="E37" s="177">
        <v>1</v>
      </c>
      <c r="F37" s="178"/>
      <c r="G37" s="178">
        <f t="shared" si="0"/>
        <v>0</v>
      </c>
    </row>
    <row r="38" spans="1:7" s="2" customFormat="1" ht="13.5" customHeight="1">
      <c r="A38" s="163">
        <v>15</v>
      </c>
      <c r="B38" s="164" t="s">
        <v>292</v>
      </c>
      <c r="C38" s="164" t="s">
        <v>293</v>
      </c>
      <c r="D38" s="164" t="s">
        <v>158</v>
      </c>
      <c r="E38" s="165">
        <v>2</v>
      </c>
      <c r="F38" s="166"/>
      <c r="G38" s="166">
        <f t="shared" si="0"/>
        <v>0</v>
      </c>
    </row>
    <row r="39" spans="1:7" s="2" customFormat="1" ht="13.5" customHeight="1">
      <c r="A39" s="175">
        <v>16</v>
      </c>
      <c r="B39" s="176" t="s">
        <v>363</v>
      </c>
      <c r="C39" s="176" t="s">
        <v>984</v>
      </c>
      <c r="D39" s="176" t="s">
        <v>158</v>
      </c>
      <c r="E39" s="177">
        <v>2</v>
      </c>
      <c r="F39" s="178"/>
      <c r="G39" s="178">
        <f t="shared" si="0"/>
        <v>0</v>
      </c>
    </row>
    <row r="40" spans="1:7" s="2" customFormat="1" ht="13.5" customHeight="1">
      <c r="A40" s="163">
        <v>17</v>
      </c>
      <c r="B40" s="164" t="s">
        <v>296</v>
      </c>
      <c r="C40" s="164" t="s">
        <v>297</v>
      </c>
      <c r="D40" s="164" t="s">
        <v>158</v>
      </c>
      <c r="E40" s="165">
        <v>1</v>
      </c>
      <c r="F40" s="166"/>
      <c r="G40" s="166">
        <f t="shared" si="0"/>
        <v>0</v>
      </c>
    </row>
    <row r="41" spans="1:7" s="2" customFormat="1" ht="13.5" customHeight="1">
      <c r="A41" s="175">
        <v>18</v>
      </c>
      <c r="B41" s="176" t="s">
        <v>985</v>
      </c>
      <c r="C41" s="176" t="s">
        <v>986</v>
      </c>
      <c r="D41" s="176" t="s">
        <v>158</v>
      </c>
      <c r="E41" s="177">
        <v>1</v>
      </c>
      <c r="F41" s="178"/>
      <c r="G41" s="178">
        <f t="shared" si="0"/>
        <v>0</v>
      </c>
    </row>
    <row r="42" spans="1:7" s="2" customFormat="1" ht="13.5" customHeight="1">
      <c r="A42" s="163">
        <v>29</v>
      </c>
      <c r="B42" s="164" t="s">
        <v>781</v>
      </c>
      <c r="C42" s="164" t="s">
        <v>987</v>
      </c>
      <c r="D42" s="164" t="s">
        <v>158</v>
      </c>
      <c r="E42" s="165">
        <v>2</v>
      </c>
      <c r="F42" s="166"/>
      <c r="G42" s="166">
        <f t="shared" si="0"/>
        <v>0</v>
      </c>
    </row>
    <row r="43" spans="1:7" s="2" customFormat="1" ht="13.5" customHeight="1">
      <c r="A43" s="175">
        <v>30</v>
      </c>
      <c r="B43" s="176" t="s">
        <v>988</v>
      </c>
      <c r="C43" s="176" t="s">
        <v>989</v>
      </c>
      <c r="D43" s="176" t="s">
        <v>158</v>
      </c>
      <c r="E43" s="177">
        <v>2</v>
      </c>
      <c r="F43" s="178"/>
      <c r="G43" s="178">
        <f t="shared" si="0"/>
        <v>0</v>
      </c>
    </row>
    <row r="44" spans="1:7" s="2" customFormat="1" ht="13.5" customHeight="1">
      <c r="A44" s="163">
        <v>37</v>
      </c>
      <c r="B44" s="164" t="s">
        <v>990</v>
      </c>
      <c r="C44" s="164" t="s">
        <v>991</v>
      </c>
      <c r="D44" s="164" t="s">
        <v>158</v>
      </c>
      <c r="E44" s="165">
        <v>2</v>
      </c>
      <c r="F44" s="166"/>
      <c r="G44" s="166">
        <f t="shared" si="0"/>
        <v>0</v>
      </c>
    </row>
    <row r="45" spans="1:7" s="2" customFormat="1" ht="13.5" customHeight="1">
      <c r="A45" s="175">
        <v>38</v>
      </c>
      <c r="B45" s="176" t="s">
        <v>992</v>
      </c>
      <c r="C45" s="176" t="s">
        <v>993</v>
      </c>
      <c r="D45" s="176" t="s">
        <v>158</v>
      </c>
      <c r="E45" s="177">
        <v>2</v>
      </c>
      <c r="F45" s="178"/>
      <c r="G45" s="178">
        <f t="shared" si="0"/>
        <v>0</v>
      </c>
    </row>
    <row r="46" spans="1:7" s="2" customFormat="1" ht="13.5" customHeight="1">
      <c r="A46" s="163">
        <v>31</v>
      </c>
      <c r="B46" s="164" t="s">
        <v>994</v>
      </c>
      <c r="C46" s="164" t="s">
        <v>995</v>
      </c>
      <c r="D46" s="164" t="s">
        <v>158</v>
      </c>
      <c r="E46" s="165">
        <v>4</v>
      </c>
      <c r="F46" s="166"/>
      <c r="G46" s="166">
        <f t="shared" si="0"/>
        <v>0</v>
      </c>
    </row>
    <row r="47" spans="1:7" s="2" customFormat="1" ht="13.5" customHeight="1">
      <c r="A47" s="175">
        <v>32</v>
      </c>
      <c r="B47" s="176" t="s">
        <v>996</v>
      </c>
      <c r="C47" s="176" t="s">
        <v>997</v>
      </c>
      <c r="D47" s="176" t="s">
        <v>158</v>
      </c>
      <c r="E47" s="177">
        <v>4</v>
      </c>
      <c r="F47" s="178"/>
      <c r="G47" s="178">
        <f t="shared" si="0"/>
        <v>0</v>
      </c>
    </row>
    <row r="48" spans="1:7" s="2" customFormat="1" ht="24" customHeight="1">
      <c r="A48" s="163">
        <v>19</v>
      </c>
      <c r="B48" s="164" t="s">
        <v>585</v>
      </c>
      <c r="C48" s="164" t="s">
        <v>586</v>
      </c>
      <c r="D48" s="164" t="s">
        <v>158</v>
      </c>
      <c r="E48" s="165">
        <v>1</v>
      </c>
      <c r="F48" s="166"/>
      <c r="G48" s="166">
        <f t="shared" si="0"/>
        <v>0</v>
      </c>
    </row>
    <row r="49" spans="1:7" s="2" customFormat="1" ht="13.5" customHeight="1">
      <c r="A49" s="175">
        <v>20</v>
      </c>
      <c r="B49" s="176" t="s">
        <v>734</v>
      </c>
      <c r="C49" s="176" t="s">
        <v>952</v>
      </c>
      <c r="D49" s="176" t="s">
        <v>158</v>
      </c>
      <c r="E49" s="177">
        <v>1</v>
      </c>
      <c r="F49" s="178"/>
      <c r="G49" s="178">
        <f t="shared" si="0"/>
        <v>0</v>
      </c>
    </row>
    <row r="50" spans="1:7" s="2" customFormat="1" ht="13.5" customHeight="1">
      <c r="A50" s="163">
        <v>35</v>
      </c>
      <c r="B50" s="164" t="s">
        <v>998</v>
      </c>
      <c r="C50" s="164" t="s">
        <v>999</v>
      </c>
      <c r="D50" s="164" t="s">
        <v>158</v>
      </c>
      <c r="E50" s="165">
        <v>2</v>
      </c>
      <c r="F50" s="166"/>
      <c r="G50" s="166">
        <f t="shared" si="0"/>
        <v>0</v>
      </c>
    </row>
    <row r="51" spans="1:7" s="2" customFormat="1" ht="13.5" customHeight="1">
      <c r="A51" s="175">
        <v>36</v>
      </c>
      <c r="B51" s="176" t="s">
        <v>1000</v>
      </c>
      <c r="C51" s="176" t="s">
        <v>1001</v>
      </c>
      <c r="D51" s="176" t="s">
        <v>158</v>
      </c>
      <c r="E51" s="177">
        <v>2</v>
      </c>
      <c r="F51" s="178"/>
      <c r="G51" s="178">
        <f t="shared" si="0"/>
        <v>0</v>
      </c>
    </row>
    <row r="52" spans="1:7" s="2" customFormat="1" ht="28.5" customHeight="1">
      <c r="A52" s="159"/>
      <c r="B52" s="160" t="s">
        <v>344</v>
      </c>
      <c r="C52" s="160" t="s">
        <v>345</v>
      </c>
      <c r="D52" s="160"/>
      <c r="E52" s="161"/>
      <c r="F52" s="162"/>
      <c r="G52" s="162">
        <f>SUM(G53:G54)</f>
        <v>0</v>
      </c>
    </row>
    <row r="53" spans="1:7" s="2" customFormat="1" ht="13.5" customHeight="1">
      <c r="A53" s="163">
        <v>33</v>
      </c>
      <c r="B53" s="164" t="s">
        <v>739</v>
      </c>
      <c r="C53" s="164" t="s">
        <v>740</v>
      </c>
      <c r="D53" s="164" t="s">
        <v>158</v>
      </c>
      <c r="E53" s="165">
        <v>1</v>
      </c>
      <c r="F53" s="166"/>
      <c r="G53" s="166">
        <f>E53*F53</f>
        <v>0</v>
      </c>
    </row>
    <row r="54" spans="1:7" s="2" customFormat="1" ht="13.5" customHeight="1">
      <c r="A54" s="175">
        <v>34</v>
      </c>
      <c r="B54" s="176" t="s">
        <v>741</v>
      </c>
      <c r="C54" s="176" t="s">
        <v>742</v>
      </c>
      <c r="D54" s="176" t="s">
        <v>158</v>
      </c>
      <c r="E54" s="177">
        <v>1</v>
      </c>
      <c r="F54" s="178"/>
      <c r="G54" s="178">
        <f>E54*F54</f>
        <v>0</v>
      </c>
    </row>
    <row r="55" spans="1:7" s="2" customFormat="1" ht="30.75" customHeight="1">
      <c r="A55" s="167"/>
      <c r="B55" s="168"/>
      <c r="C55" s="168" t="s">
        <v>149</v>
      </c>
      <c r="D55" s="168"/>
      <c r="E55" s="169"/>
      <c r="F55" s="170"/>
      <c r="G55" s="170">
        <f>SUM(G13,G17)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868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1002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769">
        <f>SUM(G15:G16,G18,G20,G22,G24,G26,G28,G30,G32,G34,G36,G39,G41,G43)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161"/>
      <c r="F14" s="770">
        <f>SUM(G17,G19,G21,G23,G25,G27,G29,G31,G33,G35,G37:G38,G40,G42,G44)</f>
        <v>0</v>
      </c>
      <c r="G14" s="162">
        <f>SUM(G15:G44)</f>
        <v>0</v>
      </c>
    </row>
    <row r="15" spans="1:7" s="2" customFormat="1" ht="24" customHeight="1">
      <c r="A15" s="163">
        <v>6</v>
      </c>
      <c r="B15" s="164" t="s">
        <v>874</v>
      </c>
      <c r="C15" s="164" t="s">
        <v>875</v>
      </c>
      <c r="D15" s="164" t="s">
        <v>158</v>
      </c>
      <c r="E15" s="165">
        <v>2</v>
      </c>
      <c r="F15" s="166"/>
      <c r="G15" s="166">
        <f>E15*F15</f>
        <v>0</v>
      </c>
    </row>
    <row r="16" spans="1:7" s="2" customFormat="1" ht="24" customHeight="1">
      <c r="A16" s="163">
        <v>7</v>
      </c>
      <c r="B16" s="164" t="s">
        <v>892</v>
      </c>
      <c r="C16" s="164" t="s">
        <v>893</v>
      </c>
      <c r="D16" s="164" t="s">
        <v>158</v>
      </c>
      <c r="E16" s="165">
        <v>1</v>
      </c>
      <c r="F16" s="166"/>
      <c r="G16" s="166">
        <f t="shared" ref="G16:G44" si="0">E16*F16</f>
        <v>0</v>
      </c>
    </row>
    <row r="17" spans="1:7" s="2" customFormat="1" ht="13.5" customHeight="1">
      <c r="A17" s="175">
        <v>8</v>
      </c>
      <c r="B17" s="176" t="s">
        <v>894</v>
      </c>
      <c r="C17" s="176" t="s">
        <v>895</v>
      </c>
      <c r="D17" s="176" t="s">
        <v>158</v>
      </c>
      <c r="E17" s="177">
        <v>1</v>
      </c>
      <c r="F17" s="178"/>
      <c r="G17" s="178">
        <f t="shared" si="0"/>
        <v>0</v>
      </c>
    </row>
    <row r="18" spans="1:7" s="2" customFormat="1" ht="13.5" customHeight="1">
      <c r="A18" s="163">
        <v>9</v>
      </c>
      <c r="B18" s="164" t="s">
        <v>638</v>
      </c>
      <c r="C18" s="164" t="s">
        <v>639</v>
      </c>
      <c r="D18" s="164" t="s">
        <v>158</v>
      </c>
      <c r="E18" s="165">
        <v>1</v>
      </c>
      <c r="F18" s="166"/>
      <c r="G18" s="166">
        <f t="shared" si="0"/>
        <v>0</v>
      </c>
    </row>
    <row r="19" spans="1:7" s="2" customFormat="1" ht="13.5" customHeight="1">
      <c r="A19" s="175">
        <v>10</v>
      </c>
      <c r="B19" s="176" t="s">
        <v>640</v>
      </c>
      <c r="C19" s="176" t="s">
        <v>641</v>
      </c>
      <c r="D19" s="176" t="s">
        <v>158</v>
      </c>
      <c r="E19" s="177">
        <v>1</v>
      </c>
      <c r="F19" s="178"/>
      <c r="G19" s="178">
        <f t="shared" si="0"/>
        <v>0</v>
      </c>
    </row>
    <row r="20" spans="1:7" s="2" customFormat="1" ht="13.5" customHeight="1">
      <c r="A20" s="163">
        <v>25</v>
      </c>
      <c r="B20" s="164" t="s">
        <v>359</v>
      </c>
      <c r="C20" s="164" t="s">
        <v>360</v>
      </c>
      <c r="D20" s="164" t="s">
        <v>158</v>
      </c>
      <c r="E20" s="165">
        <v>1</v>
      </c>
      <c r="F20" s="166"/>
      <c r="G20" s="166">
        <f t="shared" si="0"/>
        <v>0</v>
      </c>
    </row>
    <row r="21" spans="1:7" s="2" customFormat="1" ht="13.5" customHeight="1">
      <c r="A21" s="175">
        <v>26</v>
      </c>
      <c r="B21" s="176" t="s">
        <v>1003</v>
      </c>
      <c r="C21" s="176" t="s">
        <v>1004</v>
      </c>
      <c r="D21" s="176" t="s">
        <v>158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19</v>
      </c>
      <c r="B22" s="164" t="s">
        <v>1005</v>
      </c>
      <c r="C22" s="164" t="s">
        <v>1006</v>
      </c>
      <c r="D22" s="164" t="s">
        <v>158</v>
      </c>
      <c r="E22" s="165">
        <v>1</v>
      </c>
      <c r="F22" s="166"/>
      <c r="G22" s="166">
        <f t="shared" si="0"/>
        <v>0</v>
      </c>
    </row>
    <row r="23" spans="1:7" s="2" customFormat="1" ht="13.5" customHeight="1">
      <c r="A23" s="175">
        <v>20</v>
      </c>
      <c r="B23" s="176" t="s">
        <v>1007</v>
      </c>
      <c r="C23" s="176" t="s">
        <v>1008</v>
      </c>
      <c r="D23" s="176" t="s">
        <v>158</v>
      </c>
      <c r="E23" s="177">
        <v>1</v>
      </c>
      <c r="F23" s="178"/>
      <c r="G23" s="178">
        <f t="shared" si="0"/>
        <v>0</v>
      </c>
    </row>
    <row r="24" spans="1:7" s="2" customFormat="1" ht="13.5" customHeight="1">
      <c r="A24" s="163">
        <v>21</v>
      </c>
      <c r="B24" s="164" t="s">
        <v>1009</v>
      </c>
      <c r="C24" s="164" t="s">
        <v>1010</v>
      </c>
      <c r="D24" s="164" t="s">
        <v>158</v>
      </c>
      <c r="E24" s="165">
        <v>1</v>
      </c>
      <c r="F24" s="166"/>
      <c r="G24" s="166">
        <f t="shared" si="0"/>
        <v>0</v>
      </c>
    </row>
    <row r="25" spans="1:7" s="2" customFormat="1" ht="13.5" customHeight="1">
      <c r="A25" s="175">
        <v>22</v>
      </c>
      <c r="B25" s="176" t="s">
        <v>1011</v>
      </c>
      <c r="C25" s="176" t="s">
        <v>1012</v>
      </c>
      <c r="D25" s="176" t="s">
        <v>158</v>
      </c>
      <c r="E25" s="177">
        <v>1</v>
      </c>
      <c r="F25" s="178"/>
      <c r="G25" s="178">
        <f t="shared" si="0"/>
        <v>0</v>
      </c>
    </row>
    <row r="26" spans="1:7" s="2" customFormat="1" ht="13.5" customHeight="1">
      <c r="A26" s="163">
        <v>23</v>
      </c>
      <c r="B26" s="164" t="s">
        <v>1013</v>
      </c>
      <c r="C26" s="164" t="s">
        <v>1014</v>
      </c>
      <c r="D26" s="164" t="s">
        <v>158</v>
      </c>
      <c r="E26" s="165">
        <v>1</v>
      </c>
      <c r="F26" s="166"/>
      <c r="G26" s="166">
        <f t="shared" si="0"/>
        <v>0</v>
      </c>
    </row>
    <row r="27" spans="1:7" s="2" customFormat="1" ht="13.5" customHeight="1">
      <c r="A27" s="175">
        <v>24</v>
      </c>
      <c r="B27" s="176" t="s">
        <v>1015</v>
      </c>
      <c r="C27" s="176" t="s">
        <v>1016</v>
      </c>
      <c r="D27" s="176" t="s">
        <v>158</v>
      </c>
      <c r="E27" s="177">
        <v>1</v>
      </c>
      <c r="F27" s="178"/>
      <c r="G27" s="178">
        <f t="shared" si="0"/>
        <v>0</v>
      </c>
    </row>
    <row r="28" spans="1:7" s="2" customFormat="1" ht="13.5" customHeight="1">
      <c r="A28" s="163">
        <v>29</v>
      </c>
      <c r="B28" s="164" t="s">
        <v>1017</v>
      </c>
      <c r="C28" s="164" t="s">
        <v>1018</v>
      </c>
      <c r="D28" s="164" t="s">
        <v>158</v>
      </c>
      <c r="E28" s="165">
        <v>1</v>
      </c>
      <c r="F28" s="166"/>
      <c r="G28" s="166">
        <f t="shared" si="0"/>
        <v>0</v>
      </c>
    </row>
    <row r="29" spans="1:7" s="2" customFormat="1" ht="13.5" customHeight="1">
      <c r="A29" s="175">
        <v>30</v>
      </c>
      <c r="B29" s="176" t="s">
        <v>1019</v>
      </c>
      <c r="C29" s="176" t="s">
        <v>1020</v>
      </c>
      <c r="D29" s="176" t="s">
        <v>158</v>
      </c>
      <c r="E29" s="177">
        <v>1</v>
      </c>
      <c r="F29" s="178"/>
      <c r="G29" s="178">
        <f t="shared" si="0"/>
        <v>0</v>
      </c>
    </row>
    <row r="30" spans="1:7" s="2" customFormat="1" ht="13.5" customHeight="1">
      <c r="A30" s="163">
        <v>13</v>
      </c>
      <c r="B30" s="164" t="s">
        <v>288</v>
      </c>
      <c r="C30" s="164" t="s">
        <v>289</v>
      </c>
      <c r="D30" s="164" t="s">
        <v>158</v>
      </c>
      <c r="E30" s="165">
        <v>1</v>
      </c>
      <c r="F30" s="166"/>
      <c r="G30" s="166">
        <f t="shared" si="0"/>
        <v>0</v>
      </c>
    </row>
    <row r="31" spans="1:7" s="2" customFormat="1" ht="13.5" customHeight="1">
      <c r="A31" s="175">
        <v>14</v>
      </c>
      <c r="B31" s="176" t="s">
        <v>290</v>
      </c>
      <c r="C31" s="176" t="s">
        <v>291</v>
      </c>
      <c r="D31" s="176" t="s">
        <v>158</v>
      </c>
      <c r="E31" s="177">
        <v>1</v>
      </c>
      <c r="F31" s="178"/>
      <c r="G31" s="178">
        <f t="shared" si="0"/>
        <v>0</v>
      </c>
    </row>
    <row r="32" spans="1:7" s="2" customFormat="1" ht="13.5" customHeight="1">
      <c r="A32" s="163">
        <v>3</v>
      </c>
      <c r="B32" s="164" t="s">
        <v>942</v>
      </c>
      <c r="C32" s="164" t="s">
        <v>943</v>
      </c>
      <c r="D32" s="164" t="s">
        <v>158</v>
      </c>
      <c r="E32" s="165">
        <v>1</v>
      </c>
      <c r="F32" s="166"/>
      <c r="G32" s="166">
        <f t="shared" si="0"/>
        <v>0</v>
      </c>
    </row>
    <row r="33" spans="1:7" s="2" customFormat="1" ht="13.5" customHeight="1">
      <c r="A33" s="175">
        <v>4</v>
      </c>
      <c r="B33" s="176" t="s">
        <v>558</v>
      </c>
      <c r="C33" s="176" t="s">
        <v>1021</v>
      </c>
      <c r="D33" s="176" t="s">
        <v>158</v>
      </c>
      <c r="E33" s="177">
        <v>1</v>
      </c>
      <c r="F33" s="178"/>
      <c r="G33" s="178">
        <f t="shared" si="0"/>
        <v>0</v>
      </c>
    </row>
    <row r="34" spans="1:7" s="2" customFormat="1" ht="24" customHeight="1">
      <c r="A34" s="163">
        <v>1</v>
      </c>
      <c r="B34" s="164" t="s">
        <v>1022</v>
      </c>
      <c r="C34" s="164" t="s">
        <v>1023</v>
      </c>
      <c r="D34" s="164" t="s">
        <v>158</v>
      </c>
      <c r="E34" s="165">
        <v>1</v>
      </c>
      <c r="F34" s="166"/>
      <c r="G34" s="166">
        <f t="shared" si="0"/>
        <v>0</v>
      </c>
    </row>
    <row r="35" spans="1:7" s="2" customFormat="1" ht="24" customHeight="1">
      <c r="A35" s="175">
        <v>2</v>
      </c>
      <c r="B35" s="176" t="s">
        <v>1024</v>
      </c>
      <c r="C35" s="176" t="s">
        <v>1025</v>
      </c>
      <c r="D35" s="176" t="s">
        <v>158</v>
      </c>
      <c r="E35" s="177">
        <v>1</v>
      </c>
      <c r="F35" s="178"/>
      <c r="G35" s="178">
        <f t="shared" si="0"/>
        <v>0</v>
      </c>
    </row>
    <row r="36" spans="1:7" s="2" customFormat="1" ht="24" customHeight="1">
      <c r="A36" s="163">
        <v>31</v>
      </c>
      <c r="B36" s="164" t="s">
        <v>1022</v>
      </c>
      <c r="C36" s="164" t="s">
        <v>1023</v>
      </c>
      <c r="D36" s="164" t="s">
        <v>158</v>
      </c>
      <c r="E36" s="165">
        <v>1</v>
      </c>
      <c r="F36" s="166"/>
      <c r="G36" s="166">
        <f t="shared" si="0"/>
        <v>0</v>
      </c>
    </row>
    <row r="37" spans="1:7" s="2" customFormat="1" ht="34.5" customHeight="1">
      <c r="A37" s="175">
        <v>32</v>
      </c>
      <c r="B37" s="176" t="s">
        <v>1026</v>
      </c>
      <c r="C37" s="176" t="s">
        <v>1027</v>
      </c>
      <c r="D37" s="176" t="s">
        <v>158</v>
      </c>
      <c r="E37" s="177">
        <v>1</v>
      </c>
      <c r="F37" s="178"/>
      <c r="G37" s="178">
        <f t="shared" si="0"/>
        <v>0</v>
      </c>
    </row>
    <row r="38" spans="1:7" s="2" customFormat="1" ht="13.5" customHeight="1">
      <c r="A38" s="175">
        <v>5</v>
      </c>
      <c r="B38" s="176" t="s">
        <v>872</v>
      </c>
      <c r="C38" s="176" t="s">
        <v>873</v>
      </c>
      <c r="D38" s="176" t="s">
        <v>128</v>
      </c>
      <c r="E38" s="177">
        <v>1</v>
      </c>
      <c r="F38" s="178"/>
      <c r="G38" s="178">
        <f t="shared" si="0"/>
        <v>0</v>
      </c>
    </row>
    <row r="39" spans="1:7" s="2" customFormat="1" ht="24" customHeight="1">
      <c r="A39" s="163">
        <v>15</v>
      </c>
      <c r="B39" s="164" t="s">
        <v>585</v>
      </c>
      <c r="C39" s="164" t="s">
        <v>586</v>
      </c>
      <c r="D39" s="164" t="s">
        <v>158</v>
      </c>
      <c r="E39" s="165">
        <v>1</v>
      </c>
      <c r="F39" s="166"/>
      <c r="G39" s="166">
        <f t="shared" si="0"/>
        <v>0</v>
      </c>
    </row>
    <row r="40" spans="1:7" s="2" customFormat="1" ht="13.5" customHeight="1">
      <c r="A40" s="175">
        <v>16</v>
      </c>
      <c r="B40" s="176" t="s">
        <v>735</v>
      </c>
      <c r="C40" s="176" t="s">
        <v>953</v>
      </c>
      <c r="D40" s="176" t="s">
        <v>158</v>
      </c>
      <c r="E40" s="177">
        <v>1</v>
      </c>
      <c r="F40" s="178"/>
      <c r="G40" s="178">
        <f t="shared" si="0"/>
        <v>0</v>
      </c>
    </row>
    <row r="41" spans="1:7" s="2" customFormat="1" ht="13.5" customHeight="1">
      <c r="A41" s="163">
        <v>27</v>
      </c>
      <c r="B41" s="164" t="s">
        <v>998</v>
      </c>
      <c r="C41" s="164" t="s">
        <v>999</v>
      </c>
      <c r="D41" s="164" t="s">
        <v>158</v>
      </c>
      <c r="E41" s="165">
        <v>3</v>
      </c>
      <c r="F41" s="166"/>
      <c r="G41" s="166">
        <f t="shared" si="0"/>
        <v>0</v>
      </c>
    </row>
    <row r="42" spans="1:7" s="2" customFormat="1" ht="13.5" customHeight="1">
      <c r="A42" s="175">
        <v>28</v>
      </c>
      <c r="B42" s="176" t="s">
        <v>1028</v>
      </c>
      <c r="C42" s="176" t="s">
        <v>1029</v>
      </c>
      <c r="D42" s="176" t="s">
        <v>158</v>
      </c>
      <c r="E42" s="177">
        <v>3</v>
      </c>
      <c r="F42" s="178"/>
      <c r="G42" s="178">
        <f t="shared" si="0"/>
        <v>0</v>
      </c>
    </row>
    <row r="43" spans="1:7" s="2" customFormat="1" ht="24" customHeight="1">
      <c r="A43" s="163">
        <v>17</v>
      </c>
      <c r="B43" s="164" t="s">
        <v>960</v>
      </c>
      <c r="C43" s="164" t="s">
        <v>961</v>
      </c>
      <c r="D43" s="164" t="s">
        <v>188</v>
      </c>
      <c r="E43" s="165">
        <v>14</v>
      </c>
      <c r="F43" s="166"/>
      <c r="G43" s="166">
        <f t="shared" si="0"/>
        <v>0</v>
      </c>
    </row>
    <row r="44" spans="1:7" s="2" customFormat="1" ht="13.5" customHeight="1">
      <c r="A44" s="175">
        <v>18</v>
      </c>
      <c r="B44" s="176" t="s">
        <v>962</v>
      </c>
      <c r="C44" s="176" t="s">
        <v>963</v>
      </c>
      <c r="D44" s="176" t="s">
        <v>188</v>
      </c>
      <c r="E44" s="177">
        <v>14</v>
      </c>
      <c r="F44" s="178"/>
      <c r="G44" s="178">
        <f t="shared" si="0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activeCell="E27" sqref="E27"/>
      <selection pane="bottomLeft" activeCell="R30" sqref="R30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1"/>
    </row>
    <row r="5" spans="1:19" s="2" customFormat="1" ht="24.75" customHeight="1">
      <c r="A5" s="182"/>
      <c r="B5" s="183" t="s">
        <v>1</v>
      </c>
      <c r="C5" s="183"/>
      <c r="D5" s="183"/>
      <c r="E5" s="817" t="s">
        <v>1260</v>
      </c>
      <c r="F5" s="818"/>
      <c r="G5" s="818"/>
      <c r="H5" s="818"/>
      <c r="I5" s="818"/>
      <c r="J5" s="818"/>
      <c r="K5" s="818"/>
      <c r="L5" s="819"/>
      <c r="M5" s="183"/>
      <c r="N5" s="183"/>
      <c r="O5" s="820" t="s">
        <v>3</v>
      </c>
      <c r="P5" s="820"/>
      <c r="Q5" s="184"/>
      <c r="R5" s="185"/>
      <c r="S5" s="186"/>
    </row>
    <row r="6" spans="1:19" s="2" customFormat="1" ht="24.75" customHeight="1">
      <c r="A6" s="182"/>
      <c r="B6" s="183" t="s">
        <v>4</v>
      </c>
      <c r="C6" s="183"/>
      <c r="D6" s="183"/>
      <c r="E6" s="821" t="s">
        <v>2</v>
      </c>
      <c r="F6" s="822"/>
      <c r="G6" s="822"/>
      <c r="H6" s="822"/>
      <c r="I6" s="822"/>
      <c r="J6" s="822"/>
      <c r="K6" s="822"/>
      <c r="L6" s="823"/>
      <c r="M6" s="183"/>
      <c r="N6" s="183"/>
      <c r="O6" s="820" t="s">
        <v>5</v>
      </c>
      <c r="P6" s="820"/>
      <c r="Q6" s="187"/>
      <c r="R6" s="186"/>
      <c r="S6" s="186"/>
    </row>
    <row r="7" spans="1:19" s="2" customFormat="1" ht="24.75" customHeight="1" thickBot="1">
      <c r="A7" s="182"/>
      <c r="B7" s="183"/>
      <c r="C7" s="183"/>
      <c r="D7" s="183"/>
      <c r="E7" s="824" t="s">
        <v>1261</v>
      </c>
      <c r="F7" s="825"/>
      <c r="G7" s="825"/>
      <c r="H7" s="825"/>
      <c r="I7" s="825"/>
      <c r="J7" s="825"/>
      <c r="K7" s="825"/>
      <c r="L7" s="826"/>
      <c r="M7" s="183"/>
      <c r="N7" s="183"/>
      <c r="O7" s="820" t="s">
        <v>7</v>
      </c>
      <c r="P7" s="820"/>
      <c r="Q7" s="188"/>
      <c r="R7" s="189"/>
      <c r="S7" s="186"/>
    </row>
    <row r="8" spans="1:19" s="2" customFormat="1" ht="24.75" customHeight="1" thickBot="1">
      <c r="A8" s="182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820" t="s">
        <v>9</v>
      </c>
      <c r="P8" s="820"/>
      <c r="Q8" s="183" t="s">
        <v>10</v>
      </c>
      <c r="R8" s="183"/>
      <c r="S8" s="186"/>
    </row>
    <row r="9" spans="1:19" s="2" customFormat="1" ht="24.75" customHeight="1" thickBot="1">
      <c r="A9" s="182"/>
      <c r="B9" s="183" t="s">
        <v>11</v>
      </c>
      <c r="C9" s="183"/>
      <c r="D9" s="183"/>
      <c r="E9" s="827" t="s">
        <v>1262</v>
      </c>
      <c r="F9" s="828"/>
      <c r="G9" s="828"/>
      <c r="H9" s="828"/>
      <c r="I9" s="828"/>
      <c r="J9" s="828"/>
      <c r="K9" s="828"/>
      <c r="L9" s="829"/>
      <c r="M9" s="183"/>
      <c r="N9" s="183"/>
      <c r="O9" s="830"/>
      <c r="P9" s="831"/>
      <c r="Q9" s="190"/>
      <c r="R9" s="191"/>
      <c r="S9" s="186"/>
    </row>
    <row r="10" spans="1:19" s="2" customFormat="1" ht="24.75" customHeight="1" thickBot="1">
      <c r="A10" s="182"/>
      <c r="B10" s="183" t="s">
        <v>13</v>
      </c>
      <c r="C10" s="183"/>
      <c r="D10" s="183"/>
      <c r="E10" s="832" t="s">
        <v>1263</v>
      </c>
      <c r="F10" s="833"/>
      <c r="G10" s="833"/>
      <c r="H10" s="833"/>
      <c r="I10" s="833"/>
      <c r="J10" s="833"/>
      <c r="K10" s="833"/>
      <c r="L10" s="834"/>
      <c r="M10" s="183"/>
      <c r="N10" s="183"/>
      <c r="O10" s="830"/>
      <c r="P10" s="831"/>
      <c r="Q10" s="190"/>
      <c r="R10" s="191"/>
      <c r="S10" s="186"/>
    </row>
    <row r="11" spans="1:19" s="2" customFormat="1" ht="24.75" customHeight="1" thickBot="1">
      <c r="A11" s="182"/>
      <c r="B11" s="183" t="s">
        <v>14</v>
      </c>
      <c r="C11" s="183"/>
      <c r="D11" s="183"/>
      <c r="E11" s="832" t="s">
        <v>6</v>
      </c>
      <c r="F11" s="833"/>
      <c r="G11" s="833"/>
      <c r="H11" s="833"/>
      <c r="I11" s="833"/>
      <c r="J11" s="833"/>
      <c r="K11" s="833"/>
      <c r="L11" s="834"/>
      <c r="M11" s="183"/>
      <c r="N11" s="183"/>
      <c r="O11" s="830"/>
      <c r="P11" s="831"/>
      <c r="Q11" s="190"/>
      <c r="R11" s="191"/>
      <c r="S11" s="186"/>
    </row>
    <row r="12" spans="1:19" s="2" customFormat="1" ht="24.75" customHeight="1" thickBot="1">
      <c r="A12" s="182"/>
      <c r="B12" s="183" t="s">
        <v>15</v>
      </c>
      <c r="C12" s="183"/>
      <c r="D12" s="183"/>
      <c r="E12" s="836"/>
      <c r="F12" s="837"/>
      <c r="G12" s="837"/>
      <c r="H12" s="837"/>
      <c r="I12" s="837"/>
      <c r="J12" s="837"/>
      <c r="K12" s="837"/>
      <c r="L12" s="838"/>
      <c r="M12" s="183"/>
      <c r="N12" s="183"/>
      <c r="O12" s="839"/>
      <c r="P12" s="840"/>
      <c r="Q12" s="839"/>
      <c r="R12" s="840"/>
      <c r="S12" s="186"/>
    </row>
    <row r="13" spans="1:19" s="2" customFormat="1" ht="12.75" customHeight="1">
      <c r="A13" s="192"/>
      <c r="B13" s="193"/>
      <c r="C13" s="193"/>
      <c r="D13" s="193"/>
      <c r="E13" s="194"/>
      <c r="F13" s="193"/>
      <c r="G13" s="193"/>
      <c r="H13" s="193"/>
      <c r="I13" s="193"/>
      <c r="J13" s="193"/>
      <c r="K13" s="193"/>
      <c r="L13" s="193"/>
      <c r="M13" s="193"/>
      <c r="N13" s="193"/>
      <c r="O13" s="194"/>
      <c r="P13" s="194"/>
      <c r="Q13" s="194"/>
      <c r="R13" s="193"/>
      <c r="S13" s="195"/>
    </row>
    <row r="14" spans="1:19" s="2" customFormat="1" ht="18.75" customHeight="1" thickBot="1">
      <c r="A14" s="182"/>
      <c r="B14" s="183"/>
      <c r="C14" s="183"/>
      <c r="D14" s="183"/>
      <c r="E14" s="196" t="s">
        <v>17</v>
      </c>
      <c r="F14" s="183"/>
      <c r="G14" s="183"/>
      <c r="H14" s="183"/>
      <c r="I14" s="183"/>
      <c r="J14" s="183"/>
      <c r="K14" s="183"/>
      <c r="L14" s="183"/>
      <c r="M14" s="183"/>
      <c r="N14" s="183"/>
      <c r="O14" s="841" t="s">
        <v>18</v>
      </c>
      <c r="P14" s="841"/>
      <c r="Q14" s="196"/>
      <c r="R14" s="197"/>
      <c r="S14" s="186"/>
    </row>
    <row r="15" spans="1:19" s="2" customFormat="1" ht="18.75" customHeight="1" thickBot="1">
      <c r="A15" s="182"/>
      <c r="B15" s="183"/>
      <c r="C15" s="183"/>
      <c r="D15" s="183"/>
      <c r="E15" s="198"/>
      <c r="F15" s="183"/>
      <c r="G15" s="196"/>
      <c r="H15" s="183"/>
      <c r="I15" s="196"/>
      <c r="J15" s="183"/>
      <c r="K15" s="183"/>
      <c r="L15" s="183"/>
      <c r="M15" s="183"/>
      <c r="N15" s="183"/>
      <c r="O15" s="830" t="s">
        <v>1264</v>
      </c>
      <c r="P15" s="831"/>
      <c r="Q15" s="196"/>
      <c r="R15" s="199"/>
      <c r="S15" s="186"/>
    </row>
    <row r="16" spans="1:19" s="2" customFormat="1" ht="9" customHeight="1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183"/>
      <c r="P16" s="201"/>
      <c r="Q16" s="201"/>
      <c r="R16" s="201"/>
      <c r="S16" s="202"/>
    </row>
    <row r="17" spans="1:19" s="2" customFormat="1" ht="20.25" customHeight="1">
      <c r="A17" s="203"/>
      <c r="B17" s="204"/>
      <c r="C17" s="204"/>
      <c r="D17" s="204"/>
      <c r="E17" s="205" t="s">
        <v>20</v>
      </c>
      <c r="F17" s="204"/>
      <c r="G17" s="204"/>
      <c r="H17" s="204"/>
      <c r="I17" s="204"/>
      <c r="J17" s="204"/>
      <c r="K17" s="204"/>
      <c r="L17" s="204"/>
      <c r="M17" s="204"/>
      <c r="N17" s="204"/>
      <c r="O17" s="180"/>
      <c r="P17" s="204"/>
      <c r="Q17" s="204"/>
      <c r="R17" s="204"/>
      <c r="S17" s="206"/>
    </row>
    <row r="18" spans="1:19" s="2" customFormat="1" ht="21.75" customHeight="1">
      <c r="A18" s="207" t="s">
        <v>21</v>
      </c>
      <c r="B18" s="208"/>
      <c r="C18" s="208"/>
      <c r="D18" s="209"/>
      <c r="E18" s="210" t="s">
        <v>22</v>
      </c>
      <c r="F18" s="209"/>
      <c r="G18" s="210" t="s">
        <v>23</v>
      </c>
      <c r="H18" s="208"/>
      <c r="I18" s="209"/>
      <c r="J18" s="210" t="s">
        <v>24</v>
      </c>
      <c r="K18" s="208"/>
      <c r="L18" s="210" t="s">
        <v>25</v>
      </c>
      <c r="M18" s="208"/>
      <c r="N18" s="208"/>
      <c r="O18" s="208"/>
      <c r="P18" s="209"/>
      <c r="Q18" s="210" t="s">
        <v>26</v>
      </c>
      <c r="R18" s="208"/>
      <c r="S18" s="211"/>
    </row>
    <row r="19" spans="1:19" s="2" customFormat="1" ht="19.5" customHeight="1">
      <c r="A19" s="46"/>
      <c r="B19" s="47"/>
      <c r="C19" s="47"/>
      <c r="D19" s="212">
        <v>0</v>
      </c>
      <c r="E19" s="213">
        <v>0</v>
      </c>
      <c r="F19" s="50"/>
      <c r="G19" s="51"/>
      <c r="H19" s="47"/>
      <c r="I19" s="212">
        <v>0</v>
      </c>
      <c r="J19" s="213">
        <v>0</v>
      </c>
      <c r="K19" s="214"/>
      <c r="L19" s="51"/>
      <c r="M19" s="47"/>
      <c r="N19" s="47"/>
      <c r="O19" s="215"/>
      <c r="P19" s="212">
        <v>0</v>
      </c>
      <c r="Q19" s="51"/>
      <c r="R19" s="216">
        <v>0</v>
      </c>
      <c r="S19" s="55"/>
    </row>
    <row r="20" spans="1:19" s="2" customFormat="1" ht="20.25" customHeight="1">
      <c r="A20" s="203"/>
      <c r="B20" s="204"/>
      <c r="C20" s="204"/>
      <c r="D20" s="204"/>
      <c r="E20" s="205" t="s">
        <v>27</v>
      </c>
      <c r="F20" s="204"/>
      <c r="G20" s="204"/>
      <c r="H20" s="204"/>
      <c r="I20" s="204"/>
      <c r="J20" s="217" t="s">
        <v>28</v>
      </c>
      <c r="K20" s="204"/>
      <c r="L20" s="204"/>
      <c r="M20" s="204"/>
      <c r="N20" s="204"/>
      <c r="O20" s="201"/>
      <c r="P20" s="204"/>
      <c r="Q20" s="204"/>
      <c r="R20" s="204"/>
      <c r="S20" s="206"/>
    </row>
    <row r="21" spans="1:19" s="2" customFormat="1" ht="19.5" customHeight="1">
      <c r="A21" s="218" t="s">
        <v>29</v>
      </c>
      <c r="B21" s="219"/>
      <c r="C21" s="220" t="s">
        <v>30</v>
      </c>
      <c r="D21" s="221"/>
      <c r="E21" s="221"/>
      <c r="F21" s="222"/>
      <c r="G21" s="218" t="s">
        <v>31</v>
      </c>
      <c r="H21" s="223"/>
      <c r="I21" s="220" t="s">
        <v>32</v>
      </c>
      <c r="J21" s="221"/>
      <c r="K21" s="221"/>
      <c r="L21" s="218" t="s">
        <v>33</v>
      </c>
      <c r="M21" s="223"/>
      <c r="N21" s="220" t="s">
        <v>34</v>
      </c>
      <c r="O21" s="224"/>
      <c r="P21" s="221"/>
      <c r="Q21" s="221"/>
      <c r="R21" s="221"/>
      <c r="S21" s="222"/>
    </row>
    <row r="22" spans="1:19" s="2" customFormat="1" ht="19.5" customHeight="1">
      <c r="A22" s="225" t="s">
        <v>35</v>
      </c>
      <c r="B22" s="226" t="s">
        <v>36</v>
      </c>
      <c r="C22" s="227"/>
      <c r="D22" s="228" t="s">
        <v>37</v>
      </c>
      <c r="E22" s="229">
        <v>0</v>
      </c>
      <c r="F22" s="230"/>
      <c r="G22" s="225" t="s">
        <v>38</v>
      </c>
      <c r="H22" s="231" t="s">
        <v>39</v>
      </c>
      <c r="I22" s="232"/>
      <c r="J22" s="72">
        <v>0</v>
      </c>
      <c r="K22" s="73"/>
      <c r="L22" s="225" t="s">
        <v>40</v>
      </c>
      <c r="M22" s="233" t="s">
        <v>41</v>
      </c>
      <c r="N22" s="234"/>
      <c r="O22" s="234"/>
      <c r="P22" s="234"/>
      <c r="Q22" s="235"/>
      <c r="R22" s="229">
        <v>0</v>
      </c>
      <c r="S22" s="230"/>
    </row>
    <row r="23" spans="1:19" s="2" customFormat="1" ht="19.5" customHeight="1">
      <c r="A23" s="225" t="s">
        <v>42</v>
      </c>
      <c r="B23" s="236"/>
      <c r="C23" s="237"/>
      <c r="D23" s="228" t="s">
        <v>43</v>
      </c>
      <c r="E23" s="229">
        <v>0</v>
      </c>
      <c r="F23" s="230"/>
      <c r="G23" s="225" t="s">
        <v>44</v>
      </c>
      <c r="H23" s="183" t="s">
        <v>45</v>
      </c>
      <c r="I23" s="232"/>
      <c r="J23" s="72">
        <v>0</v>
      </c>
      <c r="K23" s="73"/>
      <c r="L23" s="225" t="s">
        <v>46</v>
      </c>
      <c r="M23" s="233" t="s">
        <v>1265</v>
      </c>
      <c r="N23" s="234"/>
      <c r="O23" s="183"/>
      <c r="P23" s="234"/>
      <c r="Q23" s="235"/>
      <c r="R23" s="229">
        <v>0</v>
      </c>
      <c r="S23" s="230"/>
    </row>
    <row r="24" spans="1:19" s="2" customFormat="1" ht="19.5" customHeight="1">
      <c r="A24" s="225" t="s">
        <v>48</v>
      </c>
      <c r="B24" s="226" t="s">
        <v>49</v>
      </c>
      <c r="C24" s="227"/>
      <c r="D24" s="228" t="s">
        <v>37</v>
      </c>
      <c r="E24" s="229">
        <v>0</v>
      </c>
      <c r="F24" s="230"/>
      <c r="G24" s="225" t="s">
        <v>50</v>
      </c>
      <c r="H24" s="231" t="s">
        <v>51</v>
      </c>
      <c r="I24" s="232"/>
      <c r="J24" s="72">
        <v>0</v>
      </c>
      <c r="K24" s="73"/>
      <c r="L24" s="225" t="s">
        <v>52</v>
      </c>
      <c r="M24" s="233" t="s">
        <v>53</v>
      </c>
      <c r="N24" s="234"/>
      <c r="O24" s="234"/>
      <c r="P24" s="234"/>
      <c r="Q24" s="235"/>
      <c r="R24" s="229">
        <v>0</v>
      </c>
      <c r="S24" s="230"/>
    </row>
    <row r="25" spans="1:19" s="2" customFormat="1" ht="19.5" customHeight="1">
      <c r="A25" s="225" t="s">
        <v>54</v>
      </c>
      <c r="B25" s="236"/>
      <c r="C25" s="237"/>
      <c r="D25" s="228" t="s">
        <v>43</v>
      </c>
      <c r="E25" s="229">
        <v>0</v>
      </c>
      <c r="F25" s="230"/>
      <c r="G25" s="225" t="s">
        <v>55</v>
      </c>
      <c r="H25" s="231"/>
      <c r="I25" s="232"/>
      <c r="J25" s="72">
        <v>0</v>
      </c>
      <c r="K25" s="73"/>
      <c r="L25" s="225" t="s">
        <v>56</v>
      </c>
      <c r="M25" s="233" t="s">
        <v>57</v>
      </c>
      <c r="N25" s="234"/>
      <c r="O25" s="183"/>
      <c r="P25" s="234"/>
      <c r="Q25" s="235"/>
      <c r="R25" s="229">
        <v>0</v>
      </c>
      <c r="S25" s="230"/>
    </row>
    <row r="26" spans="1:19" s="2" customFormat="1" ht="19.5" customHeight="1">
      <c r="A26" s="225" t="s">
        <v>58</v>
      </c>
      <c r="B26" s="226" t="s">
        <v>59</v>
      </c>
      <c r="C26" s="227"/>
      <c r="D26" s="228" t="s">
        <v>37</v>
      </c>
      <c r="E26" s="229">
        <f>'105_1_kamery'!F13</f>
        <v>0</v>
      </c>
      <c r="F26" s="230"/>
      <c r="G26" s="238"/>
      <c r="H26" s="234"/>
      <c r="I26" s="232"/>
      <c r="J26" s="80"/>
      <c r="K26" s="73"/>
      <c r="L26" s="225" t="s">
        <v>60</v>
      </c>
      <c r="M26" s="233" t="s">
        <v>1266</v>
      </c>
      <c r="N26" s="234"/>
      <c r="O26" s="234"/>
      <c r="P26" s="234"/>
      <c r="Q26" s="235"/>
      <c r="R26" s="229">
        <v>0</v>
      </c>
      <c r="S26" s="230"/>
    </row>
    <row r="27" spans="1:19" s="2" customFormat="1" ht="19.5" customHeight="1">
      <c r="A27" s="225" t="s">
        <v>62</v>
      </c>
      <c r="B27" s="236"/>
      <c r="C27" s="237"/>
      <c r="D27" s="228" t="s">
        <v>43</v>
      </c>
      <c r="E27" s="229">
        <f>'105_1_kamery'!F14</f>
        <v>0</v>
      </c>
      <c r="F27" s="230"/>
      <c r="G27" s="238"/>
      <c r="H27" s="234"/>
      <c r="I27" s="232"/>
      <c r="J27" s="80"/>
      <c r="K27" s="73"/>
      <c r="L27" s="225" t="s">
        <v>63</v>
      </c>
      <c r="M27" s="231" t="s">
        <v>64</v>
      </c>
      <c r="N27" s="234"/>
      <c r="O27" s="183"/>
      <c r="P27" s="234"/>
      <c r="Q27" s="232"/>
      <c r="R27" s="229">
        <v>0</v>
      </c>
      <c r="S27" s="230"/>
    </row>
    <row r="28" spans="1:19" s="2" customFormat="1" ht="19.5" customHeight="1">
      <c r="A28" s="225" t="s">
        <v>65</v>
      </c>
      <c r="B28" s="239" t="s">
        <v>66</v>
      </c>
      <c r="C28" s="234"/>
      <c r="D28" s="232"/>
      <c r="E28" s="240">
        <f>SUM(E22:E27)</f>
        <v>0</v>
      </c>
      <c r="F28" s="206"/>
      <c r="G28" s="225" t="s">
        <v>67</v>
      </c>
      <c r="H28" s="239" t="s">
        <v>68</v>
      </c>
      <c r="I28" s="232"/>
      <c r="J28" s="83"/>
      <c r="K28" s="84"/>
      <c r="L28" s="225" t="s">
        <v>69</v>
      </c>
      <c r="M28" s="239" t="s">
        <v>70</v>
      </c>
      <c r="N28" s="234"/>
      <c r="O28" s="234"/>
      <c r="P28" s="234"/>
      <c r="Q28" s="232"/>
      <c r="R28" s="240">
        <f>SUM(R22:R27)</f>
        <v>0</v>
      </c>
      <c r="S28" s="206"/>
    </row>
    <row r="29" spans="1:19" s="2" customFormat="1" ht="19.5" customHeight="1">
      <c r="A29" s="241" t="s">
        <v>71</v>
      </c>
      <c r="B29" s="242" t="s">
        <v>72</v>
      </c>
      <c r="C29" s="243"/>
      <c r="D29" s="244"/>
      <c r="E29" s="245">
        <v>0</v>
      </c>
      <c r="F29" s="246"/>
      <c r="G29" s="241" t="s">
        <v>73</v>
      </c>
      <c r="H29" s="242" t="s">
        <v>74</v>
      </c>
      <c r="I29" s="244"/>
      <c r="J29" s="247">
        <v>0</v>
      </c>
      <c r="K29" s="248"/>
      <c r="L29" s="241" t="s">
        <v>75</v>
      </c>
      <c r="M29" s="242" t="s">
        <v>76</v>
      </c>
      <c r="N29" s="243"/>
      <c r="O29" s="201"/>
      <c r="P29" s="243"/>
      <c r="Q29" s="244"/>
      <c r="R29" s="245">
        <v>0</v>
      </c>
      <c r="S29" s="246"/>
    </row>
    <row r="30" spans="1:19" s="2" customFormat="1" ht="19.5" customHeight="1">
      <c r="A30" s="249"/>
      <c r="B30" s="250"/>
      <c r="C30" s="251" t="s">
        <v>77</v>
      </c>
      <c r="D30" s="252"/>
      <c r="E30" s="252"/>
      <c r="F30" s="252"/>
      <c r="G30" s="252"/>
      <c r="H30" s="252"/>
      <c r="I30" s="252"/>
      <c r="J30" s="252"/>
      <c r="K30" s="252"/>
      <c r="L30" s="218" t="s">
        <v>78</v>
      </c>
      <c r="M30" s="253"/>
      <c r="N30" s="221" t="s">
        <v>79</v>
      </c>
      <c r="O30" s="254"/>
      <c r="P30" s="254"/>
      <c r="Q30" s="254"/>
      <c r="R30" s="255">
        <f>SUM(E28,E29,J29,R28)</f>
        <v>0</v>
      </c>
      <c r="S30" s="256"/>
    </row>
    <row r="31" spans="1:19" s="2" customFormat="1" ht="14.25" customHeight="1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257"/>
      <c r="M31" s="258" t="s">
        <v>80</v>
      </c>
      <c r="N31" s="259"/>
      <c r="O31" s="260" t="s">
        <v>81</v>
      </c>
      <c r="P31" s="259"/>
      <c r="Q31" s="260" t="s">
        <v>82</v>
      </c>
      <c r="R31" s="260" t="s">
        <v>83</v>
      </c>
      <c r="S31" s="261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262" t="s">
        <v>84</v>
      </c>
      <c r="N32" s="263"/>
      <c r="O32" s="264">
        <v>15</v>
      </c>
      <c r="P32" s="842">
        <v>0</v>
      </c>
      <c r="Q32" s="842"/>
      <c r="R32" s="265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266" t="s">
        <v>85</v>
      </c>
      <c r="N33" s="267"/>
      <c r="O33" s="268">
        <v>21</v>
      </c>
      <c r="P33" s="835">
        <f>R30</f>
        <v>0</v>
      </c>
      <c r="Q33" s="835"/>
      <c r="R33" s="269">
        <f>P33*0.21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270" t="s">
        <v>86</v>
      </c>
      <c r="N34" s="271"/>
      <c r="O34" s="272"/>
      <c r="P34" s="271"/>
      <c r="Q34" s="273"/>
      <c r="R34" s="274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275" t="s">
        <v>87</v>
      </c>
      <c r="M35" s="276"/>
      <c r="N35" s="277" t="s">
        <v>88</v>
      </c>
      <c r="O35" s="278"/>
      <c r="P35" s="276"/>
      <c r="Q35" s="276"/>
      <c r="R35" s="27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279"/>
      <c r="M36" s="280" t="s">
        <v>89</v>
      </c>
      <c r="N36" s="281"/>
      <c r="O36" s="281"/>
      <c r="P36" s="281"/>
      <c r="Q36" s="281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279"/>
      <c r="M37" s="280" t="s">
        <v>90</v>
      </c>
      <c r="N37" s="281"/>
      <c r="O37" s="281"/>
      <c r="P37" s="281"/>
      <c r="Q37" s="281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282"/>
      <c r="M38" s="283" t="s">
        <v>91</v>
      </c>
      <c r="N38" s="284"/>
      <c r="O38" s="284"/>
      <c r="P38" s="284"/>
      <c r="Q38" s="284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showGridLines="0" zoomScaleNormal="100" workbookViewId="0">
      <selection activeCell="F13" sqref="F13:F14"/>
    </sheetView>
  </sheetViews>
  <sheetFormatPr defaultColWidth="10.5" defaultRowHeight="12" customHeight="1"/>
  <cols>
    <col min="1" max="1" width="7" style="171" customWidth="1"/>
    <col min="2" max="2" width="11.33203125" style="172" customWidth="1"/>
    <col min="3" max="3" width="55.6640625" style="172" customWidth="1"/>
    <col min="4" max="4" width="5.1640625" style="172" customWidth="1"/>
    <col min="5" max="5" width="11.1640625" style="173" customWidth="1"/>
    <col min="6" max="6" width="15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43" t="s">
        <v>93</v>
      </c>
      <c r="B1" s="843"/>
      <c r="C1" s="843"/>
      <c r="D1" s="843"/>
      <c r="E1" s="843"/>
      <c r="F1" s="844"/>
      <c r="G1" s="845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1314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285"/>
      <c r="B9" s="285"/>
      <c r="C9" s="285"/>
      <c r="D9" s="285"/>
      <c r="E9" s="285"/>
      <c r="F9" s="1"/>
      <c r="G9" s="1"/>
    </row>
    <row r="10" spans="1:7" s="2" customFormat="1" ht="34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286" t="s">
        <v>38</v>
      </c>
      <c r="G11" s="745" t="s">
        <v>44</v>
      </c>
    </row>
    <row r="12" spans="1:7" s="2" customFormat="1" ht="4.5" customHeight="1">
      <c r="A12" s="287"/>
      <c r="B12" s="287"/>
      <c r="C12" s="287"/>
      <c r="D12" s="287"/>
      <c r="E12" s="287"/>
      <c r="F12" s="1"/>
      <c r="G12" s="1"/>
    </row>
    <row r="13" spans="1:7" s="2" customFormat="1" ht="30.75" customHeight="1">
      <c r="A13" s="288"/>
      <c r="B13" s="289" t="s">
        <v>1267</v>
      </c>
      <c r="C13" s="290" t="s">
        <v>1268</v>
      </c>
      <c r="D13" s="290"/>
      <c r="E13" s="741"/>
      <c r="F13" s="769">
        <f>SUM(G15,G17,G19,G21,G23,G25,G27,G29,G31,G34,G36:G42,G44,G46,G48,G50,G52,G54,G56,G58)+SUM(G61,G64,G67:G70)</f>
        <v>0</v>
      </c>
      <c r="G13" s="157">
        <f>SUM(G14,G24,G33,G43)</f>
        <v>0</v>
      </c>
    </row>
    <row r="14" spans="1:7" s="2" customFormat="1" ht="28.5" customHeight="1">
      <c r="A14" s="291"/>
      <c r="B14" s="292"/>
      <c r="C14" s="292" t="s">
        <v>1269</v>
      </c>
      <c r="D14" s="292"/>
      <c r="E14" s="742"/>
      <c r="F14" s="770">
        <f>SUM(G16,G18,G20,G22,G26,G28,G30,G32,G35,G45,G47,G49,G51,G53,G55,G57)</f>
        <v>0</v>
      </c>
      <c r="G14" s="161">
        <f>SUM(G15:G23)</f>
        <v>0</v>
      </c>
    </row>
    <row r="15" spans="1:7" s="2" customFormat="1" ht="13.5" customHeight="1">
      <c r="A15" s="295">
        <v>1</v>
      </c>
      <c r="B15" s="296"/>
      <c r="C15" s="296" t="s">
        <v>1270</v>
      </c>
      <c r="D15" s="296" t="s">
        <v>158</v>
      </c>
      <c r="E15" s="297">
        <v>7</v>
      </c>
      <c r="F15" s="298"/>
      <c r="G15" s="166">
        <f>E15*F15</f>
        <v>0</v>
      </c>
    </row>
    <row r="16" spans="1:7" s="2" customFormat="1" ht="13.5" customHeight="1">
      <c r="A16" s="308">
        <v>2</v>
      </c>
      <c r="B16" s="309"/>
      <c r="C16" s="309" t="s">
        <v>1310</v>
      </c>
      <c r="D16" s="309" t="s">
        <v>158</v>
      </c>
      <c r="E16" s="310">
        <v>7</v>
      </c>
      <c r="F16" s="311"/>
      <c r="G16" s="311">
        <f t="shared" ref="G16:G23" si="0">E16*F16</f>
        <v>0</v>
      </c>
    </row>
    <row r="17" spans="1:7" s="2" customFormat="1" ht="13.5" customHeight="1">
      <c r="A17" s="295">
        <v>3</v>
      </c>
      <c r="B17" s="296"/>
      <c r="C17" s="296" t="s">
        <v>1271</v>
      </c>
      <c r="D17" s="296" t="s">
        <v>158</v>
      </c>
      <c r="E17" s="297">
        <v>1</v>
      </c>
      <c r="F17" s="298"/>
      <c r="G17" s="166">
        <f t="shared" si="0"/>
        <v>0</v>
      </c>
    </row>
    <row r="18" spans="1:7" s="2" customFormat="1" ht="13.5" customHeight="1">
      <c r="A18" s="308">
        <v>4</v>
      </c>
      <c r="B18" s="309"/>
      <c r="C18" s="309" t="s">
        <v>1311</v>
      </c>
      <c r="D18" s="309" t="s">
        <v>158</v>
      </c>
      <c r="E18" s="310">
        <v>1</v>
      </c>
      <c r="F18" s="311"/>
      <c r="G18" s="311">
        <f t="shared" si="0"/>
        <v>0</v>
      </c>
    </row>
    <row r="19" spans="1:7" s="2" customFormat="1" ht="24" customHeight="1">
      <c r="A19" s="295">
        <v>5</v>
      </c>
      <c r="B19" s="296"/>
      <c r="C19" s="296" t="s">
        <v>1272</v>
      </c>
      <c r="D19" s="296" t="s">
        <v>158</v>
      </c>
      <c r="E19" s="297">
        <v>1</v>
      </c>
      <c r="F19" s="298"/>
      <c r="G19" s="166">
        <f t="shared" si="0"/>
        <v>0</v>
      </c>
    </row>
    <row r="20" spans="1:7" s="2" customFormat="1" ht="24" customHeight="1">
      <c r="A20" s="308">
        <v>6</v>
      </c>
      <c r="B20" s="309"/>
      <c r="C20" s="309" t="s">
        <v>1312</v>
      </c>
      <c r="D20" s="309" t="s">
        <v>158</v>
      </c>
      <c r="E20" s="310">
        <v>1</v>
      </c>
      <c r="F20" s="311"/>
      <c r="G20" s="311">
        <f t="shared" si="0"/>
        <v>0</v>
      </c>
    </row>
    <row r="21" spans="1:7" s="2" customFormat="1" ht="13.5" customHeight="1">
      <c r="A21" s="295">
        <v>7</v>
      </c>
      <c r="B21" s="296"/>
      <c r="C21" s="296" t="s">
        <v>1273</v>
      </c>
      <c r="D21" s="296" t="s">
        <v>158</v>
      </c>
      <c r="E21" s="297">
        <v>1</v>
      </c>
      <c r="F21" s="298"/>
      <c r="G21" s="166">
        <f t="shared" si="0"/>
        <v>0</v>
      </c>
    </row>
    <row r="22" spans="1:7" s="2" customFormat="1" ht="13.5" customHeight="1">
      <c r="A22" s="308">
        <v>8</v>
      </c>
      <c r="B22" s="309"/>
      <c r="C22" s="309" t="s">
        <v>1313</v>
      </c>
      <c r="D22" s="309" t="s">
        <v>158</v>
      </c>
      <c r="E22" s="310">
        <v>1</v>
      </c>
      <c r="F22" s="311"/>
      <c r="G22" s="311">
        <f t="shared" si="0"/>
        <v>0</v>
      </c>
    </row>
    <row r="23" spans="1:7" s="2" customFormat="1" ht="13.5" customHeight="1">
      <c r="A23" s="295">
        <v>9</v>
      </c>
      <c r="B23" s="296"/>
      <c r="C23" s="296" t="s">
        <v>1274</v>
      </c>
      <c r="D23" s="296" t="s">
        <v>158</v>
      </c>
      <c r="E23" s="297">
        <v>8</v>
      </c>
      <c r="F23" s="298"/>
      <c r="G23" s="166">
        <f t="shared" si="0"/>
        <v>0</v>
      </c>
    </row>
    <row r="24" spans="1:7" s="2" customFormat="1" ht="28.5" customHeight="1">
      <c r="A24" s="291"/>
      <c r="B24" s="292"/>
      <c r="C24" s="292" t="s">
        <v>1275</v>
      </c>
      <c r="D24" s="292"/>
      <c r="E24" s="293"/>
      <c r="F24" s="294"/>
      <c r="G24" s="161">
        <f>SUM(G25:G32)</f>
        <v>0</v>
      </c>
    </row>
    <row r="25" spans="1:7" s="2" customFormat="1" ht="13.5" customHeight="1">
      <c r="A25" s="295">
        <v>10</v>
      </c>
      <c r="B25" s="296"/>
      <c r="C25" s="296" t="s">
        <v>1276</v>
      </c>
      <c r="D25" s="296" t="s">
        <v>188</v>
      </c>
      <c r="E25" s="297">
        <v>121</v>
      </c>
      <c r="F25" s="298"/>
      <c r="G25" s="166">
        <f t="shared" ref="G25:G32" si="1">E25*F25</f>
        <v>0</v>
      </c>
    </row>
    <row r="26" spans="1:7" s="2" customFormat="1" ht="13.5" customHeight="1">
      <c r="A26" s="308">
        <v>11</v>
      </c>
      <c r="B26" s="309"/>
      <c r="C26" s="309" t="s">
        <v>1315</v>
      </c>
      <c r="D26" s="309" t="s">
        <v>188</v>
      </c>
      <c r="E26" s="310">
        <v>121</v>
      </c>
      <c r="F26" s="311"/>
      <c r="G26" s="311">
        <f t="shared" si="1"/>
        <v>0</v>
      </c>
    </row>
    <row r="27" spans="1:7" s="2" customFormat="1" ht="13.5" customHeight="1">
      <c r="A27" s="295">
        <v>12</v>
      </c>
      <c r="B27" s="299"/>
      <c r="C27" s="296" t="s">
        <v>1277</v>
      </c>
      <c r="D27" s="296" t="s">
        <v>188</v>
      </c>
      <c r="E27" s="297">
        <v>15</v>
      </c>
      <c r="F27" s="298"/>
      <c r="G27" s="166">
        <f t="shared" si="1"/>
        <v>0</v>
      </c>
    </row>
    <row r="28" spans="1:7" s="2" customFormat="1" ht="13.5" customHeight="1">
      <c r="A28" s="308">
        <v>13</v>
      </c>
      <c r="B28" s="309"/>
      <c r="C28" s="309" t="s">
        <v>1316</v>
      </c>
      <c r="D28" s="309" t="s">
        <v>188</v>
      </c>
      <c r="E28" s="310">
        <v>15</v>
      </c>
      <c r="F28" s="311"/>
      <c r="G28" s="311">
        <f t="shared" si="1"/>
        <v>0</v>
      </c>
    </row>
    <row r="29" spans="1:7" s="2" customFormat="1" ht="13.5" customHeight="1">
      <c r="A29" s="295">
        <v>14</v>
      </c>
      <c r="B29" s="296"/>
      <c r="C29" s="296" t="s">
        <v>1278</v>
      </c>
      <c r="D29" s="296" t="s">
        <v>158</v>
      </c>
      <c r="E29" s="297">
        <v>9</v>
      </c>
      <c r="F29" s="298"/>
      <c r="G29" s="166">
        <f t="shared" si="1"/>
        <v>0</v>
      </c>
    </row>
    <row r="30" spans="1:7" s="2" customFormat="1" ht="13.5" customHeight="1">
      <c r="A30" s="308">
        <v>15</v>
      </c>
      <c r="B30" s="309"/>
      <c r="C30" s="309" t="s">
        <v>1317</v>
      </c>
      <c r="D30" s="309" t="s">
        <v>158</v>
      </c>
      <c r="E30" s="310">
        <v>9</v>
      </c>
      <c r="F30" s="311"/>
      <c r="G30" s="311">
        <f t="shared" si="1"/>
        <v>0</v>
      </c>
    </row>
    <row r="31" spans="1:7" s="2" customFormat="1" ht="13.5" customHeight="1">
      <c r="A31" s="295">
        <v>16</v>
      </c>
      <c r="B31" s="296"/>
      <c r="C31" s="296" t="s">
        <v>1279</v>
      </c>
      <c r="D31" s="296" t="s">
        <v>158</v>
      </c>
      <c r="E31" s="297">
        <v>2</v>
      </c>
      <c r="F31" s="298"/>
      <c r="G31" s="166">
        <f t="shared" si="1"/>
        <v>0</v>
      </c>
    </row>
    <row r="32" spans="1:7" s="2" customFormat="1" ht="13.5" customHeight="1">
      <c r="A32" s="308">
        <v>17</v>
      </c>
      <c r="B32" s="309"/>
      <c r="C32" s="309" t="s">
        <v>1318</v>
      </c>
      <c r="D32" s="309" t="s">
        <v>158</v>
      </c>
      <c r="E32" s="310">
        <v>2</v>
      </c>
      <c r="F32" s="311"/>
      <c r="G32" s="311">
        <f t="shared" si="1"/>
        <v>0</v>
      </c>
    </row>
    <row r="33" spans="1:7" s="2" customFormat="1" ht="28.5" customHeight="1">
      <c r="A33" s="291"/>
      <c r="B33" s="292"/>
      <c r="C33" s="292" t="s">
        <v>1280</v>
      </c>
      <c r="D33" s="292"/>
      <c r="E33" s="293"/>
      <c r="F33" s="294"/>
      <c r="G33" s="161">
        <f>SUM(G34:G42)</f>
        <v>0</v>
      </c>
    </row>
    <row r="34" spans="1:7" s="2" customFormat="1" ht="13.5" customHeight="1">
      <c r="A34" s="295">
        <v>18</v>
      </c>
      <c r="B34" s="296"/>
      <c r="C34" s="296" t="s">
        <v>1281</v>
      </c>
      <c r="D34" s="296" t="s">
        <v>158</v>
      </c>
      <c r="E34" s="297">
        <v>1</v>
      </c>
      <c r="F34" s="298"/>
      <c r="G34" s="166">
        <f t="shared" ref="G34:G42" si="2">E34*F34</f>
        <v>0</v>
      </c>
    </row>
    <row r="35" spans="1:7" s="2" customFormat="1" ht="13.5" customHeight="1">
      <c r="A35" s="308">
        <v>19</v>
      </c>
      <c r="B35" s="309"/>
      <c r="C35" s="309" t="s">
        <v>1319</v>
      </c>
      <c r="D35" s="309" t="s">
        <v>158</v>
      </c>
      <c r="E35" s="310">
        <v>1</v>
      </c>
      <c r="F35" s="311"/>
      <c r="G35" s="311">
        <f t="shared" si="2"/>
        <v>0</v>
      </c>
    </row>
    <row r="36" spans="1:7" s="2" customFormat="1" ht="13.5" customHeight="1">
      <c r="A36" s="295">
        <v>20</v>
      </c>
      <c r="B36" s="296"/>
      <c r="C36" s="296" t="s">
        <v>1282</v>
      </c>
      <c r="D36" s="296" t="s">
        <v>158</v>
      </c>
      <c r="E36" s="297">
        <v>1</v>
      </c>
      <c r="F36" s="298"/>
      <c r="G36" s="166">
        <f t="shared" si="2"/>
        <v>0</v>
      </c>
    </row>
    <row r="37" spans="1:7" s="2" customFormat="1" ht="13.5" customHeight="1">
      <c r="A37" s="295">
        <v>21</v>
      </c>
      <c r="B37" s="296"/>
      <c r="C37" s="296" t="s">
        <v>1283</v>
      </c>
      <c r="D37" s="296" t="s">
        <v>158</v>
      </c>
      <c r="E37" s="297">
        <v>1</v>
      </c>
      <c r="F37" s="298"/>
      <c r="G37" s="166">
        <f t="shared" si="2"/>
        <v>0</v>
      </c>
    </row>
    <row r="38" spans="1:7" s="2" customFormat="1" ht="13.5" customHeight="1">
      <c r="A38" s="295">
        <v>22</v>
      </c>
      <c r="B38" s="296"/>
      <c r="C38" s="296" t="s">
        <v>1284</v>
      </c>
      <c r="D38" s="296" t="s">
        <v>158</v>
      </c>
      <c r="E38" s="297">
        <v>1</v>
      </c>
      <c r="F38" s="298"/>
      <c r="G38" s="166">
        <f t="shared" si="2"/>
        <v>0</v>
      </c>
    </row>
    <row r="39" spans="1:7" s="2" customFormat="1" ht="13.5" customHeight="1">
      <c r="A39" s="295">
        <v>23</v>
      </c>
      <c r="B39" s="296"/>
      <c r="C39" s="296" t="s">
        <v>1285</v>
      </c>
      <c r="D39" s="296" t="s">
        <v>158</v>
      </c>
      <c r="E39" s="297">
        <v>1</v>
      </c>
      <c r="F39" s="298"/>
      <c r="G39" s="166">
        <f t="shared" si="2"/>
        <v>0</v>
      </c>
    </row>
    <row r="40" spans="1:7" s="2" customFormat="1" ht="13.5" customHeight="1">
      <c r="A40" s="295">
        <v>24</v>
      </c>
      <c r="B40" s="296"/>
      <c r="C40" s="296" t="s">
        <v>1286</v>
      </c>
      <c r="D40" s="296" t="s">
        <v>158</v>
      </c>
      <c r="E40" s="297">
        <v>1</v>
      </c>
      <c r="F40" s="298"/>
      <c r="G40" s="166">
        <f t="shared" si="2"/>
        <v>0</v>
      </c>
    </row>
    <row r="41" spans="1:7" s="2" customFormat="1" ht="13.5" customHeight="1">
      <c r="A41" s="295">
        <v>25</v>
      </c>
      <c r="B41" s="296"/>
      <c r="C41" s="296" t="s">
        <v>1287</v>
      </c>
      <c r="D41" s="296" t="s">
        <v>158</v>
      </c>
      <c r="E41" s="297">
        <v>15</v>
      </c>
      <c r="F41" s="298"/>
      <c r="G41" s="166">
        <f t="shared" si="2"/>
        <v>0</v>
      </c>
    </row>
    <row r="42" spans="1:7" s="2" customFormat="1" ht="13.5" customHeight="1">
      <c r="A42" s="295">
        <v>26</v>
      </c>
      <c r="B42" s="296"/>
      <c r="C42" s="296" t="s">
        <v>1288</v>
      </c>
      <c r="D42" s="296" t="s">
        <v>158</v>
      </c>
      <c r="E42" s="297">
        <v>8</v>
      </c>
      <c r="F42" s="298"/>
      <c r="G42" s="166">
        <f t="shared" si="2"/>
        <v>0</v>
      </c>
    </row>
    <row r="43" spans="1:7" s="2" customFormat="1" ht="28.5" customHeight="1">
      <c r="A43" s="291"/>
      <c r="B43" s="292"/>
      <c r="C43" s="292" t="s">
        <v>1289</v>
      </c>
      <c r="D43" s="292"/>
      <c r="E43" s="293"/>
      <c r="F43" s="294"/>
      <c r="G43" s="161">
        <f>SUM(G44:G58)</f>
        <v>0</v>
      </c>
    </row>
    <row r="44" spans="1:7" s="2" customFormat="1" ht="13.5" customHeight="1">
      <c r="A44" s="295">
        <v>27</v>
      </c>
      <c r="B44" s="296"/>
      <c r="C44" s="296" t="s">
        <v>1290</v>
      </c>
      <c r="D44" s="296" t="s">
        <v>158</v>
      </c>
      <c r="E44" s="297">
        <v>2</v>
      </c>
      <c r="F44" s="298"/>
      <c r="G44" s="166">
        <f t="shared" ref="G44:G58" si="3">E44*F44</f>
        <v>0</v>
      </c>
    </row>
    <row r="45" spans="1:7" s="2" customFormat="1" ht="13.5" customHeight="1">
      <c r="A45" s="308">
        <v>28</v>
      </c>
      <c r="B45" s="309"/>
      <c r="C45" s="309" t="s">
        <v>1320</v>
      </c>
      <c r="D45" s="309" t="s">
        <v>158</v>
      </c>
      <c r="E45" s="310">
        <v>2</v>
      </c>
      <c r="F45" s="311"/>
      <c r="G45" s="311">
        <f t="shared" si="3"/>
        <v>0</v>
      </c>
    </row>
    <row r="46" spans="1:7" s="2" customFormat="1" ht="13.5" customHeight="1">
      <c r="A46" s="295">
        <v>29</v>
      </c>
      <c r="B46" s="296"/>
      <c r="C46" s="296" t="s">
        <v>1291</v>
      </c>
      <c r="D46" s="296" t="s">
        <v>158</v>
      </c>
      <c r="E46" s="297">
        <v>2</v>
      </c>
      <c r="F46" s="298"/>
      <c r="G46" s="166">
        <f t="shared" si="3"/>
        <v>0</v>
      </c>
    </row>
    <row r="47" spans="1:7" s="2" customFormat="1" ht="13.5" customHeight="1">
      <c r="A47" s="308">
        <v>30</v>
      </c>
      <c r="B47" s="309"/>
      <c r="C47" s="309" t="s">
        <v>1321</v>
      </c>
      <c r="D47" s="309" t="s">
        <v>158</v>
      </c>
      <c r="E47" s="310">
        <v>2</v>
      </c>
      <c r="F47" s="311"/>
      <c r="G47" s="311">
        <f t="shared" si="3"/>
        <v>0</v>
      </c>
    </row>
    <row r="48" spans="1:7" s="2" customFormat="1" ht="13.5" customHeight="1">
      <c r="A48" s="295">
        <v>31</v>
      </c>
      <c r="B48" s="296"/>
      <c r="C48" s="296" t="s">
        <v>1292</v>
      </c>
      <c r="D48" s="296" t="s">
        <v>158</v>
      </c>
      <c r="E48" s="297">
        <v>8</v>
      </c>
      <c r="F48" s="298"/>
      <c r="G48" s="166">
        <f t="shared" si="3"/>
        <v>0</v>
      </c>
    </row>
    <row r="49" spans="1:7" s="2" customFormat="1" ht="13.5" customHeight="1">
      <c r="A49" s="308">
        <v>32</v>
      </c>
      <c r="B49" s="309"/>
      <c r="C49" s="309" t="s">
        <v>1322</v>
      </c>
      <c r="D49" s="309" t="s">
        <v>158</v>
      </c>
      <c r="E49" s="310">
        <v>8</v>
      </c>
      <c r="F49" s="311"/>
      <c r="G49" s="311">
        <f t="shared" si="3"/>
        <v>0</v>
      </c>
    </row>
    <row r="50" spans="1:7" s="2" customFormat="1" ht="24" customHeight="1">
      <c r="A50" s="295">
        <v>33</v>
      </c>
      <c r="B50" s="296"/>
      <c r="C50" s="296" t="s">
        <v>1293</v>
      </c>
      <c r="D50" s="296" t="s">
        <v>188</v>
      </c>
      <c r="E50" s="297">
        <v>55</v>
      </c>
      <c r="F50" s="298"/>
      <c r="G50" s="166">
        <f t="shared" si="3"/>
        <v>0</v>
      </c>
    </row>
    <row r="51" spans="1:7" s="2" customFormat="1" ht="24" customHeight="1">
      <c r="A51" s="308">
        <v>34</v>
      </c>
      <c r="B51" s="309"/>
      <c r="C51" s="309" t="s">
        <v>1323</v>
      </c>
      <c r="D51" s="309" t="s">
        <v>188</v>
      </c>
      <c r="E51" s="310">
        <v>55</v>
      </c>
      <c r="F51" s="311"/>
      <c r="G51" s="311">
        <f t="shared" si="3"/>
        <v>0</v>
      </c>
    </row>
    <row r="52" spans="1:7" s="2" customFormat="1" ht="13.5" customHeight="1">
      <c r="A52" s="295">
        <v>35</v>
      </c>
      <c r="B52" s="296"/>
      <c r="C52" s="296" t="s">
        <v>1294</v>
      </c>
      <c r="D52" s="296" t="s">
        <v>188</v>
      </c>
      <c r="E52" s="297">
        <v>26</v>
      </c>
      <c r="F52" s="298"/>
      <c r="G52" s="166">
        <f t="shared" si="3"/>
        <v>0</v>
      </c>
    </row>
    <row r="53" spans="1:7" s="2" customFormat="1" ht="13.5" customHeight="1">
      <c r="A53" s="308">
        <v>36</v>
      </c>
      <c r="B53" s="309"/>
      <c r="C53" s="309" t="s">
        <v>1324</v>
      </c>
      <c r="D53" s="309" t="s">
        <v>188</v>
      </c>
      <c r="E53" s="310">
        <v>26</v>
      </c>
      <c r="F53" s="311"/>
      <c r="G53" s="311">
        <f t="shared" si="3"/>
        <v>0</v>
      </c>
    </row>
    <row r="54" spans="1:7" s="2" customFormat="1" ht="13.5" customHeight="1">
      <c r="A54" s="295">
        <v>37</v>
      </c>
      <c r="B54" s="296"/>
      <c r="C54" s="296" t="s">
        <v>1295</v>
      </c>
      <c r="D54" s="296" t="s">
        <v>166</v>
      </c>
      <c r="E54" s="297">
        <v>0.6</v>
      </c>
      <c r="F54" s="298"/>
      <c r="G54" s="166">
        <f t="shared" si="3"/>
        <v>0</v>
      </c>
    </row>
    <row r="55" spans="1:7" s="2" customFormat="1" ht="13.5" customHeight="1">
      <c r="A55" s="308">
        <v>38</v>
      </c>
      <c r="B55" s="309"/>
      <c r="C55" s="309" t="s">
        <v>1325</v>
      </c>
      <c r="D55" s="309" t="s">
        <v>166</v>
      </c>
      <c r="E55" s="310">
        <v>0.6</v>
      </c>
      <c r="F55" s="311"/>
      <c r="G55" s="311">
        <f t="shared" si="3"/>
        <v>0</v>
      </c>
    </row>
    <row r="56" spans="1:7" s="2" customFormat="1" ht="13.5" customHeight="1">
      <c r="A56" s="295">
        <v>39</v>
      </c>
      <c r="B56" s="296"/>
      <c r="C56" s="296" t="s">
        <v>1296</v>
      </c>
      <c r="D56" s="296" t="s">
        <v>158</v>
      </c>
      <c r="E56" s="297">
        <v>4</v>
      </c>
      <c r="F56" s="298"/>
      <c r="G56" s="166">
        <f t="shared" si="3"/>
        <v>0</v>
      </c>
    </row>
    <row r="57" spans="1:7" s="2" customFormat="1" ht="13.5" customHeight="1">
      <c r="A57" s="308">
        <v>40</v>
      </c>
      <c r="B57" s="309"/>
      <c r="C57" s="309" t="s">
        <v>1326</v>
      </c>
      <c r="D57" s="309" t="s">
        <v>158</v>
      </c>
      <c r="E57" s="310">
        <v>4</v>
      </c>
      <c r="F57" s="311"/>
      <c r="G57" s="311">
        <f t="shared" si="3"/>
        <v>0</v>
      </c>
    </row>
    <row r="58" spans="1:7" s="2" customFormat="1" ht="13.5" customHeight="1">
      <c r="A58" s="295">
        <v>41</v>
      </c>
      <c r="B58" s="296"/>
      <c r="C58" s="296" t="s">
        <v>1297</v>
      </c>
      <c r="D58" s="296" t="s">
        <v>1298</v>
      </c>
      <c r="E58" s="297">
        <v>2</v>
      </c>
      <c r="F58" s="298"/>
      <c r="G58" s="166">
        <f t="shared" si="3"/>
        <v>0</v>
      </c>
    </row>
    <row r="59" spans="1:7" s="2" customFormat="1" ht="13.5" customHeight="1">
      <c r="A59" s="300"/>
      <c r="B59" s="301"/>
      <c r="C59" s="301"/>
      <c r="D59" s="301"/>
      <c r="E59" s="302"/>
      <c r="F59" s="303"/>
      <c r="G59" s="746"/>
    </row>
    <row r="60" spans="1:7" s="2" customFormat="1" ht="28.5" customHeight="1">
      <c r="A60" s="291"/>
      <c r="B60" s="289" t="s">
        <v>1299</v>
      </c>
      <c r="C60" s="292" t="s">
        <v>1300</v>
      </c>
      <c r="D60" s="292"/>
      <c r="E60" s="293"/>
      <c r="F60" s="294"/>
      <c r="G60" s="161">
        <f>SUM(G61)</f>
        <v>0</v>
      </c>
    </row>
    <row r="61" spans="1:7" s="2" customFormat="1" ht="22.5">
      <c r="A61" s="295">
        <v>42</v>
      </c>
      <c r="B61" s="296"/>
      <c r="C61" s="296" t="s">
        <v>1301</v>
      </c>
      <c r="D61" s="296" t="s">
        <v>158</v>
      </c>
      <c r="E61" s="297">
        <v>1</v>
      </c>
      <c r="F61" s="298"/>
      <c r="G61" s="166">
        <f>E61*F61</f>
        <v>0</v>
      </c>
    </row>
    <row r="62" spans="1:7" s="2" customFormat="1" ht="13.5" customHeight="1">
      <c r="A62" s="300"/>
      <c r="B62" s="301"/>
      <c r="C62" s="301"/>
      <c r="D62" s="301"/>
      <c r="E62" s="302"/>
      <c r="F62" s="303"/>
      <c r="G62" s="746"/>
    </row>
    <row r="63" spans="1:7" s="2" customFormat="1" ht="28.5" customHeight="1">
      <c r="A63" s="291"/>
      <c r="B63" s="289" t="s">
        <v>1302</v>
      </c>
      <c r="C63" s="292" t="s">
        <v>1303</v>
      </c>
      <c r="D63" s="292"/>
      <c r="E63" s="293"/>
      <c r="F63" s="294"/>
      <c r="G63" s="161">
        <f>SUM(G64)</f>
        <v>0</v>
      </c>
    </row>
    <row r="64" spans="1:7" s="2" customFormat="1" ht="22.5">
      <c r="A64" s="295">
        <v>43</v>
      </c>
      <c r="B64" s="296"/>
      <c r="C64" s="296" t="s">
        <v>1304</v>
      </c>
      <c r="D64" s="296" t="s">
        <v>158</v>
      </c>
      <c r="E64" s="297">
        <v>1</v>
      </c>
      <c r="F64" s="298"/>
      <c r="G64" s="166">
        <f>E64*F64</f>
        <v>0</v>
      </c>
    </row>
    <row r="65" spans="1:7" s="2" customFormat="1" ht="13.5" customHeight="1">
      <c r="A65" s="300"/>
      <c r="B65" s="301"/>
      <c r="C65" s="301"/>
      <c r="D65" s="301"/>
      <c r="E65" s="302"/>
      <c r="F65" s="303"/>
      <c r="G65" s="746"/>
    </row>
    <row r="66" spans="1:7" s="2" customFormat="1" ht="28.5" customHeight="1">
      <c r="A66" s="291"/>
      <c r="B66" s="289" t="s">
        <v>1305</v>
      </c>
      <c r="C66" s="292" t="s">
        <v>72</v>
      </c>
      <c r="D66" s="292"/>
      <c r="E66" s="293"/>
      <c r="F66" s="294"/>
      <c r="G66" s="161">
        <f>SUM(G67:G70)</f>
        <v>0</v>
      </c>
    </row>
    <row r="67" spans="1:7" s="2" customFormat="1" ht="13.5" customHeight="1">
      <c r="A67" s="295">
        <v>44</v>
      </c>
      <c r="B67" s="296"/>
      <c r="C67" s="296" t="s">
        <v>1306</v>
      </c>
      <c r="D67" s="296" t="s">
        <v>117</v>
      </c>
      <c r="E67" s="297">
        <v>10</v>
      </c>
      <c r="F67" s="298"/>
      <c r="G67" s="166">
        <f>E67*F67</f>
        <v>0</v>
      </c>
    </row>
    <row r="68" spans="1:7" s="2" customFormat="1" ht="13.5" customHeight="1">
      <c r="A68" s="295">
        <v>45</v>
      </c>
      <c r="B68" s="296"/>
      <c r="C68" s="296" t="s">
        <v>1307</v>
      </c>
      <c r="D68" s="296" t="s">
        <v>117</v>
      </c>
      <c r="E68" s="297">
        <v>12</v>
      </c>
      <c r="F68" s="298"/>
      <c r="G68" s="166">
        <f>E68*F68</f>
        <v>0</v>
      </c>
    </row>
    <row r="69" spans="1:7" s="2" customFormat="1" ht="13.5" customHeight="1">
      <c r="A69" s="295">
        <v>46</v>
      </c>
      <c r="B69" s="296"/>
      <c r="C69" s="296" t="s">
        <v>1308</v>
      </c>
      <c r="D69" s="296" t="s">
        <v>117</v>
      </c>
      <c r="E69" s="297">
        <v>5</v>
      </c>
      <c r="F69" s="298"/>
      <c r="G69" s="166">
        <f>E69*F69</f>
        <v>0</v>
      </c>
    </row>
    <row r="70" spans="1:7" s="2" customFormat="1" ht="13.5" customHeight="1">
      <c r="A70" s="295">
        <v>47</v>
      </c>
      <c r="B70" s="296"/>
      <c r="C70" s="296" t="s">
        <v>1309</v>
      </c>
      <c r="D70" s="296" t="s">
        <v>117</v>
      </c>
      <c r="E70" s="297">
        <v>5</v>
      </c>
      <c r="F70" s="298"/>
      <c r="G70" s="166">
        <f>E70*F70</f>
        <v>0</v>
      </c>
    </row>
    <row r="71" spans="1:7" s="2" customFormat="1" ht="30.75" customHeight="1">
      <c r="A71" s="304"/>
      <c r="B71" s="305"/>
      <c r="C71" s="305" t="s">
        <v>149</v>
      </c>
      <c r="D71" s="305"/>
      <c r="E71" s="306"/>
      <c r="F71" s="307"/>
      <c r="G71" s="169">
        <f>SUM(G13,G60,G63,G66)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0" fitToHeight="100" orientation="portrait" blackAndWhite="1" r:id="rId1"/>
  <headerFooter alignWithMargins="0">
    <oddFooter>&amp;C   Strana &amp;P 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R28" sqref="R28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5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3" width="3" style="2" customWidth="1"/>
    <col min="14" max="14" width="5.6640625" style="2" customWidth="1"/>
    <col min="15" max="15" width="6.5" style="2" customWidth="1"/>
    <col min="16" max="16" width="12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791" t="s">
        <v>2</v>
      </c>
      <c r="F5" s="792"/>
      <c r="G5" s="792"/>
      <c r="H5" s="792"/>
      <c r="I5" s="792"/>
      <c r="J5" s="792"/>
      <c r="K5" s="792"/>
      <c r="L5" s="793"/>
      <c r="M5" s="17"/>
      <c r="N5" s="17"/>
      <c r="O5" s="790" t="s">
        <v>3</v>
      </c>
      <c r="P5" s="790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794" t="s">
        <v>1030</v>
      </c>
      <c r="F6" s="795"/>
      <c r="G6" s="795"/>
      <c r="H6" s="795"/>
      <c r="I6" s="795"/>
      <c r="J6" s="795"/>
      <c r="K6" s="795"/>
      <c r="L6" s="796"/>
      <c r="M6" s="17"/>
      <c r="N6" s="17"/>
      <c r="O6" s="790" t="s">
        <v>5</v>
      </c>
      <c r="P6" s="790"/>
      <c r="Q6" s="21"/>
      <c r="R6" s="20"/>
      <c r="S6" s="20"/>
    </row>
    <row r="7" spans="1:19" s="2" customFormat="1" ht="24.75" customHeight="1" thickBot="1">
      <c r="A7" s="16"/>
      <c r="B7" s="17"/>
      <c r="C7" s="17"/>
      <c r="D7" s="17"/>
      <c r="E7" s="797" t="s">
        <v>6</v>
      </c>
      <c r="F7" s="798"/>
      <c r="G7" s="798"/>
      <c r="H7" s="798"/>
      <c r="I7" s="798"/>
      <c r="J7" s="798"/>
      <c r="K7" s="798"/>
      <c r="L7" s="799"/>
      <c r="M7" s="17"/>
      <c r="N7" s="17"/>
      <c r="O7" s="790" t="s">
        <v>7</v>
      </c>
      <c r="P7" s="790"/>
      <c r="Q7" s="22" t="s">
        <v>8</v>
      </c>
      <c r="R7" s="23"/>
      <c r="S7" s="20"/>
    </row>
    <row r="8" spans="1:19" s="2" customFormat="1" ht="24.75" customHeight="1" thickBo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790" t="s">
        <v>9</v>
      </c>
      <c r="P8" s="790"/>
      <c r="Q8" s="17" t="s">
        <v>10</v>
      </c>
      <c r="R8" s="17"/>
      <c r="S8" s="20"/>
    </row>
    <row r="9" spans="1:19" s="2" customFormat="1" ht="24.75" customHeight="1" thickBot="1">
      <c r="A9" s="16"/>
      <c r="B9" s="17" t="s">
        <v>11</v>
      </c>
      <c r="C9" s="17"/>
      <c r="D9" s="17"/>
      <c r="E9" s="800" t="s">
        <v>12</v>
      </c>
      <c r="F9" s="801"/>
      <c r="G9" s="801"/>
      <c r="H9" s="801"/>
      <c r="I9" s="801"/>
      <c r="J9" s="801"/>
      <c r="K9" s="801"/>
      <c r="L9" s="802"/>
      <c r="M9" s="17"/>
      <c r="N9" s="17"/>
      <c r="O9" s="813"/>
      <c r="P9" s="814"/>
      <c r="Q9" s="24"/>
      <c r="R9" s="25"/>
      <c r="S9" s="20"/>
    </row>
    <row r="10" spans="1:19" s="2" customFormat="1" ht="24.75" customHeight="1" thickBot="1">
      <c r="A10" s="16"/>
      <c r="B10" s="17" t="s">
        <v>13</v>
      </c>
      <c r="C10" s="17"/>
      <c r="D10" s="17"/>
      <c r="E10" s="803" t="s">
        <v>6</v>
      </c>
      <c r="F10" s="804"/>
      <c r="G10" s="804"/>
      <c r="H10" s="804"/>
      <c r="I10" s="804"/>
      <c r="J10" s="804"/>
      <c r="K10" s="804"/>
      <c r="L10" s="805"/>
      <c r="M10" s="17"/>
      <c r="N10" s="17"/>
      <c r="O10" s="813"/>
      <c r="P10" s="814"/>
      <c r="Q10" s="24"/>
      <c r="R10" s="25"/>
      <c r="S10" s="20"/>
    </row>
    <row r="11" spans="1:19" s="2" customFormat="1" ht="24.75" customHeight="1" thickBot="1">
      <c r="A11" s="16"/>
      <c r="B11" s="17" t="s">
        <v>14</v>
      </c>
      <c r="C11" s="17"/>
      <c r="D11" s="17"/>
      <c r="E11" s="803" t="s">
        <v>6</v>
      </c>
      <c r="F11" s="804"/>
      <c r="G11" s="804"/>
      <c r="H11" s="804"/>
      <c r="I11" s="804"/>
      <c r="J11" s="804"/>
      <c r="K11" s="804"/>
      <c r="L11" s="805"/>
      <c r="M11" s="17"/>
      <c r="N11" s="17"/>
      <c r="O11" s="813"/>
      <c r="P11" s="814"/>
      <c r="Q11" s="24"/>
      <c r="R11" s="25"/>
      <c r="S11" s="20"/>
    </row>
    <row r="12" spans="1:19" s="2" customFormat="1" ht="24.75" customHeight="1" thickBot="1">
      <c r="A12" s="16"/>
      <c r="B12" s="17" t="s">
        <v>15</v>
      </c>
      <c r="C12" s="17"/>
      <c r="D12" s="17"/>
      <c r="E12" s="810" t="s">
        <v>16</v>
      </c>
      <c r="F12" s="811"/>
      <c r="G12" s="811"/>
      <c r="H12" s="811"/>
      <c r="I12" s="811"/>
      <c r="J12" s="811"/>
      <c r="K12" s="811"/>
      <c r="L12" s="812"/>
      <c r="M12" s="17"/>
      <c r="N12" s="17"/>
      <c r="O12" s="806"/>
      <c r="P12" s="807"/>
      <c r="Q12" s="806"/>
      <c r="R12" s="807"/>
      <c r="S12" s="20"/>
    </row>
    <row r="13" spans="1:19" s="2" customFormat="1" ht="12.75" customHeight="1">
      <c r="A13" s="26"/>
      <c r="B13" s="27"/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7"/>
      <c r="S13" s="29"/>
    </row>
    <row r="14" spans="1:19" s="2" customFormat="1" ht="18.75" customHeight="1" thickBot="1">
      <c r="A14" s="16"/>
      <c r="B14" s="17"/>
      <c r="C14" s="17"/>
      <c r="D14" s="17"/>
      <c r="E14" s="30" t="s">
        <v>17</v>
      </c>
      <c r="F14" s="17"/>
      <c r="G14" s="17"/>
      <c r="H14" s="17"/>
      <c r="I14" s="17"/>
      <c r="J14" s="17"/>
      <c r="K14" s="17"/>
      <c r="L14" s="17"/>
      <c r="M14" s="17"/>
      <c r="N14" s="17"/>
      <c r="O14" s="815" t="s">
        <v>18</v>
      </c>
      <c r="P14" s="815"/>
      <c r="Q14" s="30"/>
      <c r="R14" s="31"/>
      <c r="S14" s="20"/>
    </row>
    <row r="15" spans="1:19" s="2" customFormat="1" ht="18.75" customHeight="1" thickBot="1">
      <c r="A15" s="16"/>
      <c r="B15" s="17"/>
      <c r="C15" s="17"/>
      <c r="D15" s="17"/>
      <c r="E15" s="32"/>
      <c r="F15" s="17"/>
      <c r="G15" s="30"/>
      <c r="H15" s="17"/>
      <c r="I15" s="30"/>
      <c r="J15" s="17"/>
      <c r="K15" s="17"/>
      <c r="L15" s="17"/>
      <c r="M15" s="17"/>
      <c r="N15" s="17"/>
      <c r="O15" s="813" t="s">
        <v>19</v>
      </c>
      <c r="P15" s="814"/>
      <c r="Q15" s="30"/>
      <c r="R15" s="33"/>
      <c r="S15" s="20"/>
    </row>
    <row r="16" spans="1:19" s="2" customFormat="1" ht="9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7"/>
      <c r="P16" s="35"/>
      <c r="Q16" s="35"/>
      <c r="R16" s="35"/>
      <c r="S16" s="36"/>
    </row>
    <row r="17" spans="1:19" s="2" customFormat="1" ht="20.25" customHeight="1">
      <c r="A17" s="37"/>
      <c r="B17" s="38"/>
      <c r="C17" s="38"/>
      <c r="D17" s="38"/>
      <c r="E17" s="39" t="s">
        <v>20</v>
      </c>
      <c r="F17" s="38"/>
      <c r="G17" s="38"/>
      <c r="H17" s="38"/>
      <c r="I17" s="38"/>
      <c r="J17" s="38"/>
      <c r="K17" s="38"/>
      <c r="L17" s="38"/>
      <c r="M17" s="38"/>
      <c r="N17" s="38"/>
      <c r="O17" s="14"/>
      <c r="P17" s="38"/>
      <c r="Q17" s="38"/>
      <c r="R17" s="38"/>
      <c r="S17" s="40"/>
    </row>
    <row r="18" spans="1:19" s="2" customFormat="1" ht="21.75" customHeight="1">
      <c r="A18" s="41" t="s">
        <v>21</v>
      </c>
      <c r="B18" s="42"/>
      <c r="C18" s="42"/>
      <c r="D18" s="43"/>
      <c r="E18" s="44" t="s">
        <v>22</v>
      </c>
      <c r="F18" s="43"/>
      <c r="G18" s="44" t="s">
        <v>23</v>
      </c>
      <c r="H18" s="42"/>
      <c r="I18" s="43"/>
      <c r="J18" s="44" t="s">
        <v>24</v>
      </c>
      <c r="K18" s="42"/>
      <c r="L18" s="44" t="s">
        <v>25</v>
      </c>
      <c r="M18" s="42"/>
      <c r="N18" s="42"/>
      <c r="O18" s="42"/>
      <c r="P18" s="43"/>
      <c r="Q18" s="44" t="s">
        <v>26</v>
      </c>
      <c r="R18" s="42"/>
      <c r="S18" s="45"/>
    </row>
    <row r="19" spans="1:19" s="2" customFormat="1" ht="19.5" customHeight="1">
      <c r="A19" s="46"/>
      <c r="B19" s="47"/>
      <c r="C19" s="47"/>
      <c r="D19" s="48">
        <v>0</v>
      </c>
      <c r="E19" s="49">
        <v>0</v>
      </c>
      <c r="F19" s="50"/>
      <c r="G19" s="51"/>
      <c r="H19" s="47"/>
      <c r="I19" s="48">
        <v>0</v>
      </c>
      <c r="J19" s="49">
        <v>0</v>
      </c>
      <c r="K19" s="52"/>
      <c r="L19" s="51"/>
      <c r="M19" s="47"/>
      <c r="N19" s="47"/>
      <c r="O19" s="53"/>
      <c r="P19" s="48">
        <v>0</v>
      </c>
      <c r="Q19" s="51"/>
      <c r="R19" s="54">
        <v>0</v>
      </c>
      <c r="S19" s="55"/>
    </row>
    <row r="20" spans="1:19" s="2" customFormat="1" ht="20.25" customHeight="1">
      <c r="A20" s="37"/>
      <c r="B20" s="38"/>
      <c r="C20" s="38"/>
      <c r="D20" s="38"/>
      <c r="E20" s="39" t="s">
        <v>27</v>
      </c>
      <c r="F20" s="38"/>
      <c r="G20" s="38"/>
      <c r="H20" s="38"/>
      <c r="I20" s="38"/>
      <c r="J20" s="56" t="s">
        <v>28</v>
      </c>
      <c r="K20" s="38"/>
      <c r="L20" s="38"/>
      <c r="M20" s="38"/>
      <c r="N20" s="38"/>
      <c r="O20" s="35"/>
      <c r="P20" s="38"/>
      <c r="Q20" s="38"/>
      <c r="R20" s="38"/>
      <c r="S20" s="40"/>
    </row>
    <row r="21" spans="1:19" s="2" customFormat="1" ht="19.5" customHeight="1">
      <c r="A21" s="57" t="s">
        <v>29</v>
      </c>
      <c r="B21" s="58"/>
      <c r="C21" s="59" t="s">
        <v>30</v>
      </c>
      <c r="D21" s="60"/>
      <c r="E21" s="60"/>
      <c r="F21" s="61"/>
      <c r="G21" s="57" t="s">
        <v>31</v>
      </c>
      <c r="H21" s="62"/>
      <c r="I21" s="59" t="s">
        <v>32</v>
      </c>
      <c r="J21" s="60"/>
      <c r="K21" s="60"/>
      <c r="L21" s="57" t="s">
        <v>33</v>
      </c>
      <c r="M21" s="62"/>
      <c r="N21" s="59" t="s">
        <v>34</v>
      </c>
      <c r="O21" s="63"/>
      <c r="P21" s="60"/>
      <c r="Q21" s="60"/>
      <c r="R21" s="60"/>
      <c r="S21" s="61"/>
    </row>
    <row r="22" spans="1:19" s="2" customFormat="1" ht="19.5" customHeight="1">
      <c r="A22" s="64" t="s">
        <v>35</v>
      </c>
      <c r="B22" s="65" t="s">
        <v>36</v>
      </c>
      <c r="C22" s="66"/>
      <c r="D22" s="67" t="s">
        <v>37</v>
      </c>
      <c r="E22" s="68">
        <v>0</v>
      </c>
      <c r="F22" s="69"/>
      <c r="G22" s="64" t="s">
        <v>38</v>
      </c>
      <c r="H22" s="70" t="s">
        <v>39</v>
      </c>
      <c r="I22" s="71"/>
      <c r="J22" s="72">
        <v>0</v>
      </c>
      <c r="K22" s="73"/>
      <c r="L22" s="64" t="s">
        <v>40</v>
      </c>
      <c r="M22" s="74" t="s">
        <v>41</v>
      </c>
      <c r="N22" s="75"/>
      <c r="O22" s="75"/>
      <c r="P22" s="75"/>
      <c r="Q22" s="76"/>
      <c r="R22" s="68">
        <v>0</v>
      </c>
      <c r="S22" s="69"/>
    </row>
    <row r="23" spans="1:19" s="2" customFormat="1" ht="19.5" customHeight="1">
      <c r="A23" s="64" t="s">
        <v>42</v>
      </c>
      <c r="B23" s="77"/>
      <c r="C23" s="78"/>
      <c r="D23" s="67" t="s">
        <v>43</v>
      </c>
      <c r="E23" s="68">
        <f>'106_2_stav.elinstalace'!F13</f>
        <v>0</v>
      </c>
      <c r="F23" s="69"/>
      <c r="G23" s="64" t="s">
        <v>44</v>
      </c>
      <c r="H23" s="17" t="s">
        <v>45</v>
      </c>
      <c r="I23" s="71"/>
      <c r="J23" s="72">
        <v>0</v>
      </c>
      <c r="K23" s="73"/>
      <c r="L23" s="64" t="s">
        <v>46</v>
      </c>
      <c r="M23" s="74" t="s">
        <v>47</v>
      </c>
      <c r="N23" s="75"/>
      <c r="O23" s="17"/>
      <c r="P23" s="75"/>
      <c r="Q23" s="76"/>
      <c r="R23" s="68">
        <v>0</v>
      </c>
      <c r="S23" s="69"/>
    </row>
    <row r="24" spans="1:19" s="2" customFormat="1" ht="19.5" customHeight="1">
      <c r="A24" s="64" t="s">
        <v>48</v>
      </c>
      <c r="B24" s="65" t="s">
        <v>49</v>
      </c>
      <c r="C24" s="66"/>
      <c r="D24" s="67" t="s">
        <v>37</v>
      </c>
      <c r="E24" s="68">
        <f>'106_3_uzemnění'!F14</f>
        <v>0</v>
      </c>
      <c r="F24" s="69"/>
      <c r="G24" s="64" t="s">
        <v>50</v>
      </c>
      <c r="H24" s="70" t="s">
        <v>51</v>
      </c>
      <c r="I24" s="71"/>
      <c r="J24" s="72">
        <v>0</v>
      </c>
      <c r="K24" s="73"/>
      <c r="L24" s="64" t="s">
        <v>52</v>
      </c>
      <c r="M24" s="74" t="s">
        <v>53</v>
      </c>
      <c r="N24" s="75"/>
      <c r="O24" s="75"/>
      <c r="P24" s="75"/>
      <c r="Q24" s="76"/>
      <c r="R24" s="68">
        <v>0</v>
      </c>
      <c r="S24" s="69"/>
    </row>
    <row r="25" spans="1:19" s="2" customFormat="1" ht="19.5" customHeight="1">
      <c r="A25" s="64" t="s">
        <v>54</v>
      </c>
      <c r="B25" s="77"/>
      <c r="C25" s="78"/>
      <c r="D25" s="67" t="s">
        <v>43</v>
      </c>
      <c r="E25" s="68">
        <f>'106_3_uzemnění'!F13</f>
        <v>0</v>
      </c>
      <c r="F25" s="69"/>
      <c r="G25" s="64" t="s">
        <v>55</v>
      </c>
      <c r="H25" s="70"/>
      <c r="I25" s="71"/>
      <c r="J25" s="72">
        <v>0</v>
      </c>
      <c r="K25" s="73"/>
      <c r="L25" s="64" t="s">
        <v>56</v>
      </c>
      <c r="M25" s="74" t="s">
        <v>57</v>
      </c>
      <c r="N25" s="75"/>
      <c r="O25" s="17"/>
      <c r="P25" s="75"/>
      <c r="Q25" s="76"/>
      <c r="R25" s="68">
        <v>0</v>
      </c>
      <c r="S25" s="69"/>
    </row>
    <row r="26" spans="1:19" s="2" customFormat="1" ht="19.5" customHeight="1">
      <c r="A26" s="64" t="s">
        <v>58</v>
      </c>
      <c r="B26" s="65" t="s">
        <v>59</v>
      </c>
      <c r="C26" s="66"/>
      <c r="D26" s="67" t="s">
        <v>37</v>
      </c>
      <c r="E26" s="68">
        <f>'106_2_stav.elinstalace'!F19+'106_3_uzemnění'!F21+'106_4_hromosvod'!F14</f>
        <v>0</v>
      </c>
      <c r="F26" s="69"/>
      <c r="G26" s="79"/>
      <c r="H26" s="75"/>
      <c r="I26" s="71"/>
      <c r="J26" s="80"/>
      <c r="K26" s="73"/>
      <c r="L26" s="64" t="s">
        <v>60</v>
      </c>
      <c r="M26" s="74" t="s">
        <v>61</v>
      </c>
      <c r="N26" s="75"/>
      <c r="O26" s="75"/>
      <c r="P26" s="75"/>
      <c r="Q26" s="76"/>
      <c r="R26" s="68">
        <v>0</v>
      </c>
      <c r="S26" s="69"/>
    </row>
    <row r="27" spans="1:19" s="2" customFormat="1" ht="19.5" customHeight="1">
      <c r="A27" s="64" t="s">
        <v>62</v>
      </c>
      <c r="B27" s="77"/>
      <c r="C27" s="78"/>
      <c r="D27" s="67" t="s">
        <v>43</v>
      </c>
      <c r="E27" s="68">
        <f>'106_2_stav.elinstalace'!F18+'106_3_uzemnění'!F20+'106_4_hromosvod'!F13</f>
        <v>0</v>
      </c>
      <c r="F27" s="69"/>
      <c r="G27" s="79"/>
      <c r="H27" s="75"/>
      <c r="I27" s="71"/>
      <c r="J27" s="80"/>
      <c r="K27" s="73"/>
      <c r="L27" s="64" t="s">
        <v>63</v>
      </c>
      <c r="M27" s="70" t="s">
        <v>64</v>
      </c>
      <c r="N27" s="75"/>
      <c r="O27" s="17"/>
      <c r="P27" s="75"/>
      <c r="Q27" s="71"/>
      <c r="R27" s="68">
        <f>'106_1_společný'!G18</f>
        <v>0</v>
      </c>
      <c r="S27" s="69"/>
    </row>
    <row r="28" spans="1:19" s="2" customFormat="1" ht="19.5" customHeight="1">
      <c r="A28" s="64" t="s">
        <v>65</v>
      </c>
      <c r="B28" s="81" t="s">
        <v>66</v>
      </c>
      <c r="C28" s="75"/>
      <c r="D28" s="71"/>
      <c r="E28" s="82">
        <f>SUM(E22:E27)</f>
        <v>0</v>
      </c>
      <c r="F28" s="40"/>
      <c r="G28" s="64" t="s">
        <v>67</v>
      </c>
      <c r="H28" s="81" t="s">
        <v>68</v>
      </c>
      <c r="I28" s="71"/>
      <c r="J28" s="83"/>
      <c r="K28" s="84"/>
      <c r="L28" s="64" t="s">
        <v>69</v>
      </c>
      <c r="M28" s="81" t="s">
        <v>70</v>
      </c>
      <c r="N28" s="75"/>
      <c r="O28" s="75"/>
      <c r="P28" s="75"/>
      <c r="Q28" s="71"/>
      <c r="R28" s="82">
        <f>SUM(R22:R27)</f>
        <v>0</v>
      </c>
      <c r="S28" s="40"/>
    </row>
    <row r="29" spans="1:19" s="2" customFormat="1" ht="19.5" customHeight="1">
      <c r="A29" s="85" t="s">
        <v>71</v>
      </c>
      <c r="B29" s="86" t="s">
        <v>72</v>
      </c>
      <c r="C29" s="87"/>
      <c r="D29" s="88"/>
      <c r="E29" s="89">
        <f>'106_1_společný'!G13</f>
        <v>0</v>
      </c>
      <c r="F29" s="90"/>
      <c r="G29" s="85" t="s">
        <v>73</v>
      </c>
      <c r="H29" s="86" t="s">
        <v>74</v>
      </c>
      <c r="I29" s="88"/>
      <c r="J29" s="91">
        <v>0</v>
      </c>
      <c r="K29" s="92"/>
      <c r="L29" s="85" t="s">
        <v>75</v>
      </c>
      <c r="M29" s="86" t="s">
        <v>76</v>
      </c>
      <c r="N29" s="87"/>
      <c r="O29" s="35"/>
      <c r="P29" s="87"/>
      <c r="Q29" s="88"/>
      <c r="R29" s="89">
        <v>0</v>
      </c>
      <c r="S29" s="90"/>
    </row>
    <row r="30" spans="1:19" s="2" customFormat="1" ht="19.5" customHeight="1">
      <c r="A30" s="93"/>
      <c r="B30" s="94"/>
      <c r="C30" s="95" t="s">
        <v>77</v>
      </c>
      <c r="D30" s="96"/>
      <c r="E30" s="96"/>
      <c r="F30" s="96"/>
      <c r="G30" s="96"/>
      <c r="H30" s="96"/>
      <c r="I30" s="96"/>
      <c r="J30" s="96"/>
      <c r="K30" s="96"/>
      <c r="L30" s="57" t="s">
        <v>78</v>
      </c>
      <c r="M30" s="97"/>
      <c r="N30" s="60" t="s">
        <v>79</v>
      </c>
      <c r="O30" s="98"/>
      <c r="P30" s="98"/>
      <c r="Q30" s="98"/>
      <c r="R30" s="99">
        <f>R28+E28+E29</f>
        <v>0</v>
      </c>
      <c r="S30" s="100"/>
    </row>
    <row r="31" spans="1:19" s="2" customFormat="1" ht="14.25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101"/>
      <c r="M31" s="102" t="s">
        <v>80</v>
      </c>
      <c r="N31" s="103"/>
      <c r="O31" s="104" t="s">
        <v>81</v>
      </c>
      <c r="P31" s="103"/>
      <c r="Q31" s="104" t="s">
        <v>82</v>
      </c>
      <c r="R31" s="104" t="s">
        <v>83</v>
      </c>
      <c r="S31" s="105"/>
    </row>
    <row r="32" spans="1:19" s="2" customFormat="1" ht="12.75" customHeight="1">
      <c r="A32" s="106"/>
      <c r="B32" s="1"/>
      <c r="C32" s="1"/>
      <c r="D32" s="1"/>
      <c r="E32" s="1"/>
      <c r="F32" s="1"/>
      <c r="G32" s="1"/>
      <c r="H32" s="1"/>
      <c r="I32" s="1"/>
      <c r="J32" s="1"/>
      <c r="K32" s="1"/>
      <c r="L32" s="107"/>
      <c r="M32" s="108" t="s">
        <v>84</v>
      </c>
      <c r="N32" s="109"/>
      <c r="O32" s="110">
        <v>15</v>
      </c>
      <c r="P32" s="808">
        <v>0</v>
      </c>
      <c r="Q32" s="808"/>
      <c r="R32" s="111">
        <v>0</v>
      </c>
      <c r="S32" s="112"/>
    </row>
    <row r="33" spans="1:19" s="2" customFormat="1" ht="12.75" customHeight="1">
      <c r="A33" s="106"/>
      <c r="B33" s="1"/>
      <c r="C33" s="1"/>
      <c r="D33" s="1"/>
      <c r="E33" s="1"/>
      <c r="F33" s="1"/>
      <c r="G33" s="1"/>
      <c r="H33" s="1"/>
      <c r="I33" s="1"/>
      <c r="J33" s="1"/>
      <c r="K33" s="1"/>
      <c r="L33" s="107"/>
      <c r="M33" s="113" t="s">
        <v>85</v>
      </c>
      <c r="N33" s="114"/>
      <c r="O33" s="115">
        <v>21</v>
      </c>
      <c r="P33" s="809">
        <f>R30</f>
        <v>0</v>
      </c>
      <c r="Q33" s="809"/>
      <c r="R33" s="116">
        <f>P33*O33/100</f>
        <v>0</v>
      </c>
      <c r="S33" s="117"/>
    </row>
    <row r="34" spans="1:19" s="2" customFormat="1" ht="19.5" customHeight="1">
      <c r="A34" s="106"/>
      <c r="B34" s="1"/>
      <c r="C34" s="1"/>
      <c r="D34" s="1"/>
      <c r="E34" s="1"/>
      <c r="F34" s="1"/>
      <c r="G34" s="1"/>
      <c r="H34" s="1"/>
      <c r="I34" s="1"/>
      <c r="J34" s="1"/>
      <c r="K34" s="1"/>
      <c r="L34" s="118"/>
      <c r="M34" s="119" t="s">
        <v>86</v>
      </c>
      <c r="N34" s="120"/>
      <c r="O34" s="121"/>
      <c r="P34" s="120"/>
      <c r="Q34" s="122"/>
      <c r="R34" s="123">
        <f>P33+R33</f>
        <v>0</v>
      </c>
      <c r="S34" s="124"/>
    </row>
    <row r="35" spans="1:19" s="2" customFormat="1" ht="19.5" customHeight="1">
      <c r="A35" s="106"/>
      <c r="B35" s="1"/>
      <c r="C35" s="1"/>
      <c r="D35" s="1"/>
      <c r="E35" s="1"/>
      <c r="F35" s="1"/>
      <c r="G35" s="1"/>
      <c r="H35" s="1"/>
      <c r="I35" s="1"/>
      <c r="J35" s="1"/>
      <c r="K35" s="1"/>
      <c r="L35" s="125" t="s">
        <v>87</v>
      </c>
      <c r="M35" s="126"/>
      <c r="N35" s="127" t="s">
        <v>88</v>
      </c>
      <c r="O35" s="128"/>
      <c r="P35" s="126"/>
      <c r="Q35" s="126"/>
      <c r="R35" s="126"/>
      <c r="S35" s="129"/>
    </row>
    <row r="36" spans="1:19" s="2" customFormat="1" ht="14.25" customHeight="1">
      <c r="A36" s="106"/>
      <c r="B36" s="1"/>
      <c r="C36" s="1"/>
      <c r="D36" s="1"/>
      <c r="E36" s="1"/>
      <c r="F36" s="1"/>
      <c r="G36" s="1"/>
      <c r="H36" s="1"/>
      <c r="I36" s="1"/>
      <c r="J36" s="1"/>
      <c r="K36" s="1"/>
      <c r="L36" s="130"/>
      <c r="M36" s="131" t="s">
        <v>89</v>
      </c>
      <c r="N36" s="132"/>
      <c r="O36" s="132"/>
      <c r="P36" s="132"/>
      <c r="Q36" s="132"/>
      <c r="R36" s="133">
        <v>0</v>
      </c>
      <c r="S36" s="134"/>
    </row>
    <row r="37" spans="1:19" s="2" customFormat="1" ht="14.25" customHeight="1">
      <c r="A37" s="106"/>
      <c r="B37" s="1"/>
      <c r="C37" s="1"/>
      <c r="D37" s="1"/>
      <c r="E37" s="1"/>
      <c r="F37" s="1"/>
      <c r="G37" s="1"/>
      <c r="H37" s="1"/>
      <c r="I37" s="1"/>
      <c r="J37" s="1"/>
      <c r="K37" s="1"/>
      <c r="L37" s="130"/>
      <c r="M37" s="131" t="s">
        <v>90</v>
      </c>
      <c r="N37" s="132"/>
      <c r="O37" s="132"/>
      <c r="P37" s="132"/>
      <c r="Q37" s="132"/>
      <c r="R37" s="133">
        <v>0</v>
      </c>
      <c r="S37" s="134"/>
    </row>
    <row r="38" spans="1:19" s="2" customFormat="1" ht="14.25" customHeight="1" thickBot="1">
      <c r="A38" s="135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138" t="s">
        <v>91</v>
      </c>
      <c r="N38" s="139"/>
      <c r="O38" s="139"/>
      <c r="P38" s="139"/>
      <c r="Q38" s="139"/>
      <c r="R38" s="140">
        <v>0</v>
      </c>
      <c r="S38" s="141"/>
    </row>
  </sheetData>
  <mergeCells count="20">
    <mergeCell ref="E11:L11"/>
    <mergeCell ref="O11:P11"/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94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157"/>
      <c r="F13" s="158"/>
      <c r="G13" s="158">
        <f>SUM(G14)</f>
        <v>0</v>
      </c>
    </row>
    <row r="14" spans="1:7" s="2" customFormat="1" ht="28.5" customHeight="1">
      <c r="A14" s="159"/>
      <c r="B14" s="160" t="s">
        <v>109</v>
      </c>
      <c r="C14" s="160" t="s">
        <v>110</v>
      </c>
      <c r="D14" s="160"/>
      <c r="E14" s="161"/>
      <c r="F14" s="162"/>
      <c r="G14" s="162">
        <f>SUM(G15)</f>
        <v>0</v>
      </c>
    </row>
    <row r="15" spans="1:7" s="2" customFormat="1" ht="24" customHeight="1">
      <c r="A15" s="163">
        <v>12</v>
      </c>
      <c r="B15" s="164" t="s">
        <v>111</v>
      </c>
      <c r="C15" s="164" t="s">
        <v>112</v>
      </c>
      <c r="D15" s="164" t="s">
        <v>113</v>
      </c>
      <c r="E15" s="165">
        <v>1</v>
      </c>
      <c r="F15" s="166"/>
      <c r="G15" s="166">
        <f>E15*F15</f>
        <v>0</v>
      </c>
    </row>
    <row r="16" spans="1:7" s="2" customFormat="1" ht="30.75" customHeight="1">
      <c r="A16" s="155"/>
      <c r="B16" s="156" t="s">
        <v>72</v>
      </c>
      <c r="C16" s="156" t="s">
        <v>114</v>
      </c>
      <c r="D16" s="156"/>
      <c r="E16" s="157"/>
      <c r="F16" s="158"/>
      <c r="G16" s="158">
        <f>SUM(G17:G19)</f>
        <v>0</v>
      </c>
    </row>
    <row r="17" spans="1:7" s="2" customFormat="1" ht="13.5" customHeight="1">
      <c r="A17" s="163">
        <v>1</v>
      </c>
      <c r="B17" s="164" t="s">
        <v>115</v>
      </c>
      <c r="C17" s="164" t="s">
        <v>116</v>
      </c>
      <c r="D17" s="164" t="s">
        <v>117</v>
      </c>
      <c r="E17" s="165">
        <v>300</v>
      </c>
      <c r="F17" s="166"/>
      <c r="G17" s="166">
        <f>E17*F17</f>
        <v>0</v>
      </c>
    </row>
    <row r="18" spans="1:7" s="2" customFormat="1" ht="13.5" customHeight="1">
      <c r="A18" s="163">
        <v>2</v>
      </c>
      <c r="B18" s="164" t="s">
        <v>118</v>
      </c>
      <c r="C18" s="164" t="s">
        <v>119</v>
      </c>
      <c r="D18" s="164" t="s">
        <v>117</v>
      </c>
      <c r="E18" s="165">
        <v>12</v>
      </c>
      <c r="F18" s="166"/>
      <c r="G18" s="166">
        <f>E18*F18</f>
        <v>0</v>
      </c>
    </row>
    <row r="19" spans="1:7" s="2" customFormat="1" ht="13.5" customHeight="1">
      <c r="A19" s="163">
        <v>3</v>
      </c>
      <c r="B19" s="164" t="s">
        <v>120</v>
      </c>
      <c r="C19" s="164" t="s">
        <v>121</v>
      </c>
      <c r="D19" s="164" t="s">
        <v>117</v>
      </c>
      <c r="E19" s="165">
        <v>40</v>
      </c>
      <c r="F19" s="166"/>
      <c r="G19" s="166">
        <f>E19*F19</f>
        <v>0</v>
      </c>
    </row>
    <row r="20" spans="1:7" s="2" customFormat="1" ht="30.75" customHeight="1">
      <c r="A20" s="155"/>
      <c r="B20" s="156" t="s">
        <v>122</v>
      </c>
      <c r="C20" s="156" t="s">
        <v>123</v>
      </c>
      <c r="D20" s="156"/>
      <c r="E20" s="157"/>
      <c r="F20" s="158"/>
      <c r="G20" s="158">
        <f>SUM(G21,G24,G26,G28)</f>
        <v>0</v>
      </c>
    </row>
    <row r="21" spans="1:7" s="2" customFormat="1" ht="28.5" customHeight="1">
      <c r="A21" s="159"/>
      <c r="B21" s="160" t="s">
        <v>124</v>
      </c>
      <c r="C21" s="160" t="s">
        <v>125</v>
      </c>
      <c r="D21" s="160"/>
      <c r="E21" s="161"/>
      <c r="F21" s="162"/>
      <c r="G21" s="162">
        <f>SUM(G22:G23)</f>
        <v>0</v>
      </c>
    </row>
    <row r="22" spans="1:7" s="2" customFormat="1" ht="13.5" customHeight="1">
      <c r="A22" s="163">
        <v>4</v>
      </c>
      <c r="B22" s="164" t="s">
        <v>126</v>
      </c>
      <c r="C22" s="164" t="s">
        <v>127</v>
      </c>
      <c r="D22" s="164" t="s">
        <v>128</v>
      </c>
      <c r="E22" s="165">
        <v>1</v>
      </c>
      <c r="F22" s="166"/>
      <c r="G22" s="166">
        <f>E22*F22</f>
        <v>0</v>
      </c>
    </row>
    <row r="23" spans="1:7" s="2" customFormat="1" ht="13.5" customHeight="1">
      <c r="A23" s="163">
        <v>5</v>
      </c>
      <c r="B23" s="164" t="s">
        <v>129</v>
      </c>
      <c r="C23" s="164" t="s">
        <v>130</v>
      </c>
      <c r="D23" s="164" t="s">
        <v>128</v>
      </c>
      <c r="E23" s="165">
        <v>1</v>
      </c>
      <c r="F23" s="166"/>
      <c r="G23" s="166">
        <f t="shared" ref="G23:G32" si="0">E23*F23</f>
        <v>0</v>
      </c>
    </row>
    <row r="24" spans="1:7" s="2" customFormat="1" ht="28.5" customHeight="1">
      <c r="A24" s="159"/>
      <c r="B24" s="160" t="s">
        <v>131</v>
      </c>
      <c r="C24" s="160" t="s">
        <v>41</v>
      </c>
      <c r="D24" s="160"/>
      <c r="E24" s="161"/>
      <c r="F24" s="162"/>
      <c r="G24" s="162">
        <f>SUM(G25)</f>
        <v>0</v>
      </c>
    </row>
    <row r="25" spans="1:7" s="2" customFormat="1" ht="13.5" customHeight="1">
      <c r="A25" s="163">
        <v>6</v>
      </c>
      <c r="B25" s="164" t="s">
        <v>132</v>
      </c>
      <c r="C25" s="164" t="s">
        <v>133</v>
      </c>
      <c r="D25" s="164" t="s">
        <v>128</v>
      </c>
      <c r="E25" s="165">
        <v>1</v>
      </c>
      <c r="F25" s="166"/>
      <c r="G25" s="166">
        <f t="shared" si="0"/>
        <v>0</v>
      </c>
    </row>
    <row r="26" spans="1:7" s="2" customFormat="1" ht="28.5" customHeight="1">
      <c r="A26" s="159"/>
      <c r="B26" s="160" t="s">
        <v>134</v>
      </c>
      <c r="C26" s="160" t="s">
        <v>135</v>
      </c>
      <c r="D26" s="160"/>
      <c r="E26" s="161"/>
      <c r="F26" s="162"/>
      <c r="G26" s="162">
        <f>SUM(G27)</f>
        <v>0</v>
      </c>
    </row>
    <row r="27" spans="1:7" s="2" customFormat="1" ht="13.5" customHeight="1">
      <c r="A27" s="163">
        <v>7</v>
      </c>
      <c r="B27" s="164" t="s">
        <v>136</v>
      </c>
      <c r="C27" s="164" t="s">
        <v>137</v>
      </c>
      <c r="D27" s="164" t="s">
        <v>128</v>
      </c>
      <c r="E27" s="165">
        <v>1</v>
      </c>
      <c r="F27" s="166"/>
      <c r="G27" s="166">
        <f t="shared" si="0"/>
        <v>0</v>
      </c>
    </row>
    <row r="28" spans="1:7" s="2" customFormat="1" ht="28.5" customHeight="1">
      <c r="A28" s="159"/>
      <c r="B28" s="160" t="s">
        <v>138</v>
      </c>
      <c r="C28" s="160" t="s">
        <v>139</v>
      </c>
      <c r="D28" s="160"/>
      <c r="E28" s="161"/>
      <c r="F28" s="162"/>
      <c r="G28" s="162">
        <f>SUM(G29:G32)</f>
        <v>0</v>
      </c>
    </row>
    <row r="29" spans="1:7" s="2" customFormat="1" ht="13.5" customHeight="1">
      <c r="A29" s="163">
        <v>9</v>
      </c>
      <c r="B29" s="164" t="s">
        <v>140</v>
      </c>
      <c r="C29" s="164" t="s">
        <v>141</v>
      </c>
      <c r="D29" s="164" t="s">
        <v>142</v>
      </c>
      <c r="E29" s="165">
        <v>1</v>
      </c>
      <c r="F29" s="166"/>
      <c r="G29" s="166">
        <f t="shared" si="0"/>
        <v>0</v>
      </c>
    </row>
    <row r="30" spans="1:7" s="2" customFormat="1" ht="13.5" customHeight="1">
      <c r="A30" s="163">
        <v>10</v>
      </c>
      <c r="B30" s="164" t="s">
        <v>143</v>
      </c>
      <c r="C30" s="164" t="s">
        <v>144</v>
      </c>
      <c r="D30" s="164" t="s">
        <v>117</v>
      </c>
      <c r="E30" s="165">
        <v>40</v>
      </c>
      <c r="F30" s="166"/>
      <c r="G30" s="166">
        <f t="shared" si="0"/>
        <v>0</v>
      </c>
    </row>
    <row r="31" spans="1:7" s="2" customFormat="1" ht="13.5" customHeight="1">
      <c r="A31" s="163">
        <v>11</v>
      </c>
      <c r="B31" s="164" t="s">
        <v>145</v>
      </c>
      <c r="C31" s="164" t="s">
        <v>146</v>
      </c>
      <c r="D31" s="164" t="s">
        <v>128</v>
      </c>
      <c r="E31" s="165">
        <v>1</v>
      </c>
      <c r="F31" s="166"/>
      <c r="G31" s="166">
        <f t="shared" si="0"/>
        <v>0</v>
      </c>
    </row>
    <row r="32" spans="1:7" s="2" customFormat="1" ht="13.5" customHeight="1">
      <c r="A32" s="163">
        <v>13</v>
      </c>
      <c r="B32" s="164" t="s">
        <v>147</v>
      </c>
      <c r="C32" s="164" t="s">
        <v>148</v>
      </c>
      <c r="D32" s="164" t="s">
        <v>128</v>
      </c>
      <c r="E32" s="165">
        <v>1</v>
      </c>
      <c r="F32" s="166"/>
      <c r="G32" s="166">
        <f t="shared" si="0"/>
        <v>0</v>
      </c>
    </row>
    <row r="33" spans="1:7" s="2" customFormat="1" ht="30.75" customHeight="1">
      <c r="A33" s="167"/>
      <c r="B33" s="168"/>
      <c r="C33" s="168" t="s">
        <v>149</v>
      </c>
      <c r="D33" s="168"/>
      <c r="E33" s="169"/>
      <c r="F33" s="170"/>
      <c r="G33" s="170">
        <f>SUM(G13,G16,G20)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showGridLines="0" workbookViewId="0">
      <selection activeCell="G36" sqref="G36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/>
      <c r="B4" s="142"/>
      <c r="C4" s="143"/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72</v>
      </c>
      <c r="C13" s="156" t="s">
        <v>114</v>
      </c>
      <c r="D13" s="156"/>
      <c r="E13" s="157"/>
      <c r="F13" s="158"/>
      <c r="G13" s="158">
        <f>SUM(G14:G17)</f>
        <v>0</v>
      </c>
    </row>
    <row r="14" spans="1:7" s="2" customFormat="1" ht="13.5" customHeight="1">
      <c r="A14" s="163">
        <v>10</v>
      </c>
      <c r="B14" s="164" t="s">
        <v>1032</v>
      </c>
      <c r="C14" s="164" t="s">
        <v>1033</v>
      </c>
      <c r="D14" s="164" t="s">
        <v>117</v>
      </c>
      <c r="E14" s="165">
        <v>10</v>
      </c>
      <c r="F14" s="166"/>
      <c r="G14" s="166">
        <f>E14*F14</f>
        <v>0</v>
      </c>
    </row>
    <row r="15" spans="1:7" s="2" customFormat="1" ht="13.5" customHeight="1">
      <c r="A15" s="163">
        <v>1</v>
      </c>
      <c r="B15" s="164" t="s">
        <v>476</v>
      </c>
      <c r="C15" s="164" t="s">
        <v>477</v>
      </c>
      <c r="D15" s="164" t="s">
        <v>117</v>
      </c>
      <c r="E15" s="165">
        <v>2</v>
      </c>
      <c r="F15" s="166"/>
      <c r="G15" s="166">
        <f>E15*F15</f>
        <v>0</v>
      </c>
    </row>
    <row r="16" spans="1:7" s="2" customFormat="1" ht="13.5" customHeight="1">
      <c r="A16" s="163">
        <v>2</v>
      </c>
      <c r="B16" s="164" t="s">
        <v>118</v>
      </c>
      <c r="C16" s="164" t="s">
        <v>119</v>
      </c>
      <c r="D16" s="164" t="s">
        <v>117</v>
      </c>
      <c r="E16" s="165">
        <v>15</v>
      </c>
      <c r="F16" s="166"/>
      <c r="G16" s="166">
        <f>E16*F16</f>
        <v>0</v>
      </c>
    </row>
    <row r="17" spans="1:7" s="2" customFormat="1" ht="13.5" customHeight="1">
      <c r="A17" s="163">
        <v>3</v>
      </c>
      <c r="B17" s="164" t="s">
        <v>120</v>
      </c>
      <c r="C17" s="164" t="s">
        <v>121</v>
      </c>
      <c r="D17" s="164" t="s">
        <v>117</v>
      </c>
      <c r="E17" s="165">
        <v>40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122</v>
      </c>
      <c r="C18" s="156" t="s">
        <v>123</v>
      </c>
      <c r="D18" s="156"/>
      <c r="E18" s="157"/>
      <c r="F18" s="158"/>
      <c r="G18" s="158">
        <f>SUM(G19,G24,G26,G29)</f>
        <v>0</v>
      </c>
    </row>
    <row r="19" spans="1:7" s="2" customFormat="1" ht="28.5" customHeight="1">
      <c r="A19" s="159"/>
      <c r="B19" s="160" t="s">
        <v>124</v>
      </c>
      <c r="C19" s="160" t="s">
        <v>125</v>
      </c>
      <c r="D19" s="160"/>
      <c r="E19" s="161"/>
      <c r="F19" s="162"/>
      <c r="G19" s="162">
        <f>SUM(G20:G23)</f>
        <v>0</v>
      </c>
    </row>
    <row r="20" spans="1:7" s="2" customFormat="1" ht="13.5" customHeight="1">
      <c r="A20" s="163">
        <v>11</v>
      </c>
      <c r="B20" s="164" t="s">
        <v>1034</v>
      </c>
      <c r="C20" s="164" t="s">
        <v>1035</v>
      </c>
      <c r="D20" s="164" t="s">
        <v>128</v>
      </c>
      <c r="E20" s="165">
        <v>1</v>
      </c>
      <c r="F20" s="166"/>
      <c r="G20" s="166">
        <f>E20*F20</f>
        <v>0</v>
      </c>
    </row>
    <row r="21" spans="1:7" s="2" customFormat="1" ht="13.5" customHeight="1">
      <c r="A21" s="163">
        <v>12</v>
      </c>
      <c r="B21" s="164" t="s">
        <v>1036</v>
      </c>
      <c r="C21" s="164" t="s">
        <v>1037</v>
      </c>
      <c r="D21" s="164" t="s">
        <v>128</v>
      </c>
      <c r="E21" s="165">
        <v>1</v>
      </c>
      <c r="F21" s="166"/>
      <c r="G21" s="166">
        <f>E21*F21</f>
        <v>0</v>
      </c>
    </row>
    <row r="22" spans="1:7" s="2" customFormat="1" ht="13.5" customHeight="1">
      <c r="A22" s="163">
        <v>4</v>
      </c>
      <c r="B22" s="164" t="s">
        <v>126</v>
      </c>
      <c r="C22" s="164" t="s">
        <v>127</v>
      </c>
      <c r="D22" s="164" t="s">
        <v>128</v>
      </c>
      <c r="E22" s="165">
        <v>1</v>
      </c>
      <c r="F22" s="166"/>
      <c r="G22" s="166">
        <f>E22*F22</f>
        <v>0</v>
      </c>
    </row>
    <row r="23" spans="1:7" s="2" customFormat="1" ht="13.5" customHeight="1">
      <c r="A23" s="163">
        <v>5</v>
      </c>
      <c r="B23" s="164" t="s">
        <v>129</v>
      </c>
      <c r="C23" s="164" t="s">
        <v>130</v>
      </c>
      <c r="D23" s="164" t="s">
        <v>128</v>
      </c>
      <c r="E23" s="165">
        <v>1</v>
      </c>
      <c r="F23" s="166"/>
      <c r="G23" s="166">
        <f>E23*F23</f>
        <v>0</v>
      </c>
    </row>
    <row r="24" spans="1:7" s="2" customFormat="1" ht="28.5" customHeight="1">
      <c r="A24" s="159"/>
      <c r="B24" s="160" t="s">
        <v>131</v>
      </c>
      <c r="C24" s="160" t="s">
        <v>41</v>
      </c>
      <c r="D24" s="160"/>
      <c r="E24" s="161"/>
      <c r="F24" s="162"/>
      <c r="G24" s="162">
        <f>SUM(G25)</f>
        <v>0</v>
      </c>
    </row>
    <row r="25" spans="1:7" s="2" customFormat="1" ht="13.5" customHeight="1">
      <c r="A25" s="163">
        <v>6</v>
      </c>
      <c r="B25" s="164" t="s">
        <v>132</v>
      </c>
      <c r="C25" s="164" t="s">
        <v>133</v>
      </c>
      <c r="D25" s="164" t="s">
        <v>128</v>
      </c>
      <c r="E25" s="165">
        <v>1</v>
      </c>
      <c r="F25" s="166"/>
      <c r="G25" s="166">
        <f>E25*F25</f>
        <v>0</v>
      </c>
    </row>
    <row r="26" spans="1:7" s="2" customFormat="1" ht="28.5" customHeight="1">
      <c r="A26" s="159"/>
      <c r="B26" s="160" t="s">
        <v>134</v>
      </c>
      <c r="C26" s="160" t="s">
        <v>135</v>
      </c>
      <c r="D26" s="160"/>
      <c r="E26" s="161"/>
      <c r="F26" s="162"/>
      <c r="G26" s="162">
        <f>SUM(G27:G28)</f>
        <v>0</v>
      </c>
    </row>
    <row r="27" spans="1:7" s="2" customFormat="1" ht="13.5" customHeight="1">
      <c r="A27" s="163">
        <v>7</v>
      </c>
      <c r="B27" s="164" t="s">
        <v>136</v>
      </c>
      <c r="C27" s="164" t="s">
        <v>137</v>
      </c>
      <c r="D27" s="164" t="s">
        <v>128</v>
      </c>
      <c r="E27" s="165">
        <v>1</v>
      </c>
      <c r="F27" s="166"/>
      <c r="G27" s="166">
        <f>E27*F27</f>
        <v>0</v>
      </c>
    </row>
    <row r="28" spans="1:7" s="2" customFormat="1" ht="13.5" customHeight="1">
      <c r="A28" s="163">
        <v>8</v>
      </c>
      <c r="B28" s="164" t="s">
        <v>1038</v>
      </c>
      <c r="C28" s="164" t="s">
        <v>1039</v>
      </c>
      <c r="D28" s="164" t="s">
        <v>128</v>
      </c>
      <c r="E28" s="165">
        <v>2</v>
      </c>
      <c r="F28" s="166"/>
      <c r="G28" s="166">
        <f>E28*F28</f>
        <v>0</v>
      </c>
    </row>
    <row r="29" spans="1:7" s="2" customFormat="1" ht="28.5" customHeight="1">
      <c r="A29" s="159"/>
      <c r="B29" s="160" t="s">
        <v>138</v>
      </c>
      <c r="C29" s="160" t="s">
        <v>139</v>
      </c>
      <c r="D29" s="160"/>
      <c r="E29" s="161"/>
      <c r="F29" s="162"/>
      <c r="G29" s="162">
        <f>SUM(G30)</f>
        <v>0</v>
      </c>
    </row>
    <row r="30" spans="1:7" s="2" customFormat="1" ht="13.5" customHeight="1">
      <c r="A30" s="163">
        <v>9</v>
      </c>
      <c r="B30" s="164" t="s">
        <v>145</v>
      </c>
      <c r="C30" s="164" t="s">
        <v>146</v>
      </c>
      <c r="D30" s="164" t="s">
        <v>128</v>
      </c>
      <c r="E30" s="165">
        <v>1</v>
      </c>
      <c r="F30" s="166"/>
      <c r="G30" s="166">
        <f>E30*F30</f>
        <v>0</v>
      </c>
    </row>
    <row r="31" spans="1:7" s="2" customFormat="1" ht="30.75" customHeight="1">
      <c r="A31" s="167"/>
      <c r="B31" s="168"/>
      <c r="C31" s="168" t="s">
        <v>149</v>
      </c>
      <c r="D31" s="168"/>
      <c r="E31" s="169"/>
      <c r="F31" s="170"/>
      <c r="G31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showGridLines="0" workbookViewId="0">
      <selection activeCell="F18" sqref="F18:F1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1040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36</v>
      </c>
      <c r="C13" s="156" t="s">
        <v>1041</v>
      </c>
      <c r="D13" s="156"/>
      <c r="E13" s="157"/>
      <c r="F13" s="769">
        <f>SUM(G15:G17)</f>
        <v>0</v>
      </c>
      <c r="G13" s="158">
        <f>SUM(G14)</f>
        <v>0</v>
      </c>
    </row>
    <row r="14" spans="1:7" s="2" customFormat="1" ht="28.5" customHeight="1">
      <c r="A14" s="159"/>
      <c r="B14" s="160" t="s">
        <v>44</v>
      </c>
      <c r="C14" s="160" t="s">
        <v>1042</v>
      </c>
      <c r="D14" s="160"/>
      <c r="E14" s="161"/>
      <c r="F14" s="773"/>
      <c r="G14" s="162">
        <f>SUM(G15:G17)</f>
        <v>0</v>
      </c>
    </row>
    <row r="15" spans="1:7" s="2" customFormat="1" ht="13.5" customHeight="1">
      <c r="A15" s="163">
        <v>71</v>
      </c>
      <c r="B15" s="164" t="s">
        <v>1043</v>
      </c>
      <c r="C15" s="164" t="s">
        <v>1044</v>
      </c>
      <c r="D15" s="164" t="s">
        <v>188</v>
      </c>
      <c r="E15" s="165">
        <v>280</v>
      </c>
      <c r="F15" s="166"/>
      <c r="G15" s="166">
        <f>E15*F15</f>
        <v>0</v>
      </c>
    </row>
    <row r="16" spans="1:7" s="2" customFormat="1" ht="13.5" customHeight="1">
      <c r="A16" s="163">
        <v>72</v>
      </c>
      <c r="B16" s="164" t="s">
        <v>1045</v>
      </c>
      <c r="C16" s="164" t="s">
        <v>1046</v>
      </c>
      <c r="D16" s="164" t="s">
        <v>188</v>
      </c>
      <c r="E16" s="165">
        <v>80</v>
      </c>
      <c r="F16" s="166"/>
      <c r="G16" s="166">
        <f>E16*F16</f>
        <v>0</v>
      </c>
    </row>
    <row r="17" spans="1:7" s="2" customFormat="1" ht="13.5" customHeight="1">
      <c r="A17" s="163">
        <v>73</v>
      </c>
      <c r="B17" s="164" t="s">
        <v>1047</v>
      </c>
      <c r="C17" s="164" t="s">
        <v>1048</v>
      </c>
      <c r="D17" s="164" t="s">
        <v>188</v>
      </c>
      <c r="E17" s="165">
        <v>50</v>
      </c>
      <c r="F17" s="166"/>
      <c r="G17" s="166">
        <f>E17*F17</f>
        <v>0</v>
      </c>
    </row>
    <row r="18" spans="1:7" s="2" customFormat="1" ht="30.75" customHeight="1">
      <c r="A18" s="155"/>
      <c r="B18" s="156" t="s">
        <v>107</v>
      </c>
      <c r="C18" s="156" t="s">
        <v>108</v>
      </c>
      <c r="D18" s="156"/>
      <c r="E18" s="157"/>
      <c r="F18" s="769">
        <f>SUM(G20,G22,G24,G26,G28:G33,G35,G37,G39,G41,G43,G45,G47,G49,G51,G53,G55,G57,G59,G61,G63)+SUM(G65,G67,G69,G71,G73,G75,G77,G79,G81,G83,G85)</f>
        <v>0</v>
      </c>
      <c r="G18" s="158">
        <f>SUM(G19)</f>
        <v>0</v>
      </c>
    </row>
    <row r="19" spans="1:7" s="2" customFormat="1" ht="28.5" customHeight="1">
      <c r="A19" s="159"/>
      <c r="B19" s="160" t="s">
        <v>184</v>
      </c>
      <c r="C19" s="160" t="s">
        <v>185</v>
      </c>
      <c r="D19" s="160"/>
      <c r="E19" s="161"/>
      <c r="F19" s="770">
        <f>SUM(G21,G23,G25,G27,G34,G36,G38,G40,G42,G44,G46,G48,G50,G52,G54,G56,G58,G60,G62,G64,G66,G68)+SUM(G70,G72,G74,G76,G78,G80,G82,G84,G86:G87)</f>
        <v>0</v>
      </c>
      <c r="G19" s="162">
        <f>SUM(G20:G87)</f>
        <v>0</v>
      </c>
    </row>
    <row r="20" spans="1:7" s="2" customFormat="1" ht="13.5" customHeight="1">
      <c r="A20" s="163">
        <v>67</v>
      </c>
      <c r="B20" s="164" t="s">
        <v>1049</v>
      </c>
      <c r="C20" s="164" t="s">
        <v>1050</v>
      </c>
      <c r="D20" s="164" t="s">
        <v>188</v>
      </c>
      <c r="E20" s="165">
        <v>250</v>
      </c>
      <c r="F20" s="166"/>
      <c r="G20" s="166">
        <f t="shared" ref="G20:G83" si="0">E20*F20</f>
        <v>0</v>
      </c>
    </row>
    <row r="21" spans="1:7" s="2" customFormat="1" ht="13.5" customHeight="1">
      <c r="A21" s="175">
        <v>68</v>
      </c>
      <c r="B21" s="176" t="s">
        <v>1051</v>
      </c>
      <c r="C21" s="176" t="s">
        <v>1052</v>
      </c>
      <c r="D21" s="176" t="s">
        <v>158</v>
      </c>
      <c r="E21" s="177">
        <v>250</v>
      </c>
      <c r="F21" s="178"/>
      <c r="G21" s="178">
        <f t="shared" si="0"/>
        <v>0</v>
      </c>
    </row>
    <row r="22" spans="1:7" s="2" customFormat="1" ht="13.5" customHeight="1">
      <c r="A22" s="163">
        <v>69</v>
      </c>
      <c r="B22" s="164" t="s">
        <v>1053</v>
      </c>
      <c r="C22" s="164" t="s">
        <v>1054</v>
      </c>
      <c r="D22" s="164" t="s">
        <v>188</v>
      </c>
      <c r="E22" s="165">
        <v>40</v>
      </c>
      <c r="F22" s="166"/>
      <c r="G22" s="166">
        <f t="shared" si="0"/>
        <v>0</v>
      </c>
    </row>
    <row r="23" spans="1:7" s="2" customFormat="1" ht="13.5" customHeight="1">
      <c r="A23" s="175">
        <v>70</v>
      </c>
      <c r="B23" s="176" t="s">
        <v>1055</v>
      </c>
      <c r="C23" s="176" t="s">
        <v>1056</v>
      </c>
      <c r="D23" s="176" t="s">
        <v>158</v>
      </c>
      <c r="E23" s="177">
        <v>40</v>
      </c>
      <c r="F23" s="178"/>
      <c r="G23" s="178">
        <f t="shared" si="0"/>
        <v>0</v>
      </c>
    </row>
    <row r="24" spans="1:7" s="2" customFormat="1" ht="24" customHeight="1">
      <c r="A24" s="163">
        <v>13</v>
      </c>
      <c r="B24" s="164" t="s">
        <v>1057</v>
      </c>
      <c r="C24" s="164" t="s">
        <v>1058</v>
      </c>
      <c r="D24" s="164" t="s">
        <v>158</v>
      </c>
      <c r="E24" s="165">
        <v>50</v>
      </c>
      <c r="F24" s="166"/>
      <c r="G24" s="166">
        <f t="shared" si="0"/>
        <v>0</v>
      </c>
    </row>
    <row r="25" spans="1:7" s="2" customFormat="1" ht="13.5" customHeight="1">
      <c r="A25" s="175">
        <v>14</v>
      </c>
      <c r="B25" s="176" t="s">
        <v>1059</v>
      </c>
      <c r="C25" s="176" t="s">
        <v>1060</v>
      </c>
      <c r="D25" s="176" t="s">
        <v>158</v>
      </c>
      <c r="E25" s="177">
        <v>50</v>
      </c>
      <c r="F25" s="178"/>
      <c r="G25" s="178">
        <f t="shared" si="0"/>
        <v>0</v>
      </c>
    </row>
    <row r="26" spans="1:7" s="2" customFormat="1" ht="24" customHeight="1">
      <c r="A26" s="163">
        <v>17</v>
      </c>
      <c r="B26" s="164" t="s">
        <v>1061</v>
      </c>
      <c r="C26" s="164" t="s">
        <v>1062</v>
      </c>
      <c r="D26" s="164" t="s">
        <v>158</v>
      </c>
      <c r="E26" s="165">
        <v>82</v>
      </c>
      <c r="F26" s="166"/>
      <c r="G26" s="166">
        <f t="shared" si="0"/>
        <v>0</v>
      </c>
    </row>
    <row r="27" spans="1:7" s="2" customFormat="1" ht="13.5" customHeight="1">
      <c r="A27" s="175">
        <v>18</v>
      </c>
      <c r="B27" s="176" t="s">
        <v>1063</v>
      </c>
      <c r="C27" s="176" t="s">
        <v>1064</v>
      </c>
      <c r="D27" s="176" t="s">
        <v>158</v>
      </c>
      <c r="E27" s="177">
        <v>82</v>
      </c>
      <c r="F27" s="178"/>
      <c r="G27" s="178">
        <f t="shared" si="0"/>
        <v>0</v>
      </c>
    </row>
    <row r="28" spans="1:7" s="2" customFormat="1" ht="24" customHeight="1">
      <c r="A28" s="163">
        <v>66</v>
      </c>
      <c r="B28" s="164" t="s">
        <v>536</v>
      </c>
      <c r="C28" s="164" t="s">
        <v>537</v>
      </c>
      <c r="D28" s="164" t="s">
        <v>158</v>
      </c>
      <c r="E28" s="165">
        <v>20</v>
      </c>
      <c r="F28" s="166"/>
      <c r="G28" s="166">
        <f t="shared" si="0"/>
        <v>0</v>
      </c>
    </row>
    <row r="29" spans="1:7" s="2" customFormat="1" ht="24" customHeight="1">
      <c r="A29" s="163">
        <v>61</v>
      </c>
      <c r="B29" s="164" t="s">
        <v>246</v>
      </c>
      <c r="C29" s="164" t="s">
        <v>247</v>
      </c>
      <c r="D29" s="164" t="s">
        <v>158</v>
      </c>
      <c r="E29" s="165">
        <v>2</v>
      </c>
      <c r="F29" s="166"/>
      <c r="G29" s="166">
        <f t="shared" si="0"/>
        <v>0</v>
      </c>
    </row>
    <row r="30" spans="1:7" s="2" customFormat="1" ht="24" customHeight="1">
      <c r="A30" s="163">
        <v>58</v>
      </c>
      <c r="B30" s="164" t="s">
        <v>542</v>
      </c>
      <c r="C30" s="164" t="s">
        <v>543</v>
      </c>
      <c r="D30" s="164" t="s">
        <v>158</v>
      </c>
      <c r="E30" s="165">
        <v>48</v>
      </c>
      <c r="F30" s="166"/>
      <c r="G30" s="166">
        <f t="shared" si="0"/>
        <v>0</v>
      </c>
    </row>
    <row r="31" spans="1:7" s="2" customFormat="1" ht="24" customHeight="1">
      <c r="A31" s="163">
        <v>59</v>
      </c>
      <c r="B31" s="164" t="s">
        <v>250</v>
      </c>
      <c r="C31" s="164" t="s">
        <v>251</v>
      </c>
      <c r="D31" s="164" t="s">
        <v>158</v>
      </c>
      <c r="E31" s="165">
        <v>4</v>
      </c>
      <c r="F31" s="166"/>
      <c r="G31" s="166">
        <f t="shared" si="0"/>
        <v>0</v>
      </c>
    </row>
    <row r="32" spans="1:7" s="2" customFormat="1" ht="24" customHeight="1">
      <c r="A32" s="163">
        <v>60</v>
      </c>
      <c r="B32" s="164" t="s">
        <v>1065</v>
      </c>
      <c r="C32" s="164" t="s">
        <v>1066</v>
      </c>
      <c r="D32" s="164" t="s">
        <v>158</v>
      </c>
      <c r="E32" s="165">
        <v>14</v>
      </c>
      <c r="F32" s="166"/>
      <c r="G32" s="166">
        <f t="shared" si="0"/>
        <v>0</v>
      </c>
    </row>
    <row r="33" spans="1:7" s="2" customFormat="1" ht="24" customHeight="1">
      <c r="A33" s="163">
        <v>1</v>
      </c>
      <c r="B33" s="164" t="s">
        <v>1067</v>
      </c>
      <c r="C33" s="164" t="s">
        <v>1068</v>
      </c>
      <c r="D33" s="164" t="s">
        <v>158</v>
      </c>
      <c r="E33" s="165">
        <v>12</v>
      </c>
      <c r="F33" s="166"/>
      <c r="G33" s="166">
        <f t="shared" si="0"/>
        <v>0</v>
      </c>
    </row>
    <row r="34" spans="1:7" s="2" customFormat="1" ht="13.5" customHeight="1">
      <c r="A34" s="175">
        <v>2</v>
      </c>
      <c r="B34" s="176" t="s">
        <v>1069</v>
      </c>
      <c r="C34" s="176" t="s">
        <v>1070</v>
      </c>
      <c r="D34" s="176" t="s">
        <v>158</v>
      </c>
      <c r="E34" s="177">
        <v>12</v>
      </c>
      <c r="F34" s="178"/>
      <c r="G34" s="178">
        <f t="shared" si="0"/>
        <v>0</v>
      </c>
    </row>
    <row r="35" spans="1:7" s="2" customFormat="1" ht="24" customHeight="1">
      <c r="A35" s="163">
        <v>3</v>
      </c>
      <c r="B35" s="164" t="s">
        <v>1071</v>
      </c>
      <c r="C35" s="164" t="s">
        <v>1072</v>
      </c>
      <c r="D35" s="164" t="s">
        <v>158</v>
      </c>
      <c r="E35" s="165">
        <v>1</v>
      </c>
      <c r="F35" s="166"/>
      <c r="G35" s="166">
        <f t="shared" si="0"/>
        <v>0</v>
      </c>
    </row>
    <row r="36" spans="1:7" s="2" customFormat="1" ht="13.5" customHeight="1">
      <c r="A36" s="175">
        <v>4</v>
      </c>
      <c r="B36" s="176" t="s">
        <v>1073</v>
      </c>
      <c r="C36" s="176" t="s">
        <v>1074</v>
      </c>
      <c r="D36" s="176" t="s">
        <v>158</v>
      </c>
      <c r="E36" s="177">
        <v>1</v>
      </c>
      <c r="F36" s="178"/>
      <c r="G36" s="178">
        <f t="shared" si="0"/>
        <v>0</v>
      </c>
    </row>
    <row r="37" spans="1:7" s="2" customFormat="1" ht="24" customHeight="1">
      <c r="A37" s="163">
        <v>5</v>
      </c>
      <c r="B37" s="164" t="s">
        <v>1075</v>
      </c>
      <c r="C37" s="164" t="s">
        <v>1076</v>
      </c>
      <c r="D37" s="164" t="s">
        <v>158</v>
      </c>
      <c r="E37" s="165">
        <v>2</v>
      </c>
      <c r="F37" s="166"/>
      <c r="G37" s="166">
        <f t="shared" si="0"/>
        <v>0</v>
      </c>
    </row>
    <row r="38" spans="1:7" s="2" customFormat="1" ht="13.5" customHeight="1">
      <c r="A38" s="175">
        <v>6</v>
      </c>
      <c r="B38" s="176" t="s">
        <v>1077</v>
      </c>
      <c r="C38" s="176" t="s">
        <v>1078</v>
      </c>
      <c r="D38" s="176" t="s">
        <v>158</v>
      </c>
      <c r="E38" s="177">
        <v>2</v>
      </c>
      <c r="F38" s="178"/>
      <c r="G38" s="178">
        <f t="shared" si="0"/>
        <v>0</v>
      </c>
    </row>
    <row r="39" spans="1:7" s="2" customFormat="1" ht="24" customHeight="1">
      <c r="A39" s="163">
        <v>7</v>
      </c>
      <c r="B39" s="164" t="s">
        <v>746</v>
      </c>
      <c r="C39" s="164" t="s">
        <v>747</v>
      </c>
      <c r="D39" s="164" t="s">
        <v>158</v>
      </c>
      <c r="E39" s="165">
        <v>24</v>
      </c>
      <c r="F39" s="166"/>
      <c r="G39" s="166">
        <f t="shared" si="0"/>
        <v>0</v>
      </c>
    </row>
    <row r="40" spans="1:7" s="2" customFormat="1" ht="13.5" customHeight="1">
      <c r="A40" s="175">
        <v>8</v>
      </c>
      <c r="B40" s="176" t="s">
        <v>1079</v>
      </c>
      <c r="C40" s="176" t="s">
        <v>1080</v>
      </c>
      <c r="D40" s="176" t="s">
        <v>158</v>
      </c>
      <c r="E40" s="177">
        <v>24</v>
      </c>
      <c r="F40" s="178"/>
      <c r="G40" s="178">
        <f t="shared" si="0"/>
        <v>0</v>
      </c>
    </row>
    <row r="41" spans="1:7" s="2" customFormat="1" ht="24" customHeight="1">
      <c r="A41" s="163">
        <v>9</v>
      </c>
      <c r="B41" s="164" t="s">
        <v>1081</v>
      </c>
      <c r="C41" s="164" t="s">
        <v>1082</v>
      </c>
      <c r="D41" s="164" t="s">
        <v>158</v>
      </c>
      <c r="E41" s="165">
        <v>1</v>
      </c>
      <c r="F41" s="166"/>
      <c r="G41" s="166">
        <f t="shared" si="0"/>
        <v>0</v>
      </c>
    </row>
    <row r="42" spans="1:7" s="2" customFormat="1" ht="13.5" customHeight="1">
      <c r="A42" s="175">
        <v>10</v>
      </c>
      <c r="B42" s="176" t="s">
        <v>1083</v>
      </c>
      <c r="C42" s="176" t="s">
        <v>1084</v>
      </c>
      <c r="D42" s="176" t="s">
        <v>158</v>
      </c>
      <c r="E42" s="177">
        <v>1</v>
      </c>
      <c r="F42" s="178"/>
      <c r="G42" s="178">
        <f t="shared" si="0"/>
        <v>0</v>
      </c>
    </row>
    <row r="43" spans="1:7" s="2" customFormat="1" ht="24" customHeight="1">
      <c r="A43" s="163">
        <v>11</v>
      </c>
      <c r="B43" s="164" t="s">
        <v>1085</v>
      </c>
      <c r="C43" s="164" t="s">
        <v>1086</v>
      </c>
      <c r="D43" s="164" t="s">
        <v>158</v>
      </c>
      <c r="E43" s="165">
        <v>1</v>
      </c>
      <c r="F43" s="166"/>
      <c r="G43" s="166">
        <f t="shared" si="0"/>
        <v>0</v>
      </c>
    </row>
    <row r="44" spans="1:7" s="2" customFormat="1" ht="13.5" customHeight="1">
      <c r="A44" s="175">
        <v>12</v>
      </c>
      <c r="B44" s="176" t="s">
        <v>1087</v>
      </c>
      <c r="C44" s="176" t="s">
        <v>1088</v>
      </c>
      <c r="D44" s="176" t="s">
        <v>158</v>
      </c>
      <c r="E44" s="177">
        <v>1</v>
      </c>
      <c r="F44" s="178"/>
      <c r="G44" s="178">
        <f t="shared" si="0"/>
        <v>0</v>
      </c>
    </row>
    <row r="45" spans="1:7" s="2" customFormat="1" ht="24" customHeight="1">
      <c r="A45" s="163">
        <v>27</v>
      </c>
      <c r="B45" s="164" t="s">
        <v>1089</v>
      </c>
      <c r="C45" s="164" t="s">
        <v>1090</v>
      </c>
      <c r="D45" s="164" t="s">
        <v>158</v>
      </c>
      <c r="E45" s="165">
        <v>1</v>
      </c>
      <c r="F45" s="166"/>
      <c r="G45" s="166">
        <f t="shared" si="0"/>
        <v>0</v>
      </c>
    </row>
    <row r="46" spans="1:7" s="2" customFormat="1" ht="13.5" customHeight="1">
      <c r="A46" s="175">
        <v>28</v>
      </c>
      <c r="B46" s="176" t="s">
        <v>1091</v>
      </c>
      <c r="C46" s="176" t="s">
        <v>1092</v>
      </c>
      <c r="D46" s="176" t="s">
        <v>158</v>
      </c>
      <c r="E46" s="177">
        <v>1</v>
      </c>
      <c r="F46" s="178"/>
      <c r="G46" s="178">
        <f t="shared" si="0"/>
        <v>0</v>
      </c>
    </row>
    <row r="47" spans="1:7" s="2" customFormat="1" ht="24" customHeight="1">
      <c r="A47" s="163">
        <v>29</v>
      </c>
      <c r="B47" s="164" t="s">
        <v>1093</v>
      </c>
      <c r="C47" s="164" t="s">
        <v>1094</v>
      </c>
      <c r="D47" s="164" t="s">
        <v>158</v>
      </c>
      <c r="E47" s="165">
        <v>5</v>
      </c>
      <c r="F47" s="166"/>
      <c r="G47" s="166">
        <f t="shared" si="0"/>
        <v>0</v>
      </c>
    </row>
    <row r="48" spans="1:7" s="2" customFormat="1" ht="13.5" customHeight="1">
      <c r="A48" s="175">
        <v>30</v>
      </c>
      <c r="B48" s="176" t="s">
        <v>1095</v>
      </c>
      <c r="C48" s="176" t="s">
        <v>1096</v>
      </c>
      <c r="D48" s="176" t="s">
        <v>158</v>
      </c>
      <c r="E48" s="177">
        <v>5</v>
      </c>
      <c r="F48" s="178"/>
      <c r="G48" s="178">
        <f t="shared" si="0"/>
        <v>0</v>
      </c>
    </row>
    <row r="49" spans="1:7" s="2" customFormat="1" ht="24" customHeight="1">
      <c r="A49" s="163">
        <v>23</v>
      </c>
      <c r="B49" s="164" t="s">
        <v>1097</v>
      </c>
      <c r="C49" s="164" t="s">
        <v>1098</v>
      </c>
      <c r="D49" s="164" t="s">
        <v>158</v>
      </c>
      <c r="E49" s="165">
        <v>14</v>
      </c>
      <c r="F49" s="166"/>
      <c r="G49" s="166">
        <f t="shared" si="0"/>
        <v>0</v>
      </c>
    </row>
    <row r="50" spans="1:7" s="2" customFormat="1" ht="13.5" customHeight="1">
      <c r="A50" s="175">
        <v>24</v>
      </c>
      <c r="B50" s="176" t="s">
        <v>1099</v>
      </c>
      <c r="C50" s="176" t="s">
        <v>1100</v>
      </c>
      <c r="D50" s="176" t="s">
        <v>158</v>
      </c>
      <c r="E50" s="177">
        <v>14</v>
      </c>
      <c r="F50" s="178"/>
      <c r="G50" s="178">
        <f t="shared" si="0"/>
        <v>0</v>
      </c>
    </row>
    <row r="51" spans="1:7" s="2" customFormat="1" ht="24" customHeight="1">
      <c r="A51" s="163">
        <v>25</v>
      </c>
      <c r="B51" s="164" t="s">
        <v>1097</v>
      </c>
      <c r="C51" s="164" t="s">
        <v>1098</v>
      </c>
      <c r="D51" s="164" t="s">
        <v>158</v>
      </c>
      <c r="E51" s="165">
        <v>1</v>
      </c>
      <c r="F51" s="166"/>
      <c r="G51" s="166">
        <f t="shared" si="0"/>
        <v>0</v>
      </c>
    </row>
    <row r="52" spans="1:7" s="2" customFormat="1" ht="24" customHeight="1">
      <c r="A52" s="175">
        <v>26</v>
      </c>
      <c r="B52" s="176" t="s">
        <v>1101</v>
      </c>
      <c r="C52" s="176" t="s">
        <v>1102</v>
      </c>
      <c r="D52" s="176" t="s">
        <v>158</v>
      </c>
      <c r="E52" s="177">
        <v>1</v>
      </c>
      <c r="F52" s="178"/>
      <c r="G52" s="178">
        <f t="shared" si="0"/>
        <v>0</v>
      </c>
    </row>
    <row r="53" spans="1:7" s="2" customFormat="1" ht="24" customHeight="1">
      <c r="A53" s="163">
        <v>19</v>
      </c>
      <c r="B53" s="164" t="s">
        <v>1103</v>
      </c>
      <c r="C53" s="164" t="s">
        <v>1104</v>
      </c>
      <c r="D53" s="164" t="s">
        <v>158</v>
      </c>
      <c r="E53" s="165">
        <v>22</v>
      </c>
      <c r="F53" s="166"/>
      <c r="G53" s="166">
        <f t="shared" si="0"/>
        <v>0</v>
      </c>
    </row>
    <row r="54" spans="1:7" s="2" customFormat="1" ht="24" customHeight="1">
      <c r="A54" s="175">
        <v>20</v>
      </c>
      <c r="B54" s="176" t="s">
        <v>1105</v>
      </c>
      <c r="C54" s="176" t="s">
        <v>1106</v>
      </c>
      <c r="D54" s="176" t="s">
        <v>158</v>
      </c>
      <c r="E54" s="177">
        <v>22</v>
      </c>
      <c r="F54" s="178"/>
      <c r="G54" s="178">
        <f t="shared" si="0"/>
        <v>0</v>
      </c>
    </row>
    <row r="55" spans="1:7" s="2" customFormat="1" ht="24" customHeight="1">
      <c r="A55" s="163">
        <v>21</v>
      </c>
      <c r="B55" s="164" t="s">
        <v>1107</v>
      </c>
      <c r="C55" s="164" t="s">
        <v>1108</v>
      </c>
      <c r="D55" s="164" t="s">
        <v>158</v>
      </c>
      <c r="E55" s="165">
        <v>2</v>
      </c>
      <c r="F55" s="166"/>
      <c r="G55" s="166">
        <f t="shared" si="0"/>
        <v>0</v>
      </c>
    </row>
    <row r="56" spans="1:7" s="2" customFormat="1" ht="13.5" customHeight="1">
      <c r="A56" s="175">
        <v>22</v>
      </c>
      <c r="B56" s="176" t="s">
        <v>1109</v>
      </c>
      <c r="C56" s="176" t="s">
        <v>1110</v>
      </c>
      <c r="D56" s="176" t="s">
        <v>158</v>
      </c>
      <c r="E56" s="177">
        <v>2</v>
      </c>
      <c r="F56" s="178"/>
      <c r="G56" s="178">
        <f t="shared" si="0"/>
        <v>0</v>
      </c>
    </row>
    <row r="57" spans="1:7" s="2" customFormat="1" ht="24" customHeight="1">
      <c r="A57" s="163">
        <v>64</v>
      </c>
      <c r="B57" s="164" t="s">
        <v>589</v>
      </c>
      <c r="C57" s="164" t="s">
        <v>590</v>
      </c>
      <c r="D57" s="164" t="s">
        <v>188</v>
      </c>
      <c r="E57" s="165">
        <v>30</v>
      </c>
      <c r="F57" s="166"/>
      <c r="G57" s="166">
        <f t="shared" si="0"/>
        <v>0</v>
      </c>
    </row>
    <row r="58" spans="1:7" s="2" customFormat="1" ht="13.5" customHeight="1">
      <c r="A58" s="175">
        <v>65</v>
      </c>
      <c r="B58" s="176" t="s">
        <v>591</v>
      </c>
      <c r="C58" s="176" t="s">
        <v>592</v>
      </c>
      <c r="D58" s="176" t="s">
        <v>188</v>
      </c>
      <c r="E58" s="177">
        <v>30</v>
      </c>
      <c r="F58" s="178"/>
      <c r="G58" s="178">
        <f t="shared" si="0"/>
        <v>0</v>
      </c>
    </row>
    <row r="59" spans="1:7" s="2" customFormat="1" ht="24" customHeight="1">
      <c r="A59" s="163">
        <v>42</v>
      </c>
      <c r="B59" s="164" t="s">
        <v>316</v>
      </c>
      <c r="C59" s="164" t="s">
        <v>317</v>
      </c>
      <c r="D59" s="164" t="s">
        <v>188</v>
      </c>
      <c r="E59" s="165">
        <v>240</v>
      </c>
      <c r="F59" s="166"/>
      <c r="G59" s="166">
        <f t="shared" si="0"/>
        <v>0</v>
      </c>
    </row>
    <row r="60" spans="1:7" s="2" customFormat="1" ht="13.5" customHeight="1">
      <c r="A60" s="175">
        <v>43</v>
      </c>
      <c r="B60" s="176" t="s">
        <v>318</v>
      </c>
      <c r="C60" s="176" t="s">
        <v>1111</v>
      </c>
      <c r="D60" s="176" t="s">
        <v>188</v>
      </c>
      <c r="E60" s="177">
        <v>240</v>
      </c>
      <c r="F60" s="178"/>
      <c r="G60" s="178">
        <f t="shared" si="0"/>
        <v>0</v>
      </c>
    </row>
    <row r="61" spans="1:7" s="2" customFormat="1" ht="24" customHeight="1">
      <c r="A61" s="163">
        <v>62</v>
      </c>
      <c r="B61" s="164" t="s">
        <v>380</v>
      </c>
      <c r="C61" s="164" t="s">
        <v>381</v>
      </c>
      <c r="D61" s="164" t="s">
        <v>188</v>
      </c>
      <c r="E61" s="165">
        <v>55</v>
      </c>
      <c r="F61" s="166"/>
      <c r="G61" s="166">
        <f t="shared" si="0"/>
        <v>0</v>
      </c>
    </row>
    <row r="62" spans="1:7" s="2" customFormat="1" ht="13.5" customHeight="1">
      <c r="A62" s="175">
        <v>63</v>
      </c>
      <c r="B62" s="176" t="s">
        <v>382</v>
      </c>
      <c r="C62" s="176" t="s">
        <v>1112</v>
      </c>
      <c r="D62" s="176" t="s">
        <v>188</v>
      </c>
      <c r="E62" s="177">
        <v>55</v>
      </c>
      <c r="F62" s="178"/>
      <c r="G62" s="178">
        <f t="shared" si="0"/>
        <v>0</v>
      </c>
    </row>
    <row r="63" spans="1:7" s="2" customFormat="1" ht="24" customHeight="1">
      <c r="A63" s="163">
        <v>44</v>
      </c>
      <c r="B63" s="164" t="s">
        <v>956</v>
      </c>
      <c r="C63" s="164" t="s">
        <v>957</v>
      </c>
      <c r="D63" s="164" t="s">
        <v>188</v>
      </c>
      <c r="E63" s="165">
        <v>55</v>
      </c>
      <c r="F63" s="166"/>
      <c r="G63" s="166">
        <f t="shared" si="0"/>
        <v>0</v>
      </c>
    </row>
    <row r="64" spans="1:7" s="2" customFormat="1" ht="13.5" customHeight="1">
      <c r="A64" s="175">
        <v>45</v>
      </c>
      <c r="B64" s="176" t="s">
        <v>958</v>
      </c>
      <c r="C64" s="176" t="s">
        <v>1113</v>
      </c>
      <c r="D64" s="176" t="s">
        <v>188</v>
      </c>
      <c r="E64" s="177">
        <v>55</v>
      </c>
      <c r="F64" s="178"/>
      <c r="G64" s="178">
        <f t="shared" si="0"/>
        <v>0</v>
      </c>
    </row>
    <row r="65" spans="1:7" s="2" customFormat="1" ht="24" customHeight="1">
      <c r="A65" s="163">
        <v>46</v>
      </c>
      <c r="B65" s="164" t="s">
        <v>956</v>
      </c>
      <c r="C65" s="164" t="s">
        <v>957</v>
      </c>
      <c r="D65" s="164" t="s">
        <v>188</v>
      </c>
      <c r="E65" s="165">
        <v>420</v>
      </c>
      <c r="F65" s="166"/>
      <c r="G65" s="166">
        <f t="shared" si="0"/>
        <v>0</v>
      </c>
    </row>
    <row r="66" spans="1:7" s="2" customFormat="1" ht="13.5" customHeight="1">
      <c r="A66" s="175">
        <v>47</v>
      </c>
      <c r="B66" s="176" t="s">
        <v>1114</v>
      </c>
      <c r="C66" s="176" t="s">
        <v>1115</v>
      </c>
      <c r="D66" s="176" t="s">
        <v>188</v>
      </c>
      <c r="E66" s="177">
        <v>420</v>
      </c>
      <c r="F66" s="178"/>
      <c r="G66" s="178">
        <f t="shared" si="0"/>
        <v>0</v>
      </c>
    </row>
    <row r="67" spans="1:7" s="2" customFormat="1" ht="24" customHeight="1">
      <c r="A67" s="163">
        <v>48</v>
      </c>
      <c r="B67" s="164" t="s">
        <v>593</v>
      </c>
      <c r="C67" s="164" t="s">
        <v>594</v>
      </c>
      <c r="D67" s="164" t="s">
        <v>188</v>
      </c>
      <c r="E67" s="165">
        <v>190</v>
      </c>
      <c r="F67" s="166"/>
      <c r="G67" s="166">
        <f t="shared" si="0"/>
        <v>0</v>
      </c>
    </row>
    <row r="68" spans="1:7" s="2" customFormat="1" ht="13.5" customHeight="1">
      <c r="A68" s="175">
        <v>49</v>
      </c>
      <c r="B68" s="176" t="s">
        <v>595</v>
      </c>
      <c r="C68" s="176" t="s">
        <v>1116</v>
      </c>
      <c r="D68" s="176" t="s">
        <v>188</v>
      </c>
      <c r="E68" s="177">
        <v>190</v>
      </c>
      <c r="F68" s="178"/>
      <c r="G68" s="178">
        <f t="shared" si="0"/>
        <v>0</v>
      </c>
    </row>
    <row r="69" spans="1:7" s="2" customFormat="1" ht="24" customHeight="1">
      <c r="A69" s="163">
        <v>50</v>
      </c>
      <c r="B69" s="164" t="s">
        <v>1117</v>
      </c>
      <c r="C69" s="164" t="s">
        <v>1118</v>
      </c>
      <c r="D69" s="164" t="s">
        <v>188</v>
      </c>
      <c r="E69" s="165">
        <v>160</v>
      </c>
      <c r="F69" s="166"/>
      <c r="G69" s="166">
        <f t="shared" si="0"/>
        <v>0</v>
      </c>
    </row>
    <row r="70" spans="1:7" s="2" customFormat="1" ht="13.5" customHeight="1">
      <c r="A70" s="175">
        <v>51</v>
      </c>
      <c r="B70" s="176" t="s">
        <v>1119</v>
      </c>
      <c r="C70" s="176" t="s">
        <v>1120</v>
      </c>
      <c r="D70" s="176" t="s">
        <v>188</v>
      </c>
      <c r="E70" s="177">
        <v>160</v>
      </c>
      <c r="F70" s="178"/>
      <c r="G70" s="178">
        <f t="shared" si="0"/>
        <v>0</v>
      </c>
    </row>
    <row r="71" spans="1:7" s="2" customFormat="1" ht="24" customHeight="1">
      <c r="A71" s="163">
        <v>52</v>
      </c>
      <c r="B71" s="164" t="s">
        <v>1121</v>
      </c>
      <c r="C71" s="164" t="s">
        <v>1122</v>
      </c>
      <c r="D71" s="164" t="s">
        <v>188</v>
      </c>
      <c r="E71" s="165">
        <v>185</v>
      </c>
      <c r="F71" s="166"/>
      <c r="G71" s="166">
        <f t="shared" si="0"/>
        <v>0</v>
      </c>
    </row>
    <row r="72" spans="1:7" s="2" customFormat="1" ht="13.5" customHeight="1">
      <c r="A72" s="175">
        <v>53</v>
      </c>
      <c r="B72" s="176" t="s">
        <v>1123</v>
      </c>
      <c r="C72" s="176" t="s">
        <v>1124</v>
      </c>
      <c r="D72" s="176" t="s">
        <v>188</v>
      </c>
      <c r="E72" s="177">
        <v>185</v>
      </c>
      <c r="F72" s="178"/>
      <c r="G72" s="178">
        <f t="shared" si="0"/>
        <v>0</v>
      </c>
    </row>
    <row r="73" spans="1:7" s="2" customFormat="1" ht="24" customHeight="1">
      <c r="A73" s="163">
        <v>54</v>
      </c>
      <c r="B73" s="164" t="s">
        <v>1125</v>
      </c>
      <c r="C73" s="164" t="s">
        <v>1126</v>
      </c>
      <c r="D73" s="164" t="s">
        <v>188</v>
      </c>
      <c r="E73" s="165">
        <v>20</v>
      </c>
      <c r="F73" s="166"/>
      <c r="G73" s="166">
        <f t="shared" si="0"/>
        <v>0</v>
      </c>
    </row>
    <row r="74" spans="1:7" s="2" customFormat="1" ht="13.5" customHeight="1">
      <c r="A74" s="175">
        <v>55</v>
      </c>
      <c r="B74" s="176" t="s">
        <v>1127</v>
      </c>
      <c r="C74" s="176" t="s">
        <v>1128</v>
      </c>
      <c r="D74" s="176" t="s">
        <v>188</v>
      </c>
      <c r="E74" s="177">
        <v>20</v>
      </c>
      <c r="F74" s="178"/>
      <c r="G74" s="178">
        <f t="shared" si="0"/>
        <v>0</v>
      </c>
    </row>
    <row r="75" spans="1:7" s="2" customFormat="1" ht="24" customHeight="1">
      <c r="A75" s="163">
        <v>56</v>
      </c>
      <c r="B75" s="164" t="s">
        <v>458</v>
      </c>
      <c r="C75" s="164" t="s">
        <v>459</v>
      </c>
      <c r="D75" s="164" t="s">
        <v>188</v>
      </c>
      <c r="E75" s="165">
        <v>70</v>
      </c>
      <c r="F75" s="166"/>
      <c r="G75" s="166">
        <f t="shared" si="0"/>
        <v>0</v>
      </c>
    </row>
    <row r="76" spans="1:7" s="2" customFormat="1" ht="13.5" customHeight="1">
      <c r="A76" s="175">
        <v>57</v>
      </c>
      <c r="B76" s="176" t="s">
        <v>460</v>
      </c>
      <c r="C76" s="176" t="s">
        <v>461</v>
      </c>
      <c r="D76" s="176" t="s">
        <v>188</v>
      </c>
      <c r="E76" s="177">
        <v>70</v>
      </c>
      <c r="F76" s="178"/>
      <c r="G76" s="178">
        <f t="shared" si="0"/>
        <v>0</v>
      </c>
    </row>
    <row r="77" spans="1:7" s="2" customFormat="1" ht="13.5" customHeight="1">
      <c r="A77" s="163">
        <v>40</v>
      </c>
      <c r="B77" s="164" t="s">
        <v>1129</v>
      </c>
      <c r="C77" s="164" t="s">
        <v>1130</v>
      </c>
      <c r="D77" s="164" t="s">
        <v>158</v>
      </c>
      <c r="E77" s="165">
        <v>2</v>
      </c>
      <c r="F77" s="166"/>
      <c r="G77" s="166">
        <f t="shared" si="0"/>
        <v>0</v>
      </c>
    </row>
    <row r="78" spans="1:7" s="2" customFormat="1" ht="13.5" customHeight="1">
      <c r="A78" s="175">
        <v>41</v>
      </c>
      <c r="B78" s="176" t="s">
        <v>1131</v>
      </c>
      <c r="C78" s="176" t="s">
        <v>1132</v>
      </c>
      <c r="D78" s="176" t="s">
        <v>158</v>
      </c>
      <c r="E78" s="177">
        <v>2</v>
      </c>
      <c r="F78" s="178"/>
      <c r="G78" s="178">
        <f t="shared" si="0"/>
        <v>0</v>
      </c>
    </row>
    <row r="79" spans="1:7" s="2" customFormat="1" ht="13.5" customHeight="1">
      <c r="A79" s="163">
        <v>36</v>
      </c>
      <c r="B79" s="164" t="s">
        <v>340</v>
      </c>
      <c r="C79" s="164" t="s">
        <v>341</v>
      </c>
      <c r="D79" s="164" t="s">
        <v>158</v>
      </c>
      <c r="E79" s="165">
        <v>3</v>
      </c>
      <c r="F79" s="166"/>
      <c r="G79" s="166">
        <f t="shared" si="0"/>
        <v>0</v>
      </c>
    </row>
    <row r="80" spans="1:7" s="2" customFormat="1" ht="13.5" customHeight="1">
      <c r="A80" s="175">
        <v>37</v>
      </c>
      <c r="B80" s="176" t="s">
        <v>1133</v>
      </c>
      <c r="C80" s="176" t="s">
        <v>1134</v>
      </c>
      <c r="D80" s="176" t="s">
        <v>158</v>
      </c>
      <c r="E80" s="177">
        <v>3</v>
      </c>
      <c r="F80" s="178"/>
      <c r="G80" s="178">
        <f t="shared" si="0"/>
        <v>0</v>
      </c>
    </row>
    <row r="81" spans="1:7" s="2" customFormat="1" ht="13.5" customHeight="1">
      <c r="A81" s="163">
        <v>34</v>
      </c>
      <c r="B81" s="164" t="s">
        <v>1129</v>
      </c>
      <c r="C81" s="164" t="s">
        <v>1130</v>
      </c>
      <c r="D81" s="164" t="s">
        <v>158</v>
      </c>
      <c r="E81" s="165">
        <v>2</v>
      </c>
      <c r="F81" s="166"/>
      <c r="G81" s="166">
        <f t="shared" si="0"/>
        <v>0</v>
      </c>
    </row>
    <row r="82" spans="1:7" s="2" customFormat="1" ht="24" customHeight="1">
      <c r="A82" s="175">
        <v>35</v>
      </c>
      <c r="B82" s="176" t="s">
        <v>1135</v>
      </c>
      <c r="C82" s="176" t="s">
        <v>1136</v>
      </c>
      <c r="D82" s="176" t="s">
        <v>158</v>
      </c>
      <c r="E82" s="177">
        <v>2</v>
      </c>
      <c r="F82" s="178"/>
      <c r="G82" s="178">
        <f t="shared" si="0"/>
        <v>0</v>
      </c>
    </row>
    <row r="83" spans="1:7" s="2" customFormat="1" ht="13.5" customHeight="1">
      <c r="A83" s="163">
        <v>38</v>
      </c>
      <c r="B83" s="164" t="s">
        <v>1129</v>
      </c>
      <c r="C83" s="164" t="s">
        <v>1130</v>
      </c>
      <c r="D83" s="164" t="s">
        <v>158</v>
      </c>
      <c r="E83" s="165">
        <v>1</v>
      </c>
      <c r="F83" s="166"/>
      <c r="G83" s="166">
        <f t="shared" si="0"/>
        <v>0</v>
      </c>
    </row>
    <row r="84" spans="1:7" s="2" customFormat="1" ht="13.5" customHeight="1">
      <c r="A84" s="175">
        <v>39</v>
      </c>
      <c r="B84" s="176" t="s">
        <v>1135</v>
      </c>
      <c r="C84" s="176" t="s">
        <v>1137</v>
      </c>
      <c r="D84" s="176" t="s">
        <v>158</v>
      </c>
      <c r="E84" s="177">
        <v>1</v>
      </c>
      <c r="F84" s="178"/>
      <c r="G84" s="178">
        <f>E84*F84</f>
        <v>0</v>
      </c>
    </row>
    <row r="85" spans="1:7" s="2" customFormat="1" ht="24" customHeight="1">
      <c r="A85" s="163">
        <v>31</v>
      </c>
      <c r="B85" s="164" t="s">
        <v>1138</v>
      </c>
      <c r="C85" s="164" t="s">
        <v>1139</v>
      </c>
      <c r="D85" s="164" t="s">
        <v>158</v>
      </c>
      <c r="E85" s="165">
        <v>14</v>
      </c>
      <c r="F85" s="166"/>
      <c r="G85" s="166">
        <f>E85*F85</f>
        <v>0</v>
      </c>
    </row>
    <row r="86" spans="1:7" s="2" customFormat="1" ht="13.5" customHeight="1">
      <c r="A86" s="175">
        <v>32</v>
      </c>
      <c r="B86" s="176" t="s">
        <v>1140</v>
      </c>
      <c r="C86" s="176" t="s">
        <v>1141</v>
      </c>
      <c r="D86" s="176" t="s">
        <v>158</v>
      </c>
      <c r="E86" s="177">
        <v>13</v>
      </c>
      <c r="F86" s="178"/>
      <c r="G86" s="178">
        <f>E86*F86</f>
        <v>0</v>
      </c>
    </row>
    <row r="87" spans="1:7" s="2" customFormat="1" ht="13.5" customHeight="1">
      <c r="A87" s="175">
        <v>33</v>
      </c>
      <c r="B87" s="176" t="s">
        <v>1142</v>
      </c>
      <c r="C87" s="176" t="s">
        <v>1143</v>
      </c>
      <c r="D87" s="176" t="s">
        <v>158</v>
      </c>
      <c r="E87" s="177">
        <v>1</v>
      </c>
      <c r="F87" s="178"/>
      <c r="G87" s="178">
        <f>E87*F87</f>
        <v>0</v>
      </c>
    </row>
    <row r="88" spans="1:7" s="2" customFormat="1" ht="30.75" customHeight="1">
      <c r="A88" s="167"/>
      <c r="B88" s="168"/>
      <c r="C88" s="168" t="s">
        <v>149</v>
      </c>
      <c r="D88" s="168"/>
      <c r="E88" s="169"/>
      <c r="F88" s="170"/>
      <c r="G88" s="170">
        <f>SUM(G13,G18)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showGridLines="0" workbookViewId="0">
      <selection activeCell="F20" sqref="F20:F2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1144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/>
      <c r="F13" s="769">
        <f>SUM(G15,G18)</f>
        <v>0</v>
      </c>
      <c r="G13" s="158">
        <f>SUM(G14)</f>
        <v>0</v>
      </c>
    </row>
    <row r="14" spans="1:7" s="2" customFormat="1" ht="28.5" customHeight="1">
      <c r="A14" s="159"/>
      <c r="B14" s="160" t="s">
        <v>162</v>
      </c>
      <c r="C14" s="160" t="s">
        <v>163</v>
      </c>
      <c r="D14" s="160"/>
      <c r="E14" s="742"/>
      <c r="F14" s="770">
        <f>SUM(G16:G17,G19)</f>
        <v>0</v>
      </c>
      <c r="G14" s="162">
        <f>SUM(G15:G19)</f>
        <v>0</v>
      </c>
    </row>
    <row r="15" spans="1:7" s="2" customFormat="1" ht="24" customHeight="1">
      <c r="A15" s="163">
        <v>27</v>
      </c>
      <c r="B15" s="164" t="s">
        <v>1145</v>
      </c>
      <c r="C15" s="164" t="s">
        <v>1146</v>
      </c>
      <c r="D15" s="164" t="s">
        <v>188</v>
      </c>
      <c r="E15" s="165">
        <v>160</v>
      </c>
      <c r="F15" s="166"/>
      <c r="G15" s="166">
        <f>E15*F15</f>
        <v>0</v>
      </c>
    </row>
    <row r="16" spans="1:7" s="2" customFormat="1" ht="24" customHeight="1">
      <c r="A16" s="175">
        <v>28</v>
      </c>
      <c r="B16" s="176" t="s">
        <v>1147</v>
      </c>
      <c r="C16" s="176" t="s">
        <v>1148</v>
      </c>
      <c r="D16" s="176" t="s">
        <v>169</v>
      </c>
      <c r="E16" s="177">
        <v>1</v>
      </c>
      <c r="F16" s="178"/>
      <c r="G16" s="178">
        <f>E16*F16</f>
        <v>0</v>
      </c>
    </row>
    <row r="17" spans="1:7" s="2" customFormat="1" ht="24" customHeight="1">
      <c r="A17" s="175">
        <v>29</v>
      </c>
      <c r="B17" s="176" t="s">
        <v>1149</v>
      </c>
      <c r="C17" s="176" t="s">
        <v>1150</v>
      </c>
      <c r="D17" s="176" t="s">
        <v>169</v>
      </c>
      <c r="E17" s="177">
        <v>10</v>
      </c>
      <c r="F17" s="178"/>
      <c r="G17" s="178">
        <f>E17*F17</f>
        <v>0</v>
      </c>
    </row>
    <row r="18" spans="1:7" s="2" customFormat="1" ht="24" customHeight="1">
      <c r="A18" s="163">
        <v>30</v>
      </c>
      <c r="B18" s="164" t="s">
        <v>1151</v>
      </c>
      <c r="C18" s="164" t="s">
        <v>1152</v>
      </c>
      <c r="D18" s="164" t="s">
        <v>188</v>
      </c>
      <c r="E18" s="165">
        <v>70</v>
      </c>
      <c r="F18" s="166"/>
      <c r="G18" s="166">
        <f>E18*F18</f>
        <v>0</v>
      </c>
    </row>
    <row r="19" spans="1:7" s="2" customFormat="1" ht="13.5" customHeight="1">
      <c r="A19" s="175">
        <v>31</v>
      </c>
      <c r="B19" s="176" t="s">
        <v>1153</v>
      </c>
      <c r="C19" s="176" t="s">
        <v>1154</v>
      </c>
      <c r="D19" s="176" t="s">
        <v>169</v>
      </c>
      <c r="E19" s="177">
        <v>10</v>
      </c>
      <c r="F19" s="178"/>
      <c r="G19" s="178">
        <f>E19*F19</f>
        <v>0</v>
      </c>
    </row>
    <row r="20" spans="1:7" s="2" customFormat="1" ht="30.75" customHeight="1">
      <c r="A20" s="155"/>
      <c r="B20" s="156" t="s">
        <v>107</v>
      </c>
      <c r="C20" s="156" t="s">
        <v>108</v>
      </c>
      <c r="D20" s="156"/>
      <c r="E20" s="741"/>
      <c r="F20" s="769">
        <f>SUM(G22,G24:G25,G28,G30,G32,G34,G36,G38,G40,G42,G44,G47,G49,G51,G53,G55,G58:G62)</f>
        <v>0</v>
      </c>
      <c r="G20" s="158">
        <f>SUM(G21,G57)</f>
        <v>0</v>
      </c>
    </row>
    <row r="21" spans="1:7" s="2" customFormat="1" ht="28.5" customHeight="1">
      <c r="A21" s="159"/>
      <c r="B21" s="160" t="s">
        <v>184</v>
      </c>
      <c r="C21" s="160" t="s">
        <v>185</v>
      </c>
      <c r="D21" s="160"/>
      <c r="E21" s="742"/>
      <c r="F21" s="770">
        <f>SUM(G23,G26:G27,G29,G31,G33,G35,G37,G39,G41,G43,G45:G46,G48,G50,G52,G54,G56,G63:G64)</f>
        <v>0</v>
      </c>
      <c r="G21" s="162">
        <f>SUM(G22:G56)</f>
        <v>0</v>
      </c>
    </row>
    <row r="22" spans="1:7" s="2" customFormat="1" ht="24" customHeight="1">
      <c r="A22" s="163">
        <v>39</v>
      </c>
      <c r="B22" s="164" t="s">
        <v>1155</v>
      </c>
      <c r="C22" s="164" t="s">
        <v>1156</v>
      </c>
      <c r="D22" s="164" t="s">
        <v>188</v>
      </c>
      <c r="E22" s="165">
        <v>30</v>
      </c>
      <c r="F22" s="166"/>
      <c r="G22" s="166">
        <f t="shared" ref="G22:G56" si="0">E22*F22</f>
        <v>0</v>
      </c>
    </row>
    <row r="23" spans="1:7" s="2" customFormat="1" ht="13.5" customHeight="1">
      <c r="A23" s="175">
        <v>40</v>
      </c>
      <c r="B23" s="176" t="s">
        <v>1157</v>
      </c>
      <c r="C23" s="176" t="s">
        <v>1158</v>
      </c>
      <c r="D23" s="176" t="s">
        <v>188</v>
      </c>
      <c r="E23" s="177">
        <v>30</v>
      </c>
      <c r="F23" s="178"/>
      <c r="G23" s="178">
        <f t="shared" si="0"/>
        <v>0</v>
      </c>
    </row>
    <row r="24" spans="1:7" s="2" customFormat="1" ht="24" customHeight="1">
      <c r="A24" s="163">
        <v>41</v>
      </c>
      <c r="B24" s="164" t="s">
        <v>536</v>
      </c>
      <c r="C24" s="164" t="s">
        <v>537</v>
      </c>
      <c r="D24" s="164" t="s">
        <v>158</v>
      </c>
      <c r="E24" s="165">
        <v>2</v>
      </c>
      <c r="F24" s="166"/>
      <c r="G24" s="166">
        <f t="shared" si="0"/>
        <v>0</v>
      </c>
    </row>
    <row r="25" spans="1:7" s="2" customFormat="1" ht="24" customHeight="1">
      <c r="A25" s="163">
        <v>3</v>
      </c>
      <c r="B25" s="164" t="s">
        <v>209</v>
      </c>
      <c r="C25" s="164" t="s">
        <v>210</v>
      </c>
      <c r="D25" s="164" t="s">
        <v>188</v>
      </c>
      <c r="E25" s="165">
        <v>160</v>
      </c>
      <c r="F25" s="166"/>
      <c r="G25" s="166">
        <f t="shared" si="0"/>
        <v>0</v>
      </c>
    </row>
    <row r="26" spans="1:7" s="2" customFormat="1" ht="13.5" customHeight="1">
      <c r="A26" s="175">
        <v>4</v>
      </c>
      <c r="B26" s="176" t="s">
        <v>211</v>
      </c>
      <c r="C26" s="176" t="s">
        <v>212</v>
      </c>
      <c r="D26" s="176" t="s">
        <v>169</v>
      </c>
      <c r="E26" s="177">
        <v>226.5</v>
      </c>
      <c r="F26" s="178"/>
      <c r="G26" s="178">
        <f t="shared" si="0"/>
        <v>0</v>
      </c>
    </row>
    <row r="27" spans="1:7" s="2" customFormat="1" ht="24" customHeight="1">
      <c r="A27" s="175">
        <v>26</v>
      </c>
      <c r="B27" s="176" t="s">
        <v>213</v>
      </c>
      <c r="C27" s="176" t="s">
        <v>214</v>
      </c>
      <c r="D27" s="176" t="s">
        <v>158</v>
      </c>
      <c r="E27" s="177">
        <v>115</v>
      </c>
      <c r="F27" s="178"/>
      <c r="G27" s="178">
        <f t="shared" si="0"/>
        <v>0</v>
      </c>
    </row>
    <row r="28" spans="1:7" s="2" customFormat="1" ht="24" customHeight="1">
      <c r="A28" s="163">
        <v>17</v>
      </c>
      <c r="B28" s="164" t="s">
        <v>1159</v>
      </c>
      <c r="C28" s="164" t="s">
        <v>1160</v>
      </c>
      <c r="D28" s="164" t="s">
        <v>188</v>
      </c>
      <c r="E28" s="165">
        <v>35</v>
      </c>
      <c r="F28" s="166"/>
      <c r="G28" s="166">
        <f t="shared" si="0"/>
        <v>0</v>
      </c>
    </row>
    <row r="29" spans="1:7" s="2" customFormat="1" ht="13.5" customHeight="1">
      <c r="A29" s="175">
        <v>18</v>
      </c>
      <c r="B29" s="176" t="s">
        <v>1161</v>
      </c>
      <c r="C29" s="176" t="s">
        <v>1162</v>
      </c>
      <c r="D29" s="176" t="s">
        <v>169</v>
      </c>
      <c r="E29" s="177">
        <v>21.7</v>
      </c>
      <c r="F29" s="178"/>
      <c r="G29" s="178">
        <f t="shared" si="0"/>
        <v>0</v>
      </c>
    </row>
    <row r="30" spans="1:7" s="2" customFormat="1" ht="24" customHeight="1">
      <c r="A30" s="163">
        <v>1</v>
      </c>
      <c r="B30" s="164" t="s">
        <v>1163</v>
      </c>
      <c r="C30" s="164" t="s">
        <v>1164</v>
      </c>
      <c r="D30" s="164" t="s">
        <v>188</v>
      </c>
      <c r="E30" s="165">
        <v>290</v>
      </c>
      <c r="F30" s="166"/>
      <c r="G30" s="166">
        <f t="shared" si="0"/>
        <v>0</v>
      </c>
    </row>
    <row r="31" spans="1:7" s="2" customFormat="1" ht="13.5" customHeight="1">
      <c r="A31" s="175">
        <v>2</v>
      </c>
      <c r="B31" s="176" t="s">
        <v>211</v>
      </c>
      <c r="C31" s="176" t="s">
        <v>212</v>
      </c>
      <c r="D31" s="176" t="s">
        <v>169</v>
      </c>
      <c r="E31" s="177">
        <v>275.5</v>
      </c>
      <c r="F31" s="178"/>
      <c r="G31" s="178">
        <f t="shared" si="0"/>
        <v>0</v>
      </c>
    </row>
    <row r="32" spans="1:7" s="2" customFormat="1" ht="13.5" customHeight="1">
      <c r="A32" s="163">
        <v>7</v>
      </c>
      <c r="B32" s="164" t="s">
        <v>1165</v>
      </c>
      <c r="C32" s="164" t="s">
        <v>1166</v>
      </c>
      <c r="D32" s="164" t="s">
        <v>158</v>
      </c>
      <c r="E32" s="165">
        <v>18</v>
      </c>
      <c r="F32" s="166"/>
      <c r="G32" s="166">
        <f t="shared" si="0"/>
        <v>0</v>
      </c>
    </row>
    <row r="33" spans="1:7" s="2" customFormat="1" ht="24" customHeight="1">
      <c r="A33" s="175">
        <v>8</v>
      </c>
      <c r="B33" s="176" t="s">
        <v>1167</v>
      </c>
      <c r="C33" s="176" t="s">
        <v>1168</v>
      </c>
      <c r="D33" s="176" t="s">
        <v>158</v>
      </c>
      <c r="E33" s="177">
        <v>18</v>
      </c>
      <c r="F33" s="178"/>
      <c r="G33" s="178">
        <f t="shared" si="0"/>
        <v>0</v>
      </c>
    </row>
    <row r="34" spans="1:7" s="2" customFormat="1" ht="24" customHeight="1">
      <c r="A34" s="163">
        <v>5</v>
      </c>
      <c r="B34" s="164" t="s">
        <v>1169</v>
      </c>
      <c r="C34" s="164" t="s">
        <v>1170</v>
      </c>
      <c r="D34" s="164" t="s">
        <v>158</v>
      </c>
      <c r="E34" s="165">
        <v>150</v>
      </c>
      <c r="F34" s="166"/>
      <c r="G34" s="166">
        <f t="shared" si="0"/>
        <v>0</v>
      </c>
    </row>
    <row r="35" spans="1:7" s="2" customFormat="1" ht="24" customHeight="1">
      <c r="A35" s="175">
        <v>6</v>
      </c>
      <c r="B35" s="176" t="s">
        <v>1171</v>
      </c>
      <c r="C35" s="176" t="s">
        <v>1172</v>
      </c>
      <c r="D35" s="176" t="s">
        <v>158</v>
      </c>
      <c r="E35" s="177">
        <v>150</v>
      </c>
      <c r="F35" s="178"/>
      <c r="G35" s="178">
        <f t="shared" si="0"/>
        <v>0</v>
      </c>
    </row>
    <row r="36" spans="1:7" s="2" customFormat="1" ht="24" customHeight="1">
      <c r="A36" s="163">
        <v>9</v>
      </c>
      <c r="B36" s="164" t="s">
        <v>1169</v>
      </c>
      <c r="C36" s="164" t="s">
        <v>1170</v>
      </c>
      <c r="D36" s="164" t="s">
        <v>158</v>
      </c>
      <c r="E36" s="165">
        <v>10</v>
      </c>
      <c r="F36" s="166"/>
      <c r="G36" s="166">
        <f t="shared" si="0"/>
        <v>0</v>
      </c>
    </row>
    <row r="37" spans="1:7" s="2" customFormat="1" ht="13.5" customHeight="1">
      <c r="A37" s="175">
        <v>10</v>
      </c>
      <c r="B37" s="176" t="s">
        <v>1173</v>
      </c>
      <c r="C37" s="176" t="s">
        <v>1174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24" customHeight="1">
      <c r="A38" s="163">
        <v>21</v>
      </c>
      <c r="B38" s="164" t="s">
        <v>1169</v>
      </c>
      <c r="C38" s="164" t="s">
        <v>1170</v>
      </c>
      <c r="D38" s="164" t="s">
        <v>158</v>
      </c>
      <c r="E38" s="165">
        <v>18</v>
      </c>
      <c r="F38" s="166"/>
      <c r="G38" s="166">
        <f t="shared" si="0"/>
        <v>0</v>
      </c>
    </row>
    <row r="39" spans="1:7" s="2" customFormat="1" ht="13.5" customHeight="1">
      <c r="A39" s="175">
        <v>22</v>
      </c>
      <c r="B39" s="176" t="s">
        <v>1175</v>
      </c>
      <c r="C39" s="176" t="s">
        <v>1176</v>
      </c>
      <c r="D39" s="176" t="s">
        <v>158</v>
      </c>
      <c r="E39" s="177">
        <v>18</v>
      </c>
      <c r="F39" s="178"/>
      <c r="G39" s="178">
        <f t="shared" si="0"/>
        <v>0</v>
      </c>
    </row>
    <row r="40" spans="1:7" s="2" customFormat="1" ht="24" customHeight="1">
      <c r="A40" s="163">
        <v>46</v>
      </c>
      <c r="B40" s="164" t="s">
        <v>1169</v>
      </c>
      <c r="C40" s="164" t="s">
        <v>1170</v>
      </c>
      <c r="D40" s="164" t="s">
        <v>158</v>
      </c>
      <c r="E40" s="165">
        <v>1</v>
      </c>
      <c r="F40" s="166"/>
      <c r="G40" s="166">
        <f t="shared" si="0"/>
        <v>0</v>
      </c>
    </row>
    <row r="41" spans="1:7" s="2" customFormat="1" ht="13.5" customHeight="1">
      <c r="A41" s="175">
        <v>47</v>
      </c>
      <c r="B41" s="176" t="s">
        <v>1177</v>
      </c>
      <c r="C41" s="176" t="s">
        <v>1178</v>
      </c>
      <c r="D41" s="176" t="s">
        <v>158</v>
      </c>
      <c r="E41" s="177">
        <v>1</v>
      </c>
      <c r="F41" s="178"/>
      <c r="G41" s="178">
        <f t="shared" si="0"/>
        <v>0</v>
      </c>
    </row>
    <row r="42" spans="1:7" s="2" customFormat="1" ht="13.5" customHeight="1">
      <c r="A42" s="163">
        <v>19</v>
      </c>
      <c r="B42" s="164" t="s">
        <v>1179</v>
      </c>
      <c r="C42" s="164" t="s">
        <v>1180</v>
      </c>
      <c r="D42" s="164" t="s">
        <v>158</v>
      </c>
      <c r="E42" s="165">
        <v>18</v>
      </c>
      <c r="F42" s="166"/>
      <c r="G42" s="166">
        <f t="shared" si="0"/>
        <v>0</v>
      </c>
    </row>
    <row r="43" spans="1:7" s="2" customFormat="1" ht="13.5" customHeight="1">
      <c r="A43" s="175">
        <v>20</v>
      </c>
      <c r="B43" s="176" t="s">
        <v>1181</v>
      </c>
      <c r="C43" s="176" t="s">
        <v>1182</v>
      </c>
      <c r="D43" s="176" t="s">
        <v>158</v>
      </c>
      <c r="E43" s="177">
        <v>18</v>
      </c>
      <c r="F43" s="178"/>
      <c r="G43" s="178">
        <f t="shared" si="0"/>
        <v>0</v>
      </c>
    </row>
    <row r="44" spans="1:7" s="2" customFormat="1" ht="13.5" customHeight="1">
      <c r="A44" s="163">
        <v>23</v>
      </c>
      <c r="B44" s="164" t="s">
        <v>1183</v>
      </c>
      <c r="C44" s="164" t="s">
        <v>1184</v>
      </c>
      <c r="D44" s="164" t="s">
        <v>158</v>
      </c>
      <c r="E44" s="165">
        <v>7</v>
      </c>
      <c r="F44" s="166"/>
      <c r="G44" s="166">
        <f t="shared" si="0"/>
        <v>0</v>
      </c>
    </row>
    <row r="45" spans="1:7" s="2" customFormat="1" ht="13.5" customHeight="1">
      <c r="A45" s="175">
        <v>24</v>
      </c>
      <c r="B45" s="176" t="s">
        <v>1185</v>
      </c>
      <c r="C45" s="176" t="s">
        <v>1186</v>
      </c>
      <c r="D45" s="176" t="s">
        <v>158</v>
      </c>
      <c r="E45" s="177">
        <v>7</v>
      </c>
      <c r="F45" s="178"/>
      <c r="G45" s="178">
        <f t="shared" si="0"/>
        <v>0</v>
      </c>
    </row>
    <row r="46" spans="1:7" s="2" customFormat="1" ht="13.5" customHeight="1">
      <c r="A46" s="175">
        <v>25</v>
      </c>
      <c r="B46" s="176" t="s">
        <v>1187</v>
      </c>
      <c r="C46" s="176" t="s">
        <v>1188</v>
      </c>
      <c r="D46" s="176" t="s">
        <v>158</v>
      </c>
      <c r="E46" s="177">
        <v>14</v>
      </c>
      <c r="F46" s="178"/>
      <c r="G46" s="178">
        <f t="shared" si="0"/>
        <v>0</v>
      </c>
    </row>
    <row r="47" spans="1:7" s="2" customFormat="1" ht="13.5" customHeight="1">
      <c r="A47" s="163">
        <v>15</v>
      </c>
      <c r="B47" s="164" t="s">
        <v>1189</v>
      </c>
      <c r="C47" s="164" t="s">
        <v>1190</v>
      </c>
      <c r="D47" s="164" t="s">
        <v>188</v>
      </c>
      <c r="E47" s="165">
        <v>6</v>
      </c>
      <c r="F47" s="166"/>
      <c r="G47" s="166">
        <f t="shared" si="0"/>
        <v>0</v>
      </c>
    </row>
    <row r="48" spans="1:7" s="2" customFormat="1" ht="13.5" customHeight="1">
      <c r="A48" s="175">
        <v>16</v>
      </c>
      <c r="B48" s="176" t="s">
        <v>1191</v>
      </c>
      <c r="C48" s="176" t="s">
        <v>1192</v>
      </c>
      <c r="D48" s="176" t="s">
        <v>158</v>
      </c>
      <c r="E48" s="177">
        <v>6</v>
      </c>
      <c r="F48" s="178"/>
      <c r="G48" s="178">
        <f t="shared" si="0"/>
        <v>0</v>
      </c>
    </row>
    <row r="49" spans="1:7" s="2" customFormat="1" ht="13.5" customHeight="1">
      <c r="A49" s="163">
        <v>13</v>
      </c>
      <c r="B49" s="164" t="s">
        <v>1193</v>
      </c>
      <c r="C49" s="164" t="s">
        <v>1194</v>
      </c>
      <c r="D49" s="164" t="s">
        <v>158</v>
      </c>
      <c r="E49" s="165">
        <v>6</v>
      </c>
      <c r="F49" s="166"/>
      <c r="G49" s="166">
        <f t="shared" si="0"/>
        <v>0</v>
      </c>
    </row>
    <row r="50" spans="1:7" s="2" customFormat="1" ht="13.5" customHeight="1">
      <c r="A50" s="175">
        <v>14</v>
      </c>
      <c r="B50" s="176" t="s">
        <v>1157</v>
      </c>
      <c r="C50" s="176" t="s">
        <v>1158</v>
      </c>
      <c r="D50" s="176" t="s">
        <v>188</v>
      </c>
      <c r="E50" s="177">
        <v>6</v>
      </c>
      <c r="F50" s="178"/>
      <c r="G50" s="178">
        <f t="shared" si="0"/>
        <v>0</v>
      </c>
    </row>
    <row r="51" spans="1:7" s="2" customFormat="1" ht="13.5" customHeight="1">
      <c r="A51" s="163">
        <v>11</v>
      </c>
      <c r="B51" s="164" t="s">
        <v>1195</v>
      </c>
      <c r="C51" s="164" t="s">
        <v>1196</v>
      </c>
      <c r="D51" s="164" t="s">
        <v>158</v>
      </c>
      <c r="E51" s="165">
        <v>7</v>
      </c>
      <c r="F51" s="166"/>
      <c r="G51" s="166">
        <f t="shared" si="0"/>
        <v>0</v>
      </c>
    </row>
    <row r="52" spans="1:7" s="2" customFormat="1" ht="13.5" customHeight="1">
      <c r="A52" s="175">
        <v>12</v>
      </c>
      <c r="B52" s="176" t="s">
        <v>1197</v>
      </c>
      <c r="C52" s="176" t="s">
        <v>1198</v>
      </c>
      <c r="D52" s="176" t="s">
        <v>158</v>
      </c>
      <c r="E52" s="177">
        <v>7</v>
      </c>
      <c r="F52" s="178"/>
      <c r="G52" s="178">
        <f t="shared" si="0"/>
        <v>0</v>
      </c>
    </row>
    <row r="53" spans="1:7" s="2" customFormat="1" ht="24" customHeight="1">
      <c r="A53" s="163">
        <v>37</v>
      </c>
      <c r="B53" s="164" t="s">
        <v>1199</v>
      </c>
      <c r="C53" s="164" t="s">
        <v>1200</v>
      </c>
      <c r="D53" s="164" t="s">
        <v>188</v>
      </c>
      <c r="E53" s="165">
        <v>30</v>
      </c>
      <c r="F53" s="166"/>
      <c r="G53" s="166">
        <f t="shared" si="0"/>
        <v>0</v>
      </c>
    </row>
    <row r="54" spans="1:7" s="2" customFormat="1" ht="13.5" customHeight="1">
      <c r="A54" s="175">
        <v>38</v>
      </c>
      <c r="B54" s="176" t="s">
        <v>1201</v>
      </c>
      <c r="C54" s="176" t="s">
        <v>1202</v>
      </c>
      <c r="D54" s="176" t="s">
        <v>188</v>
      </c>
      <c r="E54" s="177">
        <v>30</v>
      </c>
      <c r="F54" s="178"/>
      <c r="G54" s="178">
        <f t="shared" si="0"/>
        <v>0</v>
      </c>
    </row>
    <row r="55" spans="1:7" s="2" customFormat="1" ht="24" customHeight="1">
      <c r="A55" s="163">
        <v>42</v>
      </c>
      <c r="B55" s="164" t="s">
        <v>589</v>
      </c>
      <c r="C55" s="164" t="s">
        <v>590</v>
      </c>
      <c r="D55" s="164" t="s">
        <v>188</v>
      </c>
      <c r="E55" s="165">
        <v>20</v>
      </c>
      <c r="F55" s="166"/>
      <c r="G55" s="166">
        <f t="shared" si="0"/>
        <v>0</v>
      </c>
    </row>
    <row r="56" spans="1:7" s="2" customFormat="1" ht="13.5" customHeight="1">
      <c r="A56" s="175">
        <v>43</v>
      </c>
      <c r="B56" s="176" t="s">
        <v>591</v>
      </c>
      <c r="C56" s="176" t="s">
        <v>592</v>
      </c>
      <c r="D56" s="176" t="s">
        <v>188</v>
      </c>
      <c r="E56" s="177">
        <v>20</v>
      </c>
      <c r="F56" s="178"/>
      <c r="G56" s="178">
        <f t="shared" si="0"/>
        <v>0</v>
      </c>
    </row>
    <row r="57" spans="1:7" s="2" customFormat="1" ht="28.5" customHeight="1">
      <c r="A57" s="159"/>
      <c r="B57" s="160" t="s">
        <v>1203</v>
      </c>
      <c r="C57" s="160" t="s">
        <v>1204</v>
      </c>
      <c r="D57" s="160"/>
      <c r="E57" s="161"/>
      <c r="F57" s="162"/>
      <c r="G57" s="162">
        <f>SUM(G58:G64)</f>
        <v>0</v>
      </c>
    </row>
    <row r="58" spans="1:7" s="2" customFormat="1" ht="13.5" customHeight="1">
      <c r="A58" s="163">
        <v>32</v>
      </c>
      <c r="B58" s="164" t="s">
        <v>1205</v>
      </c>
      <c r="C58" s="164" t="s">
        <v>1206</v>
      </c>
      <c r="D58" s="164" t="s">
        <v>1207</v>
      </c>
      <c r="E58" s="165">
        <v>0.25</v>
      </c>
      <c r="F58" s="166"/>
      <c r="G58" s="166">
        <f t="shared" ref="G58:G64" si="1">E58*F58</f>
        <v>0</v>
      </c>
    </row>
    <row r="59" spans="1:7" s="2" customFormat="1" ht="24" customHeight="1">
      <c r="A59" s="163">
        <v>33</v>
      </c>
      <c r="B59" s="164" t="s">
        <v>1208</v>
      </c>
      <c r="C59" s="164" t="s">
        <v>1209</v>
      </c>
      <c r="D59" s="164" t="s">
        <v>188</v>
      </c>
      <c r="E59" s="165">
        <v>250</v>
      </c>
      <c r="F59" s="166"/>
      <c r="G59" s="166">
        <f t="shared" si="1"/>
        <v>0</v>
      </c>
    </row>
    <row r="60" spans="1:7" s="2" customFormat="1" ht="24" customHeight="1">
      <c r="A60" s="163">
        <v>34</v>
      </c>
      <c r="B60" s="164" t="s">
        <v>1210</v>
      </c>
      <c r="C60" s="164" t="s">
        <v>1211</v>
      </c>
      <c r="D60" s="164" t="s">
        <v>188</v>
      </c>
      <c r="E60" s="165">
        <v>250</v>
      </c>
      <c r="F60" s="166"/>
      <c r="G60" s="166">
        <f t="shared" si="1"/>
        <v>0</v>
      </c>
    </row>
    <row r="61" spans="1:7" s="2" customFormat="1" ht="13.5" customHeight="1">
      <c r="A61" s="163">
        <v>35</v>
      </c>
      <c r="B61" s="164" t="s">
        <v>1212</v>
      </c>
      <c r="C61" s="164" t="s">
        <v>1213</v>
      </c>
      <c r="D61" s="164" t="s">
        <v>166</v>
      </c>
      <c r="E61" s="165">
        <v>250</v>
      </c>
      <c r="F61" s="166"/>
      <c r="G61" s="166">
        <f t="shared" si="1"/>
        <v>0</v>
      </c>
    </row>
    <row r="62" spans="1:7" s="2" customFormat="1" ht="13.5" customHeight="1">
      <c r="A62" s="163">
        <v>36</v>
      </c>
      <c r="B62" s="164" t="s">
        <v>1214</v>
      </c>
      <c r="C62" s="164" t="s">
        <v>1215</v>
      </c>
      <c r="D62" s="164" t="s">
        <v>166</v>
      </c>
      <c r="E62" s="165">
        <v>250</v>
      </c>
      <c r="F62" s="166"/>
      <c r="G62" s="166">
        <f t="shared" si="1"/>
        <v>0</v>
      </c>
    </row>
    <row r="63" spans="1:7" s="2" customFormat="1" ht="24" customHeight="1">
      <c r="A63" s="175">
        <v>44</v>
      </c>
      <c r="B63" s="176" t="s">
        <v>1216</v>
      </c>
      <c r="C63" s="176" t="s">
        <v>1217</v>
      </c>
      <c r="D63" s="176" t="s">
        <v>158</v>
      </c>
      <c r="E63" s="177">
        <v>1</v>
      </c>
      <c r="F63" s="178"/>
      <c r="G63" s="178">
        <f t="shared" si="1"/>
        <v>0</v>
      </c>
    </row>
    <row r="64" spans="1:7" s="2" customFormat="1" ht="24" customHeight="1">
      <c r="A64" s="175">
        <v>45</v>
      </c>
      <c r="B64" s="176" t="s">
        <v>1218</v>
      </c>
      <c r="C64" s="176" t="s">
        <v>1219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30.75" customHeight="1">
      <c r="A65" s="167"/>
      <c r="B65" s="168"/>
      <c r="C65" s="168" t="s">
        <v>149</v>
      </c>
      <c r="D65" s="168"/>
      <c r="E65" s="169"/>
      <c r="F65" s="170"/>
      <c r="G65" s="170">
        <f>SUM(G13,G20)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13" sqref="F13:F14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1031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1220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99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107</v>
      </c>
      <c r="C13" s="156" t="s">
        <v>108</v>
      </c>
      <c r="D13" s="156"/>
      <c r="E13" s="741"/>
      <c r="F13" s="769">
        <f>SUM(G15,G17,G24,G27,G31,G34,G38,G41,G43)</f>
        <v>0</v>
      </c>
      <c r="G13" s="158">
        <f>SUM(G14)</f>
        <v>0</v>
      </c>
    </row>
    <row r="14" spans="1:7" s="2" customFormat="1" ht="28.5" customHeight="1">
      <c r="A14" s="159"/>
      <c r="B14" s="160" t="s">
        <v>184</v>
      </c>
      <c r="C14" s="160" t="s">
        <v>185</v>
      </c>
      <c r="D14" s="160"/>
      <c r="E14" s="742"/>
      <c r="F14" s="770">
        <f>SUM(G16,G18:G23,G25:G26,G28:G30,G32:G33,G35:G37,G39:G40,G42,G44)</f>
        <v>0</v>
      </c>
      <c r="G14" s="162">
        <f>SUM(G15:G44)</f>
        <v>0</v>
      </c>
    </row>
    <row r="15" spans="1:7" s="2" customFormat="1" ht="24" customHeight="1">
      <c r="A15" s="163">
        <v>20</v>
      </c>
      <c r="B15" s="164" t="s">
        <v>1163</v>
      </c>
      <c r="C15" s="164" t="s">
        <v>1164</v>
      </c>
      <c r="D15" s="164" t="s">
        <v>188</v>
      </c>
      <c r="E15" s="165">
        <v>40</v>
      </c>
      <c r="F15" s="166"/>
      <c r="G15" s="166">
        <f>E15*F15</f>
        <v>0</v>
      </c>
    </row>
    <row r="16" spans="1:7" s="2" customFormat="1" ht="13.5" customHeight="1">
      <c r="A16" s="175">
        <v>21</v>
      </c>
      <c r="B16" s="176" t="s">
        <v>211</v>
      </c>
      <c r="C16" s="176" t="s">
        <v>212</v>
      </c>
      <c r="D16" s="176" t="s">
        <v>169</v>
      </c>
      <c r="E16" s="177">
        <v>38</v>
      </c>
      <c r="F16" s="178"/>
      <c r="G16" s="178">
        <f t="shared" ref="G16:G44" si="0">E16*F16</f>
        <v>0</v>
      </c>
    </row>
    <row r="17" spans="1:7" s="2" customFormat="1" ht="24" customHeight="1">
      <c r="A17" s="163">
        <v>1</v>
      </c>
      <c r="B17" s="164" t="s">
        <v>1221</v>
      </c>
      <c r="C17" s="164" t="s">
        <v>1222</v>
      </c>
      <c r="D17" s="164" t="s">
        <v>188</v>
      </c>
      <c r="E17" s="165">
        <v>265</v>
      </c>
      <c r="F17" s="166"/>
      <c r="G17" s="166">
        <f t="shared" si="0"/>
        <v>0</v>
      </c>
    </row>
    <row r="18" spans="1:7" s="2" customFormat="1" ht="13.5" customHeight="1">
      <c r="A18" s="175">
        <v>2</v>
      </c>
      <c r="B18" s="176" t="s">
        <v>1223</v>
      </c>
      <c r="C18" s="176" t="s">
        <v>1224</v>
      </c>
      <c r="D18" s="176" t="s">
        <v>169</v>
      </c>
      <c r="E18" s="177">
        <v>96</v>
      </c>
      <c r="F18" s="178"/>
      <c r="G18" s="178">
        <f t="shared" si="0"/>
        <v>0</v>
      </c>
    </row>
    <row r="19" spans="1:7" s="2" customFormat="1" ht="13.5" customHeight="1">
      <c r="A19" s="175">
        <v>3</v>
      </c>
      <c r="B19" s="176" t="s">
        <v>1161</v>
      </c>
      <c r="C19" s="176" t="s">
        <v>1162</v>
      </c>
      <c r="D19" s="176" t="s">
        <v>169</v>
      </c>
      <c r="E19" s="177">
        <v>15.5</v>
      </c>
      <c r="F19" s="178"/>
      <c r="G19" s="178">
        <f t="shared" si="0"/>
        <v>0</v>
      </c>
    </row>
    <row r="20" spans="1:7" s="2" customFormat="1" ht="13.5" customHeight="1">
      <c r="A20" s="175">
        <v>4</v>
      </c>
      <c r="B20" s="176" t="s">
        <v>1225</v>
      </c>
      <c r="C20" s="176" t="s">
        <v>1226</v>
      </c>
      <c r="D20" s="176" t="s">
        <v>158</v>
      </c>
      <c r="E20" s="177">
        <v>68</v>
      </c>
      <c r="F20" s="178"/>
      <c r="G20" s="178">
        <f t="shared" si="0"/>
        <v>0</v>
      </c>
    </row>
    <row r="21" spans="1:7" s="2" customFormat="1" ht="13.5" customHeight="1">
      <c r="A21" s="175">
        <v>5</v>
      </c>
      <c r="B21" s="176" t="s">
        <v>1227</v>
      </c>
      <c r="C21" s="176" t="s">
        <v>1228</v>
      </c>
      <c r="D21" s="176" t="s">
        <v>158</v>
      </c>
      <c r="E21" s="177">
        <v>64</v>
      </c>
      <c r="F21" s="178"/>
      <c r="G21" s="178">
        <f t="shared" si="0"/>
        <v>0</v>
      </c>
    </row>
    <row r="22" spans="1:7" s="2" customFormat="1" ht="13.5" customHeight="1">
      <c r="A22" s="175">
        <v>6</v>
      </c>
      <c r="B22" s="176" t="s">
        <v>1229</v>
      </c>
      <c r="C22" s="176" t="s">
        <v>1230</v>
      </c>
      <c r="D22" s="176" t="s">
        <v>158</v>
      </c>
      <c r="E22" s="177">
        <v>62</v>
      </c>
      <c r="F22" s="178"/>
      <c r="G22" s="178">
        <f t="shared" si="0"/>
        <v>0</v>
      </c>
    </row>
    <row r="23" spans="1:7" s="2" customFormat="1" ht="13.5" customHeight="1">
      <c r="A23" s="175">
        <v>7</v>
      </c>
      <c r="B23" s="176" t="s">
        <v>1231</v>
      </c>
      <c r="C23" s="176" t="s">
        <v>1232</v>
      </c>
      <c r="D23" s="176" t="s">
        <v>158</v>
      </c>
      <c r="E23" s="177">
        <v>62</v>
      </c>
      <c r="F23" s="178"/>
      <c r="G23" s="178">
        <f t="shared" si="0"/>
        <v>0</v>
      </c>
    </row>
    <row r="24" spans="1:7" s="2" customFormat="1" ht="13.5" customHeight="1">
      <c r="A24" s="163">
        <v>22</v>
      </c>
      <c r="B24" s="164" t="s">
        <v>1233</v>
      </c>
      <c r="C24" s="164" t="s">
        <v>1234</v>
      </c>
      <c r="D24" s="164" t="s">
        <v>142</v>
      </c>
      <c r="E24" s="165">
        <v>4</v>
      </c>
      <c r="F24" s="166"/>
      <c r="G24" s="166">
        <f t="shared" si="0"/>
        <v>0</v>
      </c>
    </row>
    <row r="25" spans="1:7" s="2" customFormat="1" ht="13.5" customHeight="1">
      <c r="A25" s="175">
        <v>23</v>
      </c>
      <c r="B25" s="176" t="s">
        <v>1235</v>
      </c>
      <c r="C25" s="176" t="s">
        <v>1236</v>
      </c>
      <c r="D25" s="176" t="s">
        <v>142</v>
      </c>
      <c r="E25" s="177">
        <v>4</v>
      </c>
      <c r="F25" s="178"/>
      <c r="G25" s="178">
        <f t="shared" si="0"/>
        <v>0</v>
      </c>
    </row>
    <row r="26" spans="1:7" s="2" customFormat="1" ht="13.5" customHeight="1">
      <c r="A26" s="175">
        <v>24</v>
      </c>
      <c r="B26" s="176" t="s">
        <v>1237</v>
      </c>
      <c r="C26" s="176" t="s">
        <v>1238</v>
      </c>
      <c r="D26" s="176" t="s">
        <v>142</v>
      </c>
      <c r="E26" s="177">
        <v>4</v>
      </c>
      <c r="F26" s="178"/>
      <c r="G26" s="178">
        <f t="shared" si="0"/>
        <v>0</v>
      </c>
    </row>
    <row r="27" spans="1:7" s="2" customFormat="1" ht="13.5" customHeight="1">
      <c r="A27" s="163">
        <v>25</v>
      </c>
      <c r="B27" s="164" t="s">
        <v>1239</v>
      </c>
      <c r="C27" s="164" t="s">
        <v>1240</v>
      </c>
      <c r="D27" s="164" t="s">
        <v>158</v>
      </c>
      <c r="E27" s="165">
        <v>2</v>
      </c>
      <c r="F27" s="166"/>
      <c r="G27" s="166">
        <f t="shared" si="0"/>
        <v>0</v>
      </c>
    </row>
    <row r="28" spans="1:7" s="2" customFormat="1" ht="13.5" customHeight="1">
      <c r="A28" s="175">
        <v>28</v>
      </c>
      <c r="B28" s="176" t="s">
        <v>1241</v>
      </c>
      <c r="C28" s="176" t="s">
        <v>1242</v>
      </c>
      <c r="D28" s="176" t="s">
        <v>158</v>
      </c>
      <c r="E28" s="177">
        <v>2</v>
      </c>
      <c r="F28" s="178"/>
      <c r="G28" s="178">
        <f t="shared" si="0"/>
        <v>0</v>
      </c>
    </row>
    <row r="29" spans="1:7" s="2" customFormat="1" ht="13.5" customHeight="1">
      <c r="A29" s="175">
        <v>26</v>
      </c>
      <c r="B29" s="176" t="s">
        <v>1243</v>
      </c>
      <c r="C29" s="176" t="s">
        <v>1244</v>
      </c>
      <c r="D29" s="176" t="s">
        <v>158</v>
      </c>
      <c r="E29" s="177">
        <v>2</v>
      </c>
      <c r="F29" s="178"/>
      <c r="G29" s="178">
        <f t="shared" si="0"/>
        <v>0</v>
      </c>
    </row>
    <row r="30" spans="1:7" s="2" customFormat="1" ht="13.5" customHeight="1">
      <c r="A30" s="175">
        <v>27</v>
      </c>
      <c r="B30" s="176" t="s">
        <v>1245</v>
      </c>
      <c r="C30" s="176" t="s">
        <v>1246</v>
      </c>
      <c r="D30" s="176" t="s">
        <v>158</v>
      </c>
      <c r="E30" s="177">
        <v>2</v>
      </c>
      <c r="F30" s="178"/>
      <c r="G30" s="178">
        <f t="shared" si="0"/>
        <v>0</v>
      </c>
    </row>
    <row r="31" spans="1:7" s="2" customFormat="1" ht="13.5" customHeight="1">
      <c r="A31" s="163">
        <v>18</v>
      </c>
      <c r="B31" s="164" t="s">
        <v>1183</v>
      </c>
      <c r="C31" s="164" t="s">
        <v>1184</v>
      </c>
      <c r="D31" s="164" t="s">
        <v>158</v>
      </c>
      <c r="E31" s="165">
        <v>8</v>
      </c>
      <c r="F31" s="166"/>
      <c r="G31" s="166">
        <f t="shared" si="0"/>
        <v>0</v>
      </c>
    </row>
    <row r="32" spans="1:7" s="2" customFormat="1" ht="13.5" customHeight="1">
      <c r="A32" s="175">
        <v>8</v>
      </c>
      <c r="B32" s="176" t="s">
        <v>1185</v>
      </c>
      <c r="C32" s="176" t="s">
        <v>1186</v>
      </c>
      <c r="D32" s="176" t="s">
        <v>158</v>
      </c>
      <c r="E32" s="177">
        <v>8</v>
      </c>
      <c r="F32" s="178"/>
      <c r="G32" s="178">
        <f t="shared" si="0"/>
        <v>0</v>
      </c>
    </row>
    <row r="33" spans="1:7" s="2" customFormat="1" ht="13.5" customHeight="1">
      <c r="A33" s="175">
        <v>9</v>
      </c>
      <c r="B33" s="176" t="s">
        <v>1187</v>
      </c>
      <c r="C33" s="176" t="s">
        <v>1188</v>
      </c>
      <c r="D33" s="176" t="s">
        <v>158</v>
      </c>
      <c r="E33" s="177">
        <v>16</v>
      </c>
      <c r="F33" s="178"/>
      <c r="G33" s="178">
        <f t="shared" si="0"/>
        <v>0</v>
      </c>
    </row>
    <row r="34" spans="1:7" s="2" customFormat="1" ht="13.5" customHeight="1">
      <c r="A34" s="163">
        <v>16</v>
      </c>
      <c r="B34" s="164" t="s">
        <v>1165</v>
      </c>
      <c r="C34" s="164" t="s">
        <v>1166</v>
      </c>
      <c r="D34" s="164" t="s">
        <v>158</v>
      </c>
      <c r="E34" s="165">
        <v>58</v>
      </c>
      <c r="F34" s="166"/>
      <c r="G34" s="166">
        <f t="shared" si="0"/>
        <v>0</v>
      </c>
    </row>
    <row r="35" spans="1:7" s="2" customFormat="1" ht="24" customHeight="1">
      <c r="A35" s="175">
        <v>14</v>
      </c>
      <c r="B35" s="176" t="s">
        <v>1167</v>
      </c>
      <c r="C35" s="176" t="s">
        <v>1247</v>
      </c>
      <c r="D35" s="176" t="s">
        <v>158</v>
      </c>
      <c r="E35" s="177">
        <v>8</v>
      </c>
      <c r="F35" s="178"/>
      <c r="G35" s="178">
        <f t="shared" si="0"/>
        <v>0</v>
      </c>
    </row>
    <row r="36" spans="1:7" s="2" customFormat="1" ht="13.5" customHeight="1">
      <c r="A36" s="175">
        <v>11</v>
      </c>
      <c r="B36" s="176" t="s">
        <v>1248</v>
      </c>
      <c r="C36" s="176" t="s">
        <v>1249</v>
      </c>
      <c r="D36" s="176" t="s">
        <v>158</v>
      </c>
      <c r="E36" s="177">
        <v>40</v>
      </c>
      <c r="F36" s="178"/>
      <c r="G36" s="178">
        <f t="shared" si="0"/>
        <v>0</v>
      </c>
    </row>
    <row r="37" spans="1:7" s="2" customFormat="1" ht="13.5" customHeight="1">
      <c r="A37" s="175">
        <v>12</v>
      </c>
      <c r="B37" s="176" t="s">
        <v>1250</v>
      </c>
      <c r="C37" s="176" t="s">
        <v>1251</v>
      </c>
      <c r="D37" s="176" t="s">
        <v>158</v>
      </c>
      <c r="E37" s="177">
        <v>10</v>
      </c>
      <c r="F37" s="178"/>
      <c r="G37" s="178">
        <f t="shared" si="0"/>
        <v>0</v>
      </c>
    </row>
    <row r="38" spans="1:7" s="2" customFormat="1" ht="24" customHeight="1">
      <c r="A38" s="163">
        <v>17</v>
      </c>
      <c r="B38" s="164" t="s">
        <v>1169</v>
      </c>
      <c r="C38" s="164" t="s">
        <v>1170</v>
      </c>
      <c r="D38" s="164" t="s">
        <v>158</v>
      </c>
      <c r="E38" s="165">
        <v>18</v>
      </c>
      <c r="F38" s="166"/>
      <c r="G38" s="166">
        <f t="shared" si="0"/>
        <v>0</v>
      </c>
    </row>
    <row r="39" spans="1:7" s="2" customFormat="1" ht="13.5" customHeight="1">
      <c r="A39" s="175">
        <v>13</v>
      </c>
      <c r="B39" s="176" t="s">
        <v>1173</v>
      </c>
      <c r="C39" s="176" t="s">
        <v>1174</v>
      </c>
      <c r="D39" s="176" t="s">
        <v>158</v>
      </c>
      <c r="E39" s="177">
        <v>8</v>
      </c>
      <c r="F39" s="178"/>
      <c r="G39" s="178">
        <f t="shared" si="0"/>
        <v>0</v>
      </c>
    </row>
    <row r="40" spans="1:7" s="2" customFormat="1" ht="13.5" customHeight="1">
      <c r="A40" s="175">
        <v>10</v>
      </c>
      <c r="B40" s="176" t="s">
        <v>1252</v>
      </c>
      <c r="C40" s="176" t="s">
        <v>1253</v>
      </c>
      <c r="D40" s="176" t="s">
        <v>158</v>
      </c>
      <c r="E40" s="177">
        <v>10</v>
      </c>
      <c r="F40" s="178"/>
      <c r="G40" s="178">
        <f t="shared" si="0"/>
        <v>0</v>
      </c>
    </row>
    <row r="41" spans="1:7" s="2" customFormat="1" ht="13.5" customHeight="1">
      <c r="A41" s="163">
        <v>19</v>
      </c>
      <c r="B41" s="164" t="s">
        <v>1195</v>
      </c>
      <c r="C41" s="164" t="s">
        <v>1196</v>
      </c>
      <c r="D41" s="164" t="s">
        <v>158</v>
      </c>
      <c r="E41" s="165">
        <v>8</v>
      </c>
      <c r="F41" s="166"/>
      <c r="G41" s="166">
        <f t="shared" si="0"/>
        <v>0</v>
      </c>
    </row>
    <row r="42" spans="1:7" s="2" customFormat="1" ht="13.5" customHeight="1">
      <c r="A42" s="175">
        <v>15</v>
      </c>
      <c r="B42" s="176" t="s">
        <v>1197</v>
      </c>
      <c r="C42" s="176" t="s">
        <v>1198</v>
      </c>
      <c r="D42" s="176" t="s">
        <v>158</v>
      </c>
      <c r="E42" s="177">
        <v>8</v>
      </c>
      <c r="F42" s="178"/>
      <c r="G42" s="178">
        <f t="shared" si="0"/>
        <v>0</v>
      </c>
    </row>
    <row r="43" spans="1:7" s="2" customFormat="1" ht="24" customHeight="1">
      <c r="A43" s="163">
        <v>30</v>
      </c>
      <c r="B43" s="164" t="s">
        <v>1254</v>
      </c>
      <c r="C43" s="164" t="s">
        <v>1255</v>
      </c>
      <c r="D43" s="164" t="s">
        <v>158</v>
      </c>
      <c r="E43" s="165">
        <v>1</v>
      </c>
      <c r="F43" s="166"/>
      <c r="G43" s="166">
        <f t="shared" si="0"/>
        <v>0</v>
      </c>
    </row>
    <row r="44" spans="1:7" s="2" customFormat="1" ht="24" customHeight="1">
      <c r="A44" s="175">
        <v>29</v>
      </c>
      <c r="B44" s="176" t="s">
        <v>1256</v>
      </c>
      <c r="C44" s="176" t="s">
        <v>1257</v>
      </c>
      <c r="D44" s="176" t="s">
        <v>158</v>
      </c>
      <c r="E44" s="177">
        <v>1</v>
      </c>
      <c r="F44" s="178"/>
      <c r="G44" s="178">
        <f t="shared" si="0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4"/>
  <sheetViews>
    <sheetView topLeftCell="B1" workbookViewId="0">
      <selection activeCell="I17" sqref="I17:J17"/>
    </sheetView>
  </sheetViews>
  <sheetFormatPr defaultColWidth="10.5" defaultRowHeight="10.5"/>
  <cols>
    <col min="1" max="1" width="9.83203125" style="321" hidden="1" customWidth="1"/>
    <col min="2" max="2" width="10.6640625" style="321" customWidth="1"/>
    <col min="3" max="3" width="8.6640625" style="321" customWidth="1"/>
    <col min="4" max="4" width="15.6640625" style="321" customWidth="1"/>
    <col min="5" max="5" width="14.1640625" style="321" customWidth="1"/>
    <col min="6" max="6" width="13.33203125" style="321" customWidth="1"/>
    <col min="7" max="9" width="14.83203125" style="321" customWidth="1"/>
    <col min="10" max="10" width="7.83203125" style="321" customWidth="1"/>
    <col min="11" max="11" width="5" style="321" customWidth="1"/>
    <col min="12" max="15" width="12.5" style="321" customWidth="1"/>
    <col min="16" max="51" width="10.5" style="321"/>
    <col min="52" max="52" width="108.6640625" style="321" customWidth="1"/>
    <col min="53" max="16384" width="10.5" style="321"/>
  </cols>
  <sheetData>
    <row r="1" spans="1:15" ht="33.75" customHeight="1">
      <c r="A1" s="464" t="s">
        <v>2612</v>
      </c>
      <c r="B1" s="879" t="s">
        <v>2613</v>
      </c>
      <c r="C1" s="880"/>
      <c r="D1" s="880"/>
      <c r="E1" s="880"/>
      <c r="F1" s="880"/>
      <c r="G1" s="880"/>
      <c r="H1" s="880"/>
      <c r="I1" s="880"/>
      <c r="J1" s="881"/>
    </row>
    <row r="2" spans="1:15" ht="23.25" customHeight="1">
      <c r="A2" s="465"/>
      <c r="B2" s="466" t="s">
        <v>2614</v>
      </c>
      <c r="C2" s="467"/>
      <c r="D2" s="468"/>
      <c r="E2" s="468" t="s">
        <v>1330</v>
      </c>
      <c r="F2" s="469"/>
      <c r="G2" s="469"/>
      <c r="H2" s="469"/>
      <c r="I2" s="469"/>
      <c r="J2" s="470"/>
      <c r="O2" s="471"/>
    </row>
    <row r="3" spans="1:15" ht="23.25" hidden="1" customHeight="1">
      <c r="A3" s="465"/>
      <c r="B3" s="472" t="s">
        <v>2615</v>
      </c>
      <c r="C3" s="467"/>
      <c r="D3" s="473"/>
      <c r="E3" s="473"/>
      <c r="F3" s="474"/>
      <c r="G3" s="474"/>
      <c r="H3" s="467"/>
      <c r="I3" s="475"/>
      <c r="J3" s="476"/>
    </row>
    <row r="4" spans="1:15" ht="23.25" hidden="1" customHeight="1">
      <c r="A4" s="465"/>
      <c r="B4" s="477" t="s">
        <v>1571</v>
      </c>
      <c r="C4" s="478"/>
      <c r="D4" s="479"/>
      <c r="E4" s="479"/>
      <c r="F4" s="480"/>
      <c r="G4" s="480"/>
      <c r="H4" s="480"/>
      <c r="I4" s="480"/>
      <c r="J4" s="481"/>
    </row>
    <row r="5" spans="1:15" ht="24" customHeight="1">
      <c r="A5" s="465"/>
      <c r="B5" s="482" t="s">
        <v>2616</v>
      </c>
      <c r="C5" s="483"/>
      <c r="D5" s="484"/>
      <c r="E5" s="485"/>
      <c r="F5" s="485"/>
      <c r="G5" s="485"/>
      <c r="H5" s="486" t="s">
        <v>2617</v>
      </c>
      <c r="I5" s="484"/>
      <c r="J5" s="487"/>
    </row>
    <row r="6" spans="1:15" ht="15.75" customHeight="1">
      <c r="A6" s="465"/>
      <c r="B6" s="488"/>
      <c r="C6" s="485"/>
      <c r="D6" s="484"/>
      <c r="E6" s="485"/>
      <c r="F6" s="485"/>
      <c r="G6" s="485"/>
      <c r="H6" s="486" t="s">
        <v>2618</v>
      </c>
      <c r="I6" s="484"/>
      <c r="J6" s="487"/>
    </row>
    <row r="7" spans="1:15" ht="15.75" customHeight="1">
      <c r="A7" s="465"/>
      <c r="B7" s="489"/>
      <c r="C7" s="490"/>
      <c r="D7" s="491"/>
      <c r="E7" s="492"/>
      <c r="F7" s="492"/>
      <c r="G7" s="492"/>
      <c r="H7" s="493"/>
      <c r="I7" s="492"/>
      <c r="J7" s="494"/>
    </row>
    <row r="8" spans="1:15" ht="24" hidden="1" customHeight="1">
      <c r="A8" s="465"/>
      <c r="B8" s="482" t="s">
        <v>2619</v>
      </c>
      <c r="C8" s="483"/>
      <c r="D8" s="495"/>
      <c r="E8" s="483"/>
      <c r="F8" s="483"/>
      <c r="G8" s="483"/>
      <c r="H8" s="486" t="s">
        <v>2617</v>
      </c>
      <c r="I8" s="496"/>
      <c r="J8" s="487"/>
    </row>
    <row r="9" spans="1:15" ht="15.75" hidden="1" customHeight="1">
      <c r="A9" s="465"/>
      <c r="B9" s="465"/>
      <c r="C9" s="483"/>
      <c r="D9" s="495"/>
      <c r="E9" s="483"/>
      <c r="F9" s="483"/>
      <c r="G9" s="483"/>
      <c r="H9" s="486" t="s">
        <v>2618</v>
      </c>
      <c r="I9" s="496"/>
      <c r="J9" s="487"/>
    </row>
    <row r="10" spans="1:15" ht="15.75" hidden="1" customHeight="1">
      <c r="A10" s="465"/>
      <c r="B10" s="497"/>
      <c r="C10" s="498"/>
      <c r="D10" s="499"/>
      <c r="E10" s="500"/>
      <c r="F10" s="500"/>
      <c r="G10" s="501"/>
      <c r="H10" s="501"/>
      <c r="I10" s="502"/>
      <c r="J10" s="494"/>
    </row>
    <row r="11" spans="1:15" ht="24" customHeight="1">
      <c r="A11" s="465"/>
      <c r="B11" s="482" t="s">
        <v>2620</v>
      </c>
      <c r="C11" s="483"/>
      <c r="D11" s="882"/>
      <c r="E11" s="882"/>
      <c r="F11" s="882"/>
      <c r="G11" s="882"/>
      <c r="H11" s="486" t="s">
        <v>2617</v>
      </c>
      <c r="I11" s="484"/>
      <c r="J11" s="487"/>
    </row>
    <row r="12" spans="1:15" ht="15.75" customHeight="1">
      <c r="A12" s="465"/>
      <c r="B12" s="488"/>
      <c r="C12" s="485"/>
      <c r="D12" s="883"/>
      <c r="E12" s="883"/>
      <c r="F12" s="883"/>
      <c r="G12" s="883"/>
      <c r="H12" s="486" t="s">
        <v>2618</v>
      </c>
      <c r="I12" s="484"/>
      <c r="J12" s="487"/>
    </row>
    <row r="13" spans="1:15" ht="15.75" customHeight="1">
      <c r="A13" s="465"/>
      <c r="B13" s="489"/>
      <c r="C13" s="490"/>
      <c r="D13" s="884"/>
      <c r="E13" s="884"/>
      <c r="F13" s="884"/>
      <c r="G13" s="884"/>
      <c r="H13" s="503"/>
      <c r="I13" s="492"/>
      <c r="J13" s="494"/>
    </row>
    <row r="14" spans="1:15" ht="24" customHeight="1">
      <c r="A14" s="465"/>
      <c r="B14" s="504" t="s">
        <v>2621</v>
      </c>
      <c r="C14" s="505"/>
      <c r="D14" s="506"/>
      <c r="E14" s="507"/>
      <c r="F14" s="507"/>
      <c r="G14" s="507"/>
      <c r="H14" s="508"/>
      <c r="I14" s="507"/>
      <c r="J14" s="509"/>
    </row>
    <row r="15" spans="1:15" ht="32.25" customHeight="1">
      <c r="A15" s="465"/>
      <c r="B15" s="497" t="s">
        <v>2622</v>
      </c>
      <c r="C15" s="510"/>
      <c r="D15" s="501"/>
      <c r="E15" s="885"/>
      <c r="F15" s="885"/>
      <c r="G15" s="886"/>
      <c r="H15" s="886"/>
      <c r="I15" s="886" t="s">
        <v>1343</v>
      </c>
      <c r="J15" s="887"/>
    </row>
    <row r="16" spans="1:15" ht="23.25" customHeight="1">
      <c r="A16" s="511" t="s">
        <v>36</v>
      </c>
      <c r="B16" s="888" t="s">
        <v>36</v>
      </c>
      <c r="C16" s="513"/>
      <c r="D16" s="514" t="s">
        <v>2708</v>
      </c>
      <c r="E16" s="876"/>
      <c r="F16" s="877"/>
      <c r="G16" s="876"/>
      <c r="H16" s="877"/>
      <c r="I16" s="876">
        <f>ZTI!G24+ZTI!G28</f>
        <v>0</v>
      </c>
      <c r="J16" s="878"/>
    </row>
    <row r="17" spans="1:10" ht="23.25" customHeight="1">
      <c r="A17" s="511"/>
      <c r="B17" s="889"/>
      <c r="C17" s="513"/>
      <c r="D17" s="514" t="s">
        <v>2709</v>
      </c>
      <c r="E17" s="890"/>
      <c r="F17" s="891"/>
      <c r="G17" s="890"/>
      <c r="H17" s="891"/>
      <c r="I17" s="876">
        <f>ZTI!G8+ZTI!G22+ZTI!G26+ZTI!G37</f>
        <v>0</v>
      </c>
      <c r="J17" s="878"/>
    </row>
    <row r="18" spans="1:10" ht="23.25" customHeight="1">
      <c r="A18" s="511" t="s">
        <v>49</v>
      </c>
      <c r="B18" s="888" t="s">
        <v>49</v>
      </c>
      <c r="C18" s="513"/>
      <c r="D18" s="514" t="s">
        <v>2708</v>
      </c>
      <c r="E18" s="876"/>
      <c r="F18" s="877"/>
      <c r="G18" s="876"/>
      <c r="H18" s="877"/>
      <c r="I18" s="876">
        <f>ZTI!G39+ZTI!G74+ZTI!G89</f>
        <v>0</v>
      </c>
      <c r="J18" s="878"/>
    </row>
    <row r="19" spans="1:10" ht="23.25" customHeight="1">
      <c r="A19" s="511"/>
      <c r="B19" s="889"/>
      <c r="C19" s="513"/>
      <c r="D19" s="514" t="s">
        <v>2709</v>
      </c>
      <c r="E19" s="890"/>
      <c r="F19" s="891"/>
      <c r="G19" s="890"/>
      <c r="H19" s="891"/>
      <c r="I19" s="876">
        <f>ZTI!G57+ZTI!G90+ZTI!G91</f>
        <v>0</v>
      </c>
      <c r="J19" s="878"/>
    </row>
    <row r="20" spans="1:10" ht="23.25" customHeight="1">
      <c r="A20" s="511" t="s">
        <v>2623</v>
      </c>
      <c r="B20" s="512" t="s">
        <v>2623</v>
      </c>
      <c r="C20" s="513"/>
      <c r="D20" s="514"/>
      <c r="E20" s="876"/>
      <c r="F20" s="877"/>
      <c r="G20" s="876"/>
      <c r="H20" s="877"/>
      <c r="I20" s="876">
        <v>0</v>
      </c>
      <c r="J20" s="878"/>
    </row>
    <row r="21" spans="1:10" ht="23.25" customHeight="1">
      <c r="A21" s="511" t="s">
        <v>2624</v>
      </c>
      <c r="B21" s="512" t="s">
        <v>2625</v>
      </c>
      <c r="C21" s="513"/>
      <c r="D21" s="514"/>
      <c r="E21" s="876"/>
      <c r="F21" s="877"/>
      <c r="G21" s="876"/>
      <c r="H21" s="877"/>
      <c r="I21" s="876">
        <v>0</v>
      </c>
      <c r="J21" s="878"/>
    </row>
    <row r="22" spans="1:10" ht="23.25" customHeight="1">
      <c r="A22" s="511" t="s">
        <v>2626</v>
      </c>
      <c r="B22" s="512" t="s">
        <v>76</v>
      </c>
      <c r="C22" s="513"/>
      <c r="D22" s="514"/>
      <c r="E22" s="876"/>
      <c r="F22" s="877"/>
      <c r="G22" s="876"/>
      <c r="H22" s="877"/>
      <c r="I22" s="876">
        <v>0</v>
      </c>
      <c r="J22" s="878"/>
    </row>
    <row r="23" spans="1:10" ht="23.25" customHeight="1">
      <c r="A23" s="465"/>
      <c r="B23" s="515" t="s">
        <v>1343</v>
      </c>
      <c r="C23" s="516"/>
      <c r="D23" s="517"/>
      <c r="E23" s="863"/>
      <c r="F23" s="864"/>
      <c r="G23" s="863"/>
      <c r="H23" s="864"/>
      <c r="I23" s="863">
        <f>SUM(I16:J22)</f>
        <v>0</v>
      </c>
      <c r="J23" s="865"/>
    </row>
    <row r="24" spans="1:10" ht="33" customHeight="1">
      <c r="A24" s="465"/>
      <c r="B24" s="518" t="s">
        <v>2627</v>
      </c>
      <c r="C24" s="513"/>
      <c r="D24" s="514"/>
      <c r="E24" s="519"/>
      <c r="F24" s="520"/>
      <c r="G24" s="521"/>
      <c r="H24" s="521"/>
      <c r="I24" s="521"/>
      <c r="J24" s="522"/>
    </row>
    <row r="25" spans="1:10" ht="23.25" customHeight="1">
      <c r="A25" s="465"/>
      <c r="B25" s="523" t="s">
        <v>2628</v>
      </c>
      <c r="C25" s="513"/>
      <c r="D25" s="514"/>
      <c r="E25" s="524">
        <v>15</v>
      </c>
      <c r="F25" s="520" t="s">
        <v>81</v>
      </c>
      <c r="G25" s="866">
        <v>0</v>
      </c>
      <c r="H25" s="867"/>
      <c r="I25" s="867"/>
      <c r="J25" s="522" t="str">
        <f t="shared" ref="J25:J30" si="0">Mena</f>
        <v>CZK</v>
      </c>
    </row>
    <row r="26" spans="1:10" ht="23.25" customHeight="1">
      <c r="A26" s="465"/>
      <c r="B26" s="523" t="s">
        <v>2629</v>
      </c>
      <c r="C26" s="513"/>
      <c r="D26" s="514"/>
      <c r="E26" s="524">
        <f>SazbaDPH1</f>
        <v>15</v>
      </c>
      <c r="F26" s="520" t="s">
        <v>81</v>
      </c>
      <c r="G26" s="868">
        <v>0</v>
      </c>
      <c r="H26" s="869"/>
      <c r="I26" s="869"/>
      <c r="J26" s="522" t="str">
        <f t="shared" si="0"/>
        <v>CZK</v>
      </c>
    </row>
    <row r="27" spans="1:10" ht="23.25" customHeight="1">
      <c r="A27" s="465"/>
      <c r="B27" s="523" t="s">
        <v>2630</v>
      </c>
      <c r="C27" s="513"/>
      <c r="D27" s="514"/>
      <c r="E27" s="524">
        <v>21</v>
      </c>
      <c r="F27" s="520" t="s">
        <v>81</v>
      </c>
      <c r="G27" s="866">
        <f>I23</f>
        <v>0</v>
      </c>
      <c r="H27" s="867"/>
      <c r="I27" s="867"/>
      <c r="J27" s="522" t="str">
        <f t="shared" si="0"/>
        <v>CZK</v>
      </c>
    </row>
    <row r="28" spans="1:10" ht="23.25" customHeight="1">
      <c r="A28" s="465"/>
      <c r="B28" s="525" t="s">
        <v>2631</v>
      </c>
      <c r="C28" s="526"/>
      <c r="D28" s="501"/>
      <c r="E28" s="527">
        <f>SazbaDPH2</f>
        <v>21</v>
      </c>
      <c r="F28" s="528" t="s">
        <v>81</v>
      </c>
      <c r="G28" s="870">
        <f>G27*(E28/100)</f>
        <v>0</v>
      </c>
      <c r="H28" s="871"/>
      <c r="I28" s="871"/>
      <c r="J28" s="529" t="str">
        <f t="shared" si="0"/>
        <v>CZK</v>
      </c>
    </row>
    <row r="29" spans="1:10" ht="23.25" customHeight="1" thickBot="1">
      <c r="A29" s="465"/>
      <c r="B29" s="530" t="s">
        <v>2632</v>
      </c>
      <c r="C29" s="531"/>
      <c r="D29" s="532"/>
      <c r="E29" s="531"/>
      <c r="F29" s="533"/>
      <c r="G29" s="872">
        <v>-0.36000000004423799</v>
      </c>
      <c r="H29" s="872"/>
      <c r="I29" s="872"/>
      <c r="J29" s="534" t="str">
        <f t="shared" si="0"/>
        <v>CZK</v>
      </c>
    </row>
    <row r="30" spans="1:10" ht="27.75" hidden="1" customHeight="1">
      <c r="A30" s="465"/>
      <c r="B30" s="535" t="s">
        <v>1569</v>
      </c>
      <c r="C30" s="536"/>
      <c r="D30" s="536"/>
      <c r="E30" s="537"/>
      <c r="F30" s="538"/>
      <c r="G30" s="873">
        <v>204261.36</v>
      </c>
      <c r="H30" s="874"/>
      <c r="I30" s="874"/>
      <c r="J30" s="539" t="str">
        <f t="shared" si="0"/>
        <v>CZK</v>
      </c>
    </row>
    <row r="31" spans="1:10" ht="27.75" customHeight="1" thickBot="1">
      <c r="A31" s="465"/>
      <c r="B31" s="535" t="s">
        <v>2633</v>
      </c>
      <c r="C31" s="540"/>
      <c r="D31" s="540"/>
      <c r="E31" s="540"/>
      <c r="F31" s="540"/>
      <c r="G31" s="873">
        <f>G27+G28</f>
        <v>0</v>
      </c>
      <c r="H31" s="873"/>
      <c r="I31" s="873"/>
      <c r="J31" s="541" t="s">
        <v>28</v>
      </c>
    </row>
    <row r="32" spans="1:10" ht="12.75" customHeight="1">
      <c r="A32" s="465"/>
      <c r="B32" s="465"/>
      <c r="C32" s="483"/>
      <c r="D32" s="483"/>
      <c r="E32" s="483"/>
      <c r="F32" s="483"/>
      <c r="G32" s="483"/>
      <c r="H32" s="483"/>
      <c r="I32" s="483"/>
      <c r="J32" s="542"/>
    </row>
    <row r="33" spans="1:52" ht="30" customHeight="1">
      <c r="A33" s="465"/>
      <c r="B33" s="465"/>
      <c r="C33" s="483"/>
      <c r="D33" s="483"/>
      <c r="E33" s="483"/>
      <c r="F33" s="483"/>
      <c r="G33" s="483"/>
      <c r="H33" s="483"/>
      <c r="I33" s="483"/>
      <c r="J33" s="542"/>
    </row>
    <row r="34" spans="1:52" ht="18.75" customHeight="1">
      <c r="A34" s="465"/>
      <c r="B34" s="543"/>
      <c r="C34" s="544" t="s">
        <v>2634</v>
      </c>
      <c r="D34" s="545"/>
      <c r="E34" s="545"/>
      <c r="F34" s="544" t="s">
        <v>2635</v>
      </c>
      <c r="G34" s="545"/>
      <c r="H34" s="546">
        <f ca="1">TODAY()</f>
        <v>43572</v>
      </c>
      <c r="I34" s="545"/>
      <c r="J34" s="542"/>
    </row>
    <row r="35" spans="1:52" ht="47.25" customHeight="1">
      <c r="A35" s="465"/>
      <c r="B35" s="465"/>
      <c r="C35" s="483"/>
      <c r="D35" s="483"/>
      <c r="E35" s="483"/>
      <c r="F35" s="483"/>
      <c r="G35" s="483"/>
      <c r="H35" s="483"/>
      <c r="I35" s="483"/>
      <c r="J35" s="542"/>
    </row>
    <row r="36" spans="1:52" s="551" customFormat="1" ht="18.75" customHeight="1">
      <c r="A36" s="547"/>
      <c r="B36" s="547"/>
      <c r="C36" s="548"/>
      <c r="D36" s="549"/>
      <c r="E36" s="549"/>
      <c r="F36" s="548"/>
      <c r="G36" s="549"/>
      <c r="H36" s="549"/>
      <c r="I36" s="549"/>
      <c r="J36" s="550"/>
    </row>
    <row r="37" spans="1:52" ht="12.75" customHeight="1">
      <c r="A37" s="465"/>
      <c r="B37" s="465"/>
      <c r="C37" s="483"/>
      <c r="D37" s="875" t="s">
        <v>2636</v>
      </c>
      <c r="E37" s="875"/>
      <c r="F37" s="483"/>
      <c r="G37" s="483"/>
      <c r="H37" s="552" t="s">
        <v>2637</v>
      </c>
      <c r="I37" s="483"/>
      <c r="J37" s="542"/>
    </row>
    <row r="38" spans="1:52" ht="13.5" customHeight="1" thickBot="1">
      <c r="A38" s="553"/>
      <c r="B38" s="553"/>
      <c r="C38" s="554"/>
      <c r="D38" s="554"/>
      <c r="E38" s="554"/>
      <c r="F38" s="554"/>
      <c r="G38" s="554"/>
      <c r="H38" s="554"/>
      <c r="I38" s="554"/>
      <c r="J38" s="555"/>
    </row>
    <row r="39" spans="1:52" ht="27" hidden="1" customHeight="1">
      <c r="B39" s="556" t="s">
        <v>2638</v>
      </c>
      <c r="C39" s="557"/>
      <c r="D39" s="557"/>
      <c r="E39" s="557"/>
      <c r="F39" s="558"/>
      <c r="G39" s="558"/>
      <c r="H39" s="558"/>
      <c r="I39" s="558"/>
      <c r="J39" s="557"/>
    </row>
    <row r="40" spans="1:52" ht="25.5" hidden="1" customHeight="1">
      <c r="A40" s="559" t="s">
        <v>2639</v>
      </c>
      <c r="B40" s="560" t="s">
        <v>2640</v>
      </c>
      <c r="C40" s="561" t="s">
        <v>1524</v>
      </c>
      <c r="D40" s="562"/>
      <c r="E40" s="562"/>
      <c r="F40" s="563" t="str">
        <f>B25</f>
        <v>Základ pro sníženou DPH</v>
      </c>
      <c r="G40" s="563" t="str">
        <f>B27</f>
        <v>Základ pro základní DPH</v>
      </c>
      <c r="H40" s="564" t="s">
        <v>83</v>
      </c>
      <c r="I40" s="564" t="s">
        <v>106</v>
      </c>
      <c r="J40" s="565" t="s">
        <v>81</v>
      </c>
    </row>
    <row r="41" spans="1:52" ht="25.5" hidden="1" customHeight="1">
      <c r="A41" s="559">
        <v>1</v>
      </c>
      <c r="B41" s="566"/>
      <c r="C41" s="861"/>
      <c r="D41" s="862"/>
      <c r="E41" s="862"/>
      <c r="F41" s="567">
        <v>0</v>
      </c>
      <c r="G41" s="568">
        <v>204261.36</v>
      </c>
      <c r="H41" s="569">
        <v>42895</v>
      </c>
      <c r="I41" s="569">
        <v>247156.36</v>
      </c>
      <c r="J41" s="570">
        <f>IF(CenaCelkemVypocet=0,"",I41/CenaCelkemVypocet*100)</f>
        <v>100</v>
      </c>
    </row>
    <row r="42" spans="1:52" ht="25.5" hidden="1" customHeight="1">
      <c r="A42" s="559"/>
      <c r="B42" s="853" t="s">
        <v>2641</v>
      </c>
      <c r="C42" s="854"/>
      <c r="D42" s="854"/>
      <c r="E42" s="855"/>
      <c r="F42" s="571">
        <f>SUMIF(A41:A41,"=1",F41:F41)</f>
        <v>0</v>
      </c>
      <c r="G42" s="572">
        <f>SUMIF(A41:A41,"=1",G41:G41)</f>
        <v>204261.36</v>
      </c>
      <c r="H42" s="572">
        <f>SUMIF(A41:A41,"=1",H41:H41)</f>
        <v>42895</v>
      </c>
      <c r="I42" s="572">
        <f>SUMIF(A41:A41,"=1",I41:I41)</f>
        <v>247156.36</v>
      </c>
      <c r="J42" s="573">
        <f>SUMIF(A41:A41,"=1",J41:J41)</f>
        <v>100</v>
      </c>
    </row>
    <row r="44" spans="1:52">
      <c r="B44" s="321" t="s">
        <v>2642</v>
      </c>
    </row>
    <row r="45" spans="1:52" ht="12.75">
      <c r="B45" s="856" t="s">
        <v>2643</v>
      </c>
      <c r="C45" s="856"/>
      <c r="D45" s="856"/>
      <c r="E45" s="856"/>
      <c r="F45" s="856"/>
      <c r="G45" s="856"/>
      <c r="H45" s="856"/>
      <c r="I45" s="856"/>
      <c r="J45" s="856"/>
      <c r="AZ45" s="574" t="str">
        <f>B45</f>
        <v>Kanalizace a vodovod</v>
      </c>
    </row>
    <row r="48" spans="1:52" ht="15.75">
      <c r="B48" s="575" t="s">
        <v>2644</v>
      </c>
    </row>
    <row r="50" spans="1:10" ht="25.5" customHeight="1">
      <c r="A50" s="576"/>
      <c r="B50" s="577" t="s">
        <v>2640</v>
      </c>
      <c r="C50" s="577" t="s">
        <v>1524</v>
      </c>
      <c r="D50" s="578"/>
      <c r="E50" s="578"/>
      <c r="F50" s="579" t="s">
        <v>2645</v>
      </c>
      <c r="G50" s="579"/>
      <c r="H50" s="579"/>
      <c r="I50" s="857" t="s">
        <v>1343</v>
      </c>
      <c r="J50" s="857"/>
    </row>
    <row r="51" spans="1:10" ht="25.5" customHeight="1">
      <c r="A51" s="580"/>
      <c r="B51" s="581" t="s">
        <v>35</v>
      </c>
      <c r="C51" s="858" t="s">
        <v>1357</v>
      </c>
      <c r="D51" s="859"/>
      <c r="E51" s="859"/>
      <c r="F51" s="582" t="s">
        <v>36</v>
      </c>
      <c r="G51" s="583"/>
      <c r="H51" s="583"/>
      <c r="I51" s="860">
        <v>34297.449999999997</v>
      </c>
      <c r="J51" s="860"/>
    </row>
    <row r="52" spans="1:10" ht="25.5" customHeight="1">
      <c r="A52" s="580"/>
      <c r="B52" s="584" t="s">
        <v>42</v>
      </c>
      <c r="C52" s="847" t="s">
        <v>1386</v>
      </c>
      <c r="D52" s="848"/>
      <c r="E52" s="848"/>
      <c r="F52" s="585" t="s">
        <v>36</v>
      </c>
      <c r="G52" s="586"/>
      <c r="H52" s="586"/>
      <c r="I52" s="849">
        <v>3305</v>
      </c>
      <c r="J52" s="849"/>
    </row>
    <row r="53" spans="1:10" ht="25.5" customHeight="1">
      <c r="A53" s="580"/>
      <c r="B53" s="584" t="s">
        <v>48</v>
      </c>
      <c r="C53" s="847" t="s">
        <v>1389</v>
      </c>
      <c r="D53" s="848"/>
      <c r="E53" s="848"/>
      <c r="F53" s="585" t="s">
        <v>36</v>
      </c>
      <c r="G53" s="586"/>
      <c r="H53" s="586"/>
      <c r="I53" s="849">
        <v>6787.5</v>
      </c>
      <c r="J53" s="849"/>
    </row>
    <row r="54" spans="1:10" ht="25.5" customHeight="1">
      <c r="A54" s="580"/>
      <c r="B54" s="584" t="s">
        <v>54</v>
      </c>
      <c r="C54" s="847" t="s">
        <v>1392</v>
      </c>
      <c r="D54" s="848"/>
      <c r="E54" s="848"/>
      <c r="F54" s="585" t="s">
        <v>36</v>
      </c>
      <c r="G54" s="586"/>
      <c r="H54" s="586"/>
      <c r="I54" s="849">
        <v>2130</v>
      </c>
      <c r="J54" s="849"/>
    </row>
    <row r="55" spans="1:10" ht="25.5" customHeight="1">
      <c r="A55" s="580"/>
      <c r="B55" s="584" t="s">
        <v>38</v>
      </c>
      <c r="C55" s="847" t="s">
        <v>1395</v>
      </c>
      <c r="D55" s="848"/>
      <c r="E55" s="848"/>
      <c r="F55" s="585" t="s">
        <v>36</v>
      </c>
      <c r="G55" s="586"/>
      <c r="H55" s="586"/>
      <c r="I55" s="849">
        <v>85383</v>
      </c>
      <c r="J55" s="849"/>
    </row>
    <row r="56" spans="1:10" ht="25.5" customHeight="1">
      <c r="A56" s="580"/>
      <c r="B56" s="584" t="s">
        <v>1412</v>
      </c>
      <c r="C56" s="847" t="s">
        <v>1413</v>
      </c>
      <c r="D56" s="848"/>
      <c r="E56" s="848"/>
      <c r="F56" s="585" t="s">
        <v>36</v>
      </c>
      <c r="G56" s="586"/>
      <c r="H56" s="586"/>
      <c r="I56" s="849">
        <v>1892</v>
      </c>
      <c r="J56" s="849"/>
    </row>
    <row r="57" spans="1:10" ht="25.5" customHeight="1">
      <c r="A57" s="580"/>
      <c r="B57" s="584" t="s">
        <v>1416</v>
      </c>
      <c r="C57" s="847" t="s">
        <v>1417</v>
      </c>
      <c r="D57" s="848"/>
      <c r="E57" s="848"/>
      <c r="F57" s="585" t="s">
        <v>49</v>
      </c>
      <c r="G57" s="586"/>
      <c r="H57" s="586"/>
      <c r="I57" s="849">
        <v>38839.949999999997</v>
      </c>
      <c r="J57" s="849"/>
    </row>
    <row r="58" spans="1:10" ht="25.5" customHeight="1">
      <c r="A58" s="580"/>
      <c r="B58" s="584" t="s">
        <v>1449</v>
      </c>
      <c r="C58" s="847" t="s">
        <v>1450</v>
      </c>
      <c r="D58" s="848"/>
      <c r="E58" s="848"/>
      <c r="F58" s="585" t="s">
        <v>49</v>
      </c>
      <c r="G58" s="586"/>
      <c r="H58" s="586"/>
      <c r="I58" s="849">
        <v>9562.42</v>
      </c>
      <c r="J58" s="849"/>
    </row>
    <row r="59" spans="1:10" ht="25.5" customHeight="1">
      <c r="A59" s="580"/>
      <c r="B59" s="584" t="s">
        <v>1484</v>
      </c>
      <c r="C59" s="847" t="s">
        <v>1485</v>
      </c>
      <c r="D59" s="848"/>
      <c r="E59" s="848"/>
      <c r="F59" s="585" t="s">
        <v>49</v>
      </c>
      <c r="G59" s="586"/>
      <c r="H59" s="586"/>
      <c r="I59" s="849">
        <v>19333.98</v>
      </c>
      <c r="J59" s="849"/>
    </row>
    <row r="60" spans="1:10" ht="25.5" customHeight="1">
      <c r="A60" s="580"/>
      <c r="B60" s="587" t="s">
        <v>1512</v>
      </c>
      <c r="C60" s="850" t="s">
        <v>1513</v>
      </c>
      <c r="D60" s="851"/>
      <c r="E60" s="851"/>
      <c r="F60" s="588" t="s">
        <v>49</v>
      </c>
      <c r="G60" s="589"/>
      <c r="H60" s="589"/>
      <c r="I60" s="852">
        <v>2730.06</v>
      </c>
      <c r="J60" s="852"/>
    </row>
    <row r="61" spans="1:10" ht="25.5" customHeight="1">
      <c r="A61" s="590"/>
      <c r="B61" s="591" t="s">
        <v>106</v>
      </c>
      <c r="C61" s="591"/>
      <c r="D61" s="592"/>
      <c r="E61" s="592"/>
      <c r="F61" s="593"/>
      <c r="G61" s="594"/>
      <c r="H61" s="594"/>
      <c r="I61" s="846">
        <f>SUM(I51:I60)</f>
        <v>204261.36000000004</v>
      </c>
      <c r="J61" s="846"/>
    </row>
    <row r="62" spans="1:10">
      <c r="F62" s="595"/>
      <c r="G62" s="595"/>
      <c r="H62" s="595"/>
      <c r="I62" s="595"/>
      <c r="J62" s="595"/>
    </row>
    <row r="63" spans="1:10">
      <c r="F63" s="595"/>
      <c r="G63" s="595"/>
      <c r="H63" s="595"/>
      <c r="I63" s="595"/>
      <c r="J63" s="595"/>
    </row>
    <row r="64" spans="1:10">
      <c r="F64" s="595"/>
      <c r="G64" s="595"/>
      <c r="H64" s="595"/>
      <c r="I64" s="595"/>
      <c r="J64" s="595"/>
    </row>
  </sheetData>
  <mergeCells count="66">
    <mergeCell ref="B18:B19"/>
    <mergeCell ref="B16:B17"/>
    <mergeCell ref="E17:F17"/>
    <mergeCell ref="G17:H17"/>
    <mergeCell ref="G19:H19"/>
    <mergeCell ref="E19:F19"/>
    <mergeCell ref="E16:F16"/>
    <mergeCell ref="G16:H16"/>
    <mergeCell ref="B1:J1"/>
    <mergeCell ref="D11:G11"/>
    <mergeCell ref="D12:G12"/>
    <mergeCell ref="D13:G13"/>
    <mergeCell ref="E15:F15"/>
    <mergeCell ref="G15:H15"/>
    <mergeCell ref="I15:J15"/>
    <mergeCell ref="I16:J16"/>
    <mergeCell ref="E18:F18"/>
    <mergeCell ref="G18:H18"/>
    <mergeCell ref="I18:J18"/>
    <mergeCell ref="E20:F20"/>
    <mergeCell ref="G20:H20"/>
    <mergeCell ref="I20:J20"/>
    <mergeCell ref="I17:J17"/>
    <mergeCell ref="I19:J19"/>
    <mergeCell ref="E21:F21"/>
    <mergeCell ref="G21:H21"/>
    <mergeCell ref="I21:J21"/>
    <mergeCell ref="E22:F22"/>
    <mergeCell ref="G22:H22"/>
    <mergeCell ref="I22:J22"/>
    <mergeCell ref="C41:E41"/>
    <mergeCell ref="E23:F23"/>
    <mergeCell ref="G23:H23"/>
    <mergeCell ref="I23:J23"/>
    <mergeCell ref="G25:I25"/>
    <mergeCell ref="G26:I26"/>
    <mergeCell ref="G27:I27"/>
    <mergeCell ref="G28:I28"/>
    <mergeCell ref="G29:I29"/>
    <mergeCell ref="G30:I30"/>
    <mergeCell ref="G31:I31"/>
    <mergeCell ref="D37:E37"/>
    <mergeCell ref="C56:E56"/>
    <mergeCell ref="I56:J56"/>
    <mergeCell ref="C53:E53"/>
    <mergeCell ref="B42:E42"/>
    <mergeCell ref="B45:J45"/>
    <mergeCell ref="I50:J50"/>
    <mergeCell ref="C51:E51"/>
    <mergeCell ref="I51:J51"/>
    <mergeCell ref="C52:E52"/>
    <mergeCell ref="I52:J52"/>
    <mergeCell ref="I53:J53"/>
    <mergeCell ref="C54:E54"/>
    <mergeCell ref="I54:J54"/>
    <mergeCell ref="C55:E55"/>
    <mergeCell ref="I55:J55"/>
    <mergeCell ref="I61:J61"/>
    <mergeCell ref="C57:E57"/>
    <mergeCell ref="I57:J57"/>
    <mergeCell ref="C58:E58"/>
    <mergeCell ref="I58:J58"/>
    <mergeCell ref="C59:E59"/>
    <mergeCell ref="I59:J59"/>
    <mergeCell ref="C60:E60"/>
    <mergeCell ref="I60:J60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00"/>
  <sheetViews>
    <sheetView topLeftCell="A30" workbookViewId="0">
      <selection activeCell="F69" sqref="F69"/>
    </sheetView>
  </sheetViews>
  <sheetFormatPr defaultRowHeight="10.5" outlineLevelRow="1"/>
  <cols>
    <col min="1" max="1" width="5" style="321" customWidth="1"/>
    <col min="2" max="2" width="16.83203125" style="322" customWidth="1"/>
    <col min="3" max="3" width="44.6640625" style="322" customWidth="1"/>
    <col min="4" max="4" width="5.33203125" style="321" customWidth="1"/>
    <col min="5" max="5" width="12.33203125" style="321" customWidth="1"/>
    <col min="6" max="6" width="11.5" style="321" customWidth="1"/>
    <col min="7" max="7" width="14.83203125" style="321" customWidth="1"/>
    <col min="8" max="21" width="0" style="321" hidden="1" customWidth="1"/>
    <col min="22" max="28" width="9.33203125" style="321"/>
    <col min="29" max="39" width="0" style="321" hidden="1" customWidth="1"/>
    <col min="40" max="16384" width="9.33203125" style="321"/>
  </cols>
  <sheetData>
    <row r="1" spans="1:60" ht="15.75" customHeight="1">
      <c r="A1" s="892" t="s">
        <v>1327</v>
      </c>
      <c r="B1" s="892"/>
      <c r="C1" s="892"/>
      <c r="D1" s="892"/>
      <c r="E1" s="892"/>
      <c r="F1" s="892"/>
      <c r="G1" s="892"/>
      <c r="AE1" s="321" t="s">
        <v>1328</v>
      </c>
    </row>
    <row r="2" spans="1:60" ht="24.95" customHeight="1">
      <c r="A2" s="312" t="s">
        <v>1329</v>
      </c>
      <c r="B2" s="313"/>
      <c r="C2" s="893" t="s">
        <v>1330</v>
      </c>
      <c r="D2" s="894"/>
      <c r="E2" s="894"/>
      <c r="F2" s="894"/>
      <c r="G2" s="895"/>
      <c r="AE2" s="321" t="s">
        <v>1331</v>
      </c>
    </row>
    <row r="3" spans="1:60" ht="24.95" hidden="1" customHeight="1">
      <c r="A3" s="314" t="s">
        <v>1332</v>
      </c>
      <c r="B3" s="315"/>
      <c r="C3" s="896"/>
      <c r="D3" s="896"/>
      <c r="E3" s="896"/>
      <c r="F3" s="896"/>
      <c r="G3" s="897"/>
      <c r="AE3" s="321" t="s">
        <v>1333</v>
      </c>
    </row>
    <row r="4" spans="1:60" ht="24.95" hidden="1" customHeight="1">
      <c r="A4" s="314" t="s">
        <v>1334</v>
      </c>
      <c r="B4" s="315"/>
      <c r="C4" s="898"/>
      <c r="D4" s="896"/>
      <c r="E4" s="896"/>
      <c r="F4" s="896"/>
      <c r="G4" s="897"/>
      <c r="AE4" s="321" t="s">
        <v>1335</v>
      </c>
    </row>
    <row r="5" spans="1:60" hidden="1">
      <c r="A5" s="316" t="s">
        <v>1336</v>
      </c>
      <c r="B5" s="317"/>
      <c r="C5" s="317"/>
      <c r="D5" s="318"/>
      <c r="E5" s="319"/>
      <c r="F5" s="319"/>
      <c r="G5" s="320"/>
      <c r="AE5" s="321" t="s">
        <v>1337</v>
      </c>
    </row>
    <row r="6" spans="1:60">
      <c r="D6" s="323"/>
    </row>
    <row r="7" spans="1:60" ht="31.5">
      <c r="A7" s="324" t="s">
        <v>1338</v>
      </c>
      <c r="B7" s="325" t="s">
        <v>1339</v>
      </c>
      <c r="C7" s="325" t="s">
        <v>1340</v>
      </c>
      <c r="D7" s="326" t="s">
        <v>103</v>
      </c>
      <c r="E7" s="324" t="s">
        <v>1341</v>
      </c>
      <c r="F7" s="327" t="s">
        <v>1342</v>
      </c>
      <c r="G7" s="328" t="s">
        <v>1343</v>
      </c>
      <c r="H7" s="353" t="s">
        <v>1344</v>
      </c>
      <c r="I7" s="353" t="s">
        <v>1345</v>
      </c>
      <c r="J7" s="353" t="s">
        <v>43</v>
      </c>
      <c r="K7" s="353" t="s">
        <v>1346</v>
      </c>
      <c r="L7" s="353" t="s">
        <v>80</v>
      </c>
      <c r="M7" s="353" t="s">
        <v>1347</v>
      </c>
      <c r="N7" s="353" t="s">
        <v>1348</v>
      </c>
      <c r="O7" s="353" t="s">
        <v>1349</v>
      </c>
      <c r="P7" s="353" t="s">
        <v>1350</v>
      </c>
      <c r="Q7" s="353" t="s">
        <v>1351</v>
      </c>
      <c r="R7" s="353" t="s">
        <v>1352</v>
      </c>
      <c r="S7" s="353" t="s">
        <v>1353</v>
      </c>
      <c r="T7" s="353" t="s">
        <v>1354</v>
      </c>
      <c r="U7" s="354" t="s">
        <v>1355</v>
      </c>
    </row>
    <row r="8" spans="1:60">
      <c r="A8" s="329" t="s">
        <v>1356</v>
      </c>
      <c r="B8" s="330" t="s">
        <v>35</v>
      </c>
      <c r="C8" s="331" t="s">
        <v>1357</v>
      </c>
      <c r="D8" s="332"/>
      <c r="E8" s="333"/>
      <c r="F8" s="334"/>
      <c r="G8" s="334">
        <f>SUMIF(AE9:AE21,"&lt;&gt;NOR",G9:G21)</f>
        <v>0</v>
      </c>
      <c r="H8" s="334"/>
      <c r="I8" s="334">
        <f>SUM(I9:I21)</f>
        <v>7028.84</v>
      </c>
      <c r="J8" s="334"/>
      <c r="K8" s="334">
        <f>SUM(K9:K21)</f>
        <v>27268.61</v>
      </c>
      <c r="L8" s="334"/>
      <c r="M8" s="334">
        <f>SUM(M9:M21)</f>
        <v>0</v>
      </c>
      <c r="N8" s="334"/>
      <c r="O8" s="334">
        <f>SUM(O9:O21)</f>
        <v>17.489999999999998</v>
      </c>
      <c r="P8" s="334"/>
      <c r="Q8" s="334">
        <f>SUM(Q9:Q21)</f>
        <v>0</v>
      </c>
      <c r="R8" s="334"/>
      <c r="S8" s="334"/>
      <c r="T8" s="355"/>
      <c r="U8" s="334">
        <f>SUM(U9:U21)</f>
        <v>74.140000000000015</v>
      </c>
      <c r="AE8" s="321" t="s">
        <v>1358</v>
      </c>
    </row>
    <row r="9" spans="1:60" ht="11.25" outlineLevel="1">
      <c r="A9" s="335">
        <v>1</v>
      </c>
      <c r="B9" s="336" t="s">
        <v>1359</v>
      </c>
      <c r="C9" s="337" t="s">
        <v>1360</v>
      </c>
      <c r="D9" s="338" t="s">
        <v>1361</v>
      </c>
      <c r="E9" s="339">
        <v>31</v>
      </c>
      <c r="F9" s="340"/>
      <c r="G9" s="340">
        <f>E9*F9</f>
        <v>0</v>
      </c>
      <c r="H9" s="340">
        <v>0</v>
      </c>
      <c r="I9" s="340">
        <f t="shared" ref="I9:I21" si="0">ROUND(E9*H9,2)</f>
        <v>0</v>
      </c>
      <c r="J9" s="340">
        <v>182.5</v>
      </c>
      <c r="K9" s="340">
        <f t="shared" ref="K9:K21" si="1">ROUND(E9*J9,2)</f>
        <v>5657.5</v>
      </c>
      <c r="L9" s="340">
        <v>21</v>
      </c>
      <c r="M9" s="340">
        <f t="shared" ref="M9:M21" si="2">G9*(1+L9/100)</f>
        <v>0</v>
      </c>
      <c r="N9" s="340">
        <v>0</v>
      </c>
      <c r="O9" s="340">
        <f t="shared" ref="O9:O21" si="3">ROUND(E9*N9,2)</f>
        <v>0</v>
      </c>
      <c r="P9" s="340">
        <v>0</v>
      </c>
      <c r="Q9" s="340">
        <f t="shared" ref="Q9:Q21" si="4">ROUND(E9*P9,2)</f>
        <v>0</v>
      </c>
      <c r="R9" s="340"/>
      <c r="S9" s="340"/>
      <c r="T9" s="356">
        <v>0.2</v>
      </c>
      <c r="U9" s="340">
        <f t="shared" ref="U9:U21" si="5">ROUND(E9*T9,2)</f>
        <v>6.2</v>
      </c>
      <c r="V9" s="357"/>
      <c r="W9" s="357"/>
      <c r="X9" s="357"/>
      <c r="Y9" s="357"/>
      <c r="Z9" s="357"/>
      <c r="AA9" s="357"/>
      <c r="AB9" s="357"/>
      <c r="AC9" s="357"/>
      <c r="AD9" s="357"/>
      <c r="AE9" s="357" t="s">
        <v>1362</v>
      </c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</row>
    <row r="10" spans="1:60" ht="11.25" outlineLevel="1">
      <c r="A10" s="335">
        <v>2</v>
      </c>
      <c r="B10" s="336" t="s">
        <v>1363</v>
      </c>
      <c r="C10" s="337" t="s">
        <v>1364</v>
      </c>
      <c r="D10" s="338" t="s">
        <v>158</v>
      </c>
      <c r="E10" s="339">
        <v>1</v>
      </c>
      <c r="F10" s="340"/>
      <c r="G10" s="340">
        <f t="shared" ref="G10:G75" si="6">E10*F10</f>
        <v>0</v>
      </c>
      <c r="H10" s="340">
        <v>1339</v>
      </c>
      <c r="I10" s="340">
        <f t="shared" si="0"/>
        <v>1339</v>
      </c>
      <c r="J10" s="340">
        <v>0</v>
      </c>
      <c r="K10" s="340">
        <f t="shared" si="1"/>
        <v>0</v>
      </c>
      <c r="L10" s="340">
        <v>21</v>
      </c>
      <c r="M10" s="340">
        <f t="shared" si="2"/>
        <v>0</v>
      </c>
      <c r="N10" s="340">
        <v>0.432</v>
      </c>
      <c r="O10" s="340">
        <f t="shared" si="3"/>
        <v>0.43</v>
      </c>
      <c r="P10" s="340">
        <v>0</v>
      </c>
      <c r="Q10" s="340">
        <f t="shared" si="4"/>
        <v>0</v>
      </c>
      <c r="R10" s="340"/>
      <c r="S10" s="340"/>
      <c r="T10" s="356">
        <v>0</v>
      </c>
      <c r="U10" s="340">
        <f t="shared" si="5"/>
        <v>0</v>
      </c>
      <c r="V10" s="357"/>
      <c r="W10" s="357"/>
      <c r="X10" s="357"/>
      <c r="Y10" s="357"/>
      <c r="Z10" s="357"/>
      <c r="AA10" s="357"/>
      <c r="AB10" s="357"/>
      <c r="AC10" s="357"/>
      <c r="AD10" s="357"/>
      <c r="AE10" s="357" t="s">
        <v>1365</v>
      </c>
      <c r="AF10" s="357"/>
      <c r="AG10" s="357"/>
      <c r="AH10" s="357"/>
      <c r="AI10" s="357"/>
      <c r="AJ10" s="357"/>
      <c r="AK10" s="357"/>
      <c r="AL10" s="357"/>
      <c r="AM10" s="357"/>
      <c r="AN10" s="357"/>
      <c r="AO10" s="357"/>
      <c r="AP10" s="357"/>
      <c r="AQ10" s="357"/>
      <c r="AR10" s="357"/>
      <c r="AS10" s="357"/>
      <c r="AT10" s="357"/>
      <c r="AU10" s="357"/>
      <c r="AV10" s="357"/>
      <c r="AW10" s="357"/>
      <c r="AX10" s="357"/>
      <c r="AY10" s="357"/>
      <c r="AZ10" s="357"/>
      <c r="BA10" s="357"/>
      <c r="BB10" s="357"/>
      <c r="BC10" s="357"/>
      <c r="BD10" s="357"/>
      <c r="BE10" s="357"/>
      <c r="BF10" s="357"/>
      <c r="BG10" s="357"/>
      <c r="BH10" s="357"/>
    </row>
    <row r="11" spans="1:60" ht="11.25" outlineLevel="1">
      <c r="A11" s="335">
        <v>3</v>
      </c>
      <c r="B11" s="336" t="s">
        <v>1366</v>
      </c>
      <c r="C11" s="337" t="s">
        <v>1367</v>
      </c>
      <c r="D11" s="338" t="s">
        <v>1361</v>
      </c>
      <c r="E11" s="339">
        <v>31</v>
      </c>
      <c r="F11" s="340"/>
      <c r="G11" s="340">
        <f t="shared" si="6"/>
        <v>0</v>
      </c>
      <c r="H11" s="340">
        <v>0</v>
      </c>
      <c r="I11" s="340">
        <f t="shared" si="0"/>
        <v>0</v>
      </c>
      <c r="J11" s="340">
        <v>23.5</v>
      </c>
      <c r="K11" s="340">
        <f t="shared" si="1"/>
        <v>728.5</v>
      </c>
      <c r="L11" s="340">
        <v>21</v>
      </c>
      <c r="M11" s="340">
        <f t="shared" si="2"/>
        <v>0</v>
      </c>
      <c r="N11" s="340">
        <v>0</v>
      </c>
      <c r="O11" s="340">
        <f t="shared" si="3"/>
        <v>0</v>
      </c>
      <c r="P11" s="340">
        <v>0</v>
      </c>
      <c r="Q11" s="340">
        <f t="shared" si="4"/>
        <v>0</v>
      </c>
      <c r="R11" s="340"/>
      <c r="S11" s="340"/>
      <c r="T11" s="356">
        <v>8.4000000000000005E-2</v>
      </c>
      <c r="U11" s="340">
        <f t="shared" si="5"/>
        <v>2.6</v>
      </c>
      <c r="V11" s="357"/>
      <c r="W11" s="357"/>
      <c r="X11" s="357"/>
      <c r="Y11" s="357"/>
      <c r="Z11" s="357"/>
      <c r="AA11" s="357"/>
      <c r="AB11" s="357"/>
      <c r="AC11" s="357"/>
      <c r="AD11" s="357"/>
      <c r="AE11" s="357" t="s">
        <v>1362</v>
      </c>
      <c r="AF11" s="357"/>
      <c r="AG11" s="357"/>
      <c r="AH11" s="357"/>
      <c r="AI11" s="357"/>
      <c r="AJ11" s="357"/>
      <c r="AK11" s="357"/>
      <c r="AL11" s="357"/>
      <c r="AM11" s="357"/>
      <c r="AN11" s="357"/>
      <c r="AO11" s="357"/>
      <c r="AP11" s="357"/>
      <c r="AQ11" s="357"/>
      <c r="AR11" s="357"/>
      <c r="AS11" s="357"/>
      <c r="AT11" s="357"/>
      <c r="AU11" s="357"/>
      <c r="AV11" s="357"/>
      <c r="AW11" s="357"/>
      <c r="AX11" s="357"/>
      <c r="AY11" s="357"/>
      <c r="AZ11" s="357"/>
      <c r="BA11" s="357"/>
      <c r="BB11" s="357"/>
      <c r="BC11" s="357"/>
      <c r="BD11" s="357"/>
      <c r="BE11" s="357"/>
      <c r="BF11" s="357"/>
      <c r="BG11" s="357"/>
      <c r="BH11" s="357"/>
    </row>
    <row r="12" spans="1:60" ht="11.25" outlineLevel="1">
      <c r="A12" s="335">
        <v>4</v>
      </c>
      <c r="B12" s="336" t="s">
        <v>1368</v>
      </c>
      <c r="C12" s="337" t="s">
        <v>1369</v>
      </c>
      <c r="D12" s="338" t="s">
        <v>1361</v>
      </c>
      <c r="E12" s="339">
        <v>31</v>
      </c>
      <c r="F12" s="340"/>
      <c r="G12" s="340">
        <f t="shared" si="6"/>
        <v>0</v>
      </c>
      <c r="H12" s="340">
        <v>0</v>
      </c>
      <c r="I12" s="340">
        <f t="shared" si="0"/>
        <v>0</v>
      </c>
      <c r="J12" s="340">
        <v>76.400000000000006</v>
      </c>
      <c r="K12" s="340">
        <f t="shared" si="1"/>
        <v>2368.4</v>
      </c>
      <c r="L12" s="340">
        <v>21</v>
      </c>
      <c r="M12" s="340">
        <f t="shared" si="2"/>
        <v>0</v>
      </c>
      <c r="N12" s="340">
        <v>0</v>
      </c>
      <c r="O12" s="340">
        <f t="shared" si="3"/>
        <v>0</v>
      </c>
      <c r="P12" s="340">
        <v>0</v>
      </c>
      <c r="Q12" s="340">
        <f t="shared" si="4"/>
        <v>0</v>
      </c>
      <c r="R12" s="340"/>
      <c r="S12" s="340"/>
      <c r="T12" s="356">
        <v>0.34499999999999997</v>
      </c>
      <c r="U12" s="340">
        <f t="shared" si="5"/>
        <v>10.7</v>
      </c>
      <c r="V12" s="357"/>
      <c r="W12" s="357"/>
      <c r="X12" s="357"/>
      <c r="Y12" s="357"/>
      <c r="Z12" s="357"/>
      <c r="AA12" s="357"/>
      <c r="AB12" s="357"/>
      <c r="AC12" s="357"/>
      <c r="AD12" s="357"/>
      <c r="AE12" s="357" t="s">
        <v>1362</v>
      </c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357"/>
      <c r="BE12" s="357"/>
      <c r="BF12" s="357"/>
      <c r="BG12" s="357"/>
      <c r="BH12" s="357"/>
    </row>
    <row r="13" spans="1:60" ht="11.25" outlineLevel="1">
      <c r="A13" s="335">
        <v>5</v>
      </c>
      <c r="B13" s="336" t="s">
        <v>1370</v>
      </c>
      <c r="C13" s="337" t="s">
        <v>1371</v>
      </c>
      <c r="D13" s="338" t="s">
        <v>1361</v>
      </c>
      <c r="E13" s="339">
        <v>18.5</v>
      </c>
      <c r="F13" s="340"/>
      <c r="G13" s="340">
        <f t="shared" si="6"/>
        <v>0</v>
      </c>
      <c r="H13" s="340">
        <v>0</v>
      </c>
      <c r="I13" s="340">
        <f t="shared" si="0"/>
        <v>0</v>
      </c>
      <c r="J13" s="340">
        <v>92.9</v>
      </c>
      <c r="K13" s="340">
        <f t="shared" si="1"/>
        <v>1718.65</v>
      </c>
      <c r="L13" s="340">
        <v>21</v>
      </c>
      <c r="M13" s="340">
        <f t="shared" si="2"/>
        <v>0</v>
      </c>
      <c r="N13" s="340">
        <v>0</v>
      </c>
      <c r="O13" s="340">
        <f t="shared" si="3"/>
        <v>0</v>
      </c>
      <c r="P13" s="340">
        <v>0</v>
      </c>
      <c r="Q13" s="340">
        <f t="shared" si="4"/>
        <v>0</v>
      </c>
      <c r="R13" s="340"/>
      <c r="S13" s="340"/>
      <c r="T13" s="356">
        <v>0.20200000000000001</v>
      </c>
      <c r="U13" s="340">
        <f t="shared" si="5"/>
        <v>3.74</v>
      </c>
      <c r="V13" s="357"/>
      <c r="W13" s="357"/>
      <c r="X13" s="357"/>
      <c r="Y13" s="357"/>
      <c r="Z13" s="357"/>
      <c r="AA13" s="357"/>
      <c r="AB13" s="357"/>
      <c r="AC13" s="357"/>
      <c r="AD13" s="357"/>
      <c r="AE13" s="357" t="s">
        <v>1362</v>
      </c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57"/>
      <c r="AV13" s="357"/>
      <c r="AW13" s="357"/>
      <c r="AX13" s="357"/>
      <c r="AY13" s="357"/>
      <c r="AZ13" s="357"/>
      <c r="BA13" s="357"/>
      <c r="BB13" s="357"/>
      <c r="BC13" s="357"/>
      <c r="BD13" s="357"/>
      <c r="BE13" s="357"/>
      <c r="BF13" s="357"/>
      <c r="BG13" s="357"/>
      <c r="BH13" s="357"/>
    </row>
    <row r="14" spans="1:60" ht="11.25" outlineLevel="1">
      <c r="A14" s="335">
        <v>6</v>
      </c>
      <c r="B14" s="336" t="s">
        <v>1372</v>
      </c>
      <c r="C14" s="337" t="s">
        <v>1373</v>
      </c>
      <c r="D14" s="338" t="s">
        <v>1361</v>
      </c>
      <c r="E14" s="339">
        <v>10</v>
      </c>
      <c r="F14" s="340"/>
      <c r="G14" s="340">
        <f t="shared" si="6"/>
        <v>0</v>
      </c>
      <c r="H14" s="340">
        <v>0</v>
      </c>
      <c r="I14" s="340">
        <f t="shared" si="0"/>
        <v>0</v>
      </c>
      <c r="J14" s="340">
        <v>208</v>
      </c>
      <c r="K14" s="340">
        <f t="shared" si="1"/>
        <v>2080</v>
      </c>
      <c r="L14" s="340">
        <v>21</v>
      </c>
      <c r="M14" s="340">
        <f t="shared" si="2"/>
        <v>0</v>
      </c>
      <c r="N14" s="340">
        <v>0</v>
      </c>
      <c r="O14" s="340">
        <f t="shared" si="3"/>
        <v>0</v>
      </c>
      <c r="P14" s="340">
        <v>0</v>
      </c>
      <c r="Q14" s="340">
        <f t="shared" si="4"/>
        <v>0</v>
      </c>
      <c r="R14" s="340"/>
      <c r="S14" s="340"/>
      <c r="T14" s="356">
        <v>0.94</v>
      </c>
      <c r="U14" s="340">
        <f t="shared" si="5"/>
        <v>9.4</v>
      </c>
      <c r="V14" s="357"/>
      <c r="W14" s="357"/>
      <c r="X14" s="357"/>
      <c r="Y14" s="357"/>
      <c r="Z14" s="357"/>
      <c r="AA14" s="357"/>
      <c r="AB14" s="357"/>
      <c r="AC14" s="357"/>
      <c r="AD14" s="357"/>
      <c r="AE14" s="357" t="s">
        <v>1362</v>
      </c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  <c r="BD14" s="357"/>
      <c r="BE14" s="357"/>
      <c r="BF14" s="357"/>
      <c r="BG14" s="357"/>
      <c r="BH14" s="357"/>
    </row>
    <row r="15" spans="1:60" ht="22.5" outlineLevel="1">
      <c r="A15" s="335">
        <v>7</v>
      </c>
      <c r="B15" s="336" t="s">
        <v>1374</v>
      </c>
      <c r="C15" s="337" t="s">
        <v>1375</v>
      </c>
      <c r="D15" s="338" t="s">
        <v>1361</v>
      </c>
      <c r="E15" s="339">
        <v>10</v>
      </c>
      <c r="F15" s="340"/>
      <c r="G15" s="340">
        <f t="shared" si="6"/>
        <v>0</v>
      </c>
      <c r="H15" s="340">
        <v>506.55</v>
      </c>
      <c r="I15" s="340">
        <f t="shared" si="0"/>
        <v>5065.5</v>
      </c>
      <c r="J15" s="340">
        <v>351.45</v>
      </c>
      <c r="K15" s="340">
        <f t="shared" si="1"/>
        <v>3514.5</v>
      </c>
      <c r="L15" s="340">
        <v>21</v>
      </c>
      <c r="M15" s="340">
        <f t="shared" si="2"/>
        <v>0</v>
      </c>
      <c r="N15" s="340">
        <v>1.7</v>
      </c>
      <c r="O15" s="340">
        <f t="shared" si="3"/>
        <v>17</v>
      </c>
      <c r="P15" s="340">
        <v>0</v>
      </c>
      <c r="Q15" s="340">
        <f t="shared" si="4"/>
        <v>0</v>
      </c>
      <c r="R15" s="340"/>
      <c r="S15" s="340"/>
      <c r="T15" s="356">
        <v>1.587</v>
      </c>
      <c r="U15" s="340">
        <f t="shared" si="5"/>
        <v>15.87</v>
      </c>
      <c r="V15" s="357"/>
      <c r="W15" s="357"/>
      <c r="X15" s="357"/>
      <c r="Y15" s="357"/>
      <c r="Z15" s="357"/>
      <c r="AA15" s="357"/>
      <c r="AB15" s="357"/>
      <c r="AC15" s="357"/>
      <c r="AD15" s="357"/>
      <c r="AE15" s="357" t="s">
        <v>1362</v>
      </c>
      <c r="AF15" s="357"/>
      <c r="AG15" s="357"/>
      <c r="AH15" s="357"/>
      <c r="AI15" s="357"/>
      <c r="AJ15" s="357"/>
      <c r="AK15" s="357"/>
      <c r="AL15" s="357"/>
      <c r="AM15" s="357"/>
      <c r="AN15" s="357"/>
      <c r="AO15" s="357"/>
      <c r="AP15" s="357"/>
      <c r="AQ15" s="357"/>
      <c r="AR15" s="357"/>
      <c r="AS15" s="357"/>
      <c r="AT15" s="357"/>
      <c r="AU15" s="357"/>
      <c r="AV15" s="357"/>
      <c r="AW15" s="357"/>
      <c r="AX15" s="357"/>
      <c r="AY15" s="357"/>
      <c r="AZ15" s="357"/>
      <c r="BA15" s="357"/>
      <c r="BB15" s="357"/>
      <c r="BC15" s="357"/>
      <c r="BD15" s="357"/>
      <c r="BE15" s="357"/>
      <c r="BF15" s="357"/>
      <c r="BG15" s="357"/>
      <c r="BH15" s="357"/>
    </row>
    <row r="16" spans="1:60" ht="11.25" outlineLevel="1">
      <c r="A16" s="335">
        <v>8</v>
      </c>
      <c r="B16" s="336" t="s">
        <v>1376</v>
      </c>
      <c r="C16" s="337" t="s">
        <v>1377</v>
      </c>
      <c r="D16" s="338" t="s">
        <v>166</v>
      </c>
      <c r="E16" s="339">
        <v>62</v>
      </c>
      <c r="F16" s="340"/>
      <c r="G16" s="340">
        <f t="shared" si="6"/>
        <v>0</v>
      </c>
      <c r="H16" s="340">
        <v>10.07</v>
      </c>
      <c r="I16" s="340">
        <f t="shared" si="0"/>
        <v>624.34</v>
      </c>
      <c r="J16" s="340">
        <v>78.63</v>
      </c>
      <c r="K16" s="340">
        <f t="shared" si="1"/>
        <v>4875.0600000000004</v>
      </c>
      <c r="L16" s="340">
        <v>21</v>
      </c>
      <c r="M16" s="340">
        <f t="shared" si="2"/>
        <v>0</v>
      </c>
      <c r="N16" s="340">
        <v>9.8999999999999999E-4</v>
      </c>
      <c r="O16" s="340">
        <f t="shared" si="3"/>
        <v>0.06</v>
      </c>
      <c r="P16" s="340">
        <v>0</v>
      </c>
      <c r="Q16" s="340">
        <f t="shared" si="4"/>
        <v>0</v>
      </c>
      <c r="R16" s="340"/>
      <c r="S16" s="340"/>
      <c r="T16" s="356">
        <v>0.23599999999999999</v>
      </c>
      <c r="U16" s="340">
        <f t="shared" si="5"/>
        <v>14.63</v>
      </c>
      <c r="V16" s="357"/>
      <c r="W16" s="357"/>
      <c r="X16" s="357"/>
      <c r="Y16" s="357"/>
      <c r="Z16" s="357"/>
      <c r="AA16" s="357"/>
      <c r="AB16" s="357"/>
      <c r="AC16" s="357"/>
      <c r="AD16" s="357"/>
      <c r="AE16" s="357" t="s">
        <v>1362</v>
      </c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  <c r="BE16" s="357"/>
      <c r="BF16" s="357"/>
      <c r="BG16" s="357"/>
      <c r="BH16" s="357"/>
    </row>
    <row r="17" spans="1:60" ht="11.25" outlineLevel="1">
      <c r="A17" s="335">
        <v>9</v>
      </c>
      <c r="B17" s="336" t="s">
        <v>1378</v>
      </c>
      <c r="C17" s="337" t="s">
        <v>1379</v>
      </c>
      <c r="D17" s="338" t="s">
        <v>166</v>
      </c>
      <c r="E17" s="339">
        <v>62</v>
      </c>
      <c r="F17" s="340"/>
      <c r="G17" s="340">
        <f t="shared" si="6"/>
        <v>0</v>
      </c>
      <c r="H17" s="340">
        <v>0</v>
      </c>
      <c r="I17" s="340">
        <f t="shared" si="0"/>
        <v>0</v>
      </c>
      <c r="J17" s="340">
        <v>19.2</v>
      </c>
      <c r="K17" s="340">
        <f t="shared" si="1"/>
        <v>1190.4000000000001</v>
      </c>
      <c r="L17" s="340">
        <v>21</v>
      </c>
      <c r="M17" s="340">
        <f t="shared" si="2"/>
        <v>0</v>
      </c>
      <c r="N17" s="340">
        <v>0</v>
      </c>
      <c r="O17" s="340">
        <f t="shared" si="3"/>
        <v>0</v>
      </c>
      <c r="P17" s="340">
        <v>0</v>
      </c>
      <c r="Q17" s="340">
        <f t="shared" si="4"/>
        <v>0</v>
      </c>
      <c r="R17" s="340"/>
      <c r="S17" s="340"/>
      <c r="T17" s="356">
        <v>7.0000000000000007E-2</v>
      </c>
      <c r="U17" s="340">
        <f t="shared" si="5"/>
        <v>4.34</v>
      </c>
      <c r="V17" s="357"/>
      <c r="W17" s="357"/>
      <c r="X17" s="357"/>
      <c r="Y17" s="357"/>
      <c r="Z17" s="357"/>
      <c r="AA17" s="357"/>
      <c r="AB17" s="357"/>
      <c r="AC17" s="357"/>
      <c r="AD17" s="357"/>
      <c r="AE17" s="357" t="s">
        <v>1362</v>
      </c>
      <c r="AF17" s="357"/>
      <c r="AG17" s="357"/>
      <c r="AH17" s="357"/>
      <c r="AI17" s="357"/>
      <c r="AJ17" s="357"/>
      <c r="AK17" s="357"/>
      <c r="AL17" s="357"/>
      <c r="AM17" s="357"/>
      <c r="AN17" s="357"/>
      <c r="AO17" s="357"/>
      <c r="AP17" s="357"/>
      <c r="AQ17" s="357"/>
      <c r="AR17" s="357"/>
      <c r="AS17" s="357"/>
      <c r="AT17" s="357"/>
      <c r="AU17" s="357"/>
      <c r="AV17" s="357"/>
      <c r="AW17" s="357"/>
      <c r="AX17" s="357"/>
      <c r="AY17" s="357"/>
      <c r="AZ17" s="357"/>
      <c r="BA17" s="357"/>
      <c r="BB17" s="357"/>
      <c r="BC17" s="357"/>
      <c r="BD17" s="357"/>
      <c r="BE17" s="357"/>
      <c r="BF17" s="357"/>
      <c r="BG17" s="357"/>
      <c r="BH17" s="357"/>
    </row>
    <row r="18" spans="1:60" ht="22.5" outlineLevel="1">
      <c r="A18" s="335">
        <v>10</v>
      </c>
      <c r="B18" s="336" t="s">
        <v>1359</v>
      </c>
      <c r="C18" s="337" t="s">
        <v>1380</v>
      </c>
      <c r="D18" s="338" t="s">
        <v>1361</v>
      </c>
      <c r="E18" s="339">
        <v>2</v>
      </c>
      <c r="F18" s="340"/>
      <c r="G18" s="340">
        <f t="shared" si="6"/>
        <v>0</v>
      </c>
      <c r="H18" s="340">
        <v>0</v>
      </c>
      <c r="I18" s="340">
        <f t="shared" si="0"/>
        <v>0</v>
      </c>
      <c r="J18" s="340">
        <v>182.5</v>
      </c>
      <c r="K18" s="340">
        <f t="shared" si="1"/>
        <v>365</v>
      </c>
      <c r="L18" s="340">
        <v>21</v>
      </c>
      <c r="M18" s="340">
        <f t="shared" si="2"/>
        <v>0</v>
      </c>
      <c r="N18" s="340">
        <v>0</v>
      </c>
      <c r="O18" s="340">
        <f t="shared" si="3"/>
        <v>0</v>
      </c>
      <c r="P18" s="340">
        <v>0</v>
      </c>
      <c r="Q18" s="340">
        <f t="shared" si="4"/>
        <v>0</v>
      </c>
      <c r="R18" s="340"/>
      <c r="S18" s="340"/>
      <c r="T18" s="356">
        <v>0.2</v>
      </c>
      <c r="U18" s="340">
        <f t="shared" si="5"/>
        <v>0.4</v>
      </c>
      <c r="V18" s="357"/>
      <c r="W18" s="357"/>
      <c r="X18" s="357"/>
      <c r="Y18" s="357"/>
      <c r="Z18" s="357"/>
      <c r="AA18" s="357"/>
      <c r="AB18" s="357"/>
      <c r="AC18" s="357"/>
      <c r="AD18" s="357"/>
      <c r="AE18" s="357" t="s">
        <v>1362</v>
      </c>
      <c r="AF18" s="357"/>
      <c r="AG18" s="357"/>
      <c r="AH18" s="357"/>
      <c r="AI18" s="357"/>
      <c r="AJ18" s="357"/>
      <c r="AK18" s="357"/>
      <c r="AL18" s="357"/>
      <c r="AM18" s="357"/>
      <c r="AN18" s="357"/>
      <c r="AO18" s="357"/>
      <c r="AP18" s="357"/>
      <c r="AQ18" s="357"/>
      <c r="AR18" s="357"/>
      <c r="AS18" s="357"/>
      <c r="AT18" s="357"/>
      <c r="AU18" s="357"/>
      <c r="AV18" s="357"/>
      <c r="AW18" s="357"/>
      <c r="AX18" s="357"/>
      <c r="AY18" s="357"/>
      <c r="AZ18" s="357"/>
      <c r="BA18" s="357"/>
      <c r="BB18" s="357"/>
      <c r="BC18" s="357"/>
      <c r="BD18" s="357"/>
      <c r="BE18" s="357"/>
      <c r="BF18" s="357"/>
      <c r="BG18" s="357"/>
      <c r="BH18" s="357"/>
    </row>
    <row r="19" spans="1:60" ht="22.5" outlineLevel="1">
      <c r="A19" s="335">
        <v>11</v>
      </c>
      <c r="B19" s="336" t="s">
        <v>1368</v>
      </c>
      <c r="C19" s="337" t="s">
        <v>1381</v>
      </c>
      <c r="D19" s="338" t="s">
        <v>1361</v>
      </c>
      <c r="E19" s="339">
        <v>2</v>
      </c>
      <c r="F19" s="340"/>
      <c r="G19" s="340">
        <f t="shared" si="6"/>
        <v>0</v>
      </c>
      <c r="H19" s="340">
        <v>0</v>
      </c>
      <c r="I19" s="340">
        <f t="shared" si="0"/>
        <v>0</v>
      </c>
      <c r="J19" s="340">
        <v>76.400000000000006</v>
      </c>
      <c r="K19" s="340">
        <f t="shared" si="1"/>
        <v>152.80000000000001</v>
      </c>
      <c r="L19" s="340">
        <v>21</v>
      </c>
      <c r="M19" s="340">
        <f t="shared" si="2"/>
        <v>0</v>
      </c>
      <c r="N19" s="340">
        <v>0</v>
      </c>
      <c r="O19" s="340">
        <f t="shared" si="3"/>
        <v>0</v>
      </c>
      <c r="P19" s="340">
        <v>0</v>
      </c>
      <c r="Q19" s="340">
        <f t="shared" si="4"/>
        <v>0</v>
      </c>
      <c r="R19" s="340"/>
      <c r="S19" s="340"/>
      <c r="T19" s="356">
        <v>0.34499999999999997</v>
      </c>
      <c r="U19" s="340">
        <f t="shared" si="5"/>
        <v>0.69</v>
      </c>
      <c r="V19" s="357"/>
      <c r="W19" s="357"/>
      <c r="X19" s="357"/>
      <c r="Y19" s="357"/>
      <c r="Z19" s="357"/>
      <c r="AA19" s="357"/>
      <c r="AB19" s="357"/>
      <c r="AC19" s="357"/>
      <c r="AD19" s="357"/>
      <c r="AE19" s="357" t="s">
        <v>1362</v>
      </c>
      <c r="AF19" s="357"/>
      <c r="AG19" s="357"/>
      <c r="AH19" s="357"/>
      <c r="AI19" s="357"/>
      <c r="AJ19" s="357"/>
      <c r="AK19" s="357"/>
      <c r="AL19" s="357"/>
      <c r="AM19" s="357"/>
      <c r="AN19" s="357"/>
      <c r="AO19" s="357"/>
      <c r="AP19" s="357"/>
      <c r="AQ19" s="357"/>
      <c r="AR19" s="357"/>
      <c r="AS19" s="357"/>
      <c r="AT19" s="357"/>
      <c r="AU19" s="357"/>
      <c r="AV19" s="357"/>
      <c r="AW19" s="357"/>
      <c r="AX19" s="357"/>
      <c r="AY19" s="357"/>
      <c r="AZ19" s="357"/>
      <c r="BA19" s="357"/>
      <c r="BB19" s="357"/>
      <c r="BC19" s="357"/>
      <c r="BD19" s="357"/>
      <c r="BE19" s="357"/>
      <c r="BF19" s="357"/>
      <c r="BG19" s="357"/>
      <c r="BH19" s="357"/>
    </row>
    <row r="20" spans="1:60" ht="11.25" outlineLevel="1">
      <c r="A20" s="335">
        <v>12</v>
      </c>
      <c r="B20" s="336" t="s">
        <v>1370</v>
      </c>
      <c r="C20" s="337" t="s">
        <v>1382</v>
      </c>
      <c r="D20" s="338" t="s">
        <v>1361</v>
      </c>
      <c r="E20" s="339">
        <v>2</v>
      </c>
      <c r="F20" s="340"/>
      <c r="G20" s="340">
        <f t="shared" si="6"/>
        <v>0</v>
      </c>
      <c r="H20" s="340">
        <v>0</v>
      </c>
      <c r="I20" s="340">
        <f t="shared" si="0"/>
        <v>0</v>
      </c>
      <c r="J20" s="340">
        <v>92.9</v>
      </c>
      <c r="K20" s="340">
        <f t="shared" si="1"/>
        <v>185.8</v>
      </c>
      <c r="L20" s="340">
        <v>21</v>
      </c>
      <c r="M20" s="340">
        <f t="shared" si="2"/>
        <v>0</v>
      </c>
      <c r="N20" s="340">
        <v>0</v>
      </c>
      <c r="O20" s="340">
        <f t="shared" si="3"/>
        <v>0</v>
      </c>
      <c r="P20" s="340">
        <v>0</v>
      </c>
      <c r="Q20" s="340">
        <f t="shared" si="4"/>
        <v>0</v>
      </c>
      <c r="R20" s="340"/>
      <c r="S20" s="340"/>
      <c r="T20" s="356">
        <v>0.20200000000000001</v>
      </c>
      <c r="U20" s="340">
        <f t="shared" si="5"/>
        <v>0.4</v>
      </c>
      <c r="V20" s="357"/>
      <c r="W20" s="357"/>
      <c r="X20" s="357"/>
      <c r="Y20" s="357"/>
      <c r="Z20" s="357"/>
      <c r="AA20" s="357"/>
      <c r="AB20" s="357"/>
      <c r="AC20" s="357"/>
      <c r="AD20" s="357"/>
      <c r="AE20" s="357" t="s">
        <v>1362</v>
      </c>
      <c r="AF20" s="357"/>
      <c r="AG20" s="357"/>
      <c r="AH20" s="357"/>
      <c r="AI20" s="357"/>
      <c r="AJ20" s="357"/>
      <c r="AK20" s="357"/>
      <c r="AL20" s="357"/>
      <c r="AM20" s="357"/>
      <c r="AN20" s="357"/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</row>
    <row r="21" spans="1:60" ht="11.25" outlineLevel="1">
      <c r="A21" s="335">
        <v>13</v>
      </c>
      <c r="B21" s="336" t="s">
        <v>1383</v>
      </c>
      <c r="C21" s="337" t="s">
        <v>1384</v>
      </c>
      <c r="D21" s="338" t="s">
        <v>1361</v>
      </c>
      <c r="E21" s="339">
        <v>16</v>
      </c>
      <c r="F21" s="340"/>
      <c r="G21" s="340">
        <f t="shared" si="6"/>
        <v>0</v>
      </c>
      <c r="H21" s="340">
        <v>0</v>
      </c>
      <c r="I21" s="340">
        <f t="shared" si="0"/>
        <v>0</v>
      </c>
      <c r="J21" s="340">
        <v>277</v>
      </c>
      <c r="K21" s="340">
        <f t="shared" si="1"/>
        <v>4432</v>
      </c>
      <c r="L21" s="340">
        <v>21</v>
      </c>
      <c r="M21" s="340">
        <f t="shared" si="2"/>
        <v>0</v>
      </c>
      <c r="N21" s="340">
        <v>0</v>
      </c>
      <c r="O21" s="340">
        <f t="shared" si="3"/>
        <v>0</v>
      </c>
      <c r="P21" s="340">
        <v>0</v>
      </c>
      <c r="Q21" s="340">
        <f t="shared" si="4"/>
        <v>0</v>
      </c>
      <c r="R21" s="340"/>
      <c r="S21" s="340"/>
      <c r="T21" s="356">
        <v>0.32334000000000002</v>
      </c>
      <c r="U21" s="340">
        <f t="shared" si="5"/>
        <v>5.17</v>
      </c>
      <c r="V21" s="357"/>
      <c r="W21" s="357"/>
      <c r="X21" s="357"/>
      <c r="Y21" s="357"/>
      <c r="Z21" s="357"/>
      <c r="AA21" s="357"/>
      <c r="AB21" s="357"/>
      <c r="AC21" s="357"/>
      <c r="AD21" s="357"/>
      <c r="AE21" s="357" t="s">
        <v>1385</v>
      </c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  <c r="AW21" s="357"/>
      <c r="AX21" s="357"/>
      <c r="AY21" s="357"/>
      <c r="AZ21" s="357"/>
      <c r="BA21" s="357"/>
      <c r="BB21" s="357"/>
      <c r="BC21" s="357"/>
      <c r="BD21" s="357"/>
      <c r="BE21" s="357"/>
      <c r="BF21" s="357"/>
      <c r="BG21" s="357"/>
      <c r="BH21" s="357"/>
    </row>
    <row r="22" spans="1:60">
      <c r="A22" s="341" t="s">
        <v>1356</v>
      </c>
      <c r="B22" s="342" t="s">
        <v>42</v>
      </c>
      <c r="C22" s="343" t="s">
        <v>1386</v>
      </c>
      <c r="D22" s="344"/>
      <c r="E22" s="345"/>
      <c r="F22" s="346"/>
      <c r="G22" s="346">
        <f>SUMIF(AE23:AE23,"&lt;&gt;NOR",G23:G23)</f>
        <v>0</v>
      </c>
      <c r="H22" s="346"/>
      <c r="I22" s="346">
        <f>SUM(I23:I23)</f>
        <v>2078.44</v>
      </c>
      <c r="J22" s="346"/>
      <c r="K22" s="346">
        <f>SUM(K23:K23)</f>
        <v>1226.56</v>
      </c>
      <c r="L22" s="346"/>
      <c r="M22" s="346">
        <f>SUM(M23:M23)</f>
        <v>0</v>
      </c>
      <c r="N22" s="346"/>
      <c r="O22" s="346">
        <f>SUM(O23:O23)</f>
        <v>3.03</v>
      </c>
      <c r="P22" s="346"/>
      <c r="Q22" s="346">
        <f>SUM(Q23:Q23)</f>
        <v>0</v>
      </c>
      <c r="R22" s="346"/>
      <c r="S22" s="346"/>
      <c r="T22" s="358"/>
      <c r="U22" s="346">
        <f>SUM(U23:U23)</f>
        <v>2.4500000000000002</v>
      </c>
      <c r="AE22" s="321" t="s">
        <v>1358</v>
      </c>
    </row>
    <row r="23" spans="1:60" ht="11.25" outlineLevel="1">
      <c r="A23" s="335">
        <v>14</v>
      </c>
      <c r="B23" s="336" t="s">
        <v>1387</v>
      </c>
      <c r="C23" s="337" t="s">
        <v>1388</v>
      </c>
      <c r="D23" s="338" t="s">
        <v>1361</v>
      </c>
      <c r="E23" s="339">
        <v>1</v>
      </c>
      <c r="F23" s="340"/>
      <c r="G23" s="340">
        <f t="shared" si="6"/>
        <v>0</v>
      </c>
      <c r="H23" s="340">
        <v>2078.44</v>
      </c>
      <c r="I23" s="340">
        <f>ROUND(E23*H23,2)</f>
        <v>2078.44</v>
      </c>
      <c r="J23" s="340">
        <v>1226.56</v>
      </c>
      <c r="K23" s="340">
        <f>ROUND(E23*J23,2)</f>
        <v>1226.56</v>
      </c>
      <c r="L23" s="340">
        <v>21</v>
      </c>
      <c r="M23" s="340">
        <f>G23*(1+L23/100)</f>
        <v>0</v>
      </c>
      <c r="N23" s="340">
        <v>3.0264099999999998</v>
      </c>
      <c r="O23" s="340">
        <f>ROUND(E23*N23,2)</f>
        <v>3.03</v>
      </c>
      <c r="P23" s="340">
        <v>0</v>
      </c>
      <c r="Q23" s="340">
        <f>ROUND(E23*P23,2)</f>
        <v>0</v>
      </c>
      <c r="R23" s="340"/>
      <c r="S23" s="340"/>
      <c r="T23" s="356">
        <v>2.4500000000000002</v>
      </c>
      <c r="U23" s="340">
        <f>ROUND(E23*T23,2)</f>
        <v>2.4500000000000002</v>
      </c>
      <c r="V23" s="357"/>
      <c r="W23" s="357"/>
      <c r="X23" s="357"/>
      <c r="Y23" s="357"/>
      <c r="Z23" s="357"/>
      <c r="AA23" s="357"/>
      <c r="AB23" s="357"/>
      <c r="AC23" s="357"/>
      <c r="AD23" s="357"/>
      <c r="AE23" s="357" t="s">
        <v>1385</v>
      </c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7"/>
      <c r="AU23" s="357"/>
      <c r="AV23" s="357"/>
      <c r="AW23" s="357"/>
      <c r="AX23" s="357"/>
      <c r="AY23" s="357"/>
      <c r="AZ23" s="357"/>
      <c r="BA23" s="357"/>
      <c r="BB23" s="357"/>
      <c r="BC23" s="357"/>
      <c r="BD23" s="357"/>
      <c r="BE23" s="357"/>
      <c r="BF23" s="357"/>
      <c r="BG23" s="357"/>
      <c r="BH23" s="357"/>
    </row>
    <row r="24" spans="1:60">
      <c r="A24" s="341" t="s">
        <v>1356</v>
      </c>
      <c r="B24" s="342" t="s">
        <v>48</v>
      </c>
      <c r="C24" s="343" t="s">
        <v>1389</v>
      </c>
      <c r="D24" s="344"/>
      <c r="E24" s="345"/>
      <c r="F24" s="346"/>
      <c r="G24" s="346">
        <f>SUMIF(AE25:AE25,"&lt;&gt;NOR",G25:G25)</f>
        <v>0</v>
      </c>
      <c r="H24" s="346"/>
      <c r="I24" s="346">
        <f>SUM(I25:I25)</f>
        <v>4699.2</v>
      </c>
      <c r="J24" s="346"/>
      <c r="K24" s="346">
        <f>SUM(K25:K25)</f>
        <v>2088.3000000000002</v>
      </c>
      <c r="L24" s="346"/>
      <c r="M24" s="346">
        <f>SUM(M25:M25)</f>
        <v>0</v>
      </c>
      <c r="N24" s="346"/>
      <c r="O24" s="346">
        <f>SUM(O25:O25)</f>
        <v>3.92</v>
      </c>
      <c r="P24" s="346"/>
      <c r="Q24" s="346">
        <f>SUM(Q25:Q25)</f>
        <v>0</v>
      </c>
      <c r="R24" s="346"/>
      <c r="S24" s="346"/>
      <c r="T24" s="358"/>
      <c r="U24" s="346">
        <f>SUM(U25:U25)</f>
        <v>8.6199999999999992</v>
      </c>
      <c r="AE24" s="321" t="s">
        <v>1358</v>
      </c>
    </row>
    <row r="25" spans="1:60" ht="22.5" outlineLevel="1">
      <c r="A25" s="335">
        <v>15</v>
      </c>
      <c r="B25" s="336" t="s">
        <v>1390</v>
      </c>
      <c r="C25" s="337" t="s">
        <v>1391</v>
      </c>
      <c r="D25" s="338" t="s">
        <v>1361</v>
      </c>
      <c r="E25" s="339">
        <v>1.5</v>
      </c>
      <c r="F25" s="340"/>
      <c r="G25" s="340">
        <f t="shared" si="6"/>
        <v>0</v>
      </c>
      <c r="H25" s="340">
        <v>3132.8</v>
      </c>
      <c r="I25" s="340">
        <f>ROUND(E25*H25,2)</f>
        <v>4699.2</v>
      </c>
      <c r="J25" s="340">
        <v>1392.1999999999998</v>
      </c>
      <c r="K25" s="340">
        <f>ROUND(E25*J25,2)</f>
        <v>2088.3000000000002</v>
      </c>
      <c r="L25" s="340">
        <v>21</v>
      </c>
      <c r="M25" s="340">
        <f>G25*(1+L25/100)</f>
        <v>0</v>
      </c>
      <c r="N25" s="340">
        <v>2.61267</v>
      </c>
      <c r="O25" s="340">
        <f>ROUND(E25*N25,2)</f>
        <v>3.92</v>
      </c>
      <c r="P25" s="340">
        <v>0</v>
      </c>
      <c r="Q25" s="340">
        <f>ROUND(E25*P25,2)</f>
        <v>0</v>
      </c>
      <c r="R25" s="340"/>
      <c r="S25" s="340"/>
      <c r="T25" s="356">
        <v>5.7489999999999997</v>
      </c>
      <c r="U25" s="340">
        <f>ROUND(E25*T25,2)</f>
        <v>8.6199999999999992</v>
      </c>
      <c r="V25" s="357"/>
      <c r="W25" s="357"/>
      <c r="X25" s="357"/>
      <c r="Y25" s="357"/>
      <c r="Z25" s="357"/>
      <c r="AA25" s="357"/>
      <c r="AB25" s="357"/>
      <c r="AC25" s="357"/>
      <c r="AD25" s="357"/>
      <c r="AE25" s="357" t="s">
        <v>1362</v>
      </c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7"/>
      <c r="AU25" s="357"/>
      <c r="AV25" s="357"/>
      <c r="AW25" s="357"/>
      <c r="AX25" s="357"/>
      <c r="AY25" s="357"/>
      <c r="AZ25" s="357"/>
      <c r="BA25" s="357"/>
      <c r="BB25" s="357"/>
      <c r="BC25" s="357"/>
      <c r="BD25" s="357"/>
      <c r="BE25" s="357"/>
      <c r="BF25" s="357"/>
      <c r="BG25" s="357"/>
      <c r="BH25" s="357"/>
    </row>
    <row r="26" spans="1:60">
      <c r="A26" s="341" t="s">
        <v>1356</v>
      </c>
      <c r="B26" s="342" t="s">
        <v>54</v>
      </c>
      <c r="C26" s="343" t="s">
        <v>1392</v>
      </c>
      <c r="D26" s="344"/>
      <c r="E26" s="345"/>
      <c r="F26" s="346"/>
      <c r="G26" s="346">
        <f>SUMIF(AE27:AE27,"&lt;&gt;NOR",G27:G27)</f>
        <v>0</v>
      </c>
      <c r="H26" s="346"/>
      <c r="I26" s="346">
        <f>SUM(I27:I27)</f>
        <v>1384.4</v>
      </c>
      <c r="J26" s="346"/>
      <c r="K26" s="346">
        <f>SUM(K27:K27)</f>
        <v>745.6</v>
      </c>
      <c r="L26" s="346"/>
      <c r="M26" s="346">
        <f>SUM(M27:M27)</f>
        <v>0</v>
      </c>
      <c r="N26" s="346"/>
      <c r="O26" s="346">
        <f>SUM(O27:O27)</f>
        <v>4.7300000000000004</v>
      </c>
      <c r="P26" s="346"/>
      <c r="Q26" s="346">
        <f>SUM(Q27:Q27)</f>
        <v>0</v>
      </c>
      <c r="R26" s="346"/>
      <c r="S26" s="346"/>
      <c r="T26" s="358"/>
      <c r="U26" s="346">
        <f>SUM(U27:U27)</f>
        <v>3.29</v>
      </c>
      <c r="AE26" s="321" t="s">
        <v>1358</v>
      </c>
    </row>
    <row r="27" spans="1:60" ht="11.25" outlineLevel="1">
      <c r="A27" s="335">
        <v>16</v>
      </c>
      <c r="B27" s="336" t="s">
        <v>1393</v>
      </c>
      <c r="C27" s="337" t="s">
        <v>1394</v>
      </c>
      <c r="D27" s="338" t="s">
        <v>1361</v>
      </c>
      <c r="E27" s="339">
        <v>2.5</v>
      </c>
      <c r="F27" s="340"/>
      <c r="G27" s="340">
        <f t="shared" si="6"/>
        <v>0</v>
      </c>
      <c r="H27" s="340">
        <v>553.76</v>
      </c>
      <c r="I27" s="340">
        <f>ROUND(E27*H27,2)</f>
        <v>1384.4</v>
      </c>
      <c r="J27" s="340">
        <v>298.24</v>
      </c>
      <c r="K27" s="340">
        <f>ROUND(E27*J27,2)</f>
        <v>745.6</v>
      </c>
      <c r="L27" s="340">
        <v>21</v>
      </c>
      <c r="M27" s="340">
        <f>G27*(1+L27/100)</f>
        <v>0</v>
      </c>
      <c r="N27" s="340">
        <v>1.8907700000000001</v>
      </c>
      <c r="O27" s="340">
        <f>ROUND(E27*N27,2)</f>
        <v>4.7300000000000004</v>
      </c>
      <c r="P27" s="340">
        <v>0</v>
      </c>
      <c r="Q27" s="340">
        <f>ROUND(E27*P27,2)</f>
        <v>0</v>
      </c>
      <c r="R27" s="340"/>
      <c r="S27" s="340"/>
      <c r="T27" s="356">
        <v>1.3169999999999999</v>
      </c>
      <c r="U27" s="340">
        <f>ROUND(E27*T27,2)</f>
        <v>3.29</v>
      </c>
      <c r="V27" s="357"/>
      <c r="W27" s="357"/>
      <c r="X27" s="357"/>
      <c r="Y27" s="357"/>
      <c r="Z27" s="357"/>
      <c r="AA27" s="357"/>
      <c r="AB27" s="357"/>
      <c r="AC27" s="357"/>
      <c r="AD27" s="357"/>
      <c r="AE27" s="357" t="s">
        <v>1362</v>
      </c>
      <c r="AF27" s="357"/>
      <c r="AG27" s="357"/>
      <c r="AH27" s="357"/>
      <c r="AI27" s="357"/>
      <c r="AJ27" s="357"/>
      <c r="AK27" s="357"/>
      <c r="AL27" s="357"/>
      <c r="AM27" s="357"/>
      <c r="AN27" s="357"/>
      <c r="AO27" s="357"/>
      <c r="AP27" s="357"/>
      <c r="AQ27" s="357"/>
      <c r="AR27" s="357"/>
      <c r="AS27" s="357"/>
      <c r="AT27" s="357"/>
      <c r="AU27" s="357"/>
      <c r="AV27" s="357"/>
      <c r="AW27" s="357"/>
      <c r="AX27" s="357"/>
      <c r="AY27" s="357"/>
      <c r="AZ27" s="357"/>
      <c r="BA27" s="357"/>
      <c r="BB27" s="357"/>
      <c r="BC27" s="357"/>
      <c r="BD27" s="357"/>
      <c r="BE27" s="357"/>
      <c r="BF27" s="357"/>
      <c r="BG27" s="357"/>
      <c r="BH27" s="357"/>
    </row>
    <row r="28" spans="1:60">
      <c r="A28" s="341" t="s">
        <v>1356</v>
      </c>
      <c r="B28" s="342" t="s">
        <v>38</v>
      </c>
      <c r="C28" s="343" t="s">
        <v>1395</v>
      </c>
      <c r="D28" s="344"/>
      <c r="E28" s="345"/>
      <c r="F28" s="346"/>
      <c r="G28" s="346">
        <f>SUMIF(AE29:AE36,"&lt;&gt;NOR",G29:G36)</f>
        <v>0</v>
      </c>
      <c r="H28" s="346"/>
      <c r="I28" s="346">
        <f>SUM(I29:I36)</f>
        <v>13230.8</v>
      </c>
      <c r="J28" s="346"/>
      <c r="K28" s="346">
        <f>SUM(K29:K36)</f>
        <v>72152.2</v>
      </c>
      <c r="L28" s="346"/>
      <c r="M28" s="346">
        <f>SUM(M29:M36)</f>
        <v>0</v>
      </c>
      <c r="N28" s="346"/>
      <c r="O28" s="346">
        <f>SUM(O29:O36)</f>
        <v>1.31</v>
      </c>
      <c r="P28" s="346"/>
      <c r="Q28" s="346">
        <f>SUM(Q29:Q36)</f>
        <v>0</v>
      </c>
      <c r="R28" s="346"/>
      <c r="S28" s="346"/>
      <c r="T28" s="358"/>
      <c r="U28" s="346">
        <f>SUM(U29:U36)</f>
        <v>8.07</v>
      </c>
      <c r="AE28" s="321" t="s">
        <v>1358</v>
      </c>
    </row>
    <row r="29" spans="1:60" ht="11.25" outlineLevel="1">
      <c r="A29" s="335">
        <v>17</v>
      </c>
      <c r="B29" s="336" t="s">
        <v>1396</v>
      </c>
      <c r="C29" s="337" t="s">
        <v>1397</v>
      </c>
      <c r="D29" s="338" t="s">
        <v>158</v>
      </c>
      <c r="E29" s="339">
        <v>1</v>
      </c>
      <c r="F29" s="340"/>
      <c r="G29" s="340">
        <f t="shared" si="6"/>
        <v>0</v>
      </c>
      <c r="H29" s="340">
        <v>0</v>
      </c>
      <c r="I29" s="340">
        <f t="shared" ref="I29:I36" si="7">ROUND(E29*H29,2)</f>
        <v>0</v>
      </c>
      <c r="J29" s="340">
        <v>166.5</v>
      </c>
      <c r="K29" s="340">
        <f t="shared" ref="K29:K36" si="8">ROUND(E29*J29,2)</f>
        <v>166.5</v>
      </c>
      <c r="L29" s="340">
        <v>21</v>
      </c>
      <c r="M29" s="340">
        <f t="shared" ref="M29:M36" si="9">G29*(1+L29/100)</f>
        <v>0</v>
      </c>
      <c r="N29" s="340">
        <v>0</v>
      </c>
      <c r="O29" s="340">
        <f t="shared" ref="O29:O36" si="10">ROUND(E29*N29,2)</f>
        <v>0</v>
      </c>
      <c r="P29" s="340">
        <v>0</v>
      </c>
      <c r="Q29" s="340">
        <f t="shared" ref="Q29:Q36" si="11">ROUND(E29*P29,2)</f>
        <v>0</v>
      </c>
      <c r="R29" s="340"/>
      <c r="S29" s="340"/>
      <c r="T29" s="356">
        <v>0.65</v>
      </c>
      <c r="U29" s="340">
        <f t="shared" ref="U29:U36" si="12">ROUND(E29*T29,2)</f>
        <v>0.65</v>
      </c>
      <c r="V29" s="357"/>
      <c r="W29" s="357"/>
      <c r="X29" s="357"/>
      <c r="Y29" s="357"/>
      <c r="Z29" s="357"/>
      <c r="AA29" s="357"/>
      <c r="AB29" s="357"/>
      <c r="AC29" s="357"/>
      <c r="AD29" s="357"/>
      <c r="AE29" s="357" t="s">
        <v>1362</v>
      </c>
      <c r="AF29" s="357"/>
      <c r="AG29" s="357"/>
      <c r="AH29" s="357"/>
      <c r="AI29" s="357"/>
      <c r="AJ29" s="357"/>
      <c r="AK29" s="357"/>
      <c r="AL29" s="357"/>
      <c r="AM29" s="357"/>
      <c r="AN29" s="357"/>
      <c r="AO29" s="357"/>
      <c r="AP29" s="357"/>
      <c r="AQ29" s="357"/>
      <c r="AR29" s="357"/>
      <c r="AS29" s="357"/>
      <c r="AT29" s="357"/>
      <c r="AU29" s="357"/>
      <c r="AV29" s="357"/>
      <c r="AW29" s="357"/>
      <c r="AX29" s="357"/>
      <c r="AY29" s="357"/>
      <c r="AZ29" s="357"/>
      <c r="BA29" s="357"/>
      <c r="BB29" s="357"/>
      <c r="BC29" s="357"/>
      <c r="BD29" s="357"/>
      <c r="BE29" s="357"/>
      <c r="BF29" s="357"/>
      <c r="BG29" s="357"/>
      <c r="BH29" s="357"/>
    </row>
    <row r="30" spans="1:60" ht="11.25" outlineLevel="1">
      <c r="A30" s="335">
        <v>18</v>
      </c>
      <c r="B30" s="336" t="s">
        <v>1398</v>
      </c>
      <c r="C30" s="337" t="s">
        <v>1399</v>
      </c>
      <c r="D30" s="338" t="s">
        <v>158</v>
      </c>
      <c r="E30" s="339">
        <v>1</v>
      </c>
      <c r="F30" s="340"/>
      <c r="G30" s="340">
        <f t="shared" si="6"/>
        <v>0</v>
      </c>
      <c r="H30" s="340">
        <v>7809.01</v>
      </c>
      <c r="I30" s="340">
        <f t="shared" si="7"/>
        <v>7809.01</v>
      </c>
      <c r="J30" s="340">
        <v>340.98999999999978</v>
      </c>
      <c r="K30" s="340">
        <f t="shared" si="8"/>
        <v>340.99</v>
      </c>
      <c r="L30" s="340">
        <v>21</v>
      </c>
      <c r="M30" s="340">
        <f t="shared" si="9"/>
        <v>0</v>
      </c>
      <c r="N30" s="340">
        <v>5.953E-2</v>
      </c>
      <c r="O30" s="340">
        <f t="shared" si="10"/>
        <v>0.06</v>
      </c>
      <c r="P30" s="340">
        <v>0</v>
      </c>
      <c r="Q30" s="340">
        <f t="shared" si="11"/>
        <v>0</v>
      </c>
      <c r="R30" s="340"/>
      <c r="S30" s="340"/>
      <c r="T30" s="356">
        <v>1.34259</v>
      </c>
      <c r="U30" s="340">
        <f t="shared" si="12"/>
        <v>1.34</v>
      </c>
      <c r="V30" s="357"/>
      <c r="W30" s="357"/>
      <c r="X30" s="357"/>
      <c r="Y30" s="357"/>
      <c r="Z30" s="357"/>
      <c r="AA30" s="357"/>
      <c r="AB30" s="357"/>
      <c r="AC30" s="357"/>
      <c r="AD30" s="357"/>
      <c r="AE30" s="357" t="s">
        <v>1385</v>
      </c>
      <c r="AF30" s="357"/>
      <c r="AG30" s="357"/>
      <c r="AH30" s="357"/>
      <c r="AI30" s="357"/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7"/>
      <c r="AU30" s="357"/>
      <c r="AV30" s="357"/>
      <c r="AW30" s="357"/>
      <c r="AX30" s="357"/>
      <c r="AY30" s="357"/>
      <c r="AZ30" s="357"/>
      <c r="BA30" s="357"/>
      <c r="BB30" s="357"/>
      <c r="BC30" s="357"/>
      <c r="BD30" s="357"/>
      <c r="BE30" s="357"/>
      <c r="BF30" s="357"/>
      <c r="BG30" s="357"/>
      <c r="BH30" s="357"/>
    </row>
    <row r="31" spans="1:60" ht="11.25" outlineLevel="1">
      <c r="A31" s="335">
        <v>19</v>
      </c>
      <c r="B31" s="336" t="s">
        <v>1400</v>
      </c>
      <c r="C31" s="337" t="s">
        <v>1401</v>
      </c>
      <c r="D31" s="338" t="s">
        <v>142</v>
      </c>
      <c r="E31" s="339">
        <v>1</v>
      </c>
      <c r="F31" s="340"/>
      <c r="G31" s="340">
        <f t="shared" si="6"/>
        <v>0</v>
      </c>
      <c r="H31" s="340">
        <v>0</v>
      </c>
      <c r="I31" s="340">
        <f t="shared" si="7"/>
        <v>0</v>
      </c>
      <c r="J31" s="340">
        <v>69000</v>
      </c>
      <c r="K31" s="340">
        <f t="shared" si="8"/>
        <v>69000</v>
      </c>
      <c r="L31" s="340">
        <v>21</v>
      </c>
      <c r="M31" s="340">
        <f t="shared" si="9"/>
        <v>0</v>
      </c>
      <c r="N31" s="340">
        <v>0</v>
      </c>
      <c r="O31" s="340">
        <f t="shared" si="10"/>
        <v>0</v>
      </c>
      <c r="P31" s="340">
        <v>0</v>
      </c>
      <c r="Q31" s="340">
        <f t="shared" si="11"/>
        <v>0</v>
      </c>
      <c r="R31" s="340"/>
      <c r="S31" s="340"/>
      <c r="T31" s="356">
        <v>0</v>
      </c>
      <c r="U31" s="340">
        <f t="shared" si="12"/>
        <v>0</v>
      </c>
      <c r="V31" s="357"/>
      <c r="W31" s="357"/>
      <c r="X31" s="357"/>
      <c r="Y31" s="357"/>
      <c r="Z31" s="357"/>
      <c r="AA31" s="357"/>
      <c r="AB31" s="357"/>
      <c r="AC31" s="357"/>
      <c r="AD31" s="357"/>
      <c r="AE31" s="357" t="s">
        <v>1362</v>
      </c>
      <c r="AF31" s="357"/>
      <c r="AG31" s="357"/>
      <c r="AH31" s="357"/>
      <c r="AI31" s="357"/>
      <c r="AJ31" s="357"/>
      <c r="AK31" s="357"/>
      <c r="AL31" s="357"/>
      <c r="AM31" s="357"/>
      <c r="AN31" s="357"/>
      <c r="AO31" s="357"/>
      <c r="AP31" s="357"/>
      <c r="AQ31" s="357"/>
      <c r="AR31" s="357"/>
      <c r="AS31" s="357"/>
      <c r="AT31" s="357"/>
      <c r="AU31" s="357"/>
      <c r="AV31" s="357"/>
      <c r="AW31" s="357"/>
      <c r="AX31" s="357"/>
      <c r="AY31" s="357"/>
      <c r="AZ31" s="357"/>
      <c r="BA31" s="357"/>
      <c r="BB31" s="357"/>
      <c r="BC31" s="357"/>
      <c r="BD31" s="357"/>
      <c r="BE31" s="357"/>
      <c r="BF31" s="357"/>
      <c r="BG31" s="357"/>
      <c r="BH31" s="357"/>
    </row>
    <row r="32" spans="1:60" ht="11.25" outlineLevel="1">
      <c r="A32" s="335">
        <v>20</v>
      </c>
      <c r="B32" s="336" t="s">
        <v>1402</v>
      </c>
      <c r="C32" s="337" t="s">
        <v>1403</v>
      </c>
      <c r="D32" s="338" t="s">
        <v>158</v>
      </c>
      <c r="E32" s="339">
        <v>1</v>
      </c>
      <c r="F32" s="340"/>
      <c r="G32" s="340">
        <f t="shared" si="6"/>
        <v>0</v>
      </c>
      <c r="H32" s="340">
        <v>725.89</v>
      </c>
      <c r="I32" s="340">
        <f t="shared" si="7"/>
        <v>725.89</v>
      </c>
      <c r="J32" s="340">
        <v>302.11</v>
      </c>
      <c r="K32" s="340">
        <f t="shared" si="8"/>
        <v>302.11</v>
      </c>
      <c r="L32" s="340">
        <v>21</v>
      </c>
      <c r="M32" s="340">
        <f t="shared" si="9"/>
        <v>0</v>
      </c>
      <c r="N32" s="340">
        <v>0.51066</v>
      </c>
      <c r="O32" s="340">
        <f t="shared" si="10"/>
        <v>0.51</v>
      </c>
      <c r="P32" s="340">
        <v>0</v>
      </c>
      <c r="Q32" s="340">
        <f t="shared" si="11"/>
        <v>0</v>
      </c>
      <c r="R32" s="340"/>
      <c r="S32" s="340"/>
      <c r="T32" s="356">
        <v>1.1000000000000001</v>
      </c>
      <c r="U32" s="340">
        <f t="shared" si="12"/>
        <v>1.1000000000000001</v>
      </c>
      <c r="V32" s="357"/>
      <c r="W32" s="357"/>
      <c r="X32" s="357"/>
      <c r="Y32" s="357"/>
      <c r="Z32" s="357"/>
      <c r="AA32" s="357"/>
      <c r="AB32" s="357"/>
      <c r="AC32" s="357"/>
      <c r="AD32" s="357"/>
      <c r="AE32" s="357" t="s">
        <v>1362</v>
      </c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7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</row>
    <row r="33" spans="1:60" ht="22.5" outlineLevel="1">
      <c r="A33" s="335">
        <v>21</v>
      </c>
      <c r="B33" s="336" t="s">
        <v>1404</v>
      </c>
      <c r="C33" s="337" t="s">
        <v>1405</v>
      </c>
      <c r="D33" s="338" t="s">
        <v>158</v>
      </c>
      <c r="E33" s="339">
        <v>1</v>
      </c>
      <c r="F33" s="340"/>
      <c r="G33" s="340">
        <f t="shared" si="6"/>
        <v>0</v>
      </c>
      <c r="H33" s="340">
        <v>2963.33</v>
      </c>
      <c r="I33" s="340">
        <f t="shared" si="7"/>
        <v>2963.33</v>
      </c>
      <c r="J33" s="340">
        <v>596.67000000000007</v>
      </c>
      <c r="K33" s="340">
        <f t="shared" si="8"/>
        <v>596.66999999999996</v>
      </c>
      <c r="L33" s="340">
        <v>21</v>
      </c>
      <c r="M33" s="340">
        <f t="shared" si="9"/>
        <v>0</v>
      </c>
      <c r="N33" s="340">
        <v>0.16502</v>
      </c>
      <c r="O33" s="340">
        <f t="shared" si="10"/>
        <v>0.17</v>
      </c>
      <c r="P33" s="340">
        <v>0</v>
      </c>
      <c r="Q33" s="340">
        <f t="shared" si="11"/>
        <v>0</v>
      </c>
      <c r="R33" s="340"/>
      <c r="S33" s="340"/>
      <c r="T33" s="356">
        <v>1.3140000000000001</v>
      </c>
      <c r="U33" s="340">
        <f t="shared" si="12"/>
        <v>1.31</v>
      </c>
      <c r="V33" s="357"/>
      <c r="W33" s="357"/>
      <c r="X33" s="357"/>
      <c r="Y33" s="357"/>
      <c r="Z33" s="357"/>
      <c r="AA33" s="357"/>
      <c r="AB33" s="357"/>
      <c r="AC33" s="357"/>
      <c r="AD33" s="357"/>
      <c r="AE33" s="357" t="s">
        <v>1362</v>
      </c>
      <c r="AF33" s="357"/>
      <c r="AG33" s="357"/>
      <c r="AH33" s="357"/>
      <c r="AI33" s="357"/>
      <c r="AJ33" s="357"/>
      <c r="AK33" s="357"/>
      <c r="AL33" s="357"/>
      <c r="AM33" s="357"/>
      <c r="AN33" s="357"/>
      <c r="AO33" s="357"/>
      <c r="AP33" s="357"/>
      <c r="AQ33" s="357"/>
      <c r="AR33" s="357"/>
      <c r="AS33" s="357"/>
      <c r="AT33" s="357"/>
      <c r="AU33" s="357"/>
      <c r="AV33" s="357"/>
      <c r="AW33" s="357"/>
      <c r="AX33" s="357"/>
      <c r="AY33" s="357"/>
      <c r="AZ33" s="357"/>
      <c r="BA33" s="357"/>
      <c r="BB33" s="357"/>
      <c r="BC33" s="357"/>
      <c r="BD33" s="357"/>
      <c r="BE33" s="357"/>
      <c r="BF33" s="357"/>
      <c r="BG33" s="357"/>
      <c r="BH33" s="357"/>
    </row>
    <row r="34" spans="1:60" ht="11.25" outlineLevel="1">
      <c r="A34" s="335">
        <v>22</v>
      </c>
      <c r="B34" s="336" t="s">
        <v>1406</v>
      </c>
      <c r="C34" s="337" t="s">
        <v>1407</v>
      </c>
      <c r="D34" s="338" t="s">
        <v>158</v>
      </c>
      <c r="E34" s="339">
        <v>1</v>
      </c>
      <c r="F34" s="340"/>
      <c r="G34" s="340">
        <f t="shared" si="6"/>
        <v>0</v>
      </c>
      <c r="H34" s="340">
        <v>16.57</v>
      </c>
      <c r="I34" s="340">
        <f t="shared" si="7"/>
        <v>16.57</v>
      </c>
      <c r="J34" s="340">
        <v>556.42999999999995</v>
      </c>
      <c r="K34" s="340">
        <f t="shared" si="8"/>
        <v>556.42999999999995</v>
      </c>
      <c r="L34" s="340">
        <v>21</v>
      </c>
      <c r="M34" s="340">
        <f t="shared" si="9"/>
        <v>0</v>
      </c>
      <c r="N34" s="340">
        <v>1.4069999999999999E-2</v>
      </c>
      <c r="O34" s="340">
        <f t="shared" si="10"/>
        <v>0.01</v>
      </c>
      <c r="P34" s="340">
        <v>0</v>
      </c>
      <c r="Q34" s="340">
        <f t="shared" si="11"/>
        <v>0</v>
      </c>
      <c r="R34" s="340"/>
      <c r="S34" s="340"/>
      <c r="T34" s="356">
        <v>1.302</v>
      </c>
      <c r="U34" s="340">
        <f t="shared" si="12"/>
        <v>1.3</v>
      </c>
      <c r="V34" s="357"/>
      <c r="W34" s="357"/>
      <c r="X34" s="357"/>
      <c r="Y34" s="357"/>
      <c r="Z34" s="357"/>
      <c r="AA34" s="357"/>
      <c r="AB34" s="357"/>
      <c r="AC34" s="357"/>
      <c r="AD34" s="357"/>
      <c r="AE34" s="357" t="s">
        <v>1362</v>
      </c>
      <c r="AF34" s="357"/>
      <c r="AG34" s="357"/>
      <c r="AH34" s="357"/>
      <c r="AI34" s="357"/>
      <c r="AJ34" s="357"/>
      <c r="AK34" s="357"/>
      <c r="AL34" s="357"/>
      <c r="AM34" s="357"/>
      <c r="AN34" s="357"/>
      <c r="AO34" s="357"/>
      <c r="AP34" s="357"/>
      <c r="AQ34" s="357"/>
      <c r="AR34" s="357"/>
      <c r="AS34" s="357"/>
      <c r="AT34" s="357"/>
      <c r="AU34" s="357"/>
      <c r="AV34" s="357"/>
      <c r="AW34" s="357"/>
      <c r="AX34" s="357"/>
      <c r="AY34" s="357"/>
      <c r="AZ34" s="357"/>
      <c r="BA34" s="357"/>
      <c r="BB34" s="357"/>
      <c r="BC34" s="357"/>
      <c r="BD34" s="357"/>
      <c r="BE34" s="357"/>
      <c r="BF34" s="357"/>
      <c r="BG34" s="357"/>
      <c r="BH34" s="357"/>
    </row>
    <row r="35" spans="1:60" ht="11.25" outlineLevel="1">
      <c r="A35" s="335">
        <v>23</v>
      </c>
      <c r="B35" s="336" t="s">
        <v>1408</v>
      </c>
      <c r="C35" s="337" t="s">
        <v>1409</v>
      </c>
      <c r="D35" s="338" t="s">
        <v>158</v>
      </c>
      <c r="E35" s="339">
        <v>3</v>
      </c>
      <c r="F35" s="340"/>
      <c r="G35" s="340">
        <f t="shared" si="6"/>
        <v>0</v>
      </c>
      <c r="H35" s="340">
        <v>572</v>
      </c>
      <c r="I35" s="340">
        <f t="shared" si="7"/>
        <v>1716</v>
      </c>
      <c r="J35" s="340">
        <v>0</v>
      </c>
      <c r="K35" s="340">
        <f t="shared" si="8"/>
        <v>0</v>
      </c>
      <c r="L35" s="340">
        <v>21</v>
      </c>
      <c r="M35" s="340">
        <f t="shared" si="9"/>
        <v>0</v>
      </c>
      <c r="N35" s="340">
        <v>0.185</v>
      </c>
      <c r="O35" s="340">
        <f t="shared" si="10"/>
        <v>0.56000000000000005</v>
      </c>
      <c r="P35" s="340">
        <v>0</v>
      </c>
      <c r="Q35" s="340">
        <f t="shared" si="11"/>
        <v>0</v>
      </c>
      <c r="R35" s="340"/>
      <c r="S35" s="340"/>
      <c r="T35" s="356">
        <v>0</v>
      </c>
      <c r="U35" s="340">
        <f t="shared" si="12"/>
        <v>0</v>
      </c>
      <c r="V35" s="357"/>
      <c r="W35" s="357"/>
      <c r="X35" s="357"/>
      <c r="Y35" s="357"/>
      <c r="Z35" s="357"/>
      <c r="AA35" s="357"/>
      <c r="AB35" s="357"/>
      <c r="AC35" s="357"/>
      <c r="AD35" s="357"/>
      <c r="AE35" s="357" t="s">
        <v>1365</v>
      </c>
      <c r="AF35" s="357"/>
      <c r="AG35" s="357"/>
      <c r="AH35" s="357"/>
      <c r="AI35" s="357"/>
      <c r="AJ35" s="357"/>
      <c r="AK35" s="357"/>
      <c r="AL35" s="357"/>
      <c r="AM35" s="357"/>
      <c r="AN35" s="357"/>
      <c r="AO35" s="357"/>
      <c r="AP35" s="357"/>
      <c r="AQ35" s="357"/>
      <c r="AR35" s="357"/>
      <c r="AS35" s="357"/>
      <c r="AT35" s="357"/>
      <c r="AU35" s="357"/>
      <c r="AV35" s="357"/>
      <c r="AW35" s="357"/>
      <c r="AX35" s="357"/>
      <c r="AY35" s="357"/>
      <c r="AZ35" s="357"/>
      <c r="BA35" s="357"/>
      <c r="BB35" s="357"/>
      <c r="BC35" s="357"/>
      <c r="BD35" s="357"/>
      <c r="BE35" s="357"/>
      <c r="BF35" s="357"/>
      <c r="BG35" s="357"/>
      <c r="BH35" s="357"/>
    </row>
    <row r="36" spans="1:60" ht="22.5" outlineLevel="1">
      <c r="A36" s="335">
        <v>24</v>
      </c>
      <c r="B36" s="336" t="s">
        <v>1410</v>
      </c>
      <c r="C36" s="337" t="s">
        <v>1411</v>
      </c>
      <c r="D36" s="338" t="s">
        <v>158</v>
      </c>
      <c r="E36" s="339">
        <v>3</v>
      </c>
      <c r="F36" s="340"/>
      <c r="G36" s="340">
        <f t="shared" si="6"/>
        <v>0</v>
      </c>
      <c r="H36" s="340">
        <v>0</v>
      </c>
      <c r="I36" s="340">
        <f t="shared" si="7"/>
        <v>0</v>
      </c>
      <c r="J36" s="340">
        <v>396.5</v>
      </c>
      <c r="K36" s="340">
        <f t="shared" si="8"/>
        <v>1189.5</v>
      </c>
      <c r="L36" s="340">
        <v>21</v>
      </c>
      <c r="M36" s="340">
        <f t="shared" si="9"/>
        <v>0</v>
      </c>
      <c r="N36" s="340">
        <v>0</v>
      </c>
      <c r="O36" s="340">
        <f t="shared" si="10"/>
        <v>0</v>
      </c>
      <c r="P36" s="340">
        <v>0</v>
      </c>
      <c r="Q36" s="340">
        <f t="shared" si="11"/>
        <v>0</v>
      </c>
      <c r="R36" s="340"/>
      <c r="S36" s="340"/>
      <c r="T36" s="356">
        <v>0.79</v>
      </c>
      <c r="U36" s="340">
        <f t="shared" si="12"/>
        <v>2.37</v>
      </c>
      <c r="V36" s="357"/>
      <c r="W36" s="357"/>
      <c r="X36" s="357"/>
      <c r="Y36" s="357"/>
      <c r="Z36" s="357"/>
      <c r="AA36" s="357"/>
      <c r="AB36" s="357"/>
      <c r="AC36" s="357"/>
      <c r="AD36" s="357"/>
      <c r="AE36" s="357" t="s">
        <v>1362</v>
      </c>
      <c r="AF36" s="357"/>
      <c r="AG36" s="357"/>
      <c r="AH36" s="357"/>
      <c r="AI36" s="357"/>
      <c r="AJ36" s="357"/>
      <c r="AK36" s="357"/>
      <c r="AL36" s="357"/>
      <c r="AM36" s="357"/>
      <c r="AN36" s="357"/>
      <c r="AO36" s="357"/>
      <c r="AP36" s="357"/>
      <c r="AQ36" s="357"/>
      <c r="AR36" s="357"/>
      <c r="AS36" s="357"/>
      <c r="AT36" s="357"/>
      <c r="AU36" s="357"/>
      <c r="AV36" s="357"/>
      <c r="AW36" s="357"/>
      <c r="AX36" s="357"/>
      <c r="AY36" s="357"/>
      <c r="AZ36" s="357"/>
      <c r="BA36" s="357"/>
      <c r="BB36" s="357"/>
      <c r="BC36" s="357"/>
      <c r="BD36" s="357"/>
      <c r="BE36" s="357"/>
      <c r="BF36" s="357"/>
      <c r="BG36" s="357"/>
      <c r="BH36" s="357"/>
    </row>
    <row r="37" spans="1:60">
      <c r="A37" s="341" t="s">
        <v>1356</v>
      </c>
      <c r="B37" s="342" t="s">
        <v>1412</v>
      </c>
      <c r="C37" s="343" t="s">
        <v>1413</v>
      </c>
      <c r="D37" s="344"/>
      <c r="E37" s="345"/>
      <c r="F37" s="346"/>
      <c r="G37" s="346">
        <f>SUMIF(AE38:AE38,"&lt;&gt;NOR",G38:G38)</f>
        <v>0</v>
      </c>
      <c r="H37" s="346"/>
      <c r="I37" s="346">
        <f>SUM(I38:I38)</f>
        <v>0</v>
      </c>
      <c r="J37" s="346"/>
      <c r="K37" s="346">
        <f>SUM(K38:K38)</f>
        <v>1892</v>
      </c>
      <c r="L37" s="346"/>
      <c r="M37" s="346">
        <f>SUM(M38:M38)</f>
        <v>0</v>
      </c>
      <c r="N37" s="346"/>
      <c r="O37" s="346">
        <f>SUM(O38:O38)</f>
        <v>0</v>
      </c>
      <c r="P37" s="346"/>
      <c r="Q37" s="346">
        <f>SUM(Q38:Q38)</f>
        <v>2.2000000000000002</v>
      </c>
      <c r="R37" s="346"/>
      <c r="S37" s="346"/>
      <c r="T37" s="358"/>
      <c r="U37" s="346">
        <f>SUM(U38:U38)</f>
        <v>8.6999999999999993</v>
      </c>
      <c r="AE37" s="321" t="s">
        <v>1358</v>
      </c>
    </row>
    <row r="38" spans="1:60" ht="22.5" outlineLevel="1">
      <c r="A38" s="335">
        <v>25</v>
      </c>
      <c r="B38" s="336" t="s">
        <v>1414</v>
      </c>
      <c r="C38" s="337" t="s">
        <v>1415</v>
      </c>
      <c r="D38" s="338" t="s">
        <v>1361</v>
      </c>
      <c r="E38" s="339">
        <v>1</v>
      </c>
      <c r="F38" s="340"/>
      <c r="G38" s="340">
        <f t="shared" si="6"/>
        <v>0</v>
      </c>
      <c r="H38" s="340">
        <v>0</v>
      </c>
      <c r="I38" s="340">
        <f>ROUND(E38*H38,2)</f>
        <v>0</v>
      </c>
      <c r="J38" s="340">
        <v>1892</v>
      </c>
      <c r="K38" s="340">
        <f>ROUND(E38*J38,2)</f>
        <v>1892</v>
      </c>
      <c r="L38" s="340">
        <v>21</v>
      </c>
      <c r="M38" s="340">
        <f>G38*(1+L38/100)</f>
        <v>0</v>
      </c>
      <c r="N38" s="340">
        <v>0</v>
      </c>
      <c r="O38" s="340">
        <f>ROUND(E38*N38,2)</f>
        <v>0</v>
      </c>
      <c r="P38" s="340">
        <v>2.2000000000000002</v>
      </c>
      <c r="Q38" s="340">
        <f>ROUND(E38*P38,2)</f>
        <v>2.2000000000000002</v>
      </c>
      <c r="R38" s="340"/>
      <c r="S38" s="340"/>
      <c r="T38" s="356">
        <v>8.6999999999999993</v>
      </c>
      <c r="U38" s="340">
        <f>ROUND(E38*T38,2)</f>
        <v>8.6999999999999993</v>
      </c>
      <c r="V38" s="357"/>
      <c r="W38" s="357"/>
      <c r="X38" s="357"/>
      <c r="Y38" s="357"/>
      <c r="Z38" s="357"/>
      <c r="AA38" s="357"/>
      <c r="AB38" s="357"/>
      <c r="AC38" s="357"/>
      <c r="AD38" s="357"/>
      <c r="AE38" s="357" t="s">
        <v>1362</v>
      </c>
      <c r="AF38" s="357"/>
      <c r="AG38" s="357"/>
      <c r="AH38" s="357"/>
      <c r="AI38" s="357"/>
      <c r="AJ38" s="357"/>
      <c r="AK38" s="357"/>
      <c r="AL38" s="357"/>
      <c r="AM38" s="357"/>
      <c r="AN38" s="357"/>
      <c r="AO38" s="357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357"/>
      <c r="BG38" s="357"/>
      <c r="BH38" s="357"/>
    </row>
    <row r="39" spans="1:60">
      <c r="A39" s="341" t="s">
        <v>1356</v>
      </c>
      <c r="B39" s="342" t="s">
        <v>1416</v>
      </c>
      <c r="C39" s="343" t="s">
        <v>1417</v>
      </c>
      <c r="D39" s="344"/>
      <c r="E39" s="345"/>
      <c r="F39" s="346"/>
      <c r="G39" s="346">
        <f>SUMIF(AE40:AE56,"&lt;&gt;NOR",G40:G56)</f>
        <v>0</v>
      </c>
      <c r="H39" s="346"/>
      <c r="I39" s="346">
        <f>SUM(I40:I56)</f>
        <v>20401.53</v>
      </c>
      <c r="J39" s="346"/>
      <c r="K39" s="346">
        <f>SUM(K40:K56)</f>
        <v>18438.45</v>
      </c>
      <c r="L39" s="346"/>
      <c r="M39" s="346">
        <f>SUM(M40:M56)</f>
        <v>0</v>
      </c>
      <c r="N39" s="346"/>
      <c r="O39" s="346">
        <f>SUM(O40:O56)</f>
        <v>0.15</v>
      </c>
      <c r="P39" s="346"/>
      <c r="Q39" s="346">
        <f>SUM(Q40:Q56)</f>
        <v>0</v>
      </c>
      <c r="R39" s="346"/>
      <c r="S39" s="346"/>
      <c r="T39" s="358"/>
      <c r="U39" s="346">
        <f>SUM(U40:U56)</f>
        <v>39</v>
      </c>
      <c r="AE39" s="321" t="s">
        <v>1358</v>
      </c>
    </row>
    <row r="40" spans="1:60" ht="11.25" outlineLevel="1">
      <c r="A40" s="335">
        <v>26</v>
      </c>
      <c r="B40" s="336" t="s">
        <v>1418</v>
      </c>
      <c r="C40" s="337" t="s">
        <v>1419</v>
      </c>
      <c r="D40" s="338" t="s">
        <v>188</v>
      </c>
      <c r="E40" s="339">
        <v>1</v>
      </c>
      <c r="F40" s="340"/>
      <c r="G40" s="340">
        <f t="shared" si="6"/>
        <v>0</v>
      </c>
      <c r="H40" s="340">
        <v>141.07</v>
      </c>
      <c r="I40" s="340">
        <f t="shared" ref="I40:I56" si="13">ROUND(E40*H40,2)</f>
        <v>141.07</v>
      </c>
      <c r="J40" s="340">
        <v>254.43</v>
      </c>
      <c r="K40" s="340">
        <f t="shared" ref="K40:K56" si="14">ROUND(E40*J40,2)</f>
        <v>254.43</v>
      </c>
      <c r="L40" s="340">
        <v>21</v>
      </c>
      <c r="M40" s="340">
        <f t="shared" ref="M40:M56" si="15">G40*(1+L40/100)</f>
        <v>0</v>
      </c>
      <c r="N40" s="340">
        <v>1.6800000000000001E-3</v>
      </c>
      <c r="O40" s="340">
        <f t="shared" ref="O40:O56" si="16">ROUND(E40*N40,2)</f>
        <v>0</v>
      </c>
      <c r="P40" s="340">
        <v>0</v>
      </c>
      <c r="Q40" s="340">
        <f t="shared" ref="Q40:Q56" si="17">ROUND(E40*P40,2)</f>
        <v>0</v>
      </c>
      <c r="R40" s="340"/>
      <c r="S40" s="340"/>
      <c r="T40" s="356">
        <v>0.8</v>
      </c>
      <c r="U40" s="340">
        <f t="shared" ref="U40:U56" si="18">ROUND(E40*T40,2)</f>
        <v>0.8</v>
      </c>
      <c r="V40" s="357"/>
      <c r="W40" s="357"/>
      <c r="X40" s="357"/>
      <c r="Y40" s="357"/>
      <c r="Z40" s="357"/>
      <c r="AA40" s="357"/>
      <c r="AB40" s="357"/>
      <c r="AC40" s="357"/>
      <c r="AD40" s="357"/>
      <c r="AE40" s="357" t="s">
        <v>1362</v>
      </c>
      <c r="AF40" s="357"/>
      <c r="AG40" s="357"/>
      <c r="AH40" s="357"/>
      <c r="AI40" s="357"/>
      <c r="AJ40" s="357"/>
      <c r="AK40" s="357"/>
      <c r="AL40" s="357"/>
      <c r="AM40" s="357"/>
      <c r="AN40" s="357"/>
      <c r="AO40" s="357"/>
      <c r="AP40" s="357"/>
      <c r="AQ40" s="357"/>
      <c r="AR40" s="357"/>
      <c r="AS40" s="357"/>
      <c r="AT40" s="357"/>
      <c r="AU40" s="357"/>
      <c r="AV40" s="357"/>
      <c r="AW40" s="357"/>
      <c r="AX40" s="357"/>
      <c r="AY40" s="357"/>
      <c r="AZ40" s="357"/>
      <c r="BA40" s="357"/>
      <c r="BB40" s="357"/>
      <c r="BC40" s="357"/>
      <c r="BD40" s="357"/>
      <c r="BE40" s="357"/>
      <c r="BF40" s="357"/>
      <c r="BG40" s="357"/>
      <c r="BH40" s="357"/>
    </row>
    <row r="41" spans="1:60" ht="11.25" outlineLevel="1">
      <c r="A41" s="335">
        <v>27</v>
      </c>
      <c r="B41" s="336" t="s">
        <v>1420</v>
      </c>
      <c r="C41" s="337" t="s">
        <v>1421</v>
      </c>
      <c r="D41" s="338" t="s">
        <v>188</v>
      </c>
      <c r="E41" s="339">
        <v>1.5</v>
      </c>
      <c r="F41" s="340"/>
      <c r="G41" s="340">
        <f t="shared" si="6"/>
        <v>0</v>
      </c>
      <c r="H41" s="340">
        <v>115.1</v>
      </c>
      <c r="I41" s="340">
        <f t="shared" si="13"/>
        <v>172.65</v>
      </c>
      <c r="J41" s="340">
        <v>255.9</v>
      </c>
      <c r="K41" s="340">
        <f t="shared" si="14"/>
        <v>383.85</v>
      </c>
      <c r="L41" s="340">
        <v>21</v>
      </c>
      <c r="M41" s="340">
        <f t="shared" si="15"/>
        <v>0</v>
      </c>
      <c r="N41" s="340">
        <v>2.0899999999999998E-3</v>
      </c>
      <c r="O41" s="340">
        <f t="shared" si="16"/>
        <v>0</v>
      </c>
      <c r="P41" s="340">
        <v>0</v>
      </c>
      <c r="Q41" s="340">
        <f t="shared" si="17"/>
        <v>0</v>
      </c>
      <c r="R41" s="340"/>
      <c r="S41" s="340"/>
      <c r="T41" s="356">
        <v>0.8</v>
      </c>
      <c r="U41" s="340">
        <f t="shared" si="18"/>
        <v>1.2</v>
      </c>
      <c r="V41" s="357"/>
      <c r="W41" s="357"/>
      <c r="X41" s="357"/>
      <c r="Y41" s="357"/>
      <c r="Z41" s="357"/>
      <c r="AA41" s="357"/>
      <c r="AB41" s="357"/>
      <c r="AC41" s="357"/>
      <c r="AD41" s="357"/>
      <c r="AE41" s="357" t="s">
        <v>1362</v>
      </c>
      <c r="AF41" s="357"/>
      <c r="AG41" s="357"/>
      <c r="AH41" s="357"/>
      <c r="AI41" s="357"/>
      <c r="AJ41" s="357"/>
      <c r="AK41" s="357"/>
      <c r="AL41" s="357"/>
      <c r="AM41" s="357"/>
      <c r="AN41" s="357"/>
      <c r="AO41" s="357"/>
      <c r="AP41" s="357"/>
      <c r="AQ41" s="357"/>
      <c r="AR41" s="357"/>
      <c r="AS41" s="357"/>
      <c r="AT41" s="357"/>
      <c r="AU41" s="357"/>
      <c r="AV41" s="357"/>
      <c r="AW41" s="357"/>
      <c r="AX41" s="357"/>
      <c r="AY41" s="357"/>
      <c r="AZ41" s="357"/>
      <c r="BA41" s="357"/>
      <c r="BB41" s="357"/>
      <c r="BC41" s="357"/>
      <c r="BD41" s="357"/>
      <c r="BE41" s="357"/>
      <c r="BF41" s="357"/>
      <c r="BG41" s="357"/>
      <c r="BH41" s="357"/>
    </row>
    <row r="42" spans="1:60" ht="11.25" outlineLevel="1">
      <c r="A42" s="335">
        <v>28</v>
      </c>
      <c r="B42" s="336" t="s">
        <v>1422</v>
      </c>
      <c r="C42" s="337" t="s">
        <v>1423</v>
      </c>
      <c r="D42" s="338" t="s">
        <v>188</v>
      </c>
      <c r="E42" s="339">
        <v>5.5</v>
      </c>
      <c r="F42" s="340"/>
      <c r="G42" s="340">
        <f t="shared" si="6"/>
        <v>0</v>
      </c>
      <c r="H42" s="340">
        <v>167.53</v>
      </c>
      <c r="I42" s="340">
        <f t="shared" si="13"/>
        <v>921.42</v>
      </c>
      <c r="J42" s="340">
        <v>254.47</v>
      </c>
      <c r="K42" s="340">
        <f t="shared" si="14"/>
        <v>1399.59</v>
      </c>
      <c r="L42" s="340">
        <v>21</v>
      </c>
      <c r="M42" s="340">
        <f t="shared" si="15"/>
        <v>0</v>
      </c>
      <c r="N42" s="340">
        <v>1.31E-3</v>
      </c>
      <c r="O42" s="340">
        <f t="shared" si="16"/>
        <v>0.01</v>
      </c>
      <c r="P42" s="340">
        <v>0</v>
      </c>
      <c r="Q42" s="340">
        <f t="shared" si="17"/>
        <v>0</v>
      </c>
      <c r="R42" s="340"/>
      <c r="S42" s="340"/>
      <c r="T42" s="356">
        <v>0.8</v>
      </c>
      <c r="U42" s="340">
        <f t="shared" si="18"/>
        <v>4.4000000000000004</v>
      </c>
      <c r="V42" s="357"/>
      <c r="W42" s="357"/>
      <c r="X42" s="357"/>
      <c r="Y42" s="357"/>
      <c r="Z42" s="357"/>
      <c r="AA42" s="357"/>
      <c r="AB42" s="357"/>
      <c r="AC42" s="357"/>
      <c r="AD42" s="357"/>
      <c r="AE42" s="357" t="s">
        <v>1362</v>
      </c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  <c r="AT42" s="357"/>
      <c r="AU42" s="357"/>
      <c r="AV42" s="357"/>
      <c r="AW42" s="357"/>
      <c r="AX42" s="357"/>
      <c r="AY42" s="357"/>
      <c r="AZ42" s="357"/>
      <c r="BA42" s="357"/>
      <c r="BB42" s="357"/>
      <c r="BC42" s="357"/>
      <c r="BD42" s="357"/>
      <c r="BE42" s="357"/>
      <c r="BF42" s="357"/>
      <c r="BG42" s="357"/>
      <c r="BH42" s="357"/>
    </row>
    <row r="43" spans="1:60" ht="11.25" outlineLevel="1">
      <c r="A43" s="335">
        <v>29</v>
      </c>
      <c r="B43" s="336" t="s">
        <v>1424</v>
      </c>
      <c r="C43" s="337" t="s">
        <v>1425</v>
      </c>
      <c r="D43" s="338" t="s">
        <v>188</v>
      </c>
      <c r="E43" s="339">
        <v>1</v>
      </c>
      <c r="F43" s="340"/>
      <c r="G43" s="340">
        <f t="shared" si="6"/>
        <v>0</v>
      </c>
      <c r="H43" s="340">
        <v>164.37</v>
      </c>
      <c r="I43" s="340">
        <f t="shared" si="13"/>
        <v>164.37</v>
      </c>
      <c r="J43" s="340">
        <v>255.63</v>
      </c>
      <c r="K43" s="340">
        <f t="shared" si="14"/>
        <v>255.63</v>
      </c>
      <c r="L43" s="340">
        <v>21</v>
      </c>
      <c r="M43" s="340">
        <f t="shared" si="15"/>
        <v>0</v>
      </c>
      <c r="N43" s="340">
        <v>2.5000000000000001E-3</v>
      </c>
      <c r="O43" s="340">
        <f t="shared" si="16"/>
        <v>0</v>
      </c>
      <c r="P43" s="340">
        <v>0</v>
      </c>
      <c r="Q43" s="340">
        <f t="shared" si="17"/>
        <v>0</v>
      </c>
      <c r="R43" s="340"/>
      <c r="S43" s="340"/>
      <c r="T43" s="356">
        <v>0.8</v>
      </c>
      <c r="U43" s="340">
        <f t="shared" si="18"/>
        <v>0.8</v>
      </c>
      <c r="V43" s="357"/>
      <c r="W43" s="357"/>
      <c r="X43" s="357"/>
      <c r="Y43" s="357"/>
      <c r="Z43" s="357"/>
      <c r="AA43" s="357"/>
      <c r="AB43" s="357"/>
      <c r="AC43" s="357"/>
      <c r="AD43" s="357"/>
      <c r="AE43" s="357" t="s">
        <v>1362</v>
      </c>
      <c r="AF43" s="357"/>
      <c r="AG43" s="357"/>
      <c r="AH43" s="357"/>
      <c r="AI43" s="357"/>
      <c r="AJ43" s="357"/>
      <c r="AK43" s="357"/>
      <c r="AL43" s="357"/>
      <c r="AM43" s="357"/>
      <c r="AN43" s="357"/>
      <c r="AO43" s="357"/>
      <c r="AP43" s="357"/>
      <c r="AQ43" s="357"/>
      <c r="AR43" s="357"/>
      <c r="AS43" s="357"/>
      <c r="AT43" s="357"/>
      <c r="AU43" s="357"/>
      <c r="AV43" s="357"/>
      <c r="AW43" s="357"/>
      <c r="AX43" s="357"/>
      <c r="AY43" s="357"/>
      <c r="AZ43" s="357"/>
      <c r="BA43" s="357"/>
      <c r="BB43" s="357"/>
      <c r="BC43" s="357"/>
      <c r="BD43" s="357"/>
      <c r="BE43" s="357"/>
      <c r="BF43" s="357"/>
      <c r="BG43" s="357"/>
      <c r="BH43" s="357"/>
    </row>
    <row r="44" spans="1:60" ht="22.5" outlineLevel="1">
      <c r="A44" s="335">
        <v>30</v>
      </c>
      <c r="B44" s="336" t="s">
        <v>1424</v>
      </c>
      <c r="C44" s="337" t="s">
        <v>1426</v>
      </c>
      <c r="D44" s="338" t="s">
        <v>188</v>
      </c>
      <c r="E44" s="339">
        <v>15</v>
      </c>
      <c r="F44" s="340"/>
      <c r="G44" s="340">
        <f t="shared" si="6"/>
        <v>0</v>
      </c>
      <c r="H44" s="340">
        <v>308.70999999999998</v>
      </c>
      <c r="I44" s="340">
        <f t="shared" si="13"/>
        <v>4630.6499999999996</v>
      </c>
      <c r="J44" s="340">
        <v>256.29000000000002</v>
      </c>
      <c r="K44" s="340">
        <f t="shared" si="14"/>
        <v>3844.35</v>
      </c>
      <c r="L44" s="340">
        <v>21</v>
      </c>
      <c r="M44" s="340">
        <f t="shared" si="15"/>
        <v>0</v>
      </c>
      <c r="N44" s="340">
        <v>2.5000000000000001E-3</v>
      </c>
      <c r="O44" s="340">
        <f t="shared" si="16"/>
        <v>0.04</v>
      </c>
      <c r="P44" s="340">
        <v>0</v>
      </c>
      <c r="Q44" s="340">
        <f t="shared" si="17"/>
        <v>0</v>
      </c>
      <c r="R44" s="340"/>
      <c r="S44" s="340"/>
      <c r="T44" s="356">
        <v>0.8</v>
      </c>
      <c r="U44" s="340">
        <f t="shared" si="18"/>
        <v>12</v>
      </c>
      <c r="V44" s="357"/>
      <c r="W44" s="357"/>
      <c r="X44" s="357"/>
      <c r="Y44" s="357"/>
      <c r="Z44" s="357"/>
      <c r="AA44" s="357"/>
      <c r="AB44" s="357"/>
      <c r="AC44" s="357"/>
      <c r="AD44" s="357"/>
      <c r="AE44" s="357" t="s">
        <v>1362</v>
      </c>
      <c r="AF44" s="357"/>
      <c r="AG44" s="357"/>
      <c r="AH44" s="357"/>
      <c r="AI44" s="357"/>
      <c r="AJ44" s="357"/>
      <c r="AK44" s="357"/>
      <c r="AL44" s="357"/>
      <c r="AM44" s="357"/>
      <c r="AN44" s="357"/>
      <c r="AO44" s="357"/>
      <c r="AP44" s="357"/>
      <c r="AQ44" s="357"/>
      <c r="AR44" s="357"/>
      <c r="AS44" s="357"/>
      <c r="AT44" s="357"/>
      <c r="AU44" s="357"/>
      <c r="AV44" s="357"/>
      <c r="AW44" s="357"/>
      <c r="AX44" s="357"/>
      <c r="AY44" s="357"/>
      <c r="AZ44" s="357"/>
      <c r="BA44" s="357"/>
      <c r="BB44" s="357"/>
      <c r="BC44" s="357"/>
      <c r="BD44" s="357"/>
      <c r="BE44" s="357"/>
      <c r="BF44" s="357"/>
      <c r="BG44" s="357"/>
      <c r="BH44" s="357"/>
    </row>
    <row r="45" spans="1:60" ht="11.25" outlineLevel="1">
      <c r="A45" s="335">
        <v>31</v>
      </c>
      <c r="B45" s="336" t="s">
        <v>1427</v>
      </c>
      <c r="C45" s="337" t="s">
        <v>1428</v>
      </c>
      <c r="D45" s="338" t="s">
        <v>188</v>
      </c>
      <c r="E45" s="339">
        <v>1.5</v>
      </c>
      <c r="F45" s="340"/>
      <c r="G45" s="340">
        <f t="shared" si="6"/>
        <v>0</v>
      </c>
      <c r="H45" s="340">
        <v>127.32</v>
      </c>
      <c r="I45" s="340">
        <f t="shared" si="13"/>
        <v>190.98</v>
      </c>
      <c r="J45" s="340">
        <v>261.68</v>
      </c>
      <c r="K45" s="340">
        <f t="shared" si="14"/>
        <v>392.52</v>
      </c>
      <c r="L45" s="340">
        <v>21</v>
      </c>
      <c r="M45" s="340">
        <f t="shared" si="15"/>
        <v>0</v>
      </c>
      <c r="N45" s="340">
        <v>7.7999999999999999E-4</v>
      </c>
      <c r="O45" s="340">
        <f t="shared" si="16"/>
        <v>0</v>
      </c>
      <c r="P45" s="340">
        <v>0</v>
      </c>
      <c r="Q45" s="340">
        <f t="shared" si="17"/>
        <v>0</v>
      </c>
      <c r="R45" s="340"/>
      <c r="S45" s="340"/>
      <c r="T45" s="356">
        <v>0.82</v>
      </c>
      <c r="U45" s="340">
        <f t="shared" si="18"/>
        <v>1.23</v>
      </c>
      <c r="V45" s="357"/>
      <c r="W45" s="357"/>
      <c r="X45" s="357"/>
      <c r="Y45" s="357"/>
      <c r="Z45" s="357"/>
      <c r="AA45" s="357"/>
      <c r="AB45" s="357"/>
      <c r="AC45" s="357"/>
      <c r="AD45" s="357"/>
      <c r="AE45" s="357" t="s">
        <v>1362</v>
      </c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357"/>
      <c r="AQ45" s="357"/>
      <c r="AR45" s="357"/>
      <c r="AS45" s="357"/>
      <c r="AT45" s="357"/>
      <c r="AU45" s="357"/>
      <c r="AV45" s="357"/>
      <c r="AW45" s="357"/>
      <c r="AX45" s="357"/>
      <c r="AY45" s="357"/>
      <c r="AZ45" s="357"/>
      <c r="BA45" s="357"/>
      <c r="BB45" s="357"/>
      <c r="BC45" s="357"/>
      <c r="BD45" s="357"/>
      <c r="BE45" s="357"/>
      <c r="BF45" s="357"/>
      <c r="BG45" s="357"/>
      <c r="BH45" s="357"/>
    </row>
    <row r="46" spans="1:60" ht="11.25" outlineLevel="1">
      <c r="A46" s="335">
        <v>32</v>
      </c>
      <c r="B46" s="336" t="s">
        <v>1429</v>
      </c>
      <c r="C46" s="337" t="s">
        <v>1430</v>
      </c>
      <c r="D46" s="338" t="s">
        <v>188</v>
      </c>
      <c r="E46" s="339">
        <v>0.5</v>
      </c>
      <c r="F46" s="340"/>
      <c r="G46" s="340">
        <f t="shared" si="6"/>
        <v>0</v>
      </c>
      <c r="H46" s="340">
        <v>45.26</v>
      </c>
      <c r="I46" s="340">
        <f t="shared" si="13"/>
        <v>22.63</v>
      </c>
      <c r="J46" s="340">
        <v>102.24000000000001</v>
      </c>
      <c r="K46" s="340">
        <f t="shared" si="14"/>
        <v>51.12</v>
      </c>
      <c r="L46" s="340">
        <v>21</v>
      </c>
      <c r="M46" s="340">
        <f t="shared" si="15"/>
        <v>0</v>
      </c>
      <c r="N46" s="340">
        <v>3.8000000000000002E-4</v>
      </c>
      <c r="O46" s="340">
        <f t="shared" si="16"/>
        <v>0</v>
      </c>
      <c r="P46" s="340">
        <v>0</v>
      </c>
      <c r="Q46" s="340">
        <f t="shared" si="17"/>
        <v>0</v>
      </c>
      <c r="R46" s="340"/>
      <c r="S46" s="340"/>
      <c r="T46" s="356">
        <v>0.32</v>
      </c>
      <c r="U46" s="340">
        <f t="shared" si="18"/>
        <v>0.16</v>
      </c>
      <c r="V46" s="357"/>
      <c r="W46" s="357"/>
      <c r="X46" s="357"/>
      <c r="Y46" s="357"/>
      <c r="Z46" s="357"/>
      <c r="AA46" s="357"/>
      <c r="AB46" s="357"/>
      <c r="AC46" s="357"/>
      <c r="AD46" s="357"/>
      <c r="AE46" s="357" t="s">
        <v>1362</v>
      </c>
      <c r="AF46" s="357"/>
      <c r="AG46" s="357"/>
      <c r="AH46" s="357"/>
      <c r="AI46" s="357"/>
      <c r="AJ46" s="357"/>
      <c r="AK46" s="357"/>
      <c r="AL46" s="357"/>
      <c r="AM46" s="357"/>
      <c r="AN46" s="357"/>
      <c r="AO46" s="357"/>
      <c r="AP46" s="357"/>
      <c r="AQ46" s="357"/>
      <c r="AR46" s="357"/>
      <c r="AS46" s="357"/>
      <c r="AT46" s="357"/>
      <c r="AU46" s="357"/>
      <c r="AV46" s="357"/>
      <c r="AW46" s="357"/>
      <c r="AX46" s="357"/>
      <c r="AY46" s="357"/>
      <c r="AZ46" s="357"/>
      <c r="BA46" s="357"/>
      <c r="BB46" s="357"/>
      <c r="BC46" s="357"/>
      <c r="BD46" s="357"/>
      <c r="BE46" s="357"/>
      <c r="BF46" s="357"/>
      <c r="BG46" s="357"/>
      <c r="BH46" s="357"/>
    </row>
    <row r="47" spans="1:60" ht="22.5" outlineLevel="1">
      <c r="A47" s="335">
        <v>33</v>
      </c>
      <c r="B47" s="336" t="s">
        <v>1431</v>
      </c>
      <c r="C47" s="337" t="s">
        <v>1432</v>
      </c>
      <c r="D47" s="338" t="s">
        <v>158</v>
      </c>
      <c r="E47" s="339">
        <v>1</v>
      </c>
      <c r="F47" s="340"/>
      <c r="G47" s="340">
        <f t="shared" si="6"/>
        <v>0</v>
      </c>
      <c r="H47" s="340">
        <v>455.17</v>
      </c>
      <c r="I47" s="340">
        <f t="shared" si="13"/>
        <v>455.17</v>
      </c>
      <c r="J47" s="340">
        <v>143.82999999999998</v>
      </c>
      <c r="K47" s="340">
        <f t="shared" si="14"/>
        <v>143.83000000000001</v>
      </c>
      <c r="L47" s="340">
        <v>21</v>
      </c>
      <c r="M47" s="340">
        <f t="shared" si="15"/>
        <v>0</v>
      </c>
      <c r="N47" s="340">
        <v>2.7E-4</v>
      </c>
      <c r="O47" s="340">
        <f t="shared" si="16"/>
        <v>0</v>
      </c>
      <c r="P47" s="340">
        <v>0</v>
      </c>
      <c r="Q47" s="340">
        <f t="shared" si="17"/>
        <v>0</v>
      </c>
      <c r="R47" s="340"/>
      <c r="S47" s="340"/>
      <c r="T47" s="356">
        <v>0.52</v>
      </c>
      <c r="U47" s="340">
        <f t="shared" si="18"/>
        <v>0.52</v>
      </c>
      <c r="V47" s="357"/>
      <c r="W47" s="357"/>
      <c r="X47" s="357"/>
      <c r="Y47" s="357"/>
      <c r="Z47" s="357"/>
      <c r="AA47" s="357"/>
      <c r="AB47" s="357"/>
      <c r="AC47" s="357"/>
      <c r="AD47" s="357"/>
      <c r="AE47" s="357" t="s">
        <v>1362</v>
      </c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357"/>
      <c r="AU47" s="357"/>
      <c r="AV47" s="357"/>
      <c r="AW47" s="357"/>
      <c r="AX47" s="357"/>
      <c r="AY47" s="357"/>
      <c r="AZ47" s="357"/>
      <c r="BA47" s="357"/>
      <c r="BB47" s="357"/>
      <c r="BC47" s="357"/>
      <c r="BD47" s="357"/>
      <c r="BE47" s="357"/>
      <c r="BF47" s="357"/>
      <c r="BG47" s="357"/>
      <c r="BH47" s="357"/>
    </row>
    <row r="48" spans="1:60" ht="11.25" outlineLevel="1">
      <c r="A48" s="335">
        <v>34</v>
      </c>
      <c r="B48" s="336" t="s">
        <v>1433</v>
      </c>
      <c r="C48" s="337" t="s">
        <v>1434</v>
      </c>
      <c r="D48" s="338" t="s">
        <v>188</v>
      </c>
      <c r="E48" s="339">
        <v>26</v>
      </c>
      <c r="F48" s="340"/>
      <c r="G48" s="340">
        <f t="shared" si="6"/>
        <v>0</v>
      </c>
      <c r="H48" s="340">
        <v>0.52</v>
      </c>
      <c r="I48" s="340">
        <f t="shared" si="13"/>
        <v>13.52</v>
      </c>
      <c r="J48" s="340">
        <v>15.38</v>
      </c>
      <c r="K48" s="340">
        <f t="shared" si="14"/>
        <v>399.88</v>
      </c>
      <c r="L48" s="340">
        <v>21</v>
      </c>
      <c r="M48" s="340">
        <f t="shared" si="15"/>
        <v>0</v>
      </c>
      <c r="N48" s="340">
        <v>0</v>
      </c>
      <c r="O48" s="340">
        <f t="shared" si="16"/>
        <v>0</v>
      </c>
      <c r="P48" s="340">
        <v>0</v>
      </c>
      <c r="Q48" s="340">
        <f t="shared" si="17"/>
        <v>0</v>
      </c>
      <c r="R48" s="340"/>
      <c r="S48" s="340"/>
      <c r="T48" s="356">
        <v>0.05</v>
      </c>
      <c r="U48" s="340">
        <f t="shared" si="18"/>
        <v>1.3</v>
      </c>
      <c r="V48" s="357"/>
      <c r="W48" s="357"/>
      <c r="X48" s="357"/>
      <c r="Y48" s="357"/>
      <c r="Z48" s="357"/>
      <c r="AA48" s="357"/>
      <c r="AB48" s="357"/>
      <c r="AC48" s="357"/>
      <c r="AD48" s="357"/>
      <c r="AE48" s="357" t="s">
        <v>1362</v>
      </c>
      <c r="AF48" s="357"/>
      <c r="AG48" s="357"/>
      <c r="AH48" s="357"/>
      <c r="AI48" s="357"/>
      <c r="AJ48" s="357"/>
      <c r="AK48" s="357"/>
      <c r="AL48" s="357"/>
      <c r="AM48" s="357"/>
      <c r="AN48" s="357"/>
      <c r="AO48" s="357"/>
      <c r="AP48" s="357"/>
      <c r="AQ48" s="357"/>
      <c r="AR48" s="357"/>
      <c r="AS48" s="357"/>
      <c r="AT48" s="357"/>
      <c r="AU48" s="357"/>
      <c r="AV48" s="357"/>
      <c r="AW48" s="357"/>
      <c r="AX48" s="357"/>
      <c r="AY48" s="357"/>
      <c r="AZ48" s="357"/>
      <c r="BA48" s="357"/>
      <c r="BB48" s="357"/>
      <c r="BC48" s="357"/>
      <c r="BD48" s="357"/>
      <c r="BE48" s="357"/>
      <c r="BF48" s="357"/>
      <c r="BG48" s="357"/>
      <c r="BH48" s="357"/>
    </row>
    <row r="49" spans="1:60" ht="22.5" outlineLevel="1">
      <c r="A49" s="335">
        <v>35</v>
      </c>
      <c r="B49" s="336" t="s">
        <v>1435</v>
      </c>
      <c r="C49" s="337" t="s">
        <v>1436</v>
      </c>
      <c r="D49" s="338" t="s">
        <v>158</v>
      </c>
      <c r="E49" s="339">
        <v>5</v>
      </c>
      <c r="F49" s="340"/>
      <c r="G49" s="340">
        <f t="shared" si="6"/>
        <v>0</v>
      </c>
      <c r="H49" s="340">
        <v>1667</v>
      </c>
      <c r="I49" s="340">
        <f t="shared" si="13"/>
        <v>8335</v>
      </c>
      <c r="J49" s="340">
        <v>0</v>
      </c>
      <c r="K49" s="340">
        <f t="shared" si="14"/>
        <v>0</v>
      </c>
      <c r="L49" s="340">
        <v>21</v>
      </c>
      <c r="M49" s="340">
        <f t="shared" si="15"/>
        <v>0</v>
      </c>
      <c r="N49" s="340">
        <v>1.4300000000000001E-3</v>
      </c>
      <c r="O49" s="340">
        <f t="shared" si="16"/>
        <v>0.01</v>
      </c>
      <c r="P49" s="340">
        <v>0</v>
      </c>
      <c r="Q49" s="340">
        <f t="shared" si="17"/>
        <v>0</v>
      </c>
      <c r="R49" s="340"/>
      <c r="S49" s="340"/>
      <c r="T49" s="356">
        <v>0</v>
      </c>
      <c r="U49" s="340">
        <f t="shared" si="18"/>
        <v>0</v>
      </c>
      <c r="V49" s="357"/>
      <c r="W49" s="357"/>
      <c r="X49" s="357"/>
      <c r="Y49" s="357"/>
      <c r="Z49" s="357"/>
      <c r="AA49" s="357"/>
      <c r="AB49" s="357"/>
      <c r="AC49" s="357"/>
      <c r="AD49" s="357"/>
      <c r="AE49" s="357" t="s">
        <v>1365</v>
      </c>
      <c r="AF49" s="357"/>
      <c r="AG49" s="357"/>
      <c r="AH49" s="357"/>
      <c r="AI49" s="357"/>
      <c r="AJ49" s="357"/>
      <c r="AK49" s="357"/>
      <c r="AL49" s="357"/>
      <c r="AM49" s="357"/>
      <c r="AN49" s="357"/>
      <c r="AO49" s="357"/>
      <c r="AP49" s="357"/>
      <c r="AQ49" s="357"/>
      <c r="AR49" s="357"/>
      <c r="AS49" s="357"/>
      <c r="AT49" s="357"/>
      <c r="AU49" s="357"/>
      <c r="AV49" s="357"/>
      <c r="AW49" s="357"/>
      <c r="AX49" s="357"/>
      <c r="AY49" s="357"/>
      <c r="AZ49" s="357"/>
      <c r="BA49" s="357"/>
      <c r="BB49" s="357"/>
      <c r="BC49" s="357"/>
      <c r="BD49" s="357"/>
      <c r="BE49" s="357"/>
      <c r="BF49" s="357"/>
      <c r="BG49" s="357"/>
      <c r="BH49" s="357"/>
    </row>
    <row r="50" spans="1:60" ht="11.25" outlineLevel="1">
      <c r="A50" s="335">
        <v>36</v>
      </c>
      <c r="B50" s="336" t="s">
        <v>1437</v>
      </c>
      <c r="C50" s="337" t="s">
        <v>1438</v>
      </c>
      <c r="D50" s="338" t="s">
        <v>188</v>
      </c>
      <c r="E50" s="339">
        <v>26.5</v>
      </c>
      <c r="F50" s="340"/>
      <c r="G50" s="340">
        <f t="shared" si="6"/>
        <v>0</v>
      </c>
      <c r="H50" s="340">
        <v>2.0499999999999998</v>
      </c>
      <c r="I50" s="340">
        <f t="shared" si="13"/>
        <v>54.33</v>
      </c>
      <c r="J50" s="340">
        <v>18.849999999999998</v>
      </c>
      <c r="K50" s="340">
        <f t="shared" si="14"/>
        <v>499.53</v>
      </c>
      <c r="L50" s="340">
        <v>21</v>
      </c>
      <c r="M50" s="340">
        <f t="shared" si="15"/>
        <v>0</v>
      </c>
      <c r="N50" s="340">
        <v>0</v>
      </c>
      <c r="O50" s="340">
        <f t="shared" si="16"/>
        <v>0</v>
      </c>
      <c r="P50" s="340">
        <v>0</v>
      </c>
      <c r="Q50" s="340">
        <f t="shared" si="17"/>
        <v>0</v>
      </c>
      <c r="R50" s="340"/>
      <c r="S50" s="340"/>
      <c r="T50" s="356">
        <v>0.06</v>
      </c>
      <c r="U50" s="340">
        <f t="shared" si="18"/>
        <v>1.59</v>
      </c>
      <c r="V50" s="357"/>
      <c r="W50" s="357"/>
      <c r="X50" s="357"/>
      <c r="Y50" s="357"/>
      <c r="Z50" s="357"/>
      <c r="AA50" s="357"/>
      <c r="AB50" s="357"/>
      <c r="AC50" s="357"/>
      <c r="AD50" s="357"/>
      <c r="AE50" s="357" t="s">
        <v>1362</v>
      </c>
      <c r="AF50" s="357"/>
      <c r="AG50" s="357"/>
      <c r="AH50" s="357"/>
      <c r="AI50" s="357"/>
      <c r="AJ50" s="357"/>
      <c r="AK50" s="357"/>
      <c r="AL50" s="357"/>
      <c r="AM50" s="357"/>
      <c r="AN50" s="357"/>
      <c r="AO50" s="357"/>
      <c r="AP50" s="357"/>
      <c r="AQ50" s="357"/>
      <c r="AR50" s="357"/>
      <c r="AS50" s="357"/>
      <c r="AT50" s="357"/>
      <c r="AU50" s="357"/>
      <c r="AV50" s="357"/>
      <c r="AW50" s="357"/>
      <c r="AX50" s="357"/>
      <c r="AY50" s="357"/>
      <c r="AZ50" s="357"/>
      <c r="BA50" s="357"/>
      <c r="BB50" s="357"/>
      <c r="BC50" s="357"/>
      <c r="BD50" s="357"/>
      <c r="BE50" s="357"/>
      <c r="BF50" s="357"/>
      <c r="BG50" s="357"/>
      <c r="BH50" s="357"/>
    </row>
    <row r="51" spans="1:60" ht="11.25" outlineLevel="1">
      <c r="A51" s="335">
        <v>37</v>
      </c>
      <c r="B51" s="336" t="s">
        <v>1439</v>
      </c>
      <c r="C51" s="337" t="s">
        <v>1440</v>
      </c>
      <c r="D51" s="338" t="s">
        <v>158</v>
      </c>
      <c r="E51" s="339">
        <v>1</v>
      </c>
      <c r="F51" s="340"/>
      <c r="G51" s="340">
        <f t="shared" si="6"/>
        <v>0</v>
      </c>
      <c r="H51" s="340">
        <v>0</v>
      </c>
      <c r="I51" s="340">
        <f t="shared" si="13"/>
        <v>0</v>
      </c>
      <c r="J51" s="340">
        <v>50</v>
      </c>
      <c r="K51" s="340">
        <f t="shared" si="14"/>
        <v>50</v>
      </c>
      <c r="L51" s="340">
        <v>21</v>
      </c>
      <c r="M51" s="340">
        <f t="shared" si="15"/>
        <v>0</v>
      </c>
      <c r="N51" s="340">
        <v>0</v>
      </c>
      <c r="O51" s="340">
        <f t="shared" si="16"/>
        <v>0</v>
      </c>
      <c r="P51" s="340">
        <v>0</v>
      </c>
      <c r="Q51" s="340">
        <f t="shared" si="17"/>
        <v>0</v>
      </c>
      <c r="R51" s="340"/>
      <c r="S51" s="340"/>
      <c r="T51" s="356">
        <v>0.16</v>
      </c>
      <c r="U51" s="340">
        <f t="shared" si="18"/>
        <v>0.16</v>
      </c>
      <c r="V51" s="357"/>
      <c r="W51" s="357"/>
      <c r="X51" s="357"/>
      <c r="Y51" s="357"/>
      <c r="Z51" s="357"/>
      <c r="AA51" s="357"/>
      <c r="AB51" s="357"/>
      <c r="AC51" s="357"/>
      <c r="AD51" s="357"/>
      <c r="AE51" s="357" t="s">
        <v>1362</v>
      </c>
      <c r="AF51" s="357"/>
      <c r="AG51" s="357"/>
      <c r="AH51" s="357"/>
      <c r="AI51" s="357"/>
      <c r="AJ51" s="357"/>
      <c r="AK51" s="357"/>
      <c r="AL51" s="357"/>
      <c r="AM51" s="357"/>
      <c r="AN51" s="357"/>
      <c r="AO51" s="357"/>
      <c r="AP51" s="357"/>
      <c r="AQ51" s="357"/>
      <c r="AR51" s="357"/>
      <c r="AS51" s="357"/>
      <c r="AT51" s="357"/>
      <c r="AU51" s="357"/>
      <c r="AV51" s="357"/>
      <c r="AW51" s="357"/>
      <c r="AX51" s="357"/>
      <c r="AY51" s="357"/>
      <c r="AZ51" s="357"/>
      <c r="BA51" s="357"/>
      <c r="BB51" s="357"/>
      <c r="BC51" s="357"/>
      <c r="BD51" s="357"/>
      <c r="BE51" s="357"/>
      <c r="BF51" s="357"/>
      <c r="BG51" s="357"/>
      <c r="BH51" s="357"/>
    </row>
    <row r="52" spans="1:60" ht="11.25" outlineLevel="1">
      <c r="A52" s="335">
        <v>38</v>
      </c>
      <c r="B52" s="336" t="s">
        <v>1441</v>
      </c>
      <c r="C52" s="337" t="s">
        <v>1442</v>
      </c>
      <c r="D52" s="338" t="s">
        <v>158</v>
      </c>
      <c r="E52" s="339">
        <v>1</v>
      </c>
      <c r="F52" s="340"/>
      <c r="G52" s="340">
        <f t="shared" si="6"/>
        <v>0</v>
      </c>
      <c r="H52" s="340">
        <v>0</v>
      </c>
      <c r="I52" s="340">
        <f t="shared" si="13"/>
        <v>0</v>
      </c>
      <c r="J52" s="340">
        <v>83</v>
      </c>
      <c r="K52" s="340">
        <f t="shared" si="14"/>
        <v>83</v>
      </c>
      <c r="L52" s="340">
        <v>21</v>
      </c>
      <c r="M52" s="340">
        <f t="shared" si="15"/>
        <v>0</v>
      </c>
      <c r="N52" s="340">
        <v>0</v>
      </c>
      <c r="O52" s="340">
        <f t="shared" si="16"/>
        <v>0</v>
      </c>
      <c r="P52" s="340">
        <v>0</v>
      </c>
      <c r="Q52" s="340">
        <f t="shared" si="17"/>
        <v>0</v>
      </c>
      <c r="R52" s="340"/>
      <c r="S52" s="340"/>
      <c r="T52" s="356">
        <v>0.26</v>
      </c>
      <c r="U52" s="340">
        <f t="shared" si="18"/>
        <v>0.26</v>
      </c>
      <c r="V52" s="357"/>
      <c r="W52" s="357"/>
      <c r="X52" s="357"/>
      <c r="Y52" s="357"/>
      <c r="Z52" s="357"/>
      <c r="AA52" s="357"/>
      <c r="AB52" s="357"/>
      <c r="AC52" s="357"/>
      <c r="AD52" s="357"/>
      <c r="AE52" s="357" t="s">
        <v>1362</v>
      </c>
      <c r="AF52" s="357"/>
      <c r="AG52" s="357"/>
      <c r="AH52" s="357"/>
      <c r="AI52" s="357"/>
      <c r="AJ52" s="357"/>
      <c r="AK52" s="357"/>
      <c r="AL52" s="357"/>
      <c r="AM52" s="357"/>
      <c r="AN52" s="357"/>
      <c r="AO52" s="357"/>
      <c r="AP52" s="357"/>
      <c r="AQ52" s="357"/>
      <c r="AR52" s="357"/>
      <c r="AS52" s="357"/>
      <c r="AT52" s="357"/>
      <c r="AU52" s="357"/>
      <c r="AV52" s="357"/>
      <c r="AW52" s="357"/>
      <c r="AX52" s="357"/>
      <c r="AY52" s="357"/>
      <c r="AZ52" s="357"/>
      <c r="BA52" s="357"/>
      <c r="BB52" s="357"/>
      <c r="BC52" s="357"/>
      <c r="BD52" s="357"/>
      <c r="BE52" s="357"/>
      <c r="BF52" s="357"/>
      <c r="BG52" s="357"/>
      <c r="BH52" s="357"/>
    </row>
    <row r="53" spans="1:60" ht="11.25" outlineLevel="1">
      <c r="A53" s="335">
        <v>39</v>
      </c>
      <c r="B53" s="336" t="s">
        <v>1443</v>
      </c>
      <c r="C53" s="337" t="s">
        <v>1444</v>
      </c>
      <c r="D53" s="338" t="s">
        <v>188</v>
      </c>
      <c r="E53" s="339">
        <v>26.5</v>
      </c>
      <c r="F53" s="340"/>
      <c r="G53" s="340">
        <f t="shared" si="6"/>
        <v>0</v>
      </c>
      <c r="H53" s="340">
        <v>199.99</v>
      </c>
      <c r="I53" s="340">
        <f t="shared" si="13"/>
        <v>5299.74</v>
      </c>
      <c r="J53" s="340">
        <v>176.01</v>
      </c>
      <c r="K53" s="340">
        <f t="shared" si="14"/>
        <v>4664.2700000000004</v>
      </c>
      <c r="L53" s="340">
        <v>21</v>
      </c>
      <c r="M53" s="340">
        <f t="shared" si="15"/>
        <v>0</v>
      </c>
      <c r="N53" s="340">
        <v>3.5500000000000002E-3</v>
      </c>
      <c r="O53" s="340">
        <f t="shared" si="16"/>
        <v>0.09</v>
      </c>
      <c r="P53" s="340">
        <v>0</v>
      </c>
      <c r="Q53" s="340">
        <f t="shared" si="17"/>
        <v>0</v>
      </c>
      <c r="R53" s="340"/>
      <c r="S53" s="340"/>
      <c r="T53" s="356">
        <v>0.55000000000000004</v>
      </c>
      <c r="U53" s="340">
        <f t="shared" si="18"/>
        <v>14.58</v>
      </c>
      <c r="V53" s="357"/>
      <c r="W53" s="357"/>
      <c r="X53" s="357"/>
      <c r="Y53" s="357"/>
      <c r="Z53" s="357"/>
      <c r="AA53" s="357"/>
      <c r="AB53" s="357"/>
      <c r="AC53" s="357"/>
      <c r="AD53" s="357"/>
      <c r="AE53" s="357" t="s">
        <v>1362</v>
      </c>
      <c r="AF53" s="357"/>
      <c r="AG53" s="357"/>
      <c r="AH53" s="357"/>
      <c r="AI53" s="357"/>
      <c r="AJ53" s="357"/>
      <c r="AK53" s="357"/>
      <c r="AL53" s="357"/>
      <c r="AM53" s="357"/>
      <c r="AN53" s="357"/>
      <c r="AO53" s="357"/>
      <c r="AP53" s="357"/>
      <c r="AQ53" s="357"/>
      <c r="AR53" s="357"/>
      <c r="AS53" s="357"/>
      <c r="AT53" s="357"/>
      <c r="AU53" s="357"/>
      <c r="AV53" s="357"/>
      <c r="AW53" s="357"/>
      <c r="AX53" s="357"/>
      <c r="AY53" s="357"/>
      <c r="AZ53" s="357"/>
      <c r="BA53" s="357"/>
      <c r="BB53" s="357"/>
      <c r="BC53" s="357"/>
      <c r="BD53" s="357"/>
      <c r="BE53" s="357"/>
      <c r="BF53" s="357"/>
      <c r="BG53" s="357"/>
      <c r="BH53" s="357"/>
    </row>
    <row r="54" spans="1:60" ht="11.25" outlineLevel="1">
      <c r="A54" s="335">
        <v>40</v>
      </c>
      <c r="B54" s="336" t="s">
        <v>1400</v>
      </c>
      <c r="C54" s="337" t="s">
        <v>1445</v>
      </c>
      <c r="D54" s="338" t="s">
        <v>142</v>
      </c>
      <c r="E54" s="339">
        <v>1</v>
      </c>
      <c r="F54" s="340"/>
      <c r="G54" s="340">
        <f t="shared" si="6"/>
        <v>0</v>
      </c>
      <c r="H54" s="340">
        <v>0</v>
      </c>
      <c r="I54" s="340">
        <f t="shared" si="13"/>
        <v>0</v>
      </c>
      <c r="J54" s="340">
        <v>2136</v>
      </c>
      <c r="K54" s="340">
        <f t="shared" si="14"/>
        <v>2136</v>
      </c>
      <c r="L54" s="340">
        <v>21</v>
      </c>
      <c r="M54" s="340">
        <f t="shared" si="15"/>
        <v>0</v>
      </c>
      <c r="N54" s="340">
        <v>0</v>
      </c>
      <c r="O54" s="340">
        <f t="shared" si="16"/>
        <v>0</v>
      </c>
      <c r="P54" s="340">
        <v>0</v>
      </c>
      <c r="Q54" s="340">
        <f t="shared" si="17"/>
        <v>0</v>
      </c>
      <c r="R54" s="340"/>
      <c r="S54" s="340"/>
      <c r="T54" s="356">
        <v>0</v>
      </c>
      <c r="U54" s="340">
        <f t="shared" si="18"/>
        <v>0</v>
      </c>
      <c r="V54" s="357"/>
      <c r="W54" s="357"/>
      <c r="X54" s="357"/>
      <c r="Y54" s="357"/>
      <c r="Z54" s="357"/>
      <c r="AA54" s="357"/>
      <c r="AB54" s="357"/>
      <c r="AC54" s="357"/>
      <c r="AD54" s="357"/>
      <c r="AE54" s="357" t="s">
        <v>1362</v>
      </c>
      <c r="AF54" s="357"/>
      <c r="AG54" s="357"/>
      <c r="AH54" s="357"/>
      <c r="AI54" s="357"/>
      <c r="AJ54" s="357"/>
      <c r="AK54" s="357"/>
      <c r="AL54" s="357"/>
      <c r="AM54" s="357"/>
      <c r="AN54" s="357"/>
      <c r="AO54" s="357"/>
      <c r="AP54" s="357"/>
      <c r="AQ54" s="357"/>
      <c r="AR54" s="357"/>
      <c r="AS54" s="357"/>
      <c r="AT54" s="357"/>
      <c r="AU54" s="357"/>
      <c r="AV54" s="357"/>
      <c r="AW54" s="357"/>
      <c r="AX54" s="357"/>
      <c r="AY54" s="357"/>
      <c r="AZ54" s="357"/>
      <c r="BA54" s="357"/>
      <c r="BB54" s="357"/>
      <c r="BC54" s="357"/>
      <c r="BD54" s="357"/>
      <c r="BE54" s="357"/>
      <c r="BF54" s="357"/>
      <c r="BG54" s="357"/>
      <c r="BH54" s="357"/>
    </row>
    <row r="55" spans="1:60" ht="11.25" outlineLevel="1">
      <c r="A55" s="335">
        <v>41</v>
      </c>
      <c r="B55" s="336" t="s">
        <v>1400</v>
      </c>
      <c r="C55" s="337" t="s">
        <v>1446</v>
      </c>
      <c r="D55" s="338" t="s">
        <v>188</v>
      </c>
      <c r="E55" s="339">
        <v>50</v>
      </c>
      <c r="F55" s="340"/>
      <c r="G55" s="340">
        <f t="shared" si="6"/>
        <v>0</v>
      </c>
      <c r="H55" s="340">
        <v>0</v>
      </c>
      <c r="I55" s="340">
        <f t="shared" si="13"/>
        <v>0</v>
      </c>
      <c r="J55" s="340">
        <v>65</v>
      </c>
      <c r="K55" s="340">
        <f t="shared" si="14"/>
        <v>3250</v>
      </c>
      <c r="L55" s="340">
        <v>21</v>
      </c>
      <c r="M55" s="340">
        <f t="shared" si="15"/>
        <v>0</v>
      </c>
      <c r="N55" s="340">
        <v>0</v>
      </c>
      <c r="O55" s="340">
        <f t="shared" si="16"/>
        <v>0</v>
      </c>
      <c r="P55" s="340">
        <v>0</v>
      </c>
      <c r="Q55" s="340">
        <f t="shared" si="17"/>
        <v>0</v>
      </c>
      <c r="R55" s="340"/>
      <c r="S55" s="340"/>
      <c r="T55" s="356">
        <v>0</v>
      </c>
      <c r="U55" s="340">
        <f t="shared" si="18"/>
        <v>0</v>
      </c>
      <c r="V55" s="357"/>
      <c r="W55" s="357"/>
      <c r="X55" s="357"/>
      <c r="Y55" s="357"/>
      <c r="Z55" s="357"/>
      <c r="AA55" s="357"/>
      <c r="AB55" s="357"/>
      <c r="AC55" s="357"/>
      <c r="AD55" s="357"/>
      <c r="AE55" s="357" t="s">
        <v>1362</v>
      </c>
      <c r="AF55" s="357"/>
      <c r="AG55" s="357"/>
      <c r="AH55" s="357"/>
      <c r="AI55" s="357"/>
      <c r="AJ55" s="357"/>
      <c r="AK55" s="357"/>
      <c r="AL55" s="357"/>
      <c r="AM55" s="357"/>
      <c r="AN55" s="357"/>
      <c r="AO55" s="357"/>
      <c r="AP55" s="357"/>
      <c r="AQ55" s="357"/>
      <c r="AR55" s="357"/>
      <c r="AS55" s="357"/>
      <c r="AT55" s="357"/>
      <c r="AU55" s="357"/>
      <c r="AV55" s="357"/>
      <c r="AW55" s="357"/>
      <c r="AX55" s="357"/>
      <c r="AY55" s="357"/>
      <c r="AZ55" s="357"/>
      <c r="BA55" s="357"/>
      <c r="BB55" s="357"/>
      <c r="BC55" s="357"/>
      <c r="BD55" s="357"/>
      <c r="BE55" s="357"/>
      <c r="BF55" s="357"/>
      <c r="BG55" s="357"/>
      <c r="BH55" s="357"/>
    </row>
    <row r="56" spans="1:60" ht="11.25" outlineLevel="1">
      <c r="A56" s="335">
        <v>42</v>
      </c>
      <c r="B56" s="336" t="s">
        <v>1447</v>
      </c>
      <c r="C56" s="337" t="s">
        <v>1448</v>
      </c>
      <c r="D56" s="338" t="s">
        <v>81</v>
      </c>
      <c r="E56" s="339">
        <v>382.09</v>
      </c>
      <c r="F56" s="340"/>
      <c r="G56" s="340">
        <f t="shared" si="6"/>
        <v>0</v>
      </c>
      <c r="H56" s="340">
        <v>0</v>
      </c>
      <c r="I56" s="340">
        <f t="shared" si="13"/>
        <v>0</v>
      </c>
      <c r="J56" s="340">
        <v>1.65</v>
      </c>
      <c r="K56" s="340">
        <f t="shared" si="14"/>
        <v>630.45000000000005</v>
      </c>
      <c r="L56" s="340">
        <v>21</v>
      </c>
      <c r="M56" s="340">
        <f t="shared" si="15"/>
        <v>0</v>
      </c>
      <c r="N56" s="340">
        <v>0</v>
      </c>
      <c r="O56" s="340">
        <f t="shared" si="16"/>
        <v>0</v>
      </c>
      <c r="P56" s="340">
        <v>0</v>
      </c>
      <c r="Q56" s="340">
        <f t="shared" si="17"/>
        <v>0</v>
      </c>
      <c r="R56" s="340"/>
      <c r="S56" s="340"/>
      <c r="T56" s="356">
        <v>0</v>
      </c>
      <c r="U56" s="340">
        <f t="shared" si="18"/>
        <v>0</v>
      </c>
      <c r="V56" s="357"/>
      <c r="W56" s="357"/>
      <c r="X56" s="357"/>
      <c r="Y56" s="357"/>
      <c r="Z56" s="357"/>
      <c r="AA56" s="357"/>
      <c r="AB56" s="357"/>
      <c r="AC56" s="357"/>
      <c r="AD56" s="357"/>
      <c r="AE56" s="357" t="s">
        <v>1362</v>
      </c>
      <c r="AF56" s="357"/>
      <c r="AG56" s="357"/>
      <c r="AH56" s="357"/>
      <c r="AI56" s="357"/>
      <c r="AJ56" s="357"/>
      <c r="AK56" s="357"/>
      <c r="AL56" s="357"/>
      <c r="AM56" s="357"/>
      <c r="AN56" s="357"/>
      <c r="AO56" s="357"/>
      <c r="AP56" s="357"/>
      <c r="AQ56" s="357"/>
      <c r="AR56" s="357"/>
      <c r="AS56" s="357"/>
      <c r="AT56" s="357"/>
      <c r="AU56" s="357"/>
      <c r="AV56" s="357"/>
      <c r="AW56" s="357"/>
      <c r="AX56" s="357"/>
      <c r="AY56" s="357"/>
      <c r="AZ56" s="357"/>
      <c r="BA56" s="357"/>
      <c r="BB56" s="357"/>
      <c r="BC56" s="357"/>
      <c r="BD56" s="357"/>
      <c r="BE56" s="357"/>
      <c r="BF56" s="357"/>
      <c r="BG56" s="357"/>
      <c r="BH56" s="357"/>
    </row>
    <row r="57" spans="1:60">
      <c r="A57" s="341" t="s">
        <v>1356</v>
      </c>
      <c r="B57" s="342" t="s">
        <v>1449</v>
      </c>
      <c r="C57" s="343" t="s">
        <v>1450</v>
      </c>
      <c r="D57" s="344"/>
      <c r="E57" s="345"/>
      <c r="F57" s="346"/>
      <c r="G57" s="346">
        <f>SUMIF(AE58:AE73,"&lt;&gt;NOR",G58:G73)</f>
        <v>0</v>
      </c>
      <c r="H57" s="346"/>
      <c r="I57" s="346">
        <f>SUM(I58:I73)</f>
        <v>5742.2800000000007</v>
      </c>
      <c r="J57" s="346"/>
      <c r="K57" s="346">
        <f>SUM(K58:K73)</f>
        <v>3820.14</v>
      </c>
      <c r="L57" s="346"/>
      <c r="M57" s="346">
        <f>SUM(M58:M73)</f>
        <v>0</v>
      </c>
      <c r="N57" s="346"/>
      <c r="O57" s="346">
        <f>SUM(O58:O73)</f>
        <v>0.04</v>
      </c>
      <c r="P57" s="346"/>
      <c r="Q57" s="346">
        <f>SUM(Q58:Q73)</f>
        <v>0</v>
      </c>
      <c r="R57" s="346"/>
      <c r="S57" s="346"/>
      <c r="T57" s="358"/>
      <c r="U57" s="346">
        <f>SUM(U58:U73)</f>
        <v>11.500000000000005</v>
      </c>
      <c r="AE57" s="321" t="s">
        <v>1358</v>
      </c>
    </row>
    <row r="58" spans="1:60" ht="11.25" outlineLevel="1">
      <c r="A58" s="335">
        <v>43</v>
      </c>
      <c r="B58" s="336" t="s">
        <v>1451</v>
      </c>
      <c r="C58" s="337" t="s">
        <v>1452</v>
      </c>
      <c r="D58" s="338" t="s">
        <v>188</v>
      </c>
      <c r="E58" s="339">
        <v>5</v>
      </c>
      <c r="F58" s="340"/>
      <c r="G58" s="340">
        <f t="shared" si="6"/>
        <v>0</v>
      </c>
      <c r="H58" s="340">
        <v>49.71</v>
      </c>
      <c r="I58" s="340">
        <f t="shared" ref="I58:I73" si="19">ROUND(E58*H58,2)</f>
        <v>248.55</v>
      </c>
      <c r="J58" s="340">
        <v>169.79</v>
      </c>
      <c r="K58" s="340">
        <f t="shared" ref="K58:K73" si="20">ROUND(E58*J58,2)</f>
        <v>848.95</v>
      </c>
      <c r="L58" s="340">
        <v>21</v>
      </c>
      <c r="M58" s="340">
        <f t="shared" ref="M58:M73" si="21">G58*(1+L58/100)</f>
        <v>0</v>
      </c>
      <c r="N58" s="340">
        <v>3.98E-3</v>
      </c>
      <c r="O58" s="340">
        <f t="shared" ref="O58:O73" si="22">ROUND(E58*N58,2)</f>
        <v>0.02</v>
      </c>
      <c r="P58" s="340">
        <v>0</v>
      </c>
      <c r="Q58" s="340">
        <f t="shared" ref="Q58:Q73" si="23">ROUND(E58*P58,2)</f>
        <v>0</v>
      </c>
      <c r="R58" s="340"/>
      <c r="S58" s="340"/>
      <c r="T58" s="356">
        <v>0.54</v>
      </c>
      <c r="U58" s="340">
        <f t="shared" ref="U58:U73" si="24">ROUND(E58*T58,2)</f>
        <v>2.7</v>
      </c>
      <c r="V58" s="357"/>
      <c r="W58" s="357"/>
      <c r="X58" s="357"/>
      <c r="Y58" s="357"/>
      <c r="Z58" s="357"/>
      <c r="AA58" s="357"/>
      <c r="AB58" s="357"/>
      <c r="AC58" s="357"/>
      <c r="AD58" s="357"/>
      <c r="AE58" s="357" t="s">
        <v>1362</v>
      </c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AX58" s="357"/>
      <c r="AY58" s="357"/>
      <c r="AZ58" s="357"/>
      <c r="BA58" s="357"/>
      <c r="BB58" s="357"/>
      <c r="BC58" s="357"/>
      <c r="BD58" s="357"/>
      <c r="BE58" s="357"/>
      <c r="BF58" s="357"/>
      <c r="BG58" s="357"/>
      <c r="BH58" s="357"/>
    </row>
    <row r="59" spans="1:60" ht="11.25" outlineLevel="1">
      <c r="A59" s="335">
        <v>44</v>
      </c>
      <c r="B59" s="336" t="s">
        <v>1453</v>
      </c>
      <c r="C59" s="337" t="s">
        <v>1454</v>
      </c>
      <c r="D59" s="338" t="s">
        <v>188</v>
      </c>
      <c r="E59" s="339">
        <v>3.5</v>
      </c>
      <c r="F59" s="340"/>
      <c r="G59" s="340">
        <f t="shared" si="6"/>
        <v>0</v>
      </c>
      <c r="H59" s="340">
        <v>71.92</v>
      </c>
      <c r="I59" s="340">
        <f t="shared" si="19"/>
        <v>251.72</v>
      </c>
      <c r="J59" s="340">
        <v>199.07999999999998</v>
      </c>
      <c r="K59" s="340">
        <f t="shared" si="20"/>
        <v>696.78</v>
      </c>
      <c r="L59" s="340">
        <v>21</v>
      </c>
      <c r="M59" s="340">
        <f t="shared" si="21"/>
        <v>0</v>
      </c>
      <c r="N59" s="340">
        <v>5.1799999999999997E-3</v>
      </c>
      <c r="O59" s="340">
        <f t="shared" si="22"/>
        <v>0.02</v>
      </c>
      <c r="P59" s="340">
        <v>0</v>
      </c>
      <c r="Q59" s="340">
        <f t="shared" si="23"/>
        <v>0</v>
      </c>
      <c r="R59" s="340"/>
      <c r="S59" s="340"/>
      <c r="T59" s="356">
        <v>0.63</v>
      </c>
      <c r="U59" s="340">
        <f t="shared" si="24"/>
        <v>2.21</v>
      </c>
      <c r="V59" s="357"/>
      <c r="W59" s="357"/>
      <c r="X59" s="357"/>
      <c r="Y59" s="357"/>
      <c r="Z59" s="357"/>
      <c r="AA59" s="357"/>
      <c r="AB59" s="357"/>
      <c r="AC59" s="357"/>
      <c r="AD59" s="357"/>
      <c r="AE59" s="357" t="s">
        <v>1362</v>
      </c>
      <c r="AF59" s="357"/>
      <c r="AG59" s="357"/>
      <c r="AH59" s="357"/>
      <c r="AI59" s="357"/>
      <c r="AJ59" s="357"/>
      <c r="AK59" s="357"/>
      <c r="AL59" s="357"/>
      <c r="AM59" s="357"/>
      <c r="AN59" s="357"/>
      <c r="AO59" s="357"/>
      <c r="AP59" s="357"/>
      <c r="AQ59" s="357"/>
      <c r="AR59" s="357"/>
      <c r="AS59" s="357"/>
      <c r="AT59" s="357"/>
      <c r="AU59" s="357"/>
      <c r="AV59" s="357"/>
      <c r="AW59" s="357"/>
      <c r="AX59" s="357"/>
      <c r="AY59" s="357"/>
      <c r="AZ59" s="357"/>
      <c r="BA59" s="357"/>
      <c r="BB59" s="357"/>
      <c r="BC59" s="357"/>
      <c r="BD59" s="357"/>
      <c r="BE59" s="357"/>
      <c r="BF59" s="357"/>
      <c r="BG59" s="357"/>
      <c r="BH59" s="357"/>
    </row>
    <row r="60" spans="1:60" ht="11.25" outlineLevel="1">
      <c r="A60" s="335">
        <v>45</v>
      </c>
      <c r="B60" s="336" t="s">
        <v>1455</v>
      </c>
      <c r="C60" s="337" t="s">
        <v>1456</v>
      </c>
      <c r="D60" s="338" t="s">
        <v>158</v>
      </c>
      <c r="E60" s="339">
        <v>3</v>
      </c>
      <c r="F60" s="340"/>
      <c r="G60" s="340">
        <f t="shared" si="6"/>
        <v>0</v>
      </c>
      <c r="H60" s="340">
        <v>4.28</v>
      </c>
      <c r="I60" s="340">
        <f t="shared" si="19"/>
        <v>12.84</v>
      </c>
      <c r="J60" s="340">
        <v>66.22</v>
      </c>
      <c r="K60" s="340">
        <f t="shared" si="20"/>
        <v>198.66</v>
      </c>
      <c r="L60" s="340">
        <v>21</v>
      </c>
      <c r="M60" s="340">
        <f t="shared" si="21"/>
        <v>0</v>
      </c>
      <c r="N60" s="340">
        <v>0</v>
      </c>
      <c r="O60" s="340">
        <f t="shared" si="22"/>
        <v>0</v>
      </c>
      <c r="P60" s="340">
        <v>0</v>
      </c>
      <c r="Q60" s="340">
        <f t="shared" si="23"/>
        <v>0</v>
      </c>
      <c r="R60" s="340"/>
      <c r="S60" s="340"/>
      <c r="T60" s="356">
        <v>0.21</v>
      </c>
      <c r="U60" s="340">
        <f t="shared" si="24"/>
        <v>0.63</v>
      </c>
      <c r="V60" s="357"/>
      <c r="W60" s="357"/>
      <c r="X60" s="357"/>
      <c r="Y60" s="357"/>
      <c r="Z60" s="357"/>
      <c r="AA60" s="357"/>
      <c r="AB60" s="357"/>
      <c r="AC60" s="357"/>
      <c r="AD60" s="357"/>
      <c r="AE60" s="357" t="s">
        <v>1362</v>
      </c>
      <c r="AF60" s="357"/>
      <c r="AG60" s="357"/>
      <c r="AH60" s="357"/>
      <c r="AI60" s="357"/>
      <c r="AJ60" s="357"/>
      <c r="AK60" s="357"/>
      <c r="AL60" s="357"/>
      <c r="AM60" s="357"/>
      <c r="AN60" s="357"/>
      <c r="AO60" s="357"/>
      <c r="AP60" s="357"/>
      <c r="AQ60" s="357"/>
      <c r="AR60" s="357"/>
      <c r="AS60" s="357"/>
      <c r="AT60" s="357"/>
      <c r="AU60" s="357"/>
      <c r="AV60" s="357"/>
      <c r="AW60" s="357"/>
      <c r="AX60" s="357"/>
      <c r="AY60" s="357"/>
      <c r="AZ60" s="357"/>
      <c r="BA60" s="357"/>
      <c r="BB60" s="357"/>
      <c r="BC60" s="357"/>
      <c r="BD60" s="357"/>
      <c r="BE60" s="357"/>
      <c r="BF60" s="357"/>
      <c r="BG60" s="357"/>
      <c r="BH60" s="357"/>
    </row>
    <row r="61" spans="1:60" ht="11.25" outlineLevel="1">
      <c r="A61" s="335">
        <v>46</v>
      </c>
      <c r="B61" s="336" t="s">
        <v>1457</v>
      </c>
      <c r="C61" s="337" t="s">
        <v>1458</v>
      </c>
      <c r="D61" s="338" t="s">
        <v>188</v>
      </c>
      <c r="E61" s="339">
        <v>8.5</v>
      </c>
      <c r="F61" s="340"/>
      <c r="G61" s="340">
        <f t="shared" si="6"/>
        <v>0</v>
      </c>
      <c r="H61" s="340">
        <v>1.34</v>
      </c>
      <c r="I61" s="340">
        <f t="shared" si="19"/>
        <v>11.39</v>
      </c>
      <c r="J61" s="340">
        <v>19.86</v>
      </c>
      <c r="K61" s="340">
        <f t="shared" si="20"/>
        <v>168.81</v>
      </c>
      <c r="L61" s="340">
        <v>21</v>
      </c>
      <c r="M61" s="340">
        <f t="shared" si="21"/>
        <v>0</v>
      </c>
      <c r="N61" s="340">
        <v>1.0000000000000001E-5</v>
      </c>
      <c r="O61" s="340">
        <f t="shared" si="22"/>
        <v>0</v>
      </c>
      <c r="P61" s="340">
        <v>0</v>
      </c>
      <c r="Q61" s="340">
        <f t="shared" si="23"/>
        <v>0</v>
      </c>
      <c r="R61" s="340"/>
      <c r="S61" s="340"/>
      <c r="T61" s="356">
        <v>0.06</v>
      </c>
      <c r="U61" s="340">
        <f t="shared" si="24"/>
        <v>0.51</v>
      </c>
      <c r="V61" s="357"/>
      <c r="W61" s="357"/>
      <c r="X61" s="357"/>
      <c r="Y61" s="357"/>
      <c r="Z61" s="357"/>
      <c r="AA61" s="357"/>
      <c r="AB61" s="357"/>
      <c r="AC61" s="357"/>
      <c r="AD61" s="357"/>
      <c r="AE61" s="357" t="s">
        <v>1362</v>
      </c>
      <c r="AF61" s="357"/>
      <c r="AG61" s="357"/>
      <c r="AH61" s="357"/>
      <c r="AI61" s="357"/>
      <c r="AJ61" s="357"/>
      <c r="AK61" s="357"/>
      <c r="AL61" s="357"/>
      <c r="AM61" s="357"/>
      <c r="AN61" s="357"/>
      <c r="AO61" s="357"/>
      <c r="AP61" s="357"/>
      <c r="AQ61" s="357"/>
      <c r="AR61" s="357"/>
      <c r="AS61" s="357"/>
      <c r="AT61" s="357"/>
      <c r="AU61" s="357"/>
      <c r="AV61" s="357"/>
      <c r="AW61" s="357"/>
      <c r="AX61" s="357"/>
      <c r="AY61" s="357"/>
      <c r="AZ61" s="357"/>
      <c r="BA61" s="357"/>
      <c r="BB61" s="357"/>
      <c r="BC61" s="357"/>
      <c r="BD61" s="357"/>
      <c r="BE61" s="357"/>
      <c r="BF61" s="357"/>
      <c r="BG61" s="357"/>
      <c r="BH61" s="357"/>
    </row>
    <row r="62" spans="1:60" ht="11.25" outlineLevel="1">
      <c r="A62" s="335">
        <v>47</v>
      </c>
      <c r="B62" s="336" t="s">
        <v>1459</v>
      </c>
      <c r="C62" s="337" t="s">
        <v>1460</v>
      </c>
      <c r="D62" s="338" t="s">
        <v>158</v>
      </c>
      <c r="E62" s="339">
        <v>6</v>
      </c>
      <c r="F62" s="340"/>
      <c r="G62" s="340">
        <f t="shared" si="6"/>
        <v>0</v>
      </c>
      <c r="H62" s="340">
        <v>0</v>
      </c>
      <c r="I62" s="340">
        <f t="shared" si="19"/>
        <v>0</v>
      </c>
      <c r="J62" s="340">
        <v>151.5</v>
      </c>
      <c r="K62" s="340">
        <f t="shared" si="20"/>
        <v>909</v>
      </c>
      <c r="L62" s="340">
        <v>21</v>
      </c>
      <c r="M62" s="340">
        <f t="shared" si="21"/>
        <v>0</v>
      </c>
      <c r="N62" s="340">
        <v>0</v>
      </c>
      <c r="O62" s="340">
        <f t="shared" si="22"/>
        <v>0</v>
      </c>
      <c r="P62" s="340">
        <v>0</v>
      </c>
      <c r="Q62" s="340">
        <f t="shared" si="23"/>
        <v>0</v>
      </c>
      <c r="R62" s="340"/>
      <c r="S62" s="340"/>
      <c r="T62" s="356">
        <v>0.42</v>
      </c>
      <c r="U62" s="340">
        <f t="shared" si="24"/>
        <v>2.52</v>
      </c>
      <c r="V62" s="357"/>
      <c r="W62" s="357"/>
      <c r="X62" s="357"/>
      <c r="Y62" s="357"/>
      <c r="Z62" s="357"/>
      <c r="AA62" s="357"/>
      <c r="AB62" s="357"/>
      <c r="AC62" s="357"/>
      <c r="AD62" s="357"/>
      <c r="AE62" s="357" t="s">
        <v>1362</v>
      </c>
      <c r="AF62" s="357"/>
      <c r="AG62" s="357"/>
      <c r="AH62" s="357"/>
      <c r="AI62" s="357"/>
      <c r="AJ62" s="357"/>
      <c r="AK62" s="357"/>
      <c r="AL62" s="357"/>
      <c r="AM62" s="357"/>
      <c r="AN62" s="357"/>
      <c r="AO62" s="357"/>
      <c r="AP62" s="357"/>
      <c r="AQ62" s="357"/>
      <c r="AR62" s="357"/>
      <c r="AS62" s="357"/>
      <c r="AT62" s="357"/>
      <c r="AU62" s="357"/>
      <c r="AV62" s="357"/>
      <c r="AW62" s="357"/>
      <c r="AX62" s="357"/>
      <c r="AY62" s="357"/>
      <c r="AZ62" s="357"/>
      <c r="BA62" s="357"/>
      <c r="BB62" s="357"/>
      <c r="BC62" s="357"/>
      <c r="BD62" s="357"/>
      <c r="BE62" s="357"/>
      <c r="BF62" s="357"/>
      <c r="BG62" s="357"/>
      <c r="BH62" s="357"/>
    </row>
    <row r="63" spans="1:60" ht="11.25" outlineLevel="1">
      <c r="A63" s="335">
        <v>48</v>
      </c>
      <c r="B63" s="336" t="s">
        <v>1461</v>
      </c>
      <c r="C63" s="337" t="s">
        <v>1462</v>
      </c>
      <c r="D63" s="338" t="s">
        <v>158</v>
      </c>
      <c r="E63" s="339">
        <v>1</v>
      </c>
      <c r="F63" s="340"/>
      <c r="G63" s="340">
        <f t="shared" si="6"/>
        <v>0</v>
      </c>
      <c r="H63" s="340">
        <v>2223.69</v>
      </c>
      <c r="I63" s="340">
        <f t="shared" si="19"/>
        <v>2223.69</v>
      </c>
      <c r="J63" s="340">
        <v>66.309999999999945</v>
      </c>
      <c r="K63" s="340">
        <f t="shared" si="20"/>
        <v>66.31</v>
      </c>
      <c r="L63" s="340">
        <v>21</v>
      </c>
      <c r="M63" s="340">
        <f t="shared" si="21"/>
        <v>0</v>
      </c>
      <c r="N63" s="340">
        <v>1.6000000000000001E-3</v>
      </c>
      <c r="O63" s="340">
        <f t="shared" si="22"/>
        <v>0</v>
      </c>
      <c r="P63" s="340">
        <v>0</v>
      </c>
      <c r="Q63" s="340">
        <f t="shared" si="23"/>
        <v>0</v>
      </c>
      <c r="R63" s="340"/>
      <c r="S63" s="340"/>
      <c r="T63" s="356">
        <v>0.20699999999999999</v>
      </c>
      <c r="U63" s="340">
        <f t="shared" si="24"/>
        <v>0.21</v>
      </c>
      <c r="V63" s="357"/>
      <c r="W63" s="357"/>
      <c r="X63" s="357"/>
      <c r="Y63" s="357"/>
      <c r="Z63" s="357"/>
      <c r="AA63" s="357"/>
      <c r="AB63" s="357"/>
      <c r="AC63" s="357"/>
      <c r="AD63" s="357"/>
      <c r="AE63" s="357" t="s">
        <v>1362</v>
      </c>
      <c r="AF63" s="357"/>
      <c r="AG63" s="357"/>
      <c r="AH63" s="357"/>
      <c r="AI63" s="357"/>
      <c r="AJ63" s="357"/>
      <c r="AK63" s="357"/>
      <c r="AL63" s="357"/>
      <c r="AM63" s="357"/>
      <c r="AN63" s="357"/>
      <c r="AO63" s="357"/>
      <c r="AP63" s="357"/>
      <c r="AQ63" s="357"/>
      <c r="AR63" s="357"/>
      <c r="AS63" s="357"/>
      <c r="AT63" s="357"/>
      <c r="AU63" s="357"/>
      <c r="AV63" s="357"/>
      <c r="AW63" s="357"/>
      <c r="AX63" s="357"/>
      <c r="AY63" s="357"/>
      <c r="AZ63" s="357"/>
      <c r="BA63" s="357"/>
      <c r="BB63" s="357"/>
      <c r="BC63" s="357"/>
      <c r="BD63" s="357"/>
      <c r="BE63" s="357"/>
      <c r="BF63" s="357"/>
      <c r="BG63" s="357"/>
      <c r="BH63" s="357"/>
    </row>
    <row r="64" spans="1:60" ht="11.25" outlineLevel="1">
      <c r="A64" s="335">
        <v>49</v>
      </c>
      <c r="B64" s="336" t="s">
        <v>1463</v>
      </c>
      <c r="C64" s="337" t="s">
        <v>1464</v>
      </c>
      <c r="D64" s="338" t="s">
        <v>158</v>
      </c>
      <c r="E64" s="339">
        <v>1</v>
      </c>
      <c r="F64" s="340"/>
      <c r="G64" s="340">
        <f t="shared" si="6"/>
        <v>0</v>
      </c>
      <c r="H64" s="340">
        <v>209.69</v>
      </c>
      <c r="I64" s="340">
        <f t="shared" si="19"/>
        <v>209.69</v>
      </c>
      <c r="J64" s="340">
        <v>66.31</v>
      </c>
      <c r="K64" s="340">
        <f t="shared" si="20"/>
        <v>66.31</v>
      </c>
      <c r="L64" s="340">
        <v>21</v>
      </c>
      <c r="M64" s="340">
        <f t="shared" si="21"/>
        <v>0</v>
      </c>
      <c r="N64" s="340">
        <v>2.5000000000000001E-4</v>
      </c>
      <c r="O64" s="340">
        <f t="shared" si="22"/>
        <v>0</v>
      </c>
      <c r="P64" s="340">
        <v>0</v>
      </c>
      <c r="Q64" s="340">
        <f t="shared" si="23"/>
        <v>0</v>
      </c>
      <c r="R64" s="340"/>
      <c r="S64" s="340"/>
      <c r="T64" s="356">
        <v>0.20699999999999999</v>
      </c>
      <c r="U64" s="340">
        <f t="shared" si="24"/>
        <v>0.21</v>
      </c>
      <c r="V64" s="357"/>
      <c r="W64" s="357"/>
      <c r="X64" s="357"/>
      <c r="Y64" s="357"/>
      <c r="Z64" s="357"/>
      <c r="AA64" s="357"/>
      <c r="AB64" s="357"/>
      <c r="AC64" s="357"/>
      <c r="AD64" s="357"/>
      <c r="AE64" s="357" t="s">
        <v>1362</v>
      </c>
      <c r="AF64" s="357"/>
      <c r="AG64" s="357"/>
      <c r="AH64" s="357"/>
      <c r="AI64" s="357"/>
      <c r="AJ64" s="357"/>
      <c r="AK64" s="357"/>
      <c r="AL64" s="357"/>
      <c r="AM64" s="357"/>
      <c r="AN64" s="357"/>
      <c r="AO64" s="357"/>
      <c r="AP64" s="357"/>
      <c r="AQ64" s="357"/>
      <c r="AR64" s="357"/>
      <c r="AS64" s="357"/>
      <c r="AT64" s="357"/>
      <c r="AU64" s="357"/>
      <c r="AV64" s="357"/>
      <c r="AW64" s="357"/>
      <c r="AX64" s="357"/>
      <c r="AY64" s="357"/>
      <c r="AZ64" s="357"/>
      <c r="BA64" s="357"/>
      <c r="BB64" s="357"/>
      <c r="BC64" s="357"/>
      <c r="BD64" s="357"/>
      <c r="BE64" s="357"/>
      <c r="BF64" s="357"/>
      <c r="BG64" s="357"/>
      <c r="BH64" s="357"/>
    </row>
    <row r="65" spans="1:60" ht="11.25" outlineLevel="1">
      <c r="A65" s="335">
        <v>50</v>
      </c>
      <c r="B65" s="336" t="s">
        <v>1465</v>
      </c>
      <c r="C65" s="337" t="s">
        <v>1466</v>
      </c>
      <c r="D65" s="338" t="s">
        <v>158</v>
      </c>
      <c r="E65" s="339">
        <v>4</v>
      </c>
      <c r="F65" s="340"/>
      <c r="G65" s="340">
        <f t="shared" si="6"/>
        <v>0</v>
      </c>
      <c r="H65" s="340">
        <v>30.76</v>
      </c>
      <c r="I65" s="340">
        <f t="shared" si="19"/>
        <v>123.04</v>
      </c>
      <c r="J65" s="340">
        <v>46.239999999999995</v>
      </c>
      <c r="K65" s="340">
        <f t="shared" si="20"/>
        <v>184.96</v>
      </c>
      <c r="L65" s="340">
        <v>21</v>
      </c>
      <c r="M65" s="340">
        <f t="shared" si="21"/>
        <v>0</v>
      </c>
      <c r="N65" s="340">
        <v>4.0000000000000003E-5</v>
      </c>
      <c r="O65" s="340">
        <f t="shared" si="22"/>
        <v>0</v>
      </c>
      <c r="P65" s="340">
        <v>0</v>
      </c>
      <c r="Q65" s="340">
        <f t="shared" si="23"/>
        <v>0</v>
      </c>
      <c r="R65" s="340"/>
      <c r="S65" s="340"/>
      <c r="T65" s="356">
        <v>0.14000000000000001</v>
      </c>
      <c r="U65" s="340">
        <f t="shared" si="24"/>
        <v>0.56000000000000005</v>
      </c>
      <c r="V65" s="357"/>
      <c r="W65" s="357"/>
      <c r="X65" s="357"/>
      <c r="Y65" s="357"/>
      <c r="Z65" s="357"/>
      <c r="AA65" s="357"/>
      <c r="AB65" s="357"/>
      <c r="AC65" s="357"/>
      <c r="AD65" s="357"/>
      <c r="AE65" s="357" t="s">
        <v>1362</v>
      </c>
      <c r="AF65" s="357"/>
      <c r="AG65" s="357"/>
      <c r="AH65" s="357"/>
      <c r="AI65" s="357"/>
      <c r="AJ65" s="357"/>
      <c r="AK65" s="357"/>
      <c r="AL65" s="357"/>
      <c r="AM65" s="357"/>
      <c r="AN65" s="357"/>
      <c r="AO65" s="357"/>
      <c r="AP65" s="357"/>
      <c r="AQ65" s="357"/>
      <c r="AR65" s="357"/>
      <c r="AS65" s="357"/>
      <c r="AT65" s="357"/>
      <c r="AU65" s="357"/>
      <c r="AV65" s="357"/>
      <c r="AW65" s="357"/>
      <c r="AX65" s="357"/>
      <c r="AY65" s="357"/>
      <c r="AZ65" s="357"/>
      <c r="BA65" s="357"/>
      <c r="BB65" s="357"/>
      <c r="BC65" s="357"/>
      <c r="BD65" s="357"/>
      <c r="BE65" s="357"/>
      <c r="BF65" s="357"/>
      <c r="BG65" s="357"/>
      <c r="BH65" s="357"/>
    </row>
    <row r="66" spans="1:60" ht="11.25" outlineLevel="1">
      <c r="A66" s="335">
        <v>51</v>
      </c>
      <c r="B66" s="336" t="s">
        <v>1467</v>
      </c>
      <c r="C66" s="337" t="s">
        <v>1468</v>
      </c>
      <c r="D66" s="338" t="s">
        <v>158</v>
      </c>
      <c r="E66" s="339">
        <v>1</v>
      </c>
      <c r="F66" s="340"/>
      <c r="G66" s="340">
        <f t="shared" si="6"/>
        <v>0</v>
      </c>
      <c r="H66" s="340">
        <v>151.59</v>
      </c>
      <c r="I66" s="340">
        <f t="shared" si="19"/>
        <v>151.59</v>
      </c>
      <c r="J66" s="340">
        <v>66.41</v>
      </c>
      <c r="K66" s="340">
        <f t="shared" si="20"/>
        <v>66.41</v>
      </c>
      <c r="L66" s="340">
        <v>21</v>
      </c>
      <c r="M66" s="340">
        <f t="shared" si="21"/>
        <v>0</v>
      </c>
      <c r="N66" s="340">
        <v>2.0000000000000001E-4</v>
      </c>
      <c r="O66" s="340">
        <f t="shared" si="22"/>
        <v>0</v>
      </c>
      <c r="P66" s="340">
        <v>0</v>
      </c>
      <c r="Q66" s="340">
        <f t="shared" si="23"/>
        <v>0</v>
      </c>
      <c r="R66" s="340"/>
      <c r="S66" s="340"/>
      <c r="T66" s="356">
        <v>0.21</v>
      </c>
      <c r="U66" s="340">
        <f t="shared" si="24"/>
        <v>0.21</v>
      </c>
      <c r="V66" s="357"/>
      <c r="W66" s="357"/>
      <c r="X66" s="357"/>
      <c r="Y66" s="357"/>
      <c r="Z66" s="357"/>
      <c r="AA66" s="357"/>
      <c r="AB66" s="357"/>
      <c r="AC66" s="357"/>
      <c r="AD66" s="357"/>
      <c r="AE66" s="357" t="s">
        <v>1362</v>
      </c>
      <c r="AF66" s="357"/>
      <c r="AG66" s="357"/>
      <c r="AH66" s="357"/>
      <c r="AI66" s="357"/>
      <c r="AJ66" s="357"/>
      <c r="AK66" s="357"/>
      <c r="AL66" s="357"/>
      <c r="AM66" s="357"/>
      <c r="AN66" s="357"/>
      <c r="AO66" s="357"/>
      <c r="AP66" s="357"/>
      <c r="AQ66" s="357"/>
      <c r="AR66" s="357"/>
      <c r="AS66" s="357"/>
      <c r="AT66" s="357"/>
      <c r="AU66" s="357"/>
      <c r="AV66" s="357"/>
      <c r="AW66" s="357"/>
      <c r="AX66" s="357"/>
      <c r="AY66" s="357"/>
      <c r="AZ66" s="357"/>
      <c r="BA66" s="357"/>
      <c r="BB66" s="357"/>
      <c r="BC66" s="357"/>
      <c r="BD66" s="357"/>
      <c r="BE66" s="357"/>
      <c r="BF66" s="357"/>
      <c r="BG66" s="357"/>
      <c r="BH66" s="357"/>
    </row>
    <row r="67" spans="1:60" ht="11.25" outlineLevel="1">
      <c r="A67" s="335">
        <v>52</v>
      </c>
      <c r="B67" s="336" t="s">
        <v>1469</v>
      </c>
      <c r="C67" s="337" t="s">
        <v>1470</v>
      </c>
      <c r="D67" s="338" t="s">
        <v>158</v>
      </c>
      <c r="E67" s="339">
        <v>1</v>
      </c>
      <c r="F67" s="340"/>
      <c r="G67" s="340">
        <f t="shared" si="6"/>
        <v>0</v>
      </c>
      <c r="H67" s="340">
        <v>110.16</v>
      </c>
      <c r="I67" s="340">
        <f t="shared" si="19"/>
        <v>110.16</v>
      </c>
      <c r="J67" s="340">
        <v>52.84</v>
      </c>
      <c r="K67" s="340">
        <f t="shared" si="20"/>
        <v>52.84</v>
      </c>
      <c r="L67" s="340">
        <v>21</v>
      </c>
      <c r="M67" s="340">
        <f t="shared" si="21"/>
        <v>0</v>
      </c>
      <c r="N67" s="340">
        <v>1.3999999999999999E-4</v>
      </c>
      <c r="O67" s="340">
        <f t="shared" si="22"/>
        <v>0</v>
      </c>
      <c r="P67" s="340">
        <v>0</v>
      </c>
      <c r="Q67" s="340">
        <f t="shared" si="23"/>
        <v>0</v>
      </c>
      <c r="R67" s="340"/>
      <c r="S67" s="340"/>
      <c r="T67" s="356">
        <v>0.17</v>
      </c>
      <c r="U67" s="340">
        <f t="shared" si="24"/>
        <v>0.17</v>
      </c>
      <c r="V67" s="357"/>
      <c r="W67" s="357"/>
      <c r="X67" s="357"/>
      <c r="Y67" s="357"/>
      <c r="Z67" s="357"/>
      <c r="AA67" s="357"/>
      <c r="AB67" s="357"/>
      <c r="AC67" s="357"/>
      <c r="AD67" s="357"/>
      <c r="AE67" s="357" t="s">
        <v>1362</v>
      </c>
      <c r="AF67" s="357"/>
      <c r="AG67" s="357"/>
      <c r="AH67" s="357"/>
      <c r="AI67" s="357"/>
      <c r="AJ67" s="357"/>
      <c r="AK67" s="357"/>
      <c r="AL67" s="357"/>
      <c r="AM67" s="357"/>
      <c r="AN67" s="357"/>
      <c r="AO67" s="357"/>
      <c r="AP67" s="357"/>
      <c r="AQ67" s="357"/>
      <c r="AR67" s="357"/>
      <c r="AS67" s="357"/>
      <c r="AT67" s="357"/>
      <c r="AU67" s="357"/>
      <c r="AV67" s="357"/>
      <c r="AW67" s="357"/>
      <c r="AX67" s="357"/>
      <c r="AY67" s="357"/>
      <c r="AZ67" s="357"/>
      <c r="BA67" s="357"/>
      <c r="BB67" s="357"/>
      <c r="BC67" s="357"/>
      <c r="BD67" s="357"/>
      <c r="BE67" s="357"/>
      <c r="BF67" s="357"/>
      <c r="BG67" s="357"/>
      <c r="BH67" s="357"/>
    </row>
    <row r="68" spans="1:60" ht="22.5" outlineLevel="1">
      <c r="A68" s="335">
        <v>53</v>
      </c>
      <c r="B68" s="336" t="s">
        <v>1471</v>
      </c>
      <c r="C68" s="337" t="s">
        <v>1472</v>
      </c>
      <c r="D68" s="338" t="s">
        <v>188</v>
      </c>
      <c r="E68" s="339">
        <v>5</v>
      </c>
      <c r="F68" s="340"/>
      <c r="G68" s="340">
        <f t="shared" si="6"/>
        <v>0</v>
      </c>
      <c r="H68" s="340">
        <v>40.54</v>
      </c>
      <c r="I68" s="340">
        <f t="shared" si="19"/>
        <v>202.7</v>
      </c>
      <c r="J68" s="340">
        <v>35.96</v>
      </c>
      <c r="K68" s="340">
        <f t="shared" si="20"/>
        <v>179.8</v>
      </c>
      <c r="L68" s="340">
        <v>21</v>
      </c>
      <c r="M68" s="340">
        <f t="shared" si="21"/>
        <v>0</v>
      </c>
      <c r="N68" s="340">
        <v>5.0000000000000002E-5</v>
      </c>
      <c r="O68" s="340">
        <f t="shared" si="22"/>
        <v>0</v>
      </c>
      <c r="P68" s="340">
        <v>0</v>
      </c>
      <c r="Q68" s="340">
        <f t="shared" si="23"/>
        <v>0</v>
      </c>
      <c r="R68" s="340"/>
      <c r="S68" s="340"/>
      <c r="T68" s="356">
        <v>0.13</v>
      </c>
      <c r="U68" s="340">
        <f t="shared" si="24"/>
        <v>0.65</v>
      </c>
      <c r="V68" s="357"/>
      <c r="W68" s="357"/>
      <c r="X68" s="357"/>
      <c r="Y68" s="357"/>
      <c r="Z68" s="357"/>
      <c r="AA68" s="357"/>
      <c r="AB68" s="357"/>
      <c r="AC68" s="357"/>
      <c r="AD68" s="357"/>
      <c r="AE68" s="357" t="s">
        <v>1362</v>
      </c>
      <c r="AF68" s="357"/>
      <c r="AG68" s="357"/>
      <c r="AH68" s="357"/>
      <c r="AI68" s="357"/>
      <c r="AJ68" s="357"/>
      <c r="AK68" s="357"/>
      <c r="AL68" s="357"/>
      <c r="AM68" s="357"/>
      <c r="AN68" s="357"/>
      <c r="AO68" s="357"/>
      <c r="AP68" s="357"/>
      <c r="AQ68" s="357"/>
      <c r="AR68" s="357"/>
      <c r="AS68" s="357"/>
      <c r="AT68" s="357"/>
      <c r="AU68" s="357"/>
      <c r="AV68" s="357"/>
      <c r="AW68" s="357"/>
      <c r="AX68" s="357"/>
      <c r="AY68" s="357"/>
      <c r="AZ68" s="357"/>
      <c r="BA68" s="357"/>
      <c r="BB68" s="357"/>
      <c r="BC68" s="357"/>
      <c r="BD68" s="357"/>
      <c r="BE68" s="357"/>
      <c r="BF68" s="357"/>
      <c r="BG68" s="357"/>
      <c r="BH68" s="357"/>
    </row>
    <row r="69" spans="1:60" ht="22.5" outlineLevel="1">
      <c r="A69" s="335">
        <v>54</v>
      </c>
      <c r="B69" s="336" t="s">
        <v>1473</v>
      </c>
      <c r="C69" s="337" t="s">
        <v>1474</v>
      </c>
      <c r="D69" s="338" t="s">
        <v>188</v>
      </c>
      <c r="E69" s="339">
        <v>3.5</v>
      </c>
      <c r="F69" s="340"/>
      <c r="G69" s="340">
        <f t="shared" si="6"/>
        <v>0</v>
      </c>
      <c r="H69" s="340">
        <v>42.04</v>
      </c>
      <c r="I69" s="340">
        <f t="shared" si="19"/>
        <v>147.13999999999999</v>
      </c>
      <c r="J69" s="340">
        <v>35.96</v>
      </c>
      <c r="K69" s="340">
        <f t="shared" si="20"/>
        <v>125.86</v>
      </c>
      <c r="L69" s="340">
        <v>21</v>
      </c>
      <c r="M69" s="340">
        <f t="shared" si="21"/>
        <v>0</v>
      </c>
      <c r="N69" s="340">
        <v>6.9999999999999994E-5</v>
      </c>
      <c r="O69" s="340">
        <f t="shared" si="22"/>
        <v>0</v>
      </c>
      <c r="P69" s="340">
        <v>0</v>
      </c>
      <c r="Q69" s="340">
        <f t="shared" si="23"/>
        <v>0</v>
      </c>
      <c r="R69" s="340"/>
      <c r="S69" s="340"/>
      <c r="T69" s="356">
        <v>0.13</v>
      </c>
      <c r="U69" s="340">
        <f t="shared" si="24"/>
        <v>0.46</v>
      </c>
      <c r="V69" s="357"/>
      <c r="W69" s="357"/>
      <c r="X69" s="357"/>
      <c r="Y69" s="357"/>
      <c r="Z69" s="357"/>
      <c r="AA69" s="357"/>
      <c r="AB69" s="357"/>
      <c r="AC69" s="357"/>
      <c r="AD69" s="357"/>
      <c r="AE69" s="357" t="s">
        <v>1362</v>
      </c>
      <c r="AF69" s="357"/>
      <c r="AG69" s="357"/>
      <c r="AH69" s="357"/>
      <c r="AI69" s="357"/>
      <c r="AJ69" s="357"/>
      <c r="AK69" s="357"/>
      <c r="AL69" s="357"/>
      <c r="AM69" s="357"/>
      <c r="AN69" s="357"/>
      <c r="AO69" s="357"/>
      <c r="AP69" s="357"/>
      <c r="AQ69" s="357"/>
      <c r="AR69" s="357"/>
      <c r="AS69" s="357"/>
      <c r="AT69" s="357"/>
      <c r="AU69" s="357"/>
      <c r="AV69" s="357"/>
      <c r="AW69" s="357"/>
      <c r="AX69" s="357"/>
      <c r="AY69" s="357"/>
      <c r="AZ69" s="357"/>
      <c r="BA69" s="357"/>
      <c r="BB69" s="357"/>
      <c r="BC69" s="357"/>
      <c r="BD69" s="357"/>
      <c r="BE69" s="357"/>
      <c r="BF69" s="357"/>
      <c r="BG69" s="357"/>
      <c r="BH69" s="357"/>
    </row>
    <row r="70" spans="1:60" ht="11.25" outlineLevel="1">
      <c r="A70" s="335">
        <v>55</v>
      </c>
      <c r="B70" s="336" t="s">
        <v>1475</v>
      </c>
      <c r="C70" s="337" t="s">
        <v>1476</v>
      </c>
      <c r="D70" s="338" t="s">
        <v>158</v>
      </c>
      <c r="E70" s="339">
        <v>3</v>
      </c>
      <c r="F70" s="340"/>
      <c r="G70" s="340">
        <f t="shared" si="6"/>
        <v>0</v>
      </c>
      <c r="H70" s="340">
        <v>267.5</v>
      </c>
      <c r="I70" s="340">
        <f t="shared" si="19"/>
        <v>802.5</v>
      </c>
      <c r="J70" s="340">
        <v>0</v>
      </c>
      <c r="K70" s="340">
        <f t="shared" si="20"/>
        <v>0</v>
      </c>
      <c r="L70" s="340">
        <v>21</v>
      </c>
      <c r="M70" s="340">
        <f t="shared" si="21"/>
        <v>0</v>
      </c>
      <c r="N70" s="340">
        <v>2.7E-4</v>
      </c>
      <c r="O70" s="340">
        <f t="shared" si="22"/>
        <v>0</v>
      </c>
      <c r="P70" s="340">
        <v>0</v>
      </c>
      <c r="Q70" s="340">
        <f t="shared" si="23"/>
        <v>0</v>
      </c>
      <c r="R70" s="340"/>
      <c r="S70" s="340"/>
      <c r="T70" s="356">
        <v>0</v>
      </c>
      <c r="U70" s="340">
        <f t="shared" si="24"/>
        <v>0</v>
      </c>
      <c r="V70" s="357"/>
      <c r="W70" s="357"/>
      <c r="X70" s="357"/>
      <c r="Y70" s="357"/>
      <c r="Z70" s="357"/>
      <c r="AA70" s="357"/>
      <c r="AB70" s="357"/>
      <c r="AC70" s="357"/>
      <c r="AD70" s="357"/>
      <c r="AE70" s="357" t="s">
        <v>1365</v>
      </c>
      <c r="AF70" s="357"/>
      <c r="AG70" s="357"/>
      <c r="AH70" s="357"/>
      <c r="AI70" s="357"/>
      <c r="AJ70" s="357"/>
      <c r="AK70" s="357"/>
      <c r="AL70" s="357"/>
      <c r="AM70" s="357"/>
      <c r="AN70" s="357"/>
      <c r="AO70" s="357"/>
      <c r="AP70" s="357"/>
      <c r="AQ70" s="357"/>
      <c r="AR70" s="357"/>
      <c r="AS70" s="357"/>
      <c r="AT70" s="357"/>
      <c r="AU70" s="357"/>
      <c r="AV70" s="357"/>
      <c r="AW70" s="357"/>
      <c r="AX70" s="357"/>
      <c r="AY70" s="357"/>
      <c r="AZ70" s="357"/>
      <c r="BA70" s="357"/>
      <c r="BB70" s="357"/>
      <c r="BC70" s="357"/>
      <c r="BD70" s="357"/>
      <c r="BE70" s="357"/>
      <c r="BF70" s="357"/>
      <c r="BG70" s="357"/>
      <c r="BH70" s="357"/>
    </row>
    <row r="71" spans="1:60" ht="11.25" outlineLevel="1">
      <c r="A71" s="335">
        <v>56</v>
      </c>
      <c r="B71" s="336" t="s">
        <v>1477</v>
      </c>
      <c r="C71" s="337" t="s">
        <v>1478</v>
      </c>
      <c r="D71" s="338" t="s">
        <v>158</v>
      </c>
      <c r="E71" s="339">
        <v>1</v>
      </c>
      <c r="F71" s="340"/>
      <c r="G71" s="340">
        <f t="shared" si="6"/>
        <v>0</v>
      </c>
      <c r="H71" s="340">
        <v>1154.8399999999999</v>
      </c>
      <c r="I71" s="340">
        <f t="shared" si="19"/>
        <v>1154.8399999999999</v>
      </c>
      <c r="J71" s="340">
        <v>70.160000000000082</v>
      </c>
      <c r="K71" s="340">
        <f t="shared" si="20"/>
        <v>70.16</v>
      </c>
      <c r="L71" s="340">
        <v>21</v>
      </c>
      <c r="M71" s="340">
        <f t="shared" si="21"/>
        <v>0</v>
      </c>
      <c r="N71" s="340">
        <v>2.5000000000000001E-3</v>
      </c>
      <c r="O71" s="340">
        <f t="shared" si="22"/>
        <v>0</v>
      </c>
      <c r="P71" s="340">
        <v>0</v>
      </c>
      <c r="Q71" s="340">
        <f t="shared" si="23"/>
        <v>0</v>
      </c>
      <c r="R71" s="340"/>
      <c r="S71" s="340"/>
      <c r="T71" s="356">
        <v>0.219</v>
      </c>
      <c r="U71" s="340">
        <f t="shared" si="24"/>
        <v>0.22</v>
      </c>
      <c r="V71" s="357"/>
      <c r="W71" s="357"/>
      <c r="X71" s="357"/>
      <c r="Y71" s="357"/>
      <c r="Z71" s="357"/>
      <c r="AA71" s="357"/>
      <c r="AB71" s="357"/>
      <c r="AC71" s="357"/>
      <c r="AD71" s="357"/>
      <c r="AE71" s="357" t="s">
        <v>1362</v>
      </c>
      <c r="AF71" s="357"/>
      <c r="AG71" s="357"/>
      <c r="AH71" s="357"/>
      <c r="AI71" s="357"/>
      <c r="AJ71" s="357"/>
      <c r="AK71" s="357"/>
      <c r="AL71" s="357"/>
      <c r="AM71" s="357"/>
      <c r="AN71" s="357"/>
      <c r="AO71" s="357"/>
      <c r="AP71" s="357"/>
      <c r="AQ71" s="357"/>
      <c r="AR71" s="357"/>
      <c r="AS71" s="357"/>
      <c r="AT71" s="357"/>
      <c r="AU71" s="357"/>
      <c r="AV71" s="357"/>
      <c r="AW71" s="357"/>
      <c r="AX71" s="357"/>
      <c r="AY71" s="357"/>
      <c r="AZ71" s="357"/>
      <c r="BA71" s="357"/>
      <c r="BB71" s="357"/>
      <c r="BC71" s="357"/>
      <c r="BD71" s="357"/>
      <c r="BE71" s="357"/>
      <c r="BF71" s="357"/>
      <c r="BG71" s="357"/>
      <c r="BH71" s="357"/>
    </row>
    <row r="72" spans="1:60" ht="11.25" outlineLevel="1">
      <c r="A72" s="335">
        <v>57</v>
      </c>
      <c r="B72" s="336" t="s">
        <v>1479</v>
      </c>
      <c r="C72" s="337" t="s">
        <v>1480</v>
      </c>
      <c r="D72" s="338" t="s">
        <v>1481</v>
      </c>
      <c r="E72" s="339">
        <v>1</v>
      </c>
      <c r="F72" s="340"/>
      <c r="G72" s="340">
        <f t="shared" si="6"/>
        <v>0</v>
      </c>
      <c r="H72" s="340">
        <v>92.43</v>
      </c>
      <c r="I72" s="340">
        <f t="shared" si="19"/>
        <v>92.43</v>
      </c>
      <c r="J72" s="340">
        <v>76.569999999999993</v>
      </c>
      <c r="K72" s="340">
        <f t="shared" si="20"/>
        <v>76.569999999999993</v>
      </c>
      <c r="L72" s="340">
        <v>21</v>
      </c>
      <c r="M72" s="340">
        <f t="shared" si="21"/>
        <v>0</v>
      </c>
      <c r="N72" s="340">
        <v>5.2999999999999998E-4</v>
      </c>
      <c r="O72" s="340">
        <f t="shared" si="22"/>
        <v>0</v>
      </c>
      <c r="P72" s="340">
        <v>0</v>
      </c>
      <c r="Q72" s="340">
        <f t="shared" si="23"/>
        <v>0</v>
      </c>
      <c r="R72" s="340"/>
      <c r="S72" s="340"/>
      <c r="T72" s="356">
        <v>0.23899999999999999</v>
      </c>
      <c r="U72" s="340">
        <f t="shared" si="24"/>
        <v>0.24</v>
      </c>
      <c r="V72" s="357"/>
      <c r="W72" s="357"/>
      <c r="X72" s="357"/>
      <c r="Y72" s="357"/>
      <c r="Z72" s="357"/>
      <c r="AA72" s="357"/>
      <c r="AB72" s="357"/>
      <c r="AC72" s="357"/>
      <c r="AD72" s="357"/>
      <c r="AE72" s="357" t="s">
        <v>1362</v>
      </c>
      <c r="AF72" s="357"/>
      <c r="AG72" s="357"/>
      <c r="AH72" s="357"/>
      <c r="AI72" s="357"/>
      <c r="AJ72" s="357"/>
      <c r="AK72" s="357"/>
      <c r="AL72" s="357"/>
      <c r="AM72" s="357"/>
      <c r="AN72" s="357"/>
      <c r="AO72" s="357"/>
      <c r="AP72" s="357"/>
      <c r="AQ72" s="357"/>
      <c r="AR72" s="357"/>
      <c r="AS72" s="357"/>
      <c r="AT72" s="357"/>
      <c r="AU72" s="357"/>
      <c r="AV72" s="357"/>
      <c r="AW72" s="357"/>
      <c r="AX72" s="357"/>
      <c r="AY72" s="357"/>
      <c r="AZ72" s="357"/>
      <c r="BA72" s="357"/>
      <c r="BB72" s="357"/>
      <c r="BC72" s="357"/>
      <c r="BD72" s="357"/>
      <c r="BE72" s="357"/>
      <c r="BF72" s="357"/>
      <c r="BG72" s="357"/>
      <c r="BH72" s="357"/>
    </row>
    <row r="73" spans="1:60" ht="11.25" outlineLevel="1">
      <c r="A73" s="335">
        <v>58</v>
      </c>
      <c r="B73" s="336" t="s">
        <v>1482</v>
      </c>
      <c r="C73" s="337" t="s">
        <v>1483</v>
      </c>
      <c r="D73" s="338" t="s">
        <v>81</v>
      </c>
      <c r="E73" s="339">
        <v>94.537000000000006</v>
      </c>
      <c r="F73" s="340"/>
      <c r="G73" s="340">
        <f t="shared" si="6"/>
        <v>0</v>
      </c>
      <c r="H73" s="340">
        <v>0</v>
      </c>
      <c r="I73" s="340">
        <f t="shared" si="19"/>
        <v>0</v>
      </c>
      <c r="J73" s="340">
        <v>1.1499999999999999</v>
      </c>
      <c r="K73" s="340">
        <f t="shared" si="20"/>
        <v>108.72</v>
      </c>
      <c r="L73" s="340">
        <v>21</v>
      </c>
      <c r="M73" s="340">
        <f t="shared" si="21"/>
        <v>0</v>
      </c>
      <c r="N73" s="340">
        <v>0</v>
      </c>
      <c r="O73" s="340">
        <f t="shared" si="22"/>
        <v>0</v>
      </c>
      <c r="P73" s="340">
        <v>0</v>
      </c>
      <c r="Q73" s="340">
        <f t="shared" si="23"/>
        <v>0</v>
      </c>
      <c r="R73" s="340"/>
      <c r="S73" s="340"/>
      <c r="T73" s="356">
        <v>0</v>
      </c>
      <c r="U73" s="340">
        <f t="shared" si="24"/>
        <v>0</v>
      </c>
      <c r="V73" s="357"/>
      <c r="W73" s="357"/>
      <c r="X73" s="357"/>
      <c r="Y73" s="357"/>
      <c r="Z73" s="357"/>
      <c r="AA73" s="357"/>
      <c r="AB73" s="357"/>
      <c r="AC73" s="357"/>
      <c r="AD73" s="357"/>
      <c r="AE73" s="357" t="s">
        <v>1362</v>
      </c>
      <c r="AF73" s="357"/>
      <c r="AG73" s="357"/>
      <c r="AH73" s="357"/>
      <c r="AI73" s="357"/>
      <c r="AJ73" s="357"/>
      <c r="AK73" s="357"/>
      <c r="AL73" s="357"/>
      <c r="AM73" s="357"/>
      <c r="AN73" s="357"/>
      <c r="AO73" s="357"/>
      <c r="AP73" s="357"/>
      <c r="AQ73" s="357"/>
      <c r="AR73" s="357"/>
      <c r="AS73" s="357"/>
      <c r="AT73" s="357"/>
      <c r="AU73" s="357"/>
      <c r="AV73" s="357"/>
      <c r="AW73" s="357"/>
      <c r="AX73" s="357"/>
      <c r="AY73" s="357"/>
      <c r="AZ73" s="357"/>
      <c r="BA73" s="357"/>
      <c r="BB73" s="357"/>
      <c r="BC73" s="357"/>
      <c r="BD73" s="357"/>
      <c r="BE73" s="357"/>
      <c r="BF73" s="357"/>
      <c r="BG73" s="357"/>
      <c r="BH73" s="357"/>
    </row>
    <row r="74" spans="1:60">
      <c r="A74" s="341" t="s">
        <v>1356</v>
      </c>
      <c r="B74" s="342" t="s">
        <v>1484</v>
      </c>
      <c r="C74" s="343" t="s">
        <v>1485</v>
      </c>
      <c r="D74" s="344"/>
      <c r="E74" s="345"/>
      <c r="F74" s="346"/>
      <c r="G74" s="346">
        <f>SUMIF(AE75:AE87,"&lt;&gt;NOR",G75:G87)</f>
        <v>0</v>
      </c>
      <c r="H74" s="346"/>
      <c r="I74" s="346">
        <f>SUM(I75:I87)</f>
        <v>16154.740000000002</v>
      </c>
      <c r="J74" s="346"/>
      <c r="K74" s="346">
        <f>SUM(K75:K87)</f>
        <v>3179.24</v>
      </c>
      <c r="L74" s="346"/>
      <c r="M74" s="346">
        <f>SUM(M75:M87)</f>
        <v>0</v>
      </c>
      <c r="N74" s="346"/>
      <c r="O74" s="346">
        <f>SUM(O75:O87)</f>
        <v>0.05</v>
      </c>
      <c r="P74" s="346"/>
      <c r="Q74" s="346">
        <f>SUM(Q75:Q87)</f>
        <v>0</v>
      </c>
      <c r="R74" s="346"/>
      <c r="S74" s="346"/>
      <c r="T74" s="358"/>
      <c r="U74" s="346">
        <f>SUM(U75:U87)</f>
        <v>9.870000000000001</v>
      </c>
      <c r="AE74" s="321" t="s">
        <v>1358</v>
      </c>
    </row>
    <row r="75" spans="1:60" ht="11.25" outlineLevel="1">
      <c r="A75" s="335">
        <v>59</v>
      </c>
      <c r="B75" s="336" t="s">
        <v>1486</v>
      </c>
      <c r="C75" s="337" t="s">
        <v>1487</v>
      </c>
      <c r="D75" s="338" t="s">
        <v>1481</v>
      </c>
      <c r="E75" s="339">
        <v>1</v>
      </c>
      <c r="F75" s="340"/>
      <c r="G75" s="340">
        <f t="shared" si="6"/>
        <v>0</v>
      </c>
      <c r="H75" s="340">
        <v>1857.25</v>
      </c>
      <c r="I75" s="340">
        <f t="shared" ref="I75:I87" si="25">ROUND(E75*H75,2)</f>
        <v>1857.25</v>
      </c>
      <c r="J75" s="340">
        <v>447.75</v>
      </c>
      <c r="K75" s="340">
        <f t="shared" ref="K75:K87" si="26">ROUND(E75*J75,2)</f>
        <v>447.75</v>
      </c>
      <c r="L75" s="340">
        <v>21</v>
      </c>
      <c r="M75" s="340">
        <f t="shared" ref="M75:M87" si="27">G75*(1+L75/100)</f>
        <v>0</v>
      </c>
      <c r="N75" s="340">
        <v>1.421E-2</v>
      </c>
      <c r="O75" s="340">
        <f t="shared" ref="O75:O87" si="28">ROUND(E75*N75,2)</f>
        <v>0.01</v>
      </c>
      <c r="P75" s="340">
        <v>0</v>
      </c>
      <c r="Q75" s="340">
        <f t="shared" ref="Q75:Q87" si="29">ROUND(E75*P75,2)</f>
        <v>0</v>
      </c>
      <c r="R75" s="340"/>
      <c r="S75" s="340"/>
      <c r="T75" s="356">
        <v>1.19</v>
      </c>
      <c r="U75" s="340">
        <f t="shared" ref="U75:U87" si="30">ROUND(E75*T75,2)</f>
        <v>1.19</v>
      </c>
      <c r="V75" s="357"/>
      <c r="W75" s="357"/>
      <c r="X75" s="357"/>
      <c r="Y75" s="357"/>
      <c r="Z75" s="357"/>
      <c r="AA75" s="357"/>
      <c r="AB75" s="357"/>
      <c r="AC75" s="357"/>
      <c r="AD75" s="357"/>
      <c r="AE75" s="357" t="s">
        <v>1362</v>
      </c>
      <c r="AF75" s="357"/>
      <c r="AG75" s="357"/>
      <c r="AH75" s="357"/>
      <c r="AI75" s="357"/>
      <c r="AJ75" s="357"/>
      <c r="AK75" s="357"/>
      <c r="AL75" s="357"/>
      <c r="AM75" s="357"/>
      <c r="AN75" s="357"/>
      <c r="AO75" s="357"/>
      <c r="AP75" s="357"/>
      <c r="AQ75" s="357"/>
      <c r="AR75" s="357"/>
      <c r="AS75" s="357"/>
      <c r="AT75" s="357"/>
      <c r="AU75" s="357"/>
      <c r="AV75" s="357"/>
      <c r="AW75" s="357"/>
      <c r="AX75" s="357"/>
      <c r="AY75" s="357"/>
      <c r="AZ75" s="357"/>
      <c r="BA75" s="357"/>
      <c r="BB75" s="357"/>
      <c r="BC75" s="357"/>
      <c r="BD75" s="357"/>
      <c r="BE75" s="357"/>
      <c r="BF75" s="357"/>
      <c r="BG75" s="357"/>
      <c r="BH75" s="357"/>
    </row>
    <row r="76" spans="1:60" ht="22.5" outlineLevel="1">
      <c r="A76" s="335">
        <v>60</v>
      </c>
      <c r="B76" s="336" t="s">
        <v>1488</v>
      </c>
      <c r="C76" s="337" t="s">
        <v>1489</v>
      </c>
      <c r="D76" s="338" t="s">
        <v>1481</v>
      </c>
      <c r="E76" s="339">
        <v>1</v>
      </c>
      <c r="F76" s="340"/>
      <c r="G76" s="340">
        <f t="shared" ref="G76:G87" si="31">E76*F76</f>
        <v>0</v>
      </c>
      <c r="H76" s="340">
        <v>2035.14</v>
      </c>
      <c r="I76" s="340">
        <f t="shared" si="25"/>
        <v>2035.14</v>
      </c>
      <c r="J76" s="340">
        <v>354.8599999999999</v>
      </c>
      <c r="K76" s="340">
        <f t="shared" si="26"/>
        <v>354.86</v>
      </c>
      <c r="L76" s="340">
        <v>21</v>
      </c>
      <c r="M76" s="340">
        <f t="shared" si="27"/>
        <v>0</v>
      </c>
      <c r="N76" s="340">
        <v>1.477E-2</v>
      </c>
      <c r="O76" s="340">
        <f t="shared" si="28"/>
        <v>0.01</v>
      </c>
      <c r="P76" s="340">
        <v>0</v>
      </c>
      <c r="Q76" s="340">
        <f t="shared" si="29"/>
        <v>0</v>
      </c>
      <c r="R76" s="340"/>
      <c r="S76" s="340"/>
      <c r="T76" s="356">
        <v>0.97299999999999998</v>
      </c>
      <c r="U76" s="340">
        <f t="shared" si="30"/>
        <v>0.97</v>
      </c>
      <c r="V76" s="357"/>
      <c r="W76" s="357"/>
      <c r="X76" s="357"/>
      <c r="Y76" s="357"/>
      <c r="Z76" s="357"/>
      <c r="AA76" s="357"/>
      <c r="AB76" s="357"/>
      <c r="AC76" s="357"/>
      <c r="AD76" s="357"/>
      <c r="AE76" s="357" t="s">
        <v>1362</v>
      </c>
      <c r="AF76" s="357"/>
      <c r="AG76" s="357"/>
      <c r="AH76" s="357"/>
      <c r="AI76" s="357"/>
      <c r="AJ76" s="357"/>
      <c r="AK76" s="357"/>
      <c r="AL76" s="357"/>
      <c r="AM76" s="357"/>
      <c r="AN76" s="357"/>
      <c r="AO76" s="357"/>
      <c r="AP76" s="357"/>
      <c r="AQ76" s="357"/>
      <c r="AR76" s="357"/>
      <c r="AS76" s="357"/>
      <c r="AT76" s="357"/>
      <c r="AU76" s="357"/>
      <c r="AV76" s="357"/>
      <c r="AW76" s="357"/>
      <c r="AX76" s="357"/>
      <c r="AY76" s="357"/>
      <c r="AZ76" s="357"/>
      <c r="BA76" s="357"/>
      <c r="BB76" s="357"/>
      <c r="BC76" s="357"/>
      <c r="BD76" s="357"/>
      <c r="BE76" s="357"/>
      <c r="BF76" s="357"/>
      <c r="BG76" s="357"/>
      <c r="BH76" s="357"/>
    </row>
    <row r="77" spans="1:60" ht="11.25" outlineLevel="1">
      <c r="A77" s="335">
        <v>61</v>
      </c>
      <c r="B77" s="336" t="s">
        <v>1490</v>
      </c>
      <c r="C77" s="337" t="s">
        <v>1491</v>
      </c>
      <c r="D77" s="338" t="s">
        <v>158</v>
      </c>
      <c r="E77" s="339">
        <v>1</v>
      </c>
      <c r="F77" s="340"/>
      <c r="G77" s="340">
        <f t="shared" si="31"/>
        <v>0</v>
      </c>
      <c r="H77" s="340">
        <v>886</v>
      </c>
      <c r="I77" s="340">
        <f t="shared" si="25"/>
        <v>886</v>
      </c>
      <c r="J77" s="340">
        <v>0</v>
      </c>
      <c r="K77" s="340">
        <f t="shared" si="26"/>
        <v>0</v>
      </c>
      <c r="L77" s="340">
        <v>21</v>
      </c>
      <c r="M77" s="340">
        <f t="shared" si="27"/>
        <v>0</v>
      </c>
      <c r="N77" s="340">
        <v>2.33E-3</v>
      </c>
      <c r="O77" s="340">
        <f t="shared" si="28"/>
        <v>0</v>
      </c>
      <c r="P77" s="340">
        <v>0</v>
      </c>
      <c r="Q77" s="340">
        <f t="shared" si="29"/>
        <v>0</v>
      </c>
      <c r="R77" s="340"/>
      <c r="S77" s="340"/>
      <c r="T77" s="356">
        <v>0</v>
      </c>
      <c r="U77" s="340">
        <f t="shared" si="30"/>
        <v>0</v>
      </c>
      <c r="V77" s="357"/>
      <c r="W77" s="357"/>
      <c r="X77" s="357"/>
      <c r="Y77" s="357"/>
      <c r="Z77" s="357"/>
      <c r="AA77" s="357"/>
      <c r="AB77" s="357"/>
      <c r="AC77" s="357"/>
      <c r="AD77" s="357"/>
      <c r="AE77" s="357" t="s">
        <v>1365</v>
      </c>
      <c r="AF77" s="357"/>
      <c r="AG77" s="357"/>
      <c r="AH77" s="357"/>
      <c r="AI77" s="357"/>
      <c r="AJ77" s="357"/>
      <c r="AK77" s="357"/>
      <c r="AL77" s="357"/>
      <c r="AM77" s="357"/>
      <c r="AN77" s="357"/>
      <c r="AO77" s="357"/>
      <c r="AP77" s="357"/>
      <c r="AQ77" s="357"/>
      <c r="AR77" s="357"/>
      <c r="AS77" s="357"/>
      <c r="AT77" s="357"/>
      <c r="AU77" s="357"/>
      <c r="AV77" s="357"/>
      <c r="AW77" s="357"/>
      <c r="AX77" s="357"/>
      <c r="AY77" s="357"/>
      <c r="AZ77" s="357"/>
      <c r="BA77" s="357"/>
      <c r="BB77" s="357"/>
      <c r="BC77" s="357"/>
      <c r="BD77" s="357"/>
      <c r="BE77" s="357"/>
      <c r="BF77" s="357"/>
      <c r="BG77" s="357"/>
      <c r="BH77" s="357"/>
    </row>
    <row r="78" spans="1:60" ht="11.25" outlineLevel="1">
      <c r="A78" s="335">
        <v>62</v>
      </c>
      <c r="B78" s="336" t="s">
        <v>1492</v>
      </c>
      <c r="C78" s="337" t="s">
        <v>1493</v>
      </c>
      <c r="D78" s="338" t="s">
        <v>158</v>
      </c>
      <c r="E78" s="339">
        <v>1</v>
      </c>
      <c r="F78" s="340"/>
      <c r="G78" s="340">
        <f t="shared" si="31"/>
        <v>0</v>
      </c>
      <c r="H78" s="340">
        <v>134.97</v>
      </c>
      <c r="I78" s="340">
        <f t="shared" si="25"/>
        <v>134.97</v>
      </c>
      <c r="J78" s="340">
        <v>342.03</v>
      </c>
      <c r="K78" s="340">
        <f t="shared" si="26"/>
        <v>342.03</v>
      </c>
      <c r="L78" s="340">
        <v>21</v>
      </c>
      <c r="M78" s="340">
        <f t="shared" si="27"/>
        <v>0</v>
      </c>
      <c r="N78" s="340">
        <v>7.1000000000000002E-4</v>
      </c>
      <c r="O78" s="340">
        <f t="shared" si="28"/>
        <v>0</v>
      </c>
      <c r="P78" s="340">
        <v>0</v>
      </c>
      <c r="Q78" s="340">
        <f t="shared" si="29"/>
        <v>0</v>
      </c>
      <c r="R78" s="340"/>
      <c r="S78" s="340"/>
      <c r="T78" s="356">
        <v>1.0900000000000001</v>
      </c>
      <c r="U78" s="340">
        <f t="shared" si="30"/>
        <v>1.0900000000000001</v>
      </c>
      <c r="V78" s="357"/>
      <c r="W78" s="357"/>
      <c r="X78" s="357"/>
      <c r="Y78" s="357"/>
      <c r="Z78" s="357"/>
      <c r="AA78" s="357"/>
      <c r="AB78" s="357"/>
      <c r="AC78" s="357"/>
      <c r="AD78" s="357"/>
      <c r="AE78" s="357" t="s">
        <v>1362</v>
      </c>
      <c r="AF78" s="357"/>
      <c r="AG78" s="357"/>
      <c r="AH78" s="357"/>
      <c r="AI78" s="357"/>
      <c r="AJ78" s="357"/>
      <c r="AK78" s="357"/>
      <c r="AL78" s="357"/>
      <c r="AM78" s="357"/>
      <c r="AN78" s="357"/>
      <c r="AO78" s="357"/>
      <c r="AP78" s="357"/>
      <c r="AQ78" s="357"/>
      <c r="AR78" s="357"/>
      <c r="AS78" s="357"/>
      <c r="AT78" s="357"/>
      <c r="AU78" s="357"/>
      <c r="AV78" s="357"/>
      <c r="AW78" s="357"/>
      <c r="AX78" s="357"/>
      <c r="AY78" s="357"/>
      <c r="AZ78" s="357"/>
      <c r="BA78" s="357"/>
      <c r="BB78" s="357"/>
      <c r="BC78" s="357"/>
      <c r="BD78" s="357"/>
      <c r="BE78" s="357"/>
      <c r="BF78" s="357"/>
      <c r="BG78" s="357"/>
      <c r="BH78" s="357"/>
    </row>
    <row r="79" spans="1:60" ht="11.25" outlineLevel="1">
      <c r="A79" s="335">
        <v>63</v>
      </c>
      <c r="B79" s="336" t="s">
        <v>1494</v>
      </c>
      <c r="C79" s="337" t="s">
        <v>1495</v>
      </c>
      <c r="D79" s="338" t="s">
        <v>1481</v>
      </c>
      <c r="E79" s="339">
        <v>1</v>
      </c>
      <c r="F79" s="340"/>
      <c r="G79" s="340">
        <f t="shared" si="31"/>
        <v>0</v>
      </c>
      <c r="H79" s="340">
        <v>100.43</v>
      </c>
      <c r="I79" s="340">
        <f t="shared" si="25"/>
        <v>100.43</v>
      </c>
      <c r="J79" s="340">
        <v>479.57</v>
      </c>
      <c r="K79" s="340">
        <f t="shared" si="26"/>
        <v>479.57</v>
      </c>
      <c r="L79" s="340">
        <v>21</v>
      </c>
      <c r="M79" s="340">
        <f t="shared" si="27"/>
        <v>0</v>
      </c>
      <c r="N79" s="340">
        <v>1.4E-3</v>
      </c>
      <c r="O79" s="340">
        <f t="shared" si="28"/>
        <v>0</v>
      </c>
      <c r="P79" s="340">
        <v>0</v>
      </c>
      <c r="Q79" s="340">
        <f t="shared" si="29"/>
        <v>0</v>
      </c>
      <c r="R79" s="340"/>
      <c r="S79" s="340"/>
      <c r="T79" s="356">
        <v>1.57</v>
      </c>
      <c r="U79" s="340">
        <f t="shared" si="30"/>
        <v>1.57</v>
      </c>
      <c r="V79" s="357"/>
      <c r="W79" s="357"/>
      <c r="X79" s="357"/>
      <c r="Y79" s="357"/>
      <c r="Z79" s="357"/>
      <c r="AA79" s="357"/>
      <c r="AB79" s="357"/>
      <c r="AC79" s="357"/>
      <c r="AD79" s="357"/>
      <c r="AE79" s="357" t="s">
        <v>1362</v>
      </c>
      <c r="AF79" s="357"/>
      <c r="AG79" s="357"/>
      <c r="AH79" s="357"/>
      <c r="AI79" s="357"/>
      <c r="AJ79" s="357"/>
      <c r="AK79" s="357"/>
      <c r="AL79" s="357"/>
      <c r="AM79" s="357"/>
      <c r="AN79" s="357"/>
      <c r="AO79" s="357"/>
      <c r="AP79" s="357"/>
      <c r="AQ79" s="357"/>
      <c r="AR79" s="357"/>
      <c r="AS79" s="357"/>
      <c r="AT79" s="357"/>
      <c r="AU79" s="357"/>
      <c r="AV79" s="357"/>
      <c r="AW79" s="357"/>
      <c r="AX79" s="357"/>
      <c r="AY79" s="357"/>
      <c r="AZ79" s="357"/>
      <c r="BA79" s="357"/>
      <c r="BB79" s="357"/>
      <c r="BC79" s="357"/>
      <c r="BD79" s="357"/>
      <c r="BE79" s="357"/>
      <c r="BF79" s="357"/>
      <c r="BG79" s="357"/>
      <c r="BH79" s="357"/>
    </row>
    <row r="80" spans="1:60" ht="11.25" outlineLevel="1">
      <c r="A80" s="335">
        <v>64</v>
      </c>
      <c r="B80" s="336" t="s">
        <v>1496</v>
      </c>
      <c r="C80" s="337" t="s">
        <v>1497</v>
      </c>
      <c r="D80" s="338" t="s">
        <v>158</v>
      </c>
      <c r="E80" s="339">
        <v>1</v>
      </c>
      <c r="F80" s="340"/>
      <c r="G80" s="340">
        <f t="shared" si="31"/>
        <v>0</v>
      </c>
      <c r="H80" s="340">
        <v>328.81</v>
      </c>
      <c r="I80" s="340">
        <f t="shared" si="25"/>
        <v>328.81</v>
      </c>
      <c r="J80" s="340">
        <v>308.19</v>
      </c>
      <c r="K80" s="340">
        <f t="shared" si="26"/>
        <v>308.19</v>
      </c>
      <c r="L80" s="340">
        <v>21</v>
      </c>
      <c r="M80" s="340">
        <f t="shared" si="27"/>
        <v>0</v>
      </c>
      <c r="N80" s="340">
        <v>1.8E-3</v>
      </c>
      <c r="O80" s="340">
        <f t="shared" si="28"/>
        <v>0</v>
      </c>
      <c r="P80" s="340">
        <v>0</v>
      </c>
      <c r="Q80" s="340">
        <f t="shared" si="29"/>
        <v>0</v>
      </c>
      <c r="R80" s="340"/>
      <c r="S80" s="340"/>
      <c r="T80" s="356">
        <v>0.96199999999999997</v>
      </c>
      <c r="U80" s="340">
        <f t="shared" si="30"/>
        <v>0.96</v>
      </c>
      <c r="V80" s="357"/>
      <c r="W80" s="357"/>
      <c r="X80" s="357"/>
      <c r="Y80" s="357"/>
      <c r="Z80" s="357"/>
      <c r="AA80" s="357"/>
      <c r="AB80" s="357"/>
      <c r="AC80" s="357"/>
      <c r="AD80" s="357"/>
      <c r="AE80" s="357" t="s">
        <v>1362</v>
      </c>
      <c r="AF80" s="357"/>
      <c r="AG80" s="357"/>
      <c r="AH80" s="357"/>
      <c r="AI80" s="357"/>
      <c r="AJ80" s="357"/>
      <c r="AK80" s="357"/>
      <c r="AL80" s="357"/>
      <c r="AM80" s="357"/>
      <c r="AN80" s="357"/>
      <c r="AO80" s="357"/>
      <c r="AP80" s="357"/>
      <c r="AQ80" s="357"/>
      <c r="AR80" s="357"/>
      <c r="AS80" s="357"/>
      <c r="AT80" s="357"/>
      <c r="AU80" s="357"/>
      <c r="AV80" s="357"/>
      <c r="AW80" s="357"/>
      <c r="AX80" s="357"/>
      <c r="AY80" s="357"/>
      <c r="AZ80" s="357"/>
      <c r="BA80" s="357"/>
      <c r="BB80" s="357"/>
      <c r="BC80" s="357"/>
      <c r="BD80" s="357"/>
      <c r="BE80" s="357"/>
      <c r="BF80" s="357"/>
      <c r="BG80" s="357"/>
      <c r="BH80" s="357"/>
    </row>
    <row r="81" spans="1:60" ht="11.25" outlineLevel="1">
      <c r="A81" s="335">
        <v>65</v>
      </c>
      <c r="B81" s="336" t="s">
        <v>1498</v>
      </c>
      <c r="C81" s="337" t="s">
        <v>1499</v>
      </c>
      <c r="D81" s="338" t="s">
        <v>1481</v>
      </c>
      <c r="E81" s="339">
        <v>1</v>
      </c>
      <c r="F81" s="340"/>
      <c r="G81" s="340">
        <f t="shared" si="31"/>
        <v>0</v>
      </c>
      <c r="H81" s="340">
        <v>57.5</v>
      </c>
      <c r="I81" s="340">
        <f t="shared" si="25"/>
        <v>57.5</v>
      </c>
      <c r="J81" s="340">
        <v>164.5</v>
      </c>
      <c r="K81" s="340">
        <f t="shared" si="26"/>
        <v>164.5</v>
      </c>
      <c r="L81" s="340">
        <v>21</v>
      </c>
      <c r="M81" s="340">
        <f t="shared" si="27"/>
        <v>0</v>
      </c>
      <c r="N81" s="340">
        <v>1.2E-4</v>
      </c>
      <c r="O81" s="340">
        <f t="shared" si="28"/>
        <v>0</v>
      </c>
      <c r="P81" s="340">
        <v>0</v>
      </c>
      <c r="Q81" s="340">
        <f t="shared" si="29"/>
        <v>0</v>
      </c>
      <c r="R81" s="340"/>
      <c r="S81" s="340"/>
      <c r="T81" s="356">
        <v>0.52</v>
      </c>
      <c r="U81" s="340">
        <f t="shared" si="30"/>
        <v>0.52</v>
      </c>
      <c r="V81" s="357"/>
      <c r="W81" s="357"/>
      <c r="X81" s="357"/>
      <c r="Y81" s="357"/>
      <c r="Z81" s="357"/>
      <c r="AA81" s="357"/>
      <c r="AB81" s="357"/>
      <c r="AC81" s="357"/>
      <c r="AD81" s="357"/>
      <c r="AE81" s="357" t="s">
        <v>1362</v>
      </c>
      <c r="AF81" s="357"/>
      <c r="AG81" s="357"/>
      <c r="AH81" s="357"/>
      <c r="AI81" s="357"/>
      <c r="AJ81" s="357"/>
      <c r="AK81" s="357"/>
      <c r="AL81" s="357"/>
      <c r="AM81" s="357"/>
      <c r="AN81" s="357"/>
      <c r="AO81" s="357"/>
      <c r="AP81" s="357"/>
      <c r="AQ81" s="357"/>
      <c r="AR81" s="357"/>
      <c r="AS81" s="357"/>
      <c r="AT81" s="357"/>
      <c r="AU81" s="357"/>
      <c r="AV81" s="357"/>
      <c r="AW81" s="357"/>
      <c r="AX81" s="357"/>
      <c r="AY81" s="357"/>
      <c r="AZ81" s="357"/>
      <c r="BA81" s="357"/>
      <c r="BB81" s="357"/>
      <c r="BC81" s="357"/>
      <c r="BD81" s="357"/>
      <c r="BE81" s="357"/>
      <c r="BF81" s="357"/>
      <c r="BG81" s="357"/>
      <c r="BH81" s="357"/>
    </row>
    <row r="82" spans="1:60" ht="11.25" outlineLevel="1">
      <c r="A82" s="335">
        <v>66</v>
      </c>
      <c r="B82" s="336" t="s">
        <v>1500</v>
      </c>
      <c r="C82" s="337" t="s">
        <v>1501</v>
      </c>
      <c r="D82" s="338" t="s">
        <v>158</v>
      </c>
      <c r="E82" s="339">
        <v>1</v>
      </c>
      <c r="F82" s="340"/>
      <c r="G82" s="340">
        <f t="shared" si="31"/>
        <v>0</v>
      </c>
      <c r="H82" s="340">
        <v>2775</v>
      </c>
      <c r="I82" s="340">
        <f t="shared" si="25"/>
        <v>2775</v>
      </c>
      <c r="J82" s="340">
        <v>0</v>
      </c>
      <c r="K82" s="340">
        <f t="shared" si="26"/>
        <v>0</v>
      </c>
      <c r="L82" s="340">
        <v>21</v>
      </c>
      <c r="M82" s="340">
        <f t="shared" si="27"/>
        <v>0</v>
      </c>
      <c r="N82" s="340">
        <v>1E-3</v>
      </c>
      <c r="O82" s="340">
        <f t="shared" si="28"/>
        <v>0</v>
      </c>
      <c r="P82" s="340">
        <v>0</v>
      </c>
      <c r="Q82" s="340">
        <f t="shared" si="29"/>
        <v>0</v>
      </c>
      <c r="R82" s="340"/>
      <c r="S82" s="340"/>
      <c r="T82" s="356">
        <v>0</v>
      </c>
      <c r="U82" s="340">
        <f t="shared" si="30"/>
        <v>0</v>
      </c>
      <c r="V82" s="357"/>
      <c r="W82" s="357"/>
      <c r="X82" s="357"/>
      <c r="Y82" s="357"/>
      <c r="Z82" s="357"/>
      <c r="AA82" s="357"/>
      <c r="AB82" s="357"/>
      <c r="AC82" s="357"/>
      <c r="AD82" s="357"/>
      <c r="AE82" s="357" t="s">
        <v>1365</v>
      </c>
      <c r="AF82" s="357"/>
      <c r="AG82" s="357"/>
      <c r="AH82" s="357"/>
      <c r="AI82" s="357"/>
      <c r="AJ82" s="357"/>
      <c r="AK82" s="357"/>
      <c r="AL82" s="357"/>
      <c r="AM82" s="357"/>
      <c r="AN82" s="357"/>
      <c r="AO82" s="357"/>
      <c r="AP82" s="357"/>
      <c r="AQ82" s="357"/>
      <c r="AR82" s="357"/>
      <c r="AS82" s="357"/>
      <c r="AT82" s="357"/>
      <c r="AU82" s="357"/>
      <c r="AV82" s="357"/>
      <c r="AW82" s="357"/>
      <c r="AX82" s="357"/>
      <c r="AY82" s="357"/>
      <c r="AZ82" s="357"/>
      <c r="BA82" s="357"/>
      <c r="BB82" s="357"/>
      <c r="BC82" s="357"/>
      <c r="BD82" s="357"/>
      <c r="BE82" s="357"/>
      <c r="BF82" s="357"/>
      <c r="BG82" s="357"/>
      <c r="BH82" s="357"/>
    </row>
    <row r="83" spans="1:60" ht="11.25" outlineLevel="1">
      <c r="A83" s="335">
        <v>67</v>
      </c>
      <c r="B83" s="336" t="s">
        <v>1502</v>
      </c>
      <c r="C83" s="337" t="s">
        <v>1503</v>
      </c>
      <c r="D83" s="338" t="s">
        <v>158</v>
      </c>
      <c r="E83" s="339">
        <v>1</v>
      </c>
      <c r="F83" s="340"/>
      <c r="G83" s="340">
        <f t="shared" si="31"/>
        <v>0</v>
      </c>
      <c r="H83" s="340">
        <v>4.93</v>
      </c>
      <c r="I83" s="340">
        <f t="shared" si="25"/>
        <v>4.93</v>
      </c>
      <c r="J83" s="340">
        <v>142.07</v>
      </c>
      <c r="K83" s="340">
        <f t="shared" si="26"/>
        <v>142.07</v>
      </c>
      <c r="L83" s="340">
        <v>21</v>
      </c>
      <c r="M83" s="340">
        <f t="shared" si="27"/>
        <v>0</v>
      </c>
      <c r="N83" s="340">
        <v>4.0000000000000003E-5</v>
      </c>
      <c r="O83" s="340">
        <f t="shared" si="28"/>
        <v>0</v>
      </c>
      <c r="P83" s="340">
        <v>0</v>
      </c>
      <c r="Q83" s="340">
        <f t="shared" si="29"/>
        <v>0</v>
      </c>
      <c r="R83" s="340"/>
      <c r="S83" s="340"/>
      <c r="T83" s="356">
        <v>0.45</v>
      </c>
      <c r="U83" s="340">
        <f t="shared" si="30"/>
        <v>0.45</v>
      </c>
      <c r="V83" s="357"/>
      <c r="W83" s="357"/>
      <c r="X83" s="357"/>
      <c r="Y83" s="357"/>
      <c r="Z83" s="357"/>
      <c r="AA83" s="357"/>
      <c r="AB83" s="357"/>
      <c r="AC83" s="357"/>
      <c r="AD83" s="357"/>
      <c r="AE83" s="357" t="s">
        <v>1362</v>
      </c>
      <c r="AF83" s="357"/>
      <c r="AG83" s="357"/>
      <c r="AH83" s="357"/>
      <c r="AI83" s="357"/>
      <c r="AJ83" s="357"/>
      <c r="AK83" s="357"/>
      <c r="AL83" s="357"/>
      <c r="AM83" s="357"/>
      <c r="AN83" s="357"/>
      <c r="AO83" s="357"/>
      <c r="AP83" s="357"/>
      <c r="AQ83" s="357"/>
      <c r="AR83" s="357"/>
      <c r="AS83" s="357"/>
      <c r="AT83" s="357"/>
      <c r="AU83" s="357"/>
      <c r="AV83" s="357"/>
      <c r="AW83" s="357"/>
      <c r="AX83" s="357"/>
      <c r="AY83" s="357"/>
      <c r="AZ83" s="357"/>
      <c r="BA83" s="357"/>
      <c r="BB83" s="357"/>
      <c r="BC83" s="357"/>
      <c r="BD83" s="357"/>
      <c r="BE83" s="357"/>
      <c r="BF83" s="357"/>
      <c r="BG83" s="357"/>
      <c r="BH83" s="357"/>
    </row>
    <row r="84" spans="1:60" ht="22.5" outlineLevel="1">
      <c r="A84" s="335">
        <v>68</v>
      </c>
      <c r="B84" s="336" t="s">
        <v>1504</v>
      </c>
      <c r="C84" s="337" t="s">
        <v>1505</v>
      </c>
      <c r="D84" s="338" t="s">
        <v>158</v>
      </c>
      <c r="E84" s="339">
        <v>1</v>
      </c>
      <c r="F84" s="340"/>
      <c r="G84" s="340">
        <f t="shared" si="31"/>
        <v>0</v>
      </c>
      <c r="H84" s="340">
        <v>1779.71</v>
      </c>
      <c r="I84" s="340">
        <f t="shared" si="25"/>
        <v>1779.71</v>
      </c>
      <c r="J84" s="340">
        <v>142.28999999999996</v>
      </c>
      <c r="K84" s="340">
        <f t="shared" si="26"/>
        <v>142.29</v>
      </c>
      <c r="L84" s="340">
        <v>21</v>
      </c>
      <c r="M84" s="340">
        <f t="shared" si="27"/>
        <v>0</v>
      </c>
      <c r="N84" s="340">
        <v>8.4999999999999995E-4</v>
      </c>
      <c r="O84" s="340">
        <f t="shared" si="28"/>
        <v>0</v>
      </c>
      <c r="P84" s="340">
        <v>0</v>
      </c>
      <c r="Q84" s="340">
        <f t="shared" si="29"/>
        <v>0</v>
      </c>
      <c r="R84" s="340"/>
      <c r="S84" s="340"/>
      <c r="T84" s="356">
        <v>0.45</v>
      </c>
      <c r="U84" s="340">
        <f t="shared" si="30"/>
        <v>0.45</v>
      </c>
      <c r="V84" s="357"/>
      <c r="W84" s="357"/>
      <c r="X84" s="357"/>
      <c r="Y84" s="357"/>
      <c r="Z84" s="357"/>
      <c r="AA84" s="357"/>
      <c r="AB84" s="357"/>
      <c r="AC84" s="357"/>
      <c r="AD84" s="357"/>
      <c r="AE84" s="357" t="s">
        <v>1362</v>
      </c>
      <c r="AF84" s="357"/>
      <c r="AG84" s="357"/>
      <c r="AH84" s="357"/>
      <c r="AI84" s="357"/>
      <c r="AJ84" s="357"/>
      <c r="AK84" s="357"/>
      <c r="AL84" s="357"/>
      <c r="AM84" s="357"/>
      <c r="AN84" s="357"/>
      <c r="AO84" s="357"/>
      <c r="AP84" s="357"/>
      <c r="AQ84" s="357"/>
      <c r="AR84" s="357"/>
      <c r="AS84" s="357"/>
      <c r="AT84" s="357"/>
      <c r="AU84" s="357"/>
      <c r="AV84" s="357"/>
      <c r="AW84" s="357"/>
      <c r="AX84" s="357"/>
      <c r="AY84" s="357"/>
      <c r="AZ84" s="357"/>
      <c r="BA84" s="357"/>
      <c r="BB84" s="357"/>
      <c r="BC84" s="357"/>
      <c r="BD84" s="357"/>
      <c r="BE84" s="357"/>
      <c r="BF84" s="357"/>
      <c r="BG84" s="357"/>
      <c r="BH84" s="357"/>
    </row>
    <row r="85" spans="1:60" ht="11.25" outlineLevel="1">
      <c r="A85" s="335">
        <v>69</v>
      </c>
      <c r="B85" s="336" t="s">
        <v>1506</v>
      </c>
      <c r="C85" s="337" t="s">
        <v>1507</v>
      </c>
      <c r="D85" s="338" t="s">
        <v>158</v>
      </c>
      <c r="E85" s="339">
        <v>1</v>
      </c>
      <c r="F85" s="340"/>
      <c r="G85" s="340">
        <f t="shared" si="31"/>
        <v>0</v>
      </c>
      <c r="H85" s="340">
        <v>0</v>
      </c>
      <c r="I85" s="340">
        <f t="shared" si="25"/>
        <v>0</v>
      </c>
      <c r="J85" s="340">
        <v>744</v>
      </c>
      <c r="K85" s="340">
        <f t="shared" si="26"/>
        <v>744</v>
      </c>
      <c r="L85" s="340">
        <v>21</v>
      </c>
      <c r="M85" s="340">
        <f t="shared" si="27"/>
        <v>0</v>
      </c>
      <c r="N85" s="340">
        <v>0</v>
      </c>
      <c r="O85" s="340">
        <f t="shared" si="28"/>
        <v>0</v>
      </c>
      <c r="P85" s="340">
        <v>0</v>
      </c>
      <c r="Q85" s="340">
        <f t="shared" si="29"/>
        <v>0</v>
      </c>
      <c r="R85" s="340"/>
      <c r="S85" s="340"/>
      <c r="T85" s="356">
        <v>2.67</v>
      </c>
      <c r="U85" s="340">
        <f t="shared" si="30"/>
        <v>2.67</v>
      </c>
      <c r="V85" s="357"/>
      <c r="W85" s="357"/>
      <c r="X85" s="357"/>
      <c r="Y85" s="357"/>
      <c r="Z85" s="357"/>
      <c r="AA85" s="357"/>
      <c r="AB85" s="357"/>
      <c r="AC85" s="357"/>
      <c r="AD85" s="357"/>
      <c r="AE85" s="357" t="s">
        <v>1362</v>
      </c>
      <c r="AF85" s="357"/>
      <c r="AG85" s="357"/>
      <c r="AH85" s="357"/>
      <c r="AI85" s="357"/>
      <c r="AJ85" s="357"/>
      <c r="AK85" s="357"/>
      <c r="AL85" s="357"/>
      <c r="AM85" s="357"/>
      <c r="AN85" s="357"/>
      <c r="AO85" s="357"/>
      <c r="AP85" s="357"/>
      <c r="AQ85" s="357"/>
      <c r="AR85" s="357"/>
      <c r="AS85" s="357"/>
      <c r="AT85" s="357"/>
      <c r="AU85" s="357"/>
      <c r="AV85" s="357"/>
      <c r="AW85" s="357"/>
      <c r="AX85" s="357"/>
      <c r="AY85" s="357"/>
      <c r="AZ85" s="357"/>
      <c r="BA85" s="357"/>
      <c r="BB85" s="357"/>
      <c r="BC85" s="357"/>
      <c r="BD85" s="357"/>
      <c r="BE85" s="357"/>
      <c r="BF85" s="357"/>
      <c r="BG85" s="357"/>
      <c r="BH85" s="357"/>
    </row>
    <row r="86" spans="1:60" ht="11.25" outlineLevel="1">
      <c r="A86" s="335">
        <v>70</v>
      </c>
      <c r="B86" s="336" t="s">
        <v>1508</v>
      </c>
      <c r="C86" s="337" t="s">
        <v>1509</v>
      </c>
      <c r="D86" s="338" t="s">
        <v>158</v>
      </c>
      <c r="E86" s="339">
        <v>1</v>
      </c>
      <c r="F86" s="340"/>
      <c r="G86" s="340">
        <f t="shared" si="31"/>
        <v>0</v>
      </c>
      <c r="H86" s="340">
        <v>6195</v>
      </c>
      <c r="I86" s="340">
        <f t="shared" si="25"/>
        <v>6195</v>
      </c>
      <c r="J86" s="340">
        <v>0</v>
      </c>
      <c r="K86" s="340">
        <f t="shared" si="26"/>
        <v>0</v>
      </c>
      <c r="L86" s="340">
        <v>21</v>
      </c>
      <c r="M86" s="340">
        <f t="shared" si="27"/>
        <v>0</v>
      </c>
      <c r="N86" s="340">
        <v>3.1300000000000001E-2</v>
      </c>
      <c r="O86" s="340">
        <f t="shared" si="28"/>
        <v>0.03</v>
      </c>
      <c r="P86" s="340">
        <v>0</v>
      </c>
      <c r="Q86" s="340">
        <f t="shared" si="29"/>
        <v>0</v>
      </c>
      <c r="R86" s="340"/>
      <c r="S86" s="340"/>
      <c r="T86" s="356">
        <v>0</v>
      </c>
      <c r="U86" s="340">
        <f t="shared" si="30"/>
        <v>0</v>
      </c>
      <c r="V86" s="357"/>
      <c r="W86" s="357"/>
      <c r="X86" s="357"/>
      <c r="Y86" s="357"/>
      <c r="Z86" s="357"/>
      <c r="AA86" s="357"/>
      <c r="AB86" s="357"/>
      <c r="AC86" s="357"/>
      <c r="AD86" s="357"/>
      <c r="AE86" s="357" t="s">
        <v>1365</v>
      </c>
      <c r="AF86" s="357"/>
      <c r="AG86" s="357"/>
      <c r="AH86" s="357"/>
      <c r="AI86" s="357"/>
      <c r="AJ86" s="357"/>
      <c r="AK86" s="357"/>
      <c r="AL86" s="357"/>
      <c r="AM86" s="357"/>
      <c r="AN86" s="357"/>
      <c r="AO86" s="357"/>
      <c r="AP86" s="357"/>
      <c r="AQ86" s="357"/>
      <c r="AR86" s="357"/>
      <c r="AS86" s="357"/>
      <c r="AT86" s="357"/>
      <c r="AU86" s="357"/>
      <c r="AV86" s="357"/>
      <c r="AW86" s="357"/>
      <c r="AX86" s="357"/>
      <c r="AY86" s="357"/>
      <c r="AZ86" s="357"/>
      <c r="BA86" s="357"/>
      <c r="BB86" s="357"/>
      <c r="BC86" s="357"/>
      <c r="BD86" s="357"/>
      <c r="BE86" s="357"/>
      <c r="BF86" s="357"/>
      <c r="BG86" s="357"/>
      <c r="BH86" s="357"/>
    </row>
    <row r="87" spans="1:60" ht="11.25" outlineLevel="1">
      <c r="A87" s="335">
        <v>71</v>
      </c>
      <c r="B87" s="336" t="s">
        <v>1510</v>
      </c>
      <c r="C87" s="337" t="s">
        <v>1511</v>
      </c>
      <c r="D87" s="338" t="s">
        <v>81</v>
      </c>
      <c r="E87" s="339">
        <v>192.8</v>
      </c>
      <c r="F87" s="340"/>
      <c r="G87" s="340">
        <f t="shared" si="31"/>
        <v>0</v>
      </c>
      <c r="H87" s="340">
        <v>0</v>
      </c>
      <c r="I87" s="340">
        <f t="shared" si="25"/>
        <v>0</v>
      </c>
      <c r="J87" s="340">
        <v>0.28000000000000003</v>
      </c>
      <c r="K87" s="340">
        <f t="shared" si="26"/>
        <v>53.98</v>
      </c>
      <c r="L87" s="340">
        <v>21</v>
      </c>
      <c r="M87" s="340">
        <f t="shared" si="27"/>
        <v>0</v>
      </c>
      <c r="N87" s="340">
        <v>0</v>
      </c>
      <c r="O87" s="340">
        <f t="shared" si="28"/>
        <v>0</v>
      </c>
      <c r="P87" s="340">
        <v>0</v>
      </c>
      <c r="Q87" s="340">
        <f t="shared" si="29"/>
        <v>0</v>
      </c>
      <c r="R87" s="340"/>
      <c r="S87" s="340"/>
      <c r="T87" s="356">
        <v>0</v>
      </c>
      <c r="U87" s="340">
        <f t="shared" si="30"/>
        <v>0</v>
      </c>
      <c r="V87" s="357"/>
      <c r="W87" s="357"/>
      <c r="X87" s="357"/>
      <c r="Y87" s="357"/>
      <c r="Z87" s="357"/>
      <c r="AA87" s="357"/>
      <c r="AB87" s="357"/>
      <c r="AC87" s="357"/>
      <c r="AD87" s="357"/>
      <c r="AE87" s="357" t="s">
        <v>1362</v>
      </c>
      <c r="AF87" s="357"/>
      <c r="AG87" s="357"/>
      <c r="AH87" s="357"/>
      <c r="AI87" s="357"/>
      <c r="AJ87" s="357"/>
      <c r="AK87" s="357"/>
      <c r="AL87" s="357"/>
      <c r="AM87" s="357"/>
      <c r="AN87" s="357"/>
      <c r="AO87" s="357"/>
      <c r="AP87" s="357"/>
      <c r="AQ87" s="357"/>
      <c r="AR87" s="357"/>
      <c r="AS87" s="357"/>
      <c r="AT87" s="357"/>
      <c r="AU87" s="357"/>
      <c r="AV87" s="357"/>
      <c r="AW87" s="357"/>
      <c r="AX87" s="357"/>
      <c r="AY87" s="357"/>
      <c r="AZ87" s="357"/>
      <c r="BA87" s="357"/>
      <c r="BB87" s="357"/>
      <c r="BC87" s="357"/>
      <c r="BD87" s="357"/>
      <c r="BE87" s="357"/>
      <c r="BF87" s="357"/>
      <c r="BG87" s="357"/>
      <c r="BH87" s="357"/>
    </row>
    <row r="88" spans="1:60">
      <c r="A88" s="341" t="s">
        <v>1356</v>
      </c>
      <c r="B88" s="342" t="s">
        <v>1512</v>
      </c>
      <c r="C88" s="343" t="s">
        <v>1513</v>
      </c>
      <c r="D88" s="344"/>
      <c r="E88" s="345"/>
      <c r="F88" s="346"/>
      <c r="G88" s="346">
        <f>SUMIF(AE89:AE91,"&lt;&gt;NOR",G89:G91)</f>
        <v>0</v>
      </c>
      <c r="H88" s="346"/>
      <c r="I88" s="346">
        <f>SUM(I89:I91)</f>
        <v>2442.56</v>
      </c>
      <c r="J88" s="346"/>
      <c r="K88" s="346">
        <f>SUM(K89:K91)</f>
        <v>287.5</v>
      </c>
      <c r="L88" s="346"/>
      <c r="M88" s="346">
        <f>SUM(M89:M91)</f>
        <v>0</v>
      </c>
      <c r="N88" s="346"/>
      <c r="O88" s="346">
        <f>SUM(O89:O91)</f>
        <v>0</v>
      </c>
      <c r="P88" s="346"/>
      <c r="Q88" s="346">
        <f>SUM(Q89:Q91)</f>
        <v>0</v>
      </c>
      <c r="R88" s="346"/>
      <c r="S88" s="346"/>
      <c r="T88" s="358"/>
      <c r="U88" s="346">
        <f>SUM(U89:U91)</f>
        <v>0.86</v>
      </c>
      <c r="AE88" s="321" t="s">
        <v>1358</v>
      </c>
    </row>
    <row r="89" spans="1:60" ht="11.25" outlineLevel="1">
      <c r="A89" s="335">
        <v>72</v>
      </c>
      <c r="B89" s="336" t="s">
        <v>1514</v>
      </c>
      <c r="C89" s="337" t="s">
        <v>1515</v>
      </c>
      <c r="D89" s="338" t="s">
        <v>158</v>
      </c>
      <c r="E89" s="339">
        <v>1</v>
      </c>
      <c r="F89" s="340"/>
      <c r="G89" s="340">
        <f>E89*F89</f>
        <v>0</v>
      </c>
      <c r="H89" s="340">
        <v>1750.28</v>
      </c>
      <c r="I89" s="340">
        <f>ROUND(E89*H89,2)</f>
        <v>1750.28</v>
      </c>
      <c r="J89" s="340">
        <v>138.72000000000003</v>
      </c>
      <c r="K89" s="340">
        <f>ROUND(E89*J89,2)</f>
        <v>138.72</v>
      </c>
      <c r="L89" s="340">
        <v>21</v>
      </c>
      <c r="M89" s="340">
        <f>G89*(1+L89/100)</f>
        <v>0</v>
      </c>
      <c r="N89" s="340">
        <v>2.5200000000000001E-3</v>
      </c>
      <c r="O89" s="340">
        <f>ROUND(E89*N89,2)</f>
        <v>0</v>
      </c>
      <c r="P89" s="340">
        <v>0</v>
      </c>
      <c r="Q89" s="340">
        <f>ROUND(E89*P89,2)</f>
        <v>0</v>
      </c>
      <c r="R89" s="340"/>
      <c r="S89" s="340"/>
      <c r="T89" s="356">
        <v>0.433</v>
      </c>
      <c r="U89" s="340">
        <f>ROUND(E89*T89,2)</f>
        <v>0.43</v>
      </c>
      <c r="V89" s="357"/>
      <c r="W89" s="357"/>
      <c r="X89" s="357"/>
      <c r="Y89" s="357"/>
      <c r="Z89" s="357"/>
      <c r="AA89" s="357"/>
      <c r="AB89" s="357"/>
      <c r="AC89" s="357"/>
      <c r="AD89" s="357"/>
      <c r="AE89" s="357" t="s">
        <v>1362</v>
      </c>
      <c r="AF89" s="357"/>
      <c r="AG89" s="357"/>
      <c r="AH89" s="357"/>
      <c r="AI89" s="357"/>
      <c r="AJ89" s="357"/>
      <c r="AK89" s="357"/>
      <c r="AL89" s="357"/>
      <c r="AM89" s="357"/>
      <c r="AN89" s="357"/>
      <c r="AO89" s="357"/>
      <c r="AP89" s="357"/>
      <c r="AQ89" s="357"/>
      <c r="AR89" s="357"/>
      <c r="AS89" s="357"/>
      <c r="AT89" s="357"/>
      <c r="AU89" s="357"/>
      <c r="AV89" s="357"/>
      <c r="AW89" s="357"/>
      <c r="AX89" s="357"/>
      <c r="AY89" s="357"/>
      <c r="AZ89" s="357"/>
      <c r="BA89" s="357"/>
      <c r="BB89" s="357"/>
      <c r="BC89" s="357"/>
      <c r="BD89" s="357"/>
      <c r="BE89" s="357"/>
      <c r="BF89" s="357"/>
      <c r="BG89" s="357"/>
      <c r="BH89" s="357"/>
    </row>
    <row r="90" spans="1:60" ht="11.25" outlineLevel="1">
      <c r="A90" s="335">
        <v>73</v>
      </c>
      <c r="B90" s="336" t="s">
        <v>1516</v>
      </c>
      <c r="C90" s="337" t="s">
        <v>1517</v>
      </c>
      <c r="D90" s="338" t="s">
        <v>158</v>
      </c>
      <c r="E90" s="339">
        <v>1</v>
      </c>
      <c r="F90" s="340"/>
      <c r="G90" s="340">
        <f>E90*F90</f>
        <v>0</v>
      </c>
      <c r="H90" s="340">
        <v>692.28</v>
      </c>
      <c r="I90" s="340">
        <f>ROUND(E90*H90,2)</f>
        <v>692.28</v>
      </c>
      <c r="J90" s="340">
        <v>138.72000000000003</v>
      </c>
      <c r="K90" s="340">
        <f>ROUND(E90*J90,2)</f>
        <v>138.72</v>
      </c>
      <c r="L90" s="340">
        <v>21</v>
      </c>
      <c r="M90" s="340">
        <f>G90*(1+L90/100)</f>
        <v>0</v>
      </c>
      <c r="N90" s="340">
        <v>1.8699999999999999E-3</v>
      </c>
      <c r="O90" s="340">
        <f>ROUND(E90*N90,2)</f>
        <v>0</v>
      </c>
      <c r="P90" s="340">
        <v>0</v>
      </c>
      <c r="Q90" s="340">
        <f>ROUND(E90*P90,2)</f>
        <v>0</v>
      </c>
      <c r="R90" s="340"/>
      <c r="S90" s="340"/>
      <c r="T90" s="356">
        <v>0.433</v>
      </c>
      <c r="U90" s="340">
        <f>ROUND(E90*T90,2)</f>
        <v>0.43</v>
      </c>
      <c r="V90" s="357"/>
      <c r="W90" s="357"/>
      <c r="X90" s="357"/>
      <c r="Y90" s="357"/>
      <c r="Z90" s="357"/>
      <c r="AA90" s="357"/>
      <c r="AB90" s="357"/>
      <c r="AC90" s="357"/>
      <c r="AD90" s="357"/>
      <c r="AE90" s="357" t="s">
        <v>1362</v>
      </c>
      <c r="AF90" s="357"/>
      <c r="AG90" s="357"/>
      <c r="AH90" s="357"/>
      <c r="AI90" s="357"/>
      <c r="AJ90" s="357"/>
      <c r="AK90" s="357"/>
      <c r="AL90" s="357"/>
      <c r="AM90" s="357"/>
      <c r="AN90" s="357"/>
      <c r="AO90" s="357"/>
      <c r="AP90" s="357"/>
      <c r="AQ90" s="357"/>
      <c r="AR90" s="357"/>
      <c r="AS90" s="357"/>
      <c r="AT90" s="357"/>
      <c r="AU90" s="357"/>
      <c r="AV90" s="357"/>
      <c r="AW90" s="357"/>
      <c r="AX90" s="357"/>
      <c r="AY90" s="357"/>
      <c r="AZ90" s="357"/>
      <c r="BA90" s="357"/>
      <c r="BB90" s="357"/>
      <c r="BC90" s="357"/>
      <c r="BD90" s="357"/>
      <c r="BE90" s="357"/>
      <c r="BF90" s="357"/>
      <c r="BG90" s="357"/>
      <c r="BH90" s="357"/>
    </row>
    <row r="91" spans="1:60" ht="11.25" outlineLevel="1">
      <c r="A91" s="347">
        <v>74</v>
      </c>
      <c r="B91" s="348" t="s">
        <v>1518</v>
      </c>
      <c r="C91" s="349" t="s">
        <v>1519</v>
      </c>
      <c r="D91" s="350" t="s">
        <v>81</v>
      </c>
      <c r="E91" s="351">
        <v>27.2</v>
      </c>
      <c r="F91" s="352"/>
      <c r="G91" s="352">
        <f>E91*F91</f>
        <v>0</v>
      </c>
      <c r="H91" s="352">
        <v>0</v>
      </c>
      <c r="I91" s="352">
        <f>ROUND(E91*H91,2)</f>
        <v>0</v>
      </c>
      <c r="J91" s="352">
        <v>0.37</v>
      </c>
      <c r="K91" s="352">
        <f>ROUND(E91*J91,2)</f>
        <v>10.06</v>
      </c>
      <c r="L91" s="352">
        <v>21</v>
      </c>
      <c r="M91" s="352">
        <f>G91*(1+L91/100)</f>
        <v>0</v>
      </c>
      <c r="N91" s="352">
        <v>0</v>
      </c>
      <c r="O91" s="352">
        <f>ROUND(E91*N91,2)</f>
        <v>0</v>
      </c>
      <c r="P91" s="352">
        <v>0</v>
      </c>
      <c r="Q91" s="352">
        <f>ROUND(E91*P91,2)</f>
        <v>0</v>
      </c>
      <c r="R91" s="352"/>
      <c r="S91" s="352"/>
      <c r="T91" s="359">
        <v>0</v>
      </c>
      <c r="U91" s="352">
        <f>ROUND(E91*T91,2)</f>
        <v>0</v>
      </c>
      <c r="V91" s="357"/>
      <c r="W91" s="357"/>
      <c r="X91" s="357"/>
      <c r="Y91" s="357"/>
      <c r="Z91" s="357"/>
      <c r="AA91" s="357"/>
      <c r="AB91" s="357"/>
      <c r="AC91" s="357"/>
      <c r="AD91" s="357"/>
      <c r="AE91" s="357" t="s">
        <v>1362</v>
      </c>
      <c r="AF91" s="357"/>
      <c r="AG91" s="357"/>
      <c r="AH91" s="357"/>
      <c r="AI91" s="357"/>
      <c r="AJ91" s="357"/>
      <c r="AK91" s="357"/>
      <c r="AL91" s="357"/>
      <c r="AM91" s="357"/>
      <c r="AN91" s="357"/>
      <c r="AO91" s="357"/>
      <c r="AP91" s="357"/>
      <c r="AQ91" s="357"/>
      <c r="AR91" s="357"/>
      <c r="AS91" s="357"/>
      <c r="AT91" s="357"/>
      <c r="AU91" s="357"/>
      <c r="AV91" s="357"/>
      <c r="AW91" s="357"/>
      <c r="AX91" s="357"/>
      <c r="AY91" s="357"/>
      <c r="AZ91" s="357"/>
      <c r="BA91" s="357"/>
      <c r="BB91" s="357"/>
      <c r="BC91" s="357"/>
      <c r="BD91" s="357"/>
      <c r="BE91" s="357"/>
      <c r="BF91" s="357"/>
      <c r="BG91" s="357"/>
      <c r="BH91" s="357"/>
    </row>
    <row r="92" spans="1:60">
      <c r="A92" s="360"/>
      <c r="B92" s="361" t="s">
        <v>1520</v>
      </c>
      <c r="C92" s="362" t="s">
        <v>1520</v>
      </c>
      <c r="D92" s="363"/>
      <c r="E92" s="360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  <c r="Q92" s="360"/>
      <c r="R92" s="360"/>
      <c r="S92" s="360"/>
      <c r="T92" s="360"/>
      <c r="U92" s="360"/>
      <c r="AC92" s="321">
        <v>15</v>
      </c>
      <c r="AD92" s="321">
        <v>21</v>
      </c>
    </row>
    <row r="93" spans="1:60">
      <c r="C93" s="364"/>
      <c r="D93" s="323"/>
      <c r="AE93" s="321" t="s">
        <v>1521</v>
      </c>
    </row>
    <row r="94" spans="1:60">
      <c r="D94" s="323"/>
    </row>
    <row r="95" spans="1:60">
      <c r="D95" s="323"/>
    </row>
    <row r="96" spans="1:60">
      <c r="D96" s="323"/>
    </row>
    <row r="97" spans="4:4">
      <c r="D97" s="323"/>
    </row>
    <row r="98" spans="4:4">
      <c r="D98" s="323"/>
    </row>
    <row r="99" spans="4:4">
      <c r="D99" s="323"/>
    </row>
    <row r="100" spans="4:4">
      <c r="D100" s="323"/>
    </row>
    <row r="101" spans="4:4">
      <c r="D101" s="323"/>
    </row>
    <row r="102" spans="4:4">
      <c r="D102" s="323"/>
    </row>
    <row r="103" spans="4:4">
      <c r="D103" s="323"/>
    </row>
    <row r="104" spans="4:4">
      <c r="D104" s="323"/>
    </row>
    <row r="105" spans="4:4">
      <c r="D105" s="323"/>
    </row>
    <row r="106" spans="4:4">
      <c r="D106" s="323"/>
    </row>
    <row r="107" spans="4:4">
      <c r="D107" s="323"/>
    </row>
    <row r="108" spans="4:4">
      <c r="D108" s="323"/>
    </row>
    <row r="109" spans="4:4">
      <c r="D109" s="323"/>
    </row>
    <row r="110" spans="4:4">
      <c r="D110" s="323"/>
    </row>
    <row r="111" spans="4:4">
      <c r="D111" s="323"/>
    </row>
    <row r="112" spans="4:4">
      <c r="D112" s="323"/>
    </row>
    <row r="113" spans="4:4">
      <c r="D113" s="323"/>
    </row>
    <row r="114" spans="4:4">
      <c r="D114" s="323"/>
    </row>
    <row r="115" spans="4:4">
      <c r="D115" s="323"/>
    </row>
    <row r="116" spans="4:4">
      <c r="D116" s="323"/>
    </row>
    <row r="117" spans="4:4">
      <c r="D117" s="323"/>
    </row>
    <row r="118" spans="4:4">
      <c r="D118" s="323"/>
    </row>
    <row r="119" spans="4:4">
      <c r="D119" s="323"/>
    </row>
    <row r="120" spans="4:4">
      <c r="D120" s="323"/>
    </row>
    <row r="121" spans="4:4">
      <c r="D121" s="323"/>
    </row>
    <row r="122" spans="4:4">
      <c r="D122" s="323"/>
    </row>
    <row r="123" spans="4:4">
      <c r="D123" s="323"/>
    </row>
    <row r="124" spans="4:4">
      <c r="D124" s="323"/>
    </row>
    <row r="125" spans="4:4">
      <c r="D125" s="323"/>
    </row>
    <row r="126" spans="4:4">
      <c r="D126" s="323"/>
    </row>
    <row r="127" spans="4:4">
      <c r="D127" s="323"/>
    </row>
    <row r="128" spans="4:4">
      <c r="D128" s="323"/>
    </row>
    <row r="129" spans="4:4">
      <c r="D129" s="323"/>
    </row>
    <row r="130" spans="4:4">
      <c r="D130" s="323"/>
    </row>
    <row r="131" spans="4:4">
      <c r="D131" s="323"/>
    </row>
    <row r="132" spans="4:4">
      <c r="D132" s="323"/>
    </row>
    <row r="133" spans="4:4">
      <c r="D133" s="323"/>
    </row>
    <row r="134" spans="4:4">
      <c r="D134" s="323"/>
    </row>
    <row r="135" spans="4:4">
      <c r="D135" s="323"/>
    </row>
    <row r="136" spans="4:4">
      <c r="D136" s="323"/>
    </row>
    <row r="137" spans="4:4">
      <c r="D137" s="323"/>
    </row>
    <row r="138" spans="4:4">
      <c r="D138" s="323"/>
    </row>
    <row r="139" spans="4:4">
      <c r="D139" s="323"/>
    </row>
    <row r="140" spans="4:4">
      <c r="D140" s="323"/>
    </row>
    <row r="141" spans="4:4">
      <c r="D141" s="323"/>
    </row>
    <row r="142" spans="4:4">
      <c r="D142" s="323"/>
    </row>
    <row r="143" spans="4:4">
      <c r="D143" s="323"/>
    </row>
    <row r="144" spans="4:4">
      <c r="D144" s="323"/>
    </row>
    <row r="145" spans="4:4">
      <c r="D145" s="323"/>
    </row>
    <row r="146" spans="4:4">
      <c r="D146" s="323"/>
    </row>
    <row r="147" spans="4:4">
      <c r="D147" s="323"/>
    </row>
    <row r="148" spans="4:4">
      <c r="D148" s="323"/>
    </row>
    <row r="149" spans="4:4">
      <c r="D149" s="323"/>
    </row>
    <row r="150" spans="4:4">
      <c r="D150" s="323"/>
    </row>
    <row r="151" spans="4:4">
      <c r="D151" s="323"/>
    </row>
    <row r="152" spans="4:4">
      <c r="D152" s="323"/>
    </row>
    <row r="153" spans="4:4">
      <c r="D153" s="323"/>
    </row>
    <row r="154" spans="4:4">
      <c r="D154" s="323"/>
    </row>
    <row r="155" spans="4:4">
      <c r="D155" s="323"/>
    </row>
    <row r="156" spans="4:4">
      <c r="D156" s="323"/>
    </row>
    <row r="157" spans="4:4">
      <c r="D157" s="323"/>
    </row>
    <row r="158" spans="4:4">
      <c r="D158" s="323"/>
    </row>
    <row r="159" spans="4:4">
      <c r="D159" s="323"/>
    </row>
    <row r="160" spans="4:4">
      <c r="D160" s="323"/>
    </row>
    <row r="161" spans="4:4">
      <c r="D161" s="323"/>
    </row>
    <row r="162" spans="4:4">
      <c r="D162" s="323"/>
    </row>
    <row r="163" spans="4:4">
      <c r="D163" s="323"/>
    </row>
    <row r="164" spans="4:4">
      <c r="D164" s="323"/>
    </row>
    <row r="165" spans="4:4">
      <c r="D165" s="323"/>
    </row>
    <row r="166" spans="4:4">
      <c r="D166" s="323"/>
    </row>
    <row r="167" spans="4:4">
      <c r="D167" s="323"/>
    </row>
    <row r="168" spans="4:4">
      <c r="D168" s="323"/>
    </row>
    <row r="169" spans="4:4">
      <c r="D169" s="323"/>
    </row>
    <row r="170" spans="4:4">
      <c r="D170" s="323"/>
    </row>
    <row r="171" spans="4:4">
      <c r="D171" s="323"/>
    </row>
    <row r="172" spans="4:4">
      <c r="D172" s="323"/>
    </row>
    <row r="173" spans="4:4">
      <c r="D173" s="323"/>
    </row>
    <row r="174" spans="4:4">
      <c r="D174" s="323"/>
    </row>
    <row r="175" spans="4:4">
      <c r="D175" s="323"/>
    </row>
    <row r="176" spans="4:4">
      <c r="D176" s="323"/>
    </row>
    <row r="177" spans="4:4">
      <c r="D177" s="323"/>
    </row>
    <row r="178" spans="4:4">
      <c r="D178" s="323"/>
    </row>
    <row r="179" spans="4:4">
      <c r="D179" s="323"/>
    </row>
    <row r="180" spans="4:4">
      <c r="D180" s="323"/>
    </row>
    <row r="181" spans="4:4">
      <c r="D181" s="323"/>
    </row>
    <row r="182" spans="4:4">
      <c r="D182" s="323"/>
    </row>
    <row r="183" spans="4:4">
      <c r="D183" s="323"/>
    </row>
    <row r="184" spans="4:4">
      <c r="D184" s="323"/>
    </row>
    <row r="185" spans="4:4">
      <c r="D185" s="323"/>
    </row>
    <row r="186" spans="4:4">
      <c r="D186" s="323"/>
    </row>
    <row r="187" spans="4:4">
      <c r="D187" s="323"/>
    </row>
    <row r="188" spans="4:4">
      <c r="D188" s="323"/>
    </row>
    <row r="189" spans="4:4">
      <c r="D189" s="323"/>
    </row>
    <row r="190" spans="4:4">
      <c r="D190" s="323"/>
    </row>
    <row r="191" spans="4:4">
      <c r="D191" s="323"/>
    </row>
    <row r="192" spans="4:4">
      <c r="D192" s="323"/>
    </row>
    <row r="193" spans="4:4">
      <c r="D193" s="323"/>
    </row>
    <row r="194" spans="4:4">
      <c r="D194" s="323"/>
    </row>
    <row r="195" spans="4:4">
      <c r="D195" s="323"/>
    </row>
    <row r="196" spans="4:4">
      <c r="D196" s="323"/>
    </row>
    <row r="197" spans="4:4">
      <c r="D197" s="323"/>
    </row>
    <row r="198" spans="4:4">
      <c r="D198" s="323"/>
    </row>
    <row r="199" spans="4:4">
      <c r="D199" s="323"/>
    </row>
    <row r="200" spans="4:4">
      <c r="D200" s="323"/>
    </row>
    <row r="201" spans="4:4">
      <c r="D201" s="323"/>
    </row>
    <row r="202" spans="4:4">
      <c r="D202" s="323"/>
    </row>
    <row r="203" spans="4:4">
      <c r="D203" s="323"/>
    </row>
    <row r="204" spans="4:4">
      <c r="D204" s="323"/>
    </row>
    <row r="205" spans="4:4">
      <c r="D205" s="323"/>
    </row>
    <row r="206" spans="4:4">
      <c r="D206" s="323"/>
    </row>
    <row r="207" spans="4:4">
      <c r="D207" s="323"/>
    </row>
    <row r="208" spans="4:4">
      <c r="D208" s="323"/>
    </row>
    <row r="209" spans="4:4">
      <c r="D209" s="323"/>
    </row>
    <row r="210" spans="4:4">
      <c r="D210" s="323"/>
    </row>
    <row r="211" spans="4:4">
      <c r="D211" s="323"/>
    </row>
    <row r="212" spans="4:4">
      <c r="D212" s="323"/>
    </row>
    <row r="213" spans="4:4">
      <c r="D213" s="323"/>
    </row>
    <row r="214" spans="4:4">
      <c r="D214" s="323"/>
    </row>
    <row r="215" spans="4:4">
      <c r="D215" s="323"/>
    </row>
    <row r="216" spans="4:4">
      <c r="D216" s="323"/>
    </row>
    <row r="217" spans="4:4">
      <c r="D217" s="323"/>
    </row>
    <row r="218" spans="4:4">
      <c r="D218" s="323"/>
    </row>
    <row r="219" spans="4:4">
      <c r="D219" s="323"/>
    </row>
    <row r="220" spans="4:4">
      <c r="D220" s="323"/>
    </row>
    <row r="221" spans="4:4">
      <c r="D221" s="323"/>
    </row>
    <row r="222" spans="4:4">
      <c r="D222" s="323"/>
    </row>
    <row r="223" spans="4:4">
      <c r="D223" s="323"/>
    </row>
    <row r="224" spans="4:4">
      <c r="D224" s="323"/>
    </row>
    <row r="225" spans="4:4">
      <c r="D225" s="323"/>
    </row>
    <row r="226" spans="4:4">
      <c r="D226" s="323"/>
    </row>
    <row r="227" spans="4:4">
      <c r="D227" s="323"/>
    </row>
    <row r="228" spans="4:4">
      <c r="D228" s="323"/>
    </row>
    <row r="229" spans="4:4">
      <c r="D229" s="323"/>
    </row>
    <row r="230" spans="4:4">
      <c r="D230" s="323"/>
    </row>
    <row r="231" spans="4:4">
      <c r="D231" s="323"/>
    </row>
    <row r="232" spans="4:4">
      <c r="D232" s="323"/>
    </row>
    <row r="233" spans="4:4">
      <c r="D233" s="323"/>
    </row>
    <row r="234" spans="4:4">
      <c r="D234" s="323"/>
    </row>
    <row r="235" spans="4:4">
      <c r="D235" s="323"/>
    </row>
    <row r="236" spans="4:4">
      <c r="D236" s="323"/>
    </row>
    <row r="237" spans="4:4">
      <c r="D237" s="323"/>
    </row>
    <row r="238" spans="4:4">
      <c r="D238" s="323"/>
    </row>
    <row r="239" spans="4:4">
      <c r="D239" s="323"/>
    </row>
    <row r="240" spans="4:4">
      <c r="D240" s="323"/>
    </row>
    <row r="241" spans="4:4">
      <c r="D241" s="323"/>
    </row>
    <row r="242" spans="4:4">
      <c r="D242" s="323"/>
    </row>
    <row r="243" spans="4:4">
      <c r="D243" s="323"/>
    </row>
    <row r="244" spans="4:4">
      <c r="D244" s="323"/>
    </row>
    <row r="245" spans="4:4">
      <c r="D245" s="323"/>
    </row>
    <row r="246" spans="4:4">
      <c r="D246" s="323"/>
    </row>
    <row r="247" spans="4:4">
      <c r="D247" s="323"/>
    </row>
    <row r="248" spans="4:4">
      <c r="D248" s="323"/>
    </row>
    <row r="249" spans="4:4">
      <c r="D249" s="323"/>
    </row>
    <row r="250" spans="4:4">
      <c r="D250" s="323"/>
    </row>
    <row r="251" spans="4:4">
      <c r="D251" s="323"/>
    </row>
    <row r="252" spans="4:4">
      <c r="D252" s="323"/>
    </row>
    <row r="253" spans="4:4">
      <c r="D253" s="323"/>
    </row>
    <row r="254" spans="4:4">
      <c r="D254" s="323"/>
    </row>
    <row r="255" spans="4:4">
      <c r="D255" s="323"/>
    </row>
    <row r="256" spans="4:4">
      <c r="D256" s="323"/>
    </row>
    <row r="257" spans="4:4">
      <c r="D257" s="323"/>
    </row>
    <row r="258" spans="4:4">
      <c r="D258" s="323"/>
    </row>
    <row r="259" spans="4:4">
      <c r="D259" s="323"/>
    </row>
    <row r="260" spans="4:4">
      <c r="D260" s="323"/>
    </row>
    <row r="261" spans="4:4">
      <c r="D261" s="323"/>
    </row>
    <row r="262" spans="4:4">
      <c r="D262" s="323"/>
    </row>
    <row r="263" spans="4:4">
      <c r="D263" s="323"/>
    </row>
    <row r="264" spans="4:4">
      <c r="D264" s="323"/>
    </row>
    <row r="265" spans="4:4">
      <c r="D265" s="323"/>
    </row>
    <row r="266" spans="4:4">
      <c r="D266" s="323"/>
    </row>
    <row r="267" spans="4:4">
      <c r="D267" s="323"/>
    </row>
    <row r="268" spans="4:4">
      <c r="D268" s="323"/>
    </row>
    <row r="269" spans="4:4">
      <c r="D269" s="323"/>
    </row>
    <row r="270" spans="4:4">
      <c r="D270" s="323"/>
    </row>
    <row r="271" spans="4:4">
      <c r="D271" s="323"/>
    </row>
    <row r="272" spans="4:4">
      <c r="D272" s="323"/>
    </row>
    <row r="273" spans="4:4">
      <c r="D273" s="323"/>
    </row>
    <row r="274" spans="4:4">
      <c r="D274" s="323"/>
    </row>
    <row r="275" spans="4:4">
      <c r="D275" s="323"/>
    </row>
    <row r="276" spans="4:4">
      <c r="D276" s="323"/>
    </row>
    <row r="277" spans="4:4">
      <c r="D277" s="323"/>
    </row>
    <row r="278" spans="4:4">
      <c r="D278" s="323"/>
    </row>
    <row r="279" spans="4:4">
      <c r="D279" s="323"/>
    </row>
    <row r="280" spans="4:4">
      <c r="D280" s="323"/>
    </row>
    <row r="281" spans="4:4">
      <c r="D281" s="323"/>
    </row>
    <row r="282" spans="4:4">
      <c r="D282" s="323"/>
    </row>
    <row r="283" spans="4:4">
      <c r="D283" s="323"/>
    </row>
    <row r="284" spans="4:4">
      <c r="D284" s="323"/>
    </row>
    <row r="285" spans="4:4">
      <c r="D285" s="323"/>
    </row>
    <row r="286" spans="4:4">
      <c r="D286" s="323"/>
    </row>
    <row r="287" spans="4:4">
      <c r="D287" s="323"/>
    </row>
    <row r="288" spans="4:4">
      <c r="D288" s="323"/>
    </row>
    <row r="289" spans="4:4">
      <c r="D289" s="323"/>
    </row>
    <row r="290" spans="4:4">
      <c r="D290" s="323"/>
    </row>
    <row r="291" spans="4:4">
      <c r="D291" s="323"/>
    </row>
    <row r="292" spans="4:4">
      <c r="D292" s="323"/>
    </row>
    <row r="293" spans="4:4">
      <c r="D293" s="323"/>
    </row>
    <row r="294" spans="4:4">
      <c r="D294" s="323"/>
    </row>
    <row r="295" spans="4:4">
      <c r="D295" s="323"/>
    </row>
    <row r="296" spans="4:4">
      <c r="D296" s="323"/>
    </row>
    <row r="297" spans="4:4">
      <c r="D297" s="323"/>
    </row>
    <row r="298" spans="4:4">
      <c r="D298" s="323"/>
    </row>
    <row r="299" spans="4:4">
      <c r="D299" s="323"/>
    </row>
    <row r="300" spans="4:4">
      <c r="D300" s="323"/>
    </row>
    <row r="301" spans="4:4">
      <c r="D301" s="323"/>
    </row>
    <row r="302" spans="4:4">
      <c r="D302" s="323"/>
    </row>
    <row r="303" spans="4:4">
      <c r="D303" s="323"/>
    </row>
    <row r="304" spans="4:4">
      <c r="D304" s="323"/>
    </row>
    <row r="305" spans="4:4">
      <c r="D305" s="323"/>
    </row>
    <row r="306" spans="4:4">
      <c r="D306" s="323"/>
    </row>
    <row r="307" spans="4:4">
      <c r="D307" s="323"/>
    </row>
    <row r="308" spans="4:4">
      <c r="D308" s="323"/>
    </row>
    <row r="309" spans="4:4">
      <c r="D309" s="323"/>
    </row>
    <row r="310" spans="4:4">
      <c r="D310" s="323"/>
    </row>
    <row r="311" spans="4:4">
      <c r="D311" s="323"/>
    </row>
    <row r="312" spans="4:4">
      <c r="D312" s="323"/>
    </row>
    <row r="313" spans="4:4">
      <c r="D313" s="323"/>
    </row>
    <row r="314" spans="4:4">
      <c r="D314" s="323"/>
    </row>
    <row r="315" spans="4:4">
      <c r="D315" s="323"/>
    </row>
    <row r="316" spans="4:4">
      <c r="D316" s="323"/>
    </row>
    <row r="317" spans="4:4">
      <c r="D317" s="323"/>
    </row>
    <row r="318" spans="4:4">
      <c r="D318" s="323"/>
    </row>
    <row r="319" spans="4:4">
      <c r="D319" s="323"/>
    </row>
    <row r="320" spans="4:4">
      <c r="D320" s="323"/>
    </row>
    <row r="321" spans="4:4">
      <c r="D321" s="323"/>
    </row>
    <row r="322" spans="4:4">
      <c r="D322" s="323"/>
    </row>
    <row r="323" spans="4:4">
      <c r="D323" s="323"/>
    </row>
    <row r="324" spans="4:4">
      <c r="D324" s="323"/>
    </row>
    <row r="325" spans="4:4">
      <c r="D325" s="323"/>
    </row>
    <row r="326" spans="4:4">
      <c r="D326" s="323"/>
    </row>
    <row r="327" spans="4:4">
      <c r="D327" s="323"/>
    </row>
    <row r="328" spans="4:4">
      <c r="D328" s="323"/>
    </row>
    <row r="329" spans="4:4">
      <c r="D329" s="323"/>
    </row>
    <row r="330" spans="4:4">
      <c r="D330" s="323"/>
    </row>
    <row r="331" spans="4:4">
      <c r="D331" s="323"/>
    </row>
    <row r="332" spans="4:4">
      <c r="D332" s="323"/>
    </row>
    <row r="333" spans="4:4">
      <c r="D333" s="323"/>
    </row>
    <row r="334" spans="4:4">
      <c r="D334" s="323"/>
    </row>
    <row r="335" spans="4:4">
      <c r="D335" s="323"/>
    </row>
    <row r="336" spans="4:4">
      <c r="D336" s="323"/>
    </row>
    <row r="337" spans="4:4">
      <c r="D337" s="323"/>
    </row>
    <row r="338" spans="4:4">
      <c r="D338" s="323"/>
    </row>
    <row r="339" spans="4:4">
      <c r="D339" s="323"/>
    </row>
    <row r="340" spans="4:4">
      <c r="D340" s="323"/>
    </row>
    <row r="341" spans="4:4">
      <c r="D341" s="323"/>
    </row>
    <row r="342" spans="4:4">
      <c r="D342" s="323"/>
    </row>
    <row r="343" spans="4:4">
      <c r="D343" s="323"/>
    </row>
    <row r="344" spans="4:4">
      <c r="D344" s="323"/>
    </row>
    <row r="345" spans="4:4">
      <c r="D345" s="323"/>
    </row>
    <row r="346" spans="4:4">
      <c r="D346" s="323"/>
    </row>
    <row r="347" spans="4:4">
      <c r="D347" s="323"/>
    </row>
    <row r="348" spans="4:4">
      <c r="D348" s="323"/>
    </row>
    <row r="349" spans="4:4">
      <c r="D349" s="323"/>
    </row>
    <row r="350" spans="4:4">
      <c r="D350" s="323"/>
    </row>
    <row r="351" spans="4:4">
      <c r="D351" s="323"/>
    </row>
    <row r="352" spans="4:4">
      <c r="D352" s="323"/>
    </row>
    <row r="353" spans="4:4">
      <c r="D353" s="323"/>
    </row>
    <row r="354" spans="4:4">
      <c r="D354" s="323"/>
    </row>
    <row r="355" spans="4:4">
      <c r="D355" s="323"/>
    </row>
    <row r="356" spans="4:4">
      <c r="D356" s="323"/>
    </row>
    <row r="357" spans="4:4">
      <c r="D357" s="323"/>
    </row>
    <row r="358" spans="4:4">
      <c r="D358" s="323"/>
    </row>
    <row r="359" spans="4:4">
      <c r="D359" s="323"/>
    </row>
    <row r="360" spans="4:4">
      <c r="D360" s="323"/>
    </row>
    <row r="361" spans="4:4">
      <c r="D361" s="323"/>
    </row>
    <row r="362" spans="4:4">
      <c r="D362" s="323"/>
    </row>
    <row r="363" spans="4:4">
      <c r="D363" s="323"/>
    </row>
    <row r="364" spans="4:4">
      <c r="D364" s="323"/>
    </row>
    <row r="365" spans="4:4">
      <c r="D365" s="323"/>
    </row>
    <row r="366" spans="4:4">
      <c r="D366" s="323"/>
    </row>
    <row r="367" spans="4:4">
      <c r="D367" s="323"/>
    </row>
    <row r="368" spans="4:4">
      <c r="D368" s="323"/>
    </row>
    <row r="369" spans="4:4">
      <c r="D369" s="323"/>
    </row>
    <row r="370" spans="4:4">
      <c r="D370" s="323"/>
    </row>
    <row r="371" spans="4:4">
      <c r="D371" s="323"/>
    </row>
    <row r="372" spans="4:4">
      <c r="D372" s="323"/>
    </row>
    <row r="373" spans="4:4">
      <c r="D373" s="323"/>
    </row>
    <row r="374" spans="4:4">
      <c r="D374" s="323"/>
    </row>
    <row r="375" spans="4:4">
      <c r="D375" s="323"/>
    </row>
    <row r="376" spans="4:4">
      <c r="D376" s="323"/>
    </row>
    <row r="377" spans="4:4">
      <c r="D377" s="323"/>
    </row>
    <row r="378" spans="4:4">
      <c r="D378" s="323"/>
    </row>
    <row r="379" spans="4:4">
      <c r="D379" s="323"/>
    </row>
    <row r="380" spans="4:4">
      <c r="D380" s="323"/>
    </row>
    <row r="381" spans="4:4">
      <c r="D381" s="323"/>
    </row>
    <row r="382" spans="4:4">
      <c r="D382" s="323"/>
    </row>
    <row r="383" spans="4:4">
      <c r="D383" s="323"/>
    </row>
    <row r="384" spans="4:4">
      <c r="D384" s="323"/>
    </row>
    <row r="385" spans="4:4">
      <c r="D385" s="323"/>
    </row>
    <row r="386" spans="4:4">
      <c r="D386" s="323"/>
    </row>
    <row r="387" spans="4:4">
      <c r="D387" s="323"/>
    </row>
    <row r="388" spans="4:4">
      <c r="D388" s="323"/>
    </row>
    <row r="389" spans="4:4">
      <c r="D389" s="323"/>
    </row>
    <row r="390" spans="4:4">
      <c r="D390" s="323"/>
    </row>
    <row r="391" spans="4:4">
      <c r="D391" s="323"/>
    </row>
    <row r="392" spans="4:4">
      <c r="D392" s="323"/>
    </row>
    <row r="393" spans="4:4">
      <c r="D393" s="323"/>
    </row>
    <row r="394" spans="4:4">
      <c r="D394" s="323"/>
    </row>
    <row r="395" spans="4:4">
      <c r="D395" s="323"/>
    </row>
    <row r="396" spans="4:4">
      <c r="D396" s="323"/>
    </row>
    <row r="397" spans="4:4">
      <c r="D397" s="323"/>
    </row>
    <row r="398" spans="4:4">
      <c r="D398" s="323"/>
    </row>
    <row r="399" spans="4:4">
      <c r="D399" s="323"/>
    </row>
    <row r="400" spans="4:4">
      <c r="D400" s="323"/>
    </row>
    <row r="401" spans="4:4">
      <c r="D401" s="323"/>
    </row>
    <row r="402" spans="4:4">
      <c r="D402" s="323"/>
    </row>
    <row r="403" spans="4:4">
      <c r="D403" s="323"/>
    </row>
    <row r="404" spans="4:4">
      <c r="D404" s="323"/>
    </row>
    <row r="405" spans="4:4">
      <c r="D405" s="323"/>
    </row>
    <row r="406" spans="4:4">
      <c r="D406" s="323"/>
    </row>
    <row r="407" spans="4:4">
      <c r="D407" s="323"/>
    </row>
    <row r="408" spans="4:4">
      <c r="D408" s="323"/>
    </row>
    <row r="409" spans="4:4">
      <c r="D409" s="323"/>
    </row>
    <row r="410" spans="4:4">
      <c r="D410" s="323"/>
    </row>
    <row r="411" spans="4:4">
      <c r="D411" s="323"/>
    </row>
    <row r="412" spans="4:4">
      <c r="D412" s="323"/>
    </row>
    <row r="413" spans="4:4">
      <c r="D413" s="323"/>
    </row>
    <row r="414" spans="4:4">
      <c r="D414" s="323"/>
    </row>
    <row r="415" spans="4:4">
      <c r="D415" s="323"/>
    </row>
    <row r="416" spans="4:4">
      <c r="D416" s="323"/>
    </row>
    <row r="417" spans="4:4">
      <c r="D417" s="323"/>
    </row>
    <row r="418" spans="4:4">
      <c r="D418" s="323"/>
    </row>
    <row r="419" spans="4:4">
      <c r="D419" s="323"/>
    </row>
    <row r="420" spans="4:4">
      <c r="D420" s="323"/>
    </row>
    <row r="421" spans="4:4">
      <c r="D421" s="323"/>
    </row>
    <row r="422" spans="4:4">
      <c r="D422" s="323"/>
    </row>
    <row r="423" spans="4:4">
      <c r="D423" s="323"/>
    </row>
    <row r="424" spans="4:4">
      <c r="D424" s="323"/>
    </row>
    <row r="425" spans="4:4">
      <c r="D425" s="323"/>
    </row>
    <row r="426" spans="4:4">
      <c r="D426" s="323"/>
    </row>
    <row r="427" spans="4:4">
      <c r="D427" s="323"/>
    </row>
    <row r="428" spans="4:4">
      <c r="D428" s="323"/>
    </row>
    <row r="429" spans="4:4">
      <c r="D429" s="323"/>
    </row>
    <row r="430" spans="4:4">
      <c r="D430" s="323"/>
    </row>
    <row r="431" spans="4:4">
      <c r="D431" s="323"/>
    </row>
    <row r="432" spans="4:4">
      <c r="D432" s="323"/>
    </row>
    <row r="433" spans="4:4">
      <c r="D433" s="323"/>
    </row>
    <row r="434" spans="4:4">
      <c r="D434" s="323"/>
    </row>
    <row r="435" spans="4:4">
      <c r="D435" s="323"/>
    </row>
    <row r="436" spans="4:4">
      <c r="D436" s="323"/>
    </row>
    <row r="437" spans="4:4">
      <c r="D437" s="323"/>
    </row>
    <row r="438" spans="4:4">
      <c r="D438" s="323"/>
    </row>
    <row r="439" spans="4:4">
      <c r="D439" s="323"/>
    </row>
    <row r="440" spans="4:4">
      <c r="D440" s="323"/>
    </row>
    <row r="441" spans="4:4">
      <c r="D441" s="323"/>
    </row>
    <row r="442" spans="4:4">
      <c r="D442" s="323"/>
    </row>
    <row r="443" spans="4:4">
      <c r="D443" s="323"/>
    </row>
    <row r="444" spans="4:4">
      <c r="D444" s="323"/>
    </row>
    <row r="445" spans="4:4">
      <c r="D445" s="323"/>
    </row>
    <row r="446" spans="4:4">
      <c r="D446" s="323"/>
    </row>
    <row r="447" spans="4:4">
      <c r="D447" s="323"/>
    </row>
    <row r="448" spans="4:4">
      <c r="D448" s="323"/>
    </row>
    <row r="449" spans="4:4">
      <c r="D449" s="323"/>
    </row>
    <row r="450" spans="4:4">
      <c r="D450" s="323"/>
    </row>
    <row r="451" spans="4:4">
      <c r="D451" s="323"/>
    </row>
    <row r="452" spans="4:4">
      <c r="D452" s="323"/>
    </row>
    <row r="453" spans="4:4">
      <c r="D453" s="323"/>
    </row>
    <row r="454" spans="4:4">
      <c r="D454" s="323"/>
    </row>
    <row r="455" spans="4:4">
      <c r="D455" s="323"/>
    </row>
    <row r="456" spans="4:4">
      <c r="D456" s="323"/>
    </row>
    <row r="457" spans="4:4">
      <c r="D457" s="323"/>
    </row>
    <row r="458" spans="4:4">
      <c r="D458" s="323"/>
    </row>
    <row r="459" spans="4:4">
      <c r="D459" s="323"/>
    </row>
    <row r="460" spans="4:4">
      <c r="D460" s="323"/>
    </row>
    <row r="461" spans="4:4">
      <c r="D461" s="323"/>
    </row>
    <row r="462" spans="4:4">
      <c r="D462" s="323"/>
    </row>
    <row r="463" spans="4:4">
      <c r="D463" s="323"/>
    </row>
    <row r="464" spans="4:4">
      <c r="D464" s="323"/>
    </row>
    <row r="465" spans="4:4">
      <c r="D465" s="323"/>
    </row>
    <row r="466" spans="4:4">
      <c r="D466" s="323"/>
    </row>
    <row r="467" spans="4:4">
      <c r="D467" s="323"/>
    </row>
    <row r="468" spans="4:4">
      <c r="D468" s="323"/>
    </row>
    <row r="469" spans="4:4">
      <c r="D469" s="323"/>
    </row>
    <row r="470" spans="4:4">
      <c r="D470" s="323"/>
    </row>
    <row r="471" spans="4:4">
      <c r="D471" s="323"/>
    </row>
    <row r="472" spans="4:4">
      <c r="D472" s="323"/>
    </row>
    <row r="473" spans="4:4">
      <c r="D473" s="323"/>
    </row>
    <row r="474" spans="4:4">
      <c r="D474" s="323"/>
    </row>
    <row r="475" spans="4:4">
      <c r="D475" s="323"/>
    </row>
    <row r="476" spans="4:4">
      <c r="D476" s="323"/>
    </row>
    <row r="477" spans="4:4">
      <c r="D477" s="323"/>
    </row>
    <row r="478" spans="4:4">
      <c r="D478" s="323"/>
    </row>
    <row r="479" spans="4:4">
      <c r="D479" s="323"/>
    </row>
    <row r="480" spans="4:4">
      <c r="D480" s="323"/>
    </row>
    <row r="481" spans="4:4">
      <c r="D481" s="323"/>
    </row>
    <row r="482" spans="4:4">
      <c r="D482" s="323"/>
    </row>
    <row r="483" spans="4:4">
      <c r="D483" s="323"/>
    </row>
    <row r="484" spans="4:4">
      <c r="D484" s="323"/>
    </row>
    <row r="485" spans="4:4">
      <c r="D485" s="323"/>
    </row>
    <row r="486" spans="4:4">
      <c r="D486" s="323"/>
    </row>
    <row r="487" spans="4:4">
      <c r="D487" s="323"/>
    </row>
    <row r="488" spans="4:4">
      <c r="D488" s="323"/>
    </row>
    <row r="489" spans="4:4">
      <c r="D489" s="323"/>
    </row>
    <row r="490" spans="4:4">
      <c r="D490" s="323"/>
    </row>
    <row r="491" spans="4:4">
      <c r="D491" s="323"/>
    </row>
    <row r="492" spans="4:4">
      <c r="D492" s="323"/>
    </row>
    <row r="493" spans="4:4">
      <c r="D493" s="323"/>
    </row>
    <row r="494" spans="4:4">
      <c r="D494" s="323"/>
    </row>
    <row r="495" spans="4:4">
      <c r="D495" s="323"/>
    </row>
    <row r="496" spans="4:4">
      <c r="D496" s="323"/>
    </row>
    <row r="497" spans="4:4">
      <c r="D497" s="323"/>
    </row>
    <row r="498" spans="4:4">
      <c r="D498" s="323"/>
    </row>
    <row r="499" spans="4:4">
      <c r="D499" s="323"/>
    </row>
    <row r="500" spans="4:4">
      <c r="D500" s="323"/>
    </row>
    <row r="501" spans="4:4">
      <c r="D501" s="323"/>
    </row>
    <row r="502" spans="4:4">
      <c r="D502" s="323"/>
    </row>
    <row r="503" spans="4:4">
      <c r="D503" s="323"/>
    </row>
    <row r="504" spans="4:4">
      <c r="D504" s="323"/>
    </row>
    <row r="505" spans="4:4">
      <c r="D505" s="323"/>
    </row>
    <row r="506" spans="4:4">
      <c r="D506" s="323"/>
    </row>
    <row r="507" spans="4:4">
      <c r="D507" s="323"/>
    </row>
    <row r="508" spans="4:4">
      <c r="D508" s="323"/>
    </row>
    <row r="509" spans="4:4">
      <c r="D509" s="323"/>
    </row>
    <row r="510" spans="4:4">
      <c r="D510" s="323"/>
    </row>
    <row r="511" spans="4:4">
      <c r="D511" s="323"/>
    </row>
    <row r="512" spans="4:4">
      <c r="D512" s="323"/>
    </row>
    <row r="513" spans="4:4">
      <c r="D513" s="323"/>
    </row>
    <row r="514" spans="4:4">
      <c r="D514" s="323"/>
    </row>
    <row r="515" spans="4:4">
      <c r="D515" s="323"/>
    </row>
    <row r="516" spans="4:4">
      <c r="D516" s="323"/>
    </row>
    <row r="517" spans="4:4">
      <c r="D517" s="323"/>
    </row>
    <row r="518" spans="4:4">
      <c r="D518" s="323"/>
    </row>
    <row r="519" spans="4:4">
      <c r="D519" s="323"/>
    </row>
    <row r="520" spans="4:4">
      <c r="D520" s="323"/>
    </row>
    <row r="521" spans="4:4">
      <c r="D521" s="323"/>
    </row>
    <row r="522" spans="4:4">
      <c r="D522" s="323"/>
    </row>
    <row r="523" spans="4:4">
      <c r="D523" s="323"/>
    </row>
    <row r="524" spans="4:4">
      <c r="D524" s="323"/>
    </row>
    <row r="525" spans="4:4">
      <c r="D525" s="323"/>
    </row>
    <row r="526" spans="4:4">
      <c r="D526" s="323"/>
    </row>
    <row r="527" spans="4:4">
      <c r="D527" s="323"/>
    </row>
    <row r="528" spans="4:4">
      <c r="D528" s="323"/>
    </row>
    <row r="529" spans="4:4">
      <c r="D529" s="323"/>
    </row>
    <row r="530" spans="4:4">
      <c r="D530" s="323"/>
    </row>
    <row r="531" spans="4:4">
      <c r="D531" s="323"/>
    </row>
    <row r="532" spans="4:4">
      <c r="D532" s="323"/>
    </row>
    <row r="533" spans="4:4">
      <c r="D533" s="323"/>
    </row>
    <row r="534" spans="4:4">
      <c r="D534" s="323"/>
    </row>
    <row r="535" spans="4:4">
      <c r="D535" s="323"/>
    </row>
    <row r="536" spans="4:4">
      <c r="D536" s="323"/>
    </row>
    <row r="537" spans="4:4">
      <c r="D537" s="323"/>
    </row>
    <row r="538" spans="4:4">
      <c r="D538" s="323"/>
    </row>
    <row r="539" spans="4:4">
      <c r="D539" s="323"/>
    </row>
    <row r="540" spans="4:4">
      <c r="D540" s="323"/>
    </row>
    <row r="541" spans="4:4">
      <c r="D541" s="323"/>
    </row>
    <row r="542" spans="4:4">
      <c r="D542" s="323"/>
    </row>
    <row r="543" spans="4:4">
      <c r="D543" s="323"/>
    </row>
    <row r="544" spans="4:4">
      <c r="D544" s="323"/>
    </row>
    <row r="545" spans="4:4">
      <c r="D545" s="323"/>
    </row>
    <row r="546" spans="4:4">
      <c r="D546" s="323"/>
    </row>
    <row r="547" spans="4:4">
      <c r="D547" s="323"/>
    </row>
    <row r="548" spans="4:4">
      <c r="D548" s="323"/>
    </row>
    <row r="549" spans="4:4">
      <c r="D549" s="323"/>
    </row>
    <row r="550" spans="4:4">
      <c r="D550" s="323"/>
    </row>
    <row r="551" spans="4:4">
      <c r="D551" s="323"/>
    </row>
    <row r="552" spans="4:4">
      <c r="D552" s="323"/>
    </row>
    <row r="553" spans="4:4">
      <c r="D553" s="323"/>
    </row>
    <row r="554" spans="4:4">
      <c r="D554" s="323"/>
    </row>
    <row r="555" spans="4:4">
      <c r="D555" s="323"/>
    </row>
    <row r="556" spans="4:4">
      <c r="D556" s="323"/>
    </row>
    <row r="557" spans="4:4">
      <c r="D557" s="323"/>
    </row>
    <row r="558" spans="4:4">
      <c r="D558" s="323"/>
    </row>
    <row r="559" spans="4:4">
      <c r="D559" s="323"/>
    </row>
    <row r="560" spans="4:4">
      <c r="D560" s="323"/>
    </row>
    <row r="561" spans="4:4">
      <c r="D561" s="323"/>
    </row>
    <row r="562" spans="4:4">
      <c r="D562" s="323"/>
    </row>
    <row r="563" spans="4:4">
      <c r="D563" s="323"/>
    </row>
    <row r="564" spans="4:4">
      <c r="D564" s="323"/>
    </row>
    <row r="565" spans="4:4">
      <c r="D565" s="323"/>
    </row>
    <row r="566" spans="4:4">
      <c r="D566" s="323"/>
    </row>
    <row r="567" spans="4:4">
      <c r="D567" s="323"/>
    </row>
    <row r="568" spans="4:4">
      <c r="D568" s="323"/>
    </row>
    <row r="569" spans="4:4">
      <c r="D569" s="323"/>
    </row>
    <row r="570" spans="4:4">
      <c r="D570" s="323"/>
    </row>
    <row r="571" spans="4:4">
      <c r="D571" s="323"/>
    </row>
    <row r="572" spans="4:4">
      <c r="D572" s="323"/>
    </row>
    <row r="573" spans="4:4">
      <c r="D573" s="323"/>
    </row>
    <row r="574" spans="4:4">
      <c r="D574" s="323"/>
    </row>
    <row r="575" spans="4:4">
      <c r="D575" s="323"/>
    </row>
    <row r="576" spans="4:4">
      <c r="D576" s="323"/>
    </row>
    <row r="577" spans="4:4">
      <c r="D577" s="323"/>
    </row>
    <row r="578" spans="4:4">
      <c r="D578" s="323"/>
    </row>
    <row r="579" spans="4:4">
      <c r="D579" s="323"/>
    </row>
    <row r="580" spans="4:4">
      <c r="D580" s="323"/>
    </row>
    <row r="581" spans="4:4">
      <c r="D581" s="323"/>
    </row>
    <row r="582" spans="4:4">
      <c r="D582" s="323"/>
    </row>
    <row r="583" spans="4:4">
      <c r="D583" s="323"/>
    </row>
    <row r="584" spans="4:4">
      <c r="D584" s="323"/>
    </row>
    <row r="585" spans="4:4">
      <c r="D585" s="323"/>
    </row>
    <row r="586" spans="4:4">
      <c r="D586" s="323"/>
    </row>
    <row r="587" spans="4:4">
      <c r="D587" s="323"/>
    </row>
    <row r="588" spans="4:4">
      <c r="D588" s="323"/>
    </row>
    <row r="589" spans="4:4">
      <c r="D589" s="323"/>
    </row>
    <row r="590" spans="4:4">
      <c r="D590" s="323"/>
    </row>
    <row r="591" spans="4:4">
      <c r="D591" s="323"/>
    </row>
    <row r="592" spans="4:4">
      <c r="D592" s="323"/>
    </row>
    <row r="593" spans="4:4">
      <c r="D593" s="323"/>
    </row>
    <row r="594" spans="4:4">
      <c r="D594" s="323"/>
    </row>
    <row r="595" spans="4:4">
      <c r="D595" s="323"/>
    </row>
    <row r="596" spans="4:4">
      <c r="D596" s="323"/>
    </row>
    <row r="597" spans="4:4">
      <c r="D597" s="323"/>
    </row>
    <row r="598" spans="4:4">
      <c r="D598" s="323"/>
    </row>
    <row r="599" spans="4:4">
      <c r="D599" s="323"/>
    </row>
    <row r="600" spans="4:4">
      <c r="D600" s="323"/>
    </row>
    <row r="601" spans="4:4">
      <c r="D601" s="323"/>
    </row>
    <row r="602" spans="4:4">
      <c r="D602" s="323"/>
    </row>
    <row r="603" spans="4:4">
      <c r="D603" s="323"/>
    </row>
    <row r="604" spans="4:4">
      <c r="D604" s="323"/>
    </row>
    <row r="605" spans="4:4">
      <c r="D605" s="323"/>
    </row>
    <row r="606" spans="4:4">
      <c r="D606" s="323"/>
    </row>
    <row r="607" spans="4:4">
      <c r="D607" s="323"/>
    </row>
    <row r="608" spans="4:4">
      <c r="D608" s="323"/>
    </row>
    <row r="609" spans="4:4">
      <c r="D609" s="323"/>
    </row>
    <row r="610" spans="4:4">
      <c r="D610" s="323"/>
    </row>
    <row r="611" spans="4:4">
      <c r="D611" s="323"/>
    </row>
    <row r="612" spans="4:4">
      <c r="D612" s="323"/>
    </row>
    <row r="613" spans="4:4">
      <c r="D613" s="323"/>
    </row>
    <row r="614" spans="4:4">
      <c r="D614" s="323"/>
    </row>
    <row r="615" spans="4:4">
      <c r="D615" s="323"/>
    </row>
    <row r="616" spans="4:4">
      <c r="D616" s="323"/>
    </row>
    <row r="617" spans="4:4">
      <c r="D617" s="323"/>
    </row>
    <row r="618" spans="4:4">
      <c r="D618" s="323"/>
    </row>
    <row r="619" spans="4:4">
      <c r="D619" s="323"/>
    </row>
    <row r="620" spans="4:4">
      <c r="D620" s="323"/>
    </row>
    <row r="621" spans="4:4">
      <c r="D621" s="323"/>
    </row>
    <row r="622" spans="4:4">
      <c r="D622" s="323"/>
    </row>
    <row r="623" spans="4:4">
      <c r="D623" s="323"/>
    </row>
    <row r="624" spans="4:4">
      <c r="D624" s="323"/>
    </row>
    <row r="625" spans="4:4">
      <c r="D625" s="323"/>
    </row>
    <row r="626" spans="4:4">
      <c r="D626" s="323"/>
    </row>
    <row r="627" spans="4:4">
      <c r="D627" s="323"/>
    </row>
    <row r="628" spans="4:4">
      <c r="D628" s="323"/>
    </row>
    <row r="629" spans="4:4">
      <c r="D629" s="323"/>
    </row>
    <row r="630" spans="4:4">
      <c r="D630" s="323"/>
    </row>
    <row r="631" spans="4:4">
      <c r="D631" s="323"/>
    </row>
    <row r="632" spans="4:4">
      <c r="D632" s="323"/>
    </row>
    <row r="633" spans="4:4">
      <c r="D633" s="323"/>
    </row>
    <row r="634" spans="4:4">
      <c r="D634" s="323"/>
    </row>
    <row r="635" spans="4:4">
      <c r="D635" s="323"/>
    </row>
    <row r="636" spans="4:4">
      <c r="D636" s="323"/>
    </row>
    <row r="637" spans="4:4">
      <c r="D637" s="323"/>
    </row>
    <row r="638" spans="4:4">
      <c r="D638" s="323"/>
    </row>
    <row r="639" spans="4:4">
      <c r="D639" s="323"/>
    </row>
    <row r="640" spans="4:4">
      <c r="D640" s="323"/>
    </row>
    <row r="641" spans="4:4">
      <c r="D641" s="323"/>
    </row>
    <row r="642" spans="4:4">
      <c r="D642" s="323"/>
    </row>
    <row r="643" spans="4:4">
      <c r="D643" s="323"/>
    </row>
    <row r="644" spans="4:4">
      <c r="D644" s="323"/>
    </row>
    <row r="645" spans="4:4">
      <c r="D645" s="323"/>
    </row>
    <row r="646" spans="4:4">
      <c r="D646" s="323"/>
    </row>
    <row r="647" spans="4:4">
      <c r="D647" s="323"/>
    </row>
    <row r="648" spans="4:4">
      <c r="D648" s="323"/>
    </row>
    <row r="649" spans="4:4">
      <c r="D649" s="323"/>
    </row>
    <row r="650" spans="4:4">
      <c r="D650" s="323"/>
    </row>
    <row r="651" spans="4:4">
      <c r="D651" s="323"/>
    </row>
    <row r="652" spans="4:4">
      <c r="D652" s="323"/>
    </row>
    <row r="653" spans="4:4">
      <c r="D653" s="323"/>
    </row>
    <row r="654" spans="4:4">
      <c r="D654" s="323"/>
    </row>
    <row r="655" spans="4:4">
      <c r="D655" s="323"/>
    </row>
    <row r="656" spans="4:4">
      <c r="D656" s="323"/>
    </row>
    <row r="657" spans="4:4">
      <c r="D657" s="323"/>
    </row>
    <row r="658" spans="4:4">
      <c r="D658" s="323"/>
    </row>
    <row r="659" spans="4:4">
      <c r="D659" s="323"/>
    </row>
    <row r="660" spans="4:4">
      <c r="D660" s="323"/>
    </row>
    <row r="661" spans="4:4">
      <c r="D661" s="323"/>
    </row>
    <row r="662" spans="4:4">
      <c r="D662" s="323"/>
    </row>
    <row r="663" spans="4:4">
      <c r="D663" s="323"/>
    </row>
    <row r="664" spans="4:4">
      <c r="D664" s="323"/>
    </row>
    <row r="665" spans="4:4">
      <c r="D665" s="323"/>
    </row>
    <row r="666" spans="4:4">
      <c r="D666" s="323"/>
    </row>
    <row r="667" spans="4:4">
      <c r="D667" s="323"/>
    </row>
    <row r="668" spans="4:4">
      <c r="D668" s="323"/>
    </row>
    <row r="669" spans="4:4">
      <c r="D669" s="323"/>
    </row>
    <row r="670" spans="4:4">
      <c r="D670" s="323"/>
    </row>
    <row r="671" spans="4:4">
      <c r="D671" s="323"/>
    </row>
    <row r="672" spans="4:4">
      <c r="D672" s="323"/>
    </row>
    <row r="673" spans="4:4">
      <c r="D673" s="323"/>
    </row>
    <row r="674" spans="4:4">
      <c r="D674" s="323"/>
    </row>
    <row r="675" spans="4:4">
      <c r="D675" s="323"/>
    </row>
    <row r="676" spans="4:4">
      <c r="D676" s="323"/>
    </row>
    <row r="677" spans="4:4">
      <c r="D677" s="323"/>
    </row>
    <row r="678" spans="4:4">
      <c r="D678" s="323"/>
    </row>
    <row r="679" spans="4:4">
      <c r="D679" s="323"/>
    </row>
    <row r="680" spans="4:4">
      <c r="D680" s="323"/>
    </row>
    <row r="681" spans="4:4">
      <c r="D681" s="323"/>
    </row>
    <row r="682" spans="4:4">
      <c r="D682" s="323"/>
    </row>
    <row r="683" spans="4:4">
      <c r="D683" s="323"/>
    </row>
    <row r="684" spans="4:4">
      <c r="D684" s="323"/>
    </row>
    <row r="685" spans="4:4">
      <c r="D685" s="323"/>
    </row>
    <row r="686" spans="4:4">
      <c r="D686" s="323"/>
    </row>
    <row r="687" spans="4:4">
      <c r="D687" s="323"/>
    </row>
    <row r="688" spans="4:4">
      <c r="D688" s="323"/>
    </row>
    <row r="689" spans="4:4">
      <c r="D689" s="323"/>
    </row>
    <row r="690" spans="4:4">
      <c r="D690" s="323"/>
    </row>
    <row r="691" spans="4:4">
      <c r="D691" s="323"/>
    </row>
    <row r="692" spans="4:4">
      <c r="D692" s="323"/>
    </row>
    <row r="693" spans="4:4">
      <c r="D693" s="323"/>
    </row>
    <row r="694" spans="4:4">
      <c r="D694" s="323"/>
    </row>
    <row r="695" spans="4:4">
      <c r="D695" s="323"/>
    </row>
    <row r="696" spans="4:4">
      <c r="D696" s="323"/>
    </row>
    <row r="697" spans="4:4">
      <c r="D697" s="323"/>
    </row>
    <row r="698" spans="4:4">
      <c r="D698" s="323"/>
    </row>
    <row r="699" spans="4:4">
      <c r="D699" s="323"/>
    </row>
    <row r="700" spans="4:4">
      <c r="D700" s="323"/>
    </row>
    <row r="701" spans="4:4">
      <c r="D701" s="323"/>
    </row>
    <row r="702" spans="4:4">
      <c r="D702" s="323"/>
    </row>
    <row r="703" spans="4:4">
      <c r="D703" s="323"/>
    </row>
    <row r="704" spans="4:4">
      <c r="D704" s="323"/>
    </row>
    <row r="705" spans="4:4">
      <c r="D705" s="323"/>
    </row>
    <row r="706" spans="4:4">
      <c r="D706" s="323"/>
    </row>
    <row r="707" spans="4:4">
      <c r="D707" s="323"/>
    </row>
    <row r="708" spans="4:4">
      <c r="D708" s="323"/>
    </row>
    <row r="709" spans="4:4">
      <c r="D709" s="323"/>
    </row>
    <row r="710" spans="4:4">
      <c r="D710" s="323"/>
    </row>
    <row r="711" spans="4:4">
      <c r="D711" s="323"/>
    </row>
    <row r="712" spans="4:4">
      <c r="D712" s="323"/>
    </row>
    <row r="713" spans="4:4">
      <c r="D713" s="323"/>
    </row>
    <row r="714" spans="4:4">
      <c r="D714" s="323"/>
    </row>
    <row r="715" spans="4:4">
      <c r="D715" s="323"/>
    </row>
    <row r="716" spans="4:4">
      <c r="D716" s="323"/>
    </row>
    <row r="717" spans="4:4">
      <c r="D717" s="323"/>
    </row>
    <row r="718" spans="4:4">
      <c r="D718" s="323"/>
    </row>
    <row r="719" spans="4:4">
      <c r="D719" s="323"/>
    </row>
    <row r="720" spans="4:4">
      <c r="D720" s="323"/>
    </row>
    <row r="721" spans="4:4">
      <c r="D721" s="323"/>
    </row>
    <row r="722" spans="4:4">
      <c r="D722" s="323"/>
    </row>
    <row r="723" spans="4:4">
      <c r="D723" s="323"/>
    </row>
    <row r="724" spans="4:4">
      <c r="D724" s="323"/>
    </row>
    <row r="725" spans="4:4">
      <c r="D725" s="323"/>
    </row>
    <row r="726" spans="4:4">
      <c r="D726" s="323"/>
    </row>
    <row r="727" spans="4:4">
      <c r="D727" s="323"/>
    </row>
    <row r="728" spans="4:4">
      <c r="D728" s="323"/>
    </row>
    <row r="729" spans="4:4">
      <c r="D729" s="323"/>
    </row>
    <row r="730" spans="4:4">
      <c r="D730" s="323"/>
    </row>
    <row r="731" spans="4:4">
      <c r="D731" s="323"/>
    </row>
    <row r="732" spans="4:4">
      <c r="D732" s="323"/>
    </row>
    <row r="733" spans="4:4">
      <c r="D733" s="323"/>
    </row>
    <row r="734" spans="4:4">
      <c r="D734" s="323"/>
    </row>
    <row r="735" spans="4:4">
      <c r="D735" s="323"/>
    </row>
    <row r="736" spans="4:4">
      <c r="D736" s="323"/>
    </row>
    <row r="737" spans="4:4">
      <c r="D737" s="323"/>
    </row>
    <row r="738" spans="4:4">
      <c r="D738" s="323"/>
    </row>
    <row r="739" spans="4:4">
      <c r="D739" s="323"/>
    </row>
    <row r="740" spans="4:4">
      <c r="D740" s="323"/>
    </row>
    <row r="741" spans="4:4">
      <c r="D741" s="323"/>
    </row>
    <row r="742" spans="4:4">
      <c r="D742" s="323"/>
    </row>
    <row r="743" spans="4:4">
      <c r="D743" s="323"/>
    </row>
    <row r="744" spans="4:4">
      <c r="D744" s="323"/>
    </row>
    <row r="745" spans="4:4">
      <c r="D745" s="323"/>
    </row>
    <row r="746" spans="4:4">
      <c r="D746" s="323"/>
    </row>
    <row r="747" spans="4:4">
      <c r="D747" s="323"/>
    </row>
    <row r="748" spans="4:4">
      <c r="D748" s="323"/>
    </row>
    <row r="749" spans="4:4">
      <c r="D749" s="323"/>
    </row>
    <row r="750" spans="4:4">
      <c r="D750" s="323"/>
    </row>
    <row r="751" spans="4:4">
      <c r="D751" s="323"/>
    </row>
    <row r="752" spans="4:4">
      <c r="D752" s="323"/>
    </row>
    <row r="753" spans="4:4">
      <c r="D753" s="323"/>
    </row>
    <row r="754" spans="4:4">
      <c r="D754" s="323"/>
    </row>
    <row r="755" spans="4:4">
      <c r="D755" s="323"/>
    </row>
    <row r="756" spans="4:4">
      <c r="D756" s="323"/>
    </row>
    <row r="757" spans="4:4">
      <c r="D757" s="323"/>
    </row>
    <row r="758" spans="4:4">
      <c r="D758" s="323"/>
    </row>
    <row r="759" spans="4:4">
      <c r="D759" s="323"/>
    </row>
    <row r="760" spans="4:4">
      <c r="D760" s="323"/>
    </row>
    <row r="761" spans="4:4">
      <c r="D761" s="323"/>
    </row>
    <row r="762" spans="4:4">
      <c r="D762" s="323"/>
    </row>
    <row r="763" spans="4:4">
      <c r="D763" s="323"/>
    </row>
    <row r="764" spans="4:4">
      <c r="D764" s="323"/>
    </row>
    <row r="765" spans="4:4">
      <c r="D765" s="323"/>
    </row>
    <row r="766" spans="4:4">
      <c r="D766" s="323"/>
    </row>
    <row r="767" spans="4:4">
      <c r="D767" s="323"/>
    </row>
    <row r="768" spans="4:4">
      <c r="D768" s="323"/>
    </row>
    <row r="769" spans="4:4">
      <c r="D769" s="323"/>
    </row>
    <row r="770" spans="4:4">
      <c r="D770" s="323"/>
    </row>
    <row r="771" spans="4:4">
      <c r="D771" s="323"/>
    </row>
    <row r="772" spans="4:4">
      <c r="D772" s="323"/>
    </row>
    <row r="773" spans="4:4">
      <c r="D773" s="323"/>
    </row>
    <row r="774" spans="4:4">
      <c r="D774" s="323"/>
    </row>
    <row r="775" spans="4:4">
      <c r="D775" s="323"/>
    </row>
    <row r="776" spans="4:4">
      <c r="D776" s="323"/>
    </row>
    <row r="777" spans="4:4">
      <c r="D777" s="323"/>
    </row>
    <row r="778" spans="4:4">
      <c r="D778" s="323"/>
    </row>
    <row r="779" spans="4:4">
      <c r="D779" s="323"/>
    </row>
    <row r="780" spans="4:4">
      <c r="D780" s="323"/>
    </row>
    <row r="781" spans="4:4">
      <c r="D781" s="323"/>
    </row>
    <row r="782" spans="4:4">
      <c r="D782" s="323"/>
    </row>
    <row r="783" spans="4:4">
      <c r="D783" s="323"/>
    </row>
    <row r="784" spans="4:4">
      <c r="D784" s="323"/>
    </row>
    <row r="785" spans="4:4">
      <c r="D785" s="323"/>
    </row>
    <row r="786" spans="4:4">
      <c r="D786" s="323"/>
    </row>
    <row r="787" spans="4:4">
      <c r="D787" s="323"/>
    </row>
    <row r="788" spans="4:4">
      <c r="D788" s="323"/>
    </row>
    <row r="789" spans="4:4">
      <c r="D789" s="323"/>
    </row>
    <row r="790" spans="4:4">
      <c r="D790" s="323"/>
    </row>
    <row r="791" spans="4:4">
      <c r="D791" s="323"/>
    </row>
    <row r="792" spans="4:4">
      <c r="D792" s="323"/>
    </row>
    <row r="793" spans="4:4">
      <c r="D793" s="323"/>
    </row>
    <row r="794" spans="4:4">
      <c r="D794" s="323"/>
    </row>
    <row r="795" spans="4:4">
      <c r="D795" s="323"/>
    </row>
    <row r="796" spans="4:4">
      <c r="D796" s="323"/>
    </row>
    <row r="797" spans="4:4">
      <c r="D797" s="323"/>
    </row>
    <row r="798" spans="4:4">
      <c r="D798" s="323"/>
    </row>
    <row r="799" spans="4:4">
      <c r="D799" s="323"/>
    </row>
    <row r="800" spans="4:4">
      <c r="D800" s="323"/>
    </row>
    <row r="801" spans="4:4">
      <c r="D801" s="323"/>
    </row>
    <row r="802" spans="4:4">
      <c r="D802" s="323"/>
    </row>
    <row r="803" spans="4:4">
      <c r="D803" s="323"/>
    </row>
    <row r="804" spans="4:4">
      <c r="D804" s="323"/>
    </row>
    <row r="805" spans="4:4">
      <c r="D805" s="323"/>
    </row>
    <row r="806" spans="4:4">
      <c r="D806" s="323"/>
    </row>
    <row r="807" spans="4:4">
      <c r="D807" s="323"/>
    </row>
    <row r="808" spans="4:4">
      <c r="D808" s="323"/>
    </row>
    <row r="809" spans="4:4">
      <c r="D809" s="323"/>
    </row>
    <row r="810" spans="4:4">
      <c r="D810" s="323"/>
    </row>
    <row r="811" spans="4:4">
      <c r="D811" s="323"/>
    </row>
    <row r="812" spans="4:4">
      <c r="D812" s="323"/>
    </row>
    <row r="813" spans="4:4">
      <c r="D813" s="323"/>
    </row>
    <row r="814" spans="4:4">
      <c r="D814" s="323"/>
    </row>
    <row r="815" spans="4:4">
      <c r="D815" s="323"/>
    </row>
    <row r="816" spans="4:4">
      <c r="D816" s="323"/>
    </row>
    <row r="817" spans="4:4">
      <c r="D817" s="323"/>
    </row>
    <row r="818" spans="4:4">
      <c r="D818" s="323"/>
    </row>
    <row r="819" spans="4:4">
      <c r="D819" s="323"/>
    </row>
    <row r="820" spans="4:4">
      <c r="D820" s="323"/>
    </row>
    <row r="821" spans="4:4">
      <c r="D821" s="323"/>
    </row>
    <row r="822" spans="4:4">
      <c r="D822" s="323"/>
    </row>
    <row r="823" spans="4:4">
      <c r="D823" s="323"/>
    </row>
    <row r="824" spans="4:4">
      <c r="D824" s="323"/>
    </row>
    <row r="825" spans="4:4">
      <c r="D825" s="323"/>
    </row>
    <row r="826" spans="4:4">
      <c r="D826" s="323"/>
    </row>
    <row r="827" spans="4:4">
      <c r="D827" s="323"/>
    </row>
    <row r="828" spans="4:4">
      <c r="D828" s="323"/>
    </row>
    <row r="829" spans="4:4">
      <c r="D829" s="323"/>
    </row>
    <row r="830" spans="4:4">
      <c r="D830" s="323"/>
    </row>
    <row r="831" spans="4:4">
      <c r="D831" s="323"/>
    </row>
    <row r="832" spans="4:4">
      <c r="D832" s="323"/>
    </row>
    <row r="833" spans="4:4">
      <c r="D833" s="323"/>
    </row>
    <row r="834" spans="4:4">
      <c r="D834" s="323"/>
    </row>
    <row r="835" spans="4:4">
      <c r="D835" s="323"/>
    </row>
    <row r="836" spans="4:4">
      <c r="D836" s="323"/>
    </row>
    <row r="837" spans="4:4">
      <c r="D837" s="323"/>
    </row>
    <row r="838" spans="4:4">
      <c r="D838" s="323"/>
    </row>
    <row r="839" spans="4:4">
      <c r="D839" s="323"/>
    </row>
    <row r="840" spans="4:4">
      <c r="D840" s="323"/>
    </row>
    <row r="841" spans="4:4">
      <c r="D841" s="323"/>
    </row>
    <row r="842" spans="4:4">
      <c r="D842" s="323"/>
    </row>
    <row r="843" spans="4:4">
      <c r="D843" s="323"/>
    </row>
    <row r="844" spans="4:4">
      <c r="D844" s="323"/>
    </row>
    <row r="845" spans="4:4">
      <c r="D845" s="323"/>
    </row>
    <row r="846" spans="4:4">
      <c r="D846" s="323"/>
    </row>
    <row r="847" spans="4:4">
      <c r="D847" s="323"/>
    </row>
    <row r="848" spans="4:4">
      <c r="D848" s="323"/>
    </row>
    <row r="849" spans="4:4">
      <c r="D849" s="323"/>
    </row>
    <row r="850" spans="4:4">
      <c r="D850" s="323"/>
    </row>
    <row r="851" spans="4:4">
      <c r="D851" s="323"/>
    </row>
    <row r="852" spans="4:4">
      <c r="D852" s="323"/>
    </row>
    <row r="853" spans="4:4">
      <c r="D853" s="323"/>
    </row>
    <row r="854" spans="4:4">
      <c r="D854" s="323"/>
    </row>
    <row r="855" spans="4:4">
      <c r="D855" s="323"/>
    </row>
    <row r="856" spans="4:4">
      <c r="D856" s="323"/>
    </row>
    <row r="857" spans="4:4">
      <c r="D857" s="323"/>
    </row>
    <row r="858" spans="4:4">
      <c r="D858" s="323"/>
    </row>
    <row r="859" spans="4:4">
      <c r="D859" s="323"/>
    </row>
    <row r="860" spans="4:4">
      <c r="D860" s="323"/>
    </row>
    <row r="861" spans="4:4">
      <c r="D861" s="323"/>
    </row>
    <row r="862" spans="4:4">
      <c r="D862" s="323"/>
    </row>
    <row r="863" spans="4:4">
      <c r="D863" s="323"/>
    </row>
    <row r="864" spans="4:4">
      <c r="D864" s="323"/>
    </row>
    <row r="865" spans="4:4">
      <c r="D865" s="323"/>
    </row>
    <row r="866" spans="4:4">
      <c r="D866" s="323"/>
    </row>
    <row r="867" spans="4:4">
      <c r="D867" s="323"/>
    </row>
    <row r="868" spans="4:4">
      <c r="D868" s="323"/>
    </row>
    <row r="869" spans="4:4">
      <c r="D869" s="323"/>
    </row>
    <row r="870" spans="4:4">
      <c r="D870" s="323"/>
    </row>
    <row r="871" spans="4:4">
      <c r="D871" s="323"/>
    </row>
    <row r="872" spans="4:4">
      <c r="D872" s="323"/>
    </row>
    <row r="873" spans="4:4">
      <c r="D873" s="323"/>
    </row>
    <row r="874" spans="4:4">
      <c r="D874" s="323"/>
    </row>
    <row r="875" spans="4:4">
      <c r="D875" s="323"/>
    </row>
    <row r="876" spans="4:4">
      <c r="D876" s="323"/>
    </row>
    <row r="877" spans="4:4">
      <c r="D877" s="323"/>
    </row>
    <row r="878" spans="4:4">
      <c r="D878" s="323"/>
    </row>
    <row r="879" spans="4:4">
      <c r="D879" s="323"/>
    </row>
    <row r="880" spans="4:4">
      <c r="D880" s="323"/>
    </row>
    <row r="881" spans="4:4">
      <c r="D881" s="323"/>
    </row>
    <row r="882" spans="4:4">
      <c r="D882" s="323"/>
    </row>
    <row r="883" spans="4:4">
      <c r="D883" s="323"/>
    </row>
    <row r="884" spans="4:4">
      <c r="D884" s="323"/>
    </row>
    <row r="885" spans="4:4">
      <c r="D885" s="323"/>
    </row>
    <row r="886" spans="4:4">
      <c r="D886" s="323"/>
    </row>
    <row r="887" spans="4:4">
      <c r="D887" s="323"/>
    </row>
    <row r="888" spans="4:4">
      <c r="D888" s="323"/>
    </row>
    <row r="889" spans="4:4">
      <c r="D889" s="323"/>
    </row>
    <row r="890" spans="4:4">
      <c r="D890" s="323"/>
    </row>
    <row r="891" spans="4:4">
      <c r="D891" s="323"/>
    </row>
    <row r="892" spans="4:4">
      <c r="D892" s="323"/>
    </row>
    <row r="893" spans="4:4">
      <c r="D893" s="323"/>
    </row>
    <row r="894" spans="4:4">
      <c r="D894" s="323"/>
    </row>
    <row r="895" spans="4:4">
      <c r="D895" s="323"/>
    </row>
    <row r="896" spans="4:4">
      <c r="D896" s="323"/>
    </row>
    <row r="897" spans="4:4">
      <c r="D897" s="323"/>
    </row>
    <row r="898" spans="4:4">
      <c r="D898" s="323"/>
    </row>
    <row r="899" spans="4:4">
      <c r="D899" s="323"/>
    </row>
    <row r="900" spans="4:4">
      <c r="D900" s="323"/>
    </row>
    <row r="901" spans="4:4">
      <c r="D901" s="323"/>
    </row>
    <row r="902" spans="4:4">
      <c r="D902" s="323"/>
    </row>
    <row r="903" spans="4:4">
      <c r="D903" s="323"/>
    </row>
    <row r="904" spans="4:4">
      <c r="D904" s="323"/>
    </row>
    <row r="905" spans="4:4">
      <c r="D905" s="323"/>
    </row>
    <row r="906" spans="4:4">
      <c r="D906" s="323"/>
    </row>
    <row r="907" spans="4:4">
      <c r="D907" s="323"/>
    </row>
    <row r="908" spans="4:4">
      <c r="D908" s="323"/>
    </row>
    <row r="909" spans="4:4">
      <c r="D909" s="323"/>
    </row>
    <row r="910" spans="4:4">
      <c r="D910" s="323"/>
    </row>
    <row r="911" spans="4:4">
      <c r="D911" s="323"/>
    </row>
    <row r="912" spans="4:4">
      <c r="D912" s="323"/>
    </row>
    <row r="913" spans="4:4">
      <c r="D913" s="323"/>
    </row>
    <row r="914" spans="4:4">
      <c r="D914" s="323"/>
    </row>
    <row r="915" spans="4:4">
      <c r="D915" s="323"/>
    </row>
    <row r="916" spans="4:4">
      <c r="D916" s="323"/>
    </row>
    <row r="917" spans="4:4">
      <c r="D917" s="323"/>
    </row>
    <row r="918" spans="4:4">
      <c r="D918" s="323"/>
    </row>
    <row r="919" spans="4:4">
      <c r="D919" s="323"/>
    </row>
    <row r="920" spans="4:4">
      <c r="D920" s="323"/>
    </row>
    <row r="921" spans="4:4">
      <c r="D921" s="323"/>
    </row>
    <row r="922" spans="4:4">
      <c r="D922" s="323"/>
    </row>
    <row r="923" spans="4:4">
      <c r="D923" s="323"/>
    </row>
    <row r="924" spans="4:4">
      <c r="D924" s="323"/>
    </row>
    <row r="925" spans="4:4">
      <c r="D925" s="323"/>
    </row>
    <row r="926" spans="4:4">
      <c r="D926" s="323"/>
    </row>
    <row r="927" spans="4:4">
      <c r="D927" s="323"/>
    </row>
    <row r="928" spans="4:4">
      <c r="D928" s="323"/>
    </row>
    <row r="929" spans="4:4">
      <c r="D929" s="323"/>
    </row>
    <row r="930" spans="4:4">
      <c r="D930" s="323"/>
    </row>
    <row r="931" spans="4:4">
      <c r="D931" s="323"/>
    </row>
    <row r="932" spans="4:4">
      <c r="D932" s="323"/>
    </row>
    <row r="933" spans="4:4">
      <c r="D933" s="323"/>
    </row>
    <row r="934" spans="4:4">
      <c r="D934" s="323"/>
    </row>
    <row r="935" spans="4:4">
      <c r="D935" s="323"/>
    </row>
    <row r="936" spans="4:4">
      <c r="D936" s="323"/>
    </row>
    <row r="937" spans="4:4">
      <c r="D937" s="323"/>
    </row>
    <row r="938" spans="4:4">
      <c r="D938" s="323"/>
    </row>
    <row r="939" spans="4:4">
      <c r="D939" s="323"/>
    </row>
    <row r="940" spans="4:4">
      <c r="D940" s="323"/>
    </row>
    <row r="941" spans="4:4">
      <c r="D941" s="323"/>
    </row>
    <row r="942" spans="4:4">
      <c r="D942" s="323"/>
    </row>
    <row r="943" spans="4:4">
      <c r="D943" s="323"/>
    </row>
    <row r="944" spans="4:4">
      <c r="D944" s="323"/>
    </row>
    <row r="945" spans="4:4">
      <c r="D945" s="323"/>
    </row>
    <row r="946" spans="4:4">
      <c r="D946" s="323"/>
    </row>
    <row r="947" spans="4:4">
      <c r="D947" s="323"/>
    </row>
    <row r="948" spans="4:4">
      <c r="D948" s="323"/>
    </row>
    <row r="949" spans="4:4">
      <c r="D949" s="323"/>
    </row>
    <row r="950" spans="4:4">
      <c r="D950" s="323"/>
    </row>
    <row r="951" spans="4:4">
      <c r="D951" s="323"/>
    </row>
    <row r="952" spans="4:4">
      <c r="D952" s="323"/>
    </row>
    <row r="953" spans="4:4">
      <c r="D953" s="323"/>
    </row>
    <row r="954" spans="4:4">
      <c r="D954" s="323"/>
    </row>
    <row r="955" spans="4:4">
      <c r="D955" s="323"/>
    </row>
    <row r="956" spans="4:4">
      <c r="D956" s="323"/>
    </row>
    <row r="957" spans="4:4">
      <c r="D957" s="323"/>
    </row>
    <row r="958" spans="4:4">
      <c r="D958" s="323"/>
    </row>
    <row r="959" spans="4:4">
      <c r="D959" s="323"/>
    </row>
    <row r="960" spans="4:4">
      <c r="D960" s="323"/>
    </row>
    <row r="961" spans="4:4">
      <c r="D961" s="323"/>
    </row>
    <row r="962" spans="4:4">
      <c r="D962" s="323"/>
    </row>
    <row r="963" spans="4:4">
      <c r="D963" s="323"/>
    </row>
    <row r="964" spans="4:4">
      <c r="D964" s="323"/>
    </row>
    <row r="965" spans="4:4">
      <c r="D965" s="323"/>
    </row>
    <row r="966" spans="4:4">
      <c r="D966" s="323"/>
    </row>
    <row r="967" spans="4:4">
      <c r="D967" s="323"/>
    </row>
    <row r="968" spans="4:4">
      <c r="D968" s="323"/>
    </row>
    <row r="969" spans="4:4">
      <c r="D969" s="323"/>
    </row>
    <row r="970" spans="4:4">
      <c r="D970" s="323"/>
    </row>
    <row r="971" spans="4:4">
      <c r="D971" s="323"/>
    </row>
    <row r="972" spans="4:4">
      <c r="D972" s="323"/>
    </row>
    <row r="973" spans="4:4">
      <c r="D973" s="323"/>
    </row>
    <row r="974" spans="4:4">
      <c r="D974" s="323"/>
    </row>
    <row r="975" spans="4:4">
      <c r="D975" s="323"/>
    </row>
    <row r="976" spans="4:4">
      <c r="D976" s="323"/>
    </row>
    <row r="977" spans="4:4">
      <c r="D977" s="323"/>
    </row>
    <row r="978" spans="4:4">
      <c r="D978" s="323"/>
    </row>
    <row r="979" spans="4:4">
      <c r="D979" s="323"/>
    </row>
    <row r="980" spans="4:4">
      <c r="D980" s="323"/>
    </row>
    <row r="981" spans="4:4">
      <c r="D981" s="323"/>
    </row>
    <row r="982" spans="4:4">
      <c r="D982" s="323"/>
    </row>
    <row r="983" spans="4:4">
      <c r="D983" s="323"/>
    </row>
    <row r="984" spans="4:4">
      <c r="D984" s="323"/>
    </row>
    <row r="985" spans="4:4">
      <c r="D985" s="323"/>
    </row>
    <row r="986" spans="4:4">
      <c r="D986" s="323"/>
    </row>
    <row r="987" spans="4:4">
      <c r="D987" s="323"/>
    </row>
    <row r="988" spans="4:4">
      <c r="D988" s="323"/>
    </row>
    <row r="989" spans="4:4">
      <c r="D989" s="323"/>
    </row>
    <row r="990" spans="4:4">
      <c r="D990" s="323"/>
    </row>
    <row r="991" spans="4:4">
      <c r="D991" s="323"/>
    </row>
    <row r="992" spans="4:4">
      <c r="D992" s="323"/>
    </row>
    <row r="993" spans="4:4">
      <c r="D993" s="323"/>
    </row>
    <row r="994" spans="4:4">
      <c r="D994" s="323"/>
    </row>
    <row r="995" spans="4:4">
      <c r="D995" s="323"/>
    </row>
    <row r="996" spans="4:4">
      <c r="D996" s="323"/>
    </row>
    <row r="997" spans="4:4">
      <c r="D997" s="323"/>
    </row>
    <row r="998" spans="4:4">
      <c r="D998" s="323"/>
    </row>
    <row r="999" spans="4:4">
      <c r="D999" s="323"/>
    </row>
    <row r="1000" spans="4:4">
      <c r="D1000" s="323"/>
    </row>
    <row r="1001" spans="4:4">
      <c r="D1001" s="323"/>
    </row>
    <row r="1002" spans="4:4">
      <c r="D1002" s="323"/>
    </row>
    <row r="1003" spans="4:4">
      <c r="D1003" s="323"/>
    </row>
    <row r="1004" spans="4:4">
      <c r="D1004" s="323"/>
    </row>
    <row r="1005" spans="4:4">
      <c r="D1005" s="323"/>
    </row>
    <row r="1006" spans="4:4">
      <c r="D1006" s="323"/>
    </row>
    <row r="1007" spans="4:4">
      <c r="D1007" s="323"/>
    </row>
    <row r="1008" spans="4:4">
      <c r="D1008" s="323"/>
    </row>
    <row r="1009" spans="4:4">
      <c r="D1009" s="323"/>
    </row>
    <row r="1010" spans="4:4">
      <c r="D1010" s="323"/>
    </row>
    <row r="1011" spans="4:4">
      <c r="D1011" s="323"/>
    </row>
    <row r="1012" spans="4:4">
      <c r="D1012" s="323"/>
    </row>
    <row r="1013" spans="4:4">
      <c r="D1013" s="323"/>
    </row>
    <row r="1014" spans="4:4">
      <c r="D1014" s="323"/>
    </row>
    <row r="1015" spans="4:4">
      <c r="D1015" s="323"/>
    </row>
    <row r="1016" spans="4:4">
      <c r="D1016" s="323"/>
    </row>
    <row r="1017" spans="4:4">
      <c r="D1017" s="323"/>
    </row>
    <row r="1018" spans="4:4">
      <c r="D1018" s="323"/>
    </row>
    <row r="1019" spans="4:4">
      <c r="D1019" s="323"/>
    </row>
    <row r="1020" spans="4:4">
      <c r="D1020" s="323"/>
    </row>
    <row r="1021" spans="4:4">
      <c r="D1021" s="323"/>
    </row>
    <row r="1022" spans="4:4">
      <c r="D1022" s="323"/>
    </row>
    <row r="1023" spans="4:4">
      <c r="D1023" s="323"/>
    </row>
    <row r="1024" spans="4:4">
      <c r="D1024" s="323"/>
    </row>
    <row r="1025" spans="4:4">
      <c r="D1025" s="323"/>
    </row>
    <row r="1026" spans="4:4">
      <c r="D1026" s="323"/>
    </row>
    <row r="1027" spans="4:4">
      <c r="D1027" s="323"/>
    </row>
    <row r="1028" spans="4:4">
      <c r="D1028" s="323"/>
    </row>
    <row r="1029" spans="4:4">
      <c r="D1029" s="323"/>
    </row>
    <row r="1030" spans="4:4">
      <c r="D1030" s="323"/>
    </row>
    <row r="1031" spans="4:4">
      <c r="D1031" s="323"/>
    </row>
    <row r="1032" spans="4:4">
      <c r="D1032" s="323"/>
    </row>
    <row r="1033" spans="4:4">
      <c r="D1033" s="323"/>
    </row>
    <row r="1034" spans="4:4">
      <c r="D1034" s="323"/>
    </row>
    <row r="1035" spans="4:4">
      <c r="D1035" s="323"/>
    </row>
    <row r="1036" spans="4:4">
      <c r="D1036" s="323"/>
    </row>
    <row r="1037" spans="4:4">
      <c r="D1037" s="323"/>
    </row>
    <row r="1038" spans="4:4">
      <c r="D1038" s="323"/>
    </row>
    <row r="1039" spans="4:4">
      <c r="D1039" s="323"/>
    </row>
    <row r="1040" spans="4:4">
      <c r="D1040" s="323"/>
    </row>
    <row r="1041" spans="4:4">
      <c r="D1041" s="323"/>
    </row>
    <row r="1042" spans="4:4">
      <c r="D1042" s="323"/>
    </row>
    <row r="1043" spans="4:4">
      <c r="D1043" s="323"/>
    </row>
    <row r="1044" spans="4:4">
      <c r="D1044" s="323"/>
    </row>
    <row r="1045" spans="4:4">
      <c r="D1045" s="323"/>
    </row>
    <row r="1046" spans="4:4">
      <c r="D1046" s="323"/>
    </row>
    <row r="1047" spans="4:4">
      <c r="D1047" s="323"/>
    </row>
    <row r="1048" spans="4:4">
      <c r="D1048" s="323"/>
    </row>
    <row r="1049" spans="4:4">
      <c r="D1049" s="323"/>
    </row>
    <row r="1050" spans="4:4">
      <c r="D1050" s="323"/>
    </row>
    <row r="1051" spans="4:4">
      <c r="D1051" s="323"/>
    </row>
    <row r="1052" spans="4:4">
      <c r="D1052" s="323"/>
    </row>
    <row r="1053" spans="4:4">
      <c r="D1053" s="323"/>
    </row>
    <row r="1054" spans="4:4">
      <c r="D1054" s="323"/>
    </row>
    <row r="1055" spans="4:4">
      <c r="D1055" s="323"/>
    </row>
    <row r="1056" spans="4:4">
      <c r="D1056" s="323"/>
    </row>
    <row r="1057" spans="4:4">
      <c r="D1057" s="323"/>
    </row>
    <row r="1058" spans="4:4">
      <c r="D1058" s="323"/>
    </row>
    <row r="1059" spans="4:4">
      <c r="D1059" s="323"/>
    </row>
    <row r="1060" spans="4:4">
      <c r="D1060" s="323"/>
    </row>
    <row r="1061" spans="4:4">
      <c r="D1061" s="323"/>
    </row>
    <row r="1062" spans="4:4">
      <c r="D1062" s="323"/>
    </row>
    <row r="1063" spans="4:4">
      <c r="D1063" s="323"/>
    </row>
    <row r="1064" spans="4:4">
      <c r="D1064" s="323"/>
    </row>
    <row r="1065" spans="4:4">
      <c r="D1065" s="323"/>
    </row>
    <row r="1066" spans="4:4">
      <c r="D1066" s="323"/>
    </row>
    <row r="1067" spans="4:4">
      <c r="D1067" s="323"/>
    </row>
    <row r="1068" spans="4:4">
      <c r="D1068" s="323"/>
    </row>
    <row r="1069" spans="4:4">
      <c r="D1069" s="323"/>
    </row>
    <row r="1070" spans="4:4">
      <c r="D1070" s="323"/>
    </row>
    <row r="1071" spans="4:4">
      <c r="D1071" s="323"/>
    </row>
    <row r="1072" spans="4:4">
      <c r="D1072" s="323"/>
    </row>
    <row r="1073" spans="4:4">
      <c r="D1073" s="323"/>
    </row>
    <row r="1074" spans="4:4">
      <c r="D1074" s="323"/>
    </row>
    <row r="1075" spans="4:4">
      <c r="D1075" s="323"/>
    </row>
    <row r="1076" spans="4:4">
      <c r="D1076" s="323"/>
    </row>
    <row r="1077" spans="4:4">
      <c r="D1077" s="323"/>
    </row>
    <row r="1078" spans="4:4">
      <c r="D1078" s="323"/>
    </row>
    <row r="1079" spans="4:4">
      <c r="D1079" s="323"/>
    </row>
    <row r="1080" spans="4:4">
      <c r="D1080" s="323"/>
    </row>
    <row r="1081" spans="4:4">
      <c r="D1081" s="323"/>
    </row>
    <row r="1082" spans="4:4">
      <c r="D1082" s="323"/>
    </row>
    <row r="1083" spans="4:4">
      <c r="D1083" s="323"/>
    </row>
    <row r="1084" spans="4:4">
      <c r="D1084" s="323"/>
    </row>
    <row r="1085" spans="4:4">
      <c r="D1085" s="323"/>
    </row>
    <row r="1086" spans="4:4">
      <c r="D1086" s="323"/>
    </row>
    <row r="1087" spans="4:4">
      <c r="D1087" s="323"/>
    </row>
    <row r="1088" spans="4:4">
      <c r="D1088" s="323"/>
    </row>
    <row r="1089" spans="4:4">
      <c r="D1089" s="323"/>
    </row>
    <row r="1090" spans="4:4">
      <c r="D1090" s="323"/>
    </row>
    <row r="1091" spans="4:4">
      <c r="D1091" s="323"/>
    </row>
    <row r="1092" spans="4:4">
      <c r="D1092" s="323"/>
    </row>
    <row r="1093" spans="4:4">
      <c r="D1093" s="323"/>
    </row>
    <row r="1094" spans="4:4">
      <c r="D1094" s="323"/>
    </row>
    <row r="1095" spans="4:4">
      <c r="D1095" s="323"/>
    </row>
    <row r="1096" spans="4:4">
      <c r="D1096" s="323"/>
    </row>
    <row r="1097" spans="4:4">
      <c r="D1097" s="323"/>
    </row>
    <row r="1098" spans="4:4">
      <c r="D1098" s="323"/>
    </row>
    <row r="1099" spans="4:4">
      <c r="D1099" s="323"/>
    </row>
    <row r="1100" spans="4:4">
      <c r="D1100" s="323"/>
    </row>
    <row r="1101" spans="4:4">
      <c r="D1101" s="323"/>
    </row>
    <row r="1102" spans="4:4">
      <c r="D1102" s="323"/>
    </row>
    <row r="1103" spans="4:4">
      <c r="D1103" s="323"/>
    </row>
    <row r="1104" spans="4:4">
      <c r="D1104" s="323"/>
    </row>
    <row r="1105" spans="4:4">
      <c r="D1105" s="323"/>
    </row>
    <row r="1106" spans="4:4">
      <c r="D1106" s="323"/>
    </row>
    <row r="1107" spans="4:4">
      <c r="D1107" s="323"/>
    </row>
    <row r="1108" spans="4:4">
      <c r="D1108" s="323"/>
    </row>
    <row r="1109" spans="4:4">
      <c r="D1109" s="323"/>
    </row>
    <row r="1110" spans="4:4">
      <c r="D1110" s="323"/>
    </row>
    <row r="1111" spans="4:4">
      <c r="D1111" s="323"/>
    </row>
    <row r="1112" spans="4:4">
      <c r="D1112" s="323"/>
    </row>
    <row r="1113" spans="4:4">
      <c r="D1113" s="323"/>
    </row>
    <row r="1114" spans="4:4">
      <c r="D1114" s="323"/>
    </row>
    <row r="1115" spans="4:4">
      <c r="D1115" s="323"/>
    </row>
    <row r="1116" spans="4:4">
      <c r="D1116" s="323"/>
    </row>
    <row r="1117" spans="4:4">
      <c r="D1117" s="323"/>
    </row>
    <row r="1118" spans="4:4">
      <c r="D1118" s="323"/>
    </row>
    <row r="1119" spans="4:4">
      <c r="D1119" s="323"/>
    </row>
    <row r="1120" spans="4:4">
      <c r="D1120" s="323"/>
    </row>
    <row r="1121" spans="4:4">
      <c r="D1121" s="323"/>
    </row>
    <row r="1122" spans="4:4">
      <c r="D1122" s="323"/>
    </row>
    <row r="1123" spans="4:4">
      <c r="D1123" s="323"/>
    </row>
    <row r="1124" spans="4:4">
      <c r="D1124" s="323"/>
    </row>
    <row r="1125" spans="4:4">
      <c r="D1125" s="323"/>
    </row>
    <row r="1126" spans="4:4">
      <c r="D1126" s="323"/>
    </row>
    <row r="1127" spans="4:4">
      <c r="D1127" s="323"/>
    </row>
    <row r="1128" spans="4:4">
      <c r="D1128" s="323"/>
    </row>
    <row r="1129" spans="4:4">
      <c r="D1129" s="323"/>
    </row>
    <row r="1130" spans="4:4">
      <c r="D1130" s="323"/>
    </row>
    <row r="1131" spans="4:4">
      <c r="D1131" s="323"/>
    </row>
    <row r="1132" spans="4:4">
      <c r="D1132" s="323"/>
    </row>
    <row r="1133" spans="4:4">
      <c r="D1133" s="323"/>
    </row>
    <row r="1134" spans="4:4">
      <c r="D1134" s="323"/>
    </row>
    <row r="1135" spans="4:4">
      <c r="D1135" s="323"/>
    </row>
    <row r="1136" spans="4:4">
      <c r="D1136" s="323"/>
    </row>
    <row r="1137" spans="4:4">
      <c r="D1137" s="323"/>
    </row>
    <row r="1138" spans="4:4">
      <c r="D1138" s="323"/>
    </row>
    <row r="1139" spans="4:4">
      <c r="D1139" s="323"/>
    </row>
    <row r="1140" spans="4:4">
      <c r="D1140" s="323"/>
    </row>
    <row r="1141" spans="4:4">
      <c r="D1141" s="323"/>
    </row>
    <row r="1142" spans="4:4">
      <c r="D1142" s="323"/>
    </row>
    <row r="1143" spans="4:4">
      <c r="D1143" s="323"/>
    </row>
    <row r="1144" spans="4:4">
      <c r="D1144" s="323"/>
    </row>
    <row r="1145" spans="4:4">
      <c r="D1145" s="323"/>
    </row>
    <row r="1146" spans="4:4">
      <c r="D1146" s="323"/>
    </row>
    <row r="1147" spans="4:4">
      <c r="D1147" s="323"/>
    </row>
    <row r="1148" spans="4:4">
      <c r="D1148" s="323"/>
    </row>
    <row r="1149" spans="4:4">
      <c r="D1149" s="323"/>
    </row>
    <row r="1150" spans="4:4">
      <c r="D1150" s="323"/>
    </row>
    <row r="1151" spans="4:4">
      <c r="D1151" s="323"/>
    </row>
    <row r="1152" spans="4:4">
      <c r="D1152" s="323"/>
    </row>
    <row r="1153" spans="4:4">
      <c r="D1153" s="323"/>
    </row>
    <row r="1154" spans="4:4">
      <c r="D1154" s="323"/>
    </row>
    <row r="1155" spans="4:4">
      <c r="D1155" s="323"/>
    </row>
    <row r="1156" spans="4:4">
      <c r="D1156" s="323"/>
    </row>
    <row r="1157" spans="4:4">
      <c r="D1157" s="323"/>
    </row>
    <row r="1158" spans="4:4">
      <c r="D1158" s="323"/>
    </row>
    <row r="1159" spans="4:4">
      <c r="D1159" s="323"/>
    </row>
    <row r="1160" spans="4:4">
      <c r="D1160" s="323"/>
    </row>
    <row r="1161" spans="4:4">
      <c r="D1161" s="323"/>
    </row>
    <row r="1162" spans="4:4">
      <c r="D1162" s="323"/>
    </row>
    <row r="1163" spans="4:4">
      <c r="D1163" s="323"/>
    </row>
    <row r="1164" spans="4:4">
      <c r="D1164" s="323"/>
    </row>
    <row r="1165" spans="4:4">
      <c r="D1165" s="323"/>
    </row>
    <row r="1166" spans="4:4">
      <c r="D1166" s="323"/>
    </row>
    <row r="1167" spans="4:4">
      <c r="D1167" s="323"/>
    </row>
    <row r="1168" spans="4:4">
      <c r="D1168" s="323"/>
    </row>
    <row r="1169" spans="4:4">
      <c r="D1169" s="323"/>
    </row>
    <row r="1170" spans="4:4">
      <c r="D1170" s="323"/>
    </row>
    <row r="1171" spans="4:4">
      <c r="D1171" s="323"/>
    </row>
    <row r="1172" spans="4:4">
      <c r="D1172" s="323"/>
    </row>
    <row r="1173" spans="4:4">
      <c r="D1173" s="323"/>
    </row>
    <row r="1174" spans="4:4">
      <c r="D1174" s="323"/>
    </row>
    <row r="1175" spans="4:4">
      <c r="D1175" s="323"/>
    </row>
    <row r="1176" spans="4:4">
      <c r="D1176" s="323"/>
    </row>
    <row r="1177" spans="4:4">
      <c r="D1177" s="323"/>
    </row>
    <row r="1178" spans="4:4">
      <c r="D1178" s="323"/>
    </row>
    <row r="1179" spans="4:4">
      <c r="D1179" s="323"/>
    </row>
    <row r="1180" spans="4:4">
      <c r="D1180" s="323"/>
    </row>
    <row r="1181" spans="4:4">
      <c r="D1181" s="323"/>
    </row>
    <row r="1182" spans="4:4">
      <c r="D1182" s="323"/>
    </row>
    <row r="1183" spans="4:4">
      <c r="D1183" s="323"/>
    </row>
    <row r="1184" spans="4:4">
      <c r="D1184" s="323"/>
    </row>
    <row r="1185" spans="4:4">
      <c r="D1185" s="323"/>
    </row>
    <row r="1186" spans="4:4">
      <c r="D1186" s="323"/>
    </row>
    <row r="1187" spans="4:4">
      <c r="D1187" s="323"/>
    </row>
    <row r="1188" spans="4:4">
      <c r="D1188" s="323"/>
    </row>
    <row r="1189" spans="4:4">
      <c r="D1189" s="323"/>
    </row>
    <row r="1190" spans="4:4">
      <c r="D1190" s="323"/>
    </row>
    <row r="1191" spans="4:4">
      <c r="D1191" s="323"/>
    </row>
    <row r="1192" spans="4:4">
      <c r="D1192" s="323"/>
    </row>
    <row r="1193" spans="4:4">
      <c r="D1193" s="323"/>
    </row>
    <row r="1194" spans="4:4">
      <c r="D1194" s="323"/>
    </row>
    <row r="1195" spans="4:4">
      <c r="D1195" s="323"/>
    </row>
    <row r="1196" spans="4:4">
      <c r="D1196" s="323"/>
    </row>
    <row r="1197" spans="4:4">
      <c r="D1197" s="323"/>
    </row>
    <row r="1198" spans="4:4">
      <c r="D1198" s="323"/>
    </row>
    <row r="1199" spans="4:4">
      <c r="D1199" s="323"/>
    </row>
    <row r="1200" spans="4:4">
      <c r="D1200" s="323"/>
    </row>
    <row r="1201" spans="4:4">
      <c r="D1201" s="323"/>
    </row>
    <row r="1202" spans="4:4">
      <c r="D1202" s="323"/>
    </row>
    <row r="1203" spans="4:4">
      <c r="D1203" s="323"/>
    </row>
    <row r="1204" spans="4:4">
      <c r="D1204" s="323"/>
    </row>
    <row r="1205" spans="4:4">
      <c r="D1205" s="323"/>
    </row>
    <row r="1206" spans="4:4">
      <c r="D1206" s="323"/>
    </row>
    <row r="1207" spans="4:4">
      <c r="D1207" s="323"/>
    </row>
    <row r="1208" spans="4:4">
      <c r="D1208" s="323"/>
    </row>
    <row r="1209" spans="4:4">
      <c r="D1209" s="323"/>
    </row>
    <row r="1210" spans="4:4">
      <c r="D1210" s="323"/>
    </row>
    <row r="1211" spans="4:4">
      <c r="D1211" s="323"/>
    </row>
    <row r="1212" spans="4:4">
      <c r="D1212" s="323"/>
    </row>
    <row r="1213" spans="4:4">
      <c r="D1213" s="323"/>
    </row>
    <row r="1214" spans="4:4">
      <c r="D1214" s="323"/>
    </row>
    <row r="1215" spans="4:4">
      <c r="D1215" s="323"/>
    </row>
    <row r="1216" spans="4:4">
      <c r="D1216" s="323"/>
    </row>
    <row r="1217" spans="4:4">
      <c r="D1217" s="323"/>
    </row>
    <row r="1218" spans="4:4">
      <c r="D1218" s="323"/>
    </row>
    <row r="1219" spans="4:4">
      <c r="D1219" s="323"/>
    </row>
    <row r="1220" spans="4:4">
      <c r="D1220" s="323"/>
    </row>
    <row r="1221" spans="4:4">
      <c r="D1221" s="323"/>
    </row>
    <row r="1222" spans="4:4">
      <c r="D1222" s="323"/>
    </row>
    <row r="1223" spans="4:4">
      <c r="D1223" s="323"/>
    </row>
    <row r="1224" spans="4:4">
      <c r="D1224" s="323"/>
    </row>
    <row r="1225" spans="4:4">
      <c r="D1225" s="323"/>
    </row>
    <row r="1226" spans="4:4">
      <c r="D1226" s="323"/>
    </row>
    <row r="1227" spans="4:4">
      <c r="D1227" s="323"/>
    </row>
    <row r="1228" spans="4:4">
      <c r="D1228" s="323"/>
    </row>
    <row r="1229" spans="4:4">
      <c r="D1229" s="323"/>
    </row>
    <row r="1230" spans="4:4">
      <c r="D1230" s="323"/>
    </row>
    <row r="1231" spans="4:4">
      <c r="D1231" s="323"/>
    </row>
    <row r="1232" spans="4:4">
      <c r="D1232" s="323"/>
    </row>
    <row r="1233" spans="4:4">
      <c r="D1233" s="323"/>
    </row>
    <row r="1234" spans="4:4">
      <c r="D1234" s="323"/>
    </row>
    <row r="1235" spans="4:4">
      <c r="D1235" s="323"/>
    </row>
    <row r="1236" spans="4:4">
      <c r="D1236" s="323"/>
    </row>
    <row r="1237" spans="4:4">
      <c r="D1237" s="323"/>
    </row>
    <row r="1238" spans="4:4">
      <c r="D1238" s="323"/>
    </row>
    <row r="1239" spans="4:4">
      <c r="D1239" s="323"/>
    </row>
    <row r="1240" spans="4:4">
      <c r="D1240" s="323"/>
    </row>
    <row r="1241" spans="4:4">
      <c r="D1241" s="323"/>
    </row>
    <row r="1242" spans="4:4">
      <c r="D1242" s="323"/>
    </row>
    <row r="1243" spans="4:4">
      <c r="D1243" s="323"/>
    </row>
    <row r="1244" spans="4:4">
      <c r="D1244" s="323"/>
    </row>
    <row r="1245" spans="4:4">
      <c r="D1245" s="323"/>
    </row>
    <row r="1246" spans="4:4">
      <c r="D1246" s="323"/>
    </row>
    <row r="1247" spans="4:4">
      <c r="D1247" s="323"/>
    </row>
    <row r="1248" spans="4:4">
      <c r="D1248" s="323"/>
    </row>
    <row r="1249" spans="4:4">
      <c r="D1249" s="323"/>
    </row>
    <row r="1250" spans="4:4">
      <c r="D1250" s="323"/>
    </row>
    <row r="1251" spans="4:4">
      <c r="D1251" s="323"/>
    </row>
    <row r="1252" spans="4:4">
      <c r="D1252" s="323"/>
    </row>
    <row r="1253" spans="4:4">
      <c r="D1253" s="323"/>
    </row>
    <row r="1254" spans="4:4">
      <c r="D1254" s="323"/>
    </row>
    <row r="1255" spans="4:4">
      <c r="D1255" s="323"/>
    </row>
    <row r="1256" spans="4:4">
      <c r="D1256" s="323"/>
    </row>
    <row r="1257" spans="4:4">
      <c r="D1257" s="323"/>
    </row>
    <row r="1258" spans="4:4">
      <c r="D1258" s="323"/>
    </row>
    <row r="1259" spans="4:4">
      <c r="D1259" s="323"/>
    </row>
    <row r="1260" spans="4:4">
      <c r="D1260" s="323"/>
    </row>
    <row r="1261" spans="4:4">
      <c r="D1261" s="323"/>
    </row>
    <row r="1262" spans="4:4">
      <c r="D1262" s="323"/>
    </row>
    <row r="1263" spans="4:4">
      <c r="D1263" s="323"/>
    </row>
    <row r="1264" spans="4:4">
      <c r="D1264" s="323"/>
    </row>
    <row r="1265" spans="4:4">
      <c r="D1265" s="323"/>
    </row>
    <row r="1266" spans="4:4">
      <c r="D1266" s="323"/>
    </row>
    <row r="1267" spans="4:4">
      <c r="D1267" s="323"/>
    </row>
    <row r="1268" spans="4:4">
      <c r="D1268" s="323"/>
    </row>
    <row r="1269" spans="4:4">
      <c r="D1269" s="323"/>
    </row>
    <row r="1270" spans="4:4">
      <c r="D1270" s="323"/>
    </row>
    <row r="1271" spans="4:4">
      <c r="D1271" s="323"/>
    </row>
    <row r="1272" spans="4:4">
      <c r="D1272" s="323"/>
    </row>
    <row r="1273" spans="4:4">
      <c r="D1273" s="323"/>
    </row>
    <row r="1274" spans="4:4">
      <c r="D1274" s="323"/>
    </row>
    <row r="1275" spans="4:4">
      <c r="D1275" s="323"/>
    </row>
    <row r="1276" spans="4:4">
      <c r="D1276" s="323"/>
    </row>
    <row r="1277" spans="4:4">
      <c r="D1277" s="323"/>
    </row>
    <row r="1278" spans="4:4">
      <c r="D1278" s="323"/>
    </row>
    <row r="1279" spans="4:4">
      <c r="D1279" s="323"/>
    </row>
    <row r="1280" spans="4:4">
      <c r="D1280" s="323"/>
    </row>
    <row r="1281" spans="4:4">
      <c r="D1281" s="323"/>
    </row>
    <row r="1282" spans="4:4">
      <c r="D1282" s="323"/>
    </row>
    <row r="1283" spans="4:4">
      <c r="D1283" s="323"/>
    </row>
    <row r="1284" spans="4:4">
      <c r="D1284" s="323"/>
    </row>
    <row r="1285" spans="4:4">
      <c r="D1285" s="323"/>
    </row>
    <row r="1286" spans="4:4">
      <c r="D1286" s="323"/>
    </row>
    <row r="1287" spans="4:4">
      <c r="D1287" s="323"/>
    </row>
    <row r="1288" spans="4:4">
      <c r="D1288" s="323"/>
    </row>
    <row r="1289" spans="4:4">
      <c r="D1289" s="323"/>
    </row>
    <row r="1290" spans="4:4">
      <c r="D1290" s="323"/>
    </row>
    <row r="1291" spans="4:4">
      <c r="D1291" s="323"/>
    </row>
    <row r="1292" spans="4:4">
      <c r="D1292" s="323"/>
    </row>
    <row r="1293" spans="4:4">
      <c r="D1293" s="323"/>
    </row>
    <row r="1294" spans="4:4">
      <c r="D1294" s="323"/>
    </row>
    <row r="1295" spans="4:4">
      <c r="D1295" s="323"/>
    </row>
    <row r="1296" spans="4:4">
      <c r="D1296" s="323"/>
    </row>
    <row r="1297" spans="4:4">
      <c r="D1297" s="323"/>
    </row>
    <row r="1298" spans="4:4">
      <c r="D1298" s="323"/>
    </row>
    <row r="1299" spans="4:4">
      <c r="D1299" s="323"/>
    </row>
    <row r="1300" spans="4:4">
      <c r="D1300" s="323"/>
    </row>
    <row r="1301" spans="4:4">
      <c r="D1301" s="323"/>
    </row>
    <row r="1302" spans="4:4">
      <c r="D1302" s="323"/>
    </row>
    <row r="1303" spans="4:4">
      <c r="D1303" s="323"/>
    </row>
    <row r="1304" spans="4:4">
      <c r="D1304" s="323"/>
    </row>
    <row r="1305" spans="4:4">
      <c r="D1305" s="323"/>
    </row>
    <row r="1306" spans="4:4">
      <c r="D1306" s="323"/>
    </row>
    <row r="1307" spans="4:4">
      <c r="D1307" s="323"/>
    </row>
    <row r="1308" spans="4:4">
      <c r="D1308" s="323"/>
    </row>
    <row r="1309" spans="4:4">
      <c r="D1309" s="323"/>
    </row>
    <row r="1310" spans="4:4">
      <c r="D1310" s="323"/>
    </row>
    <row r="1311" spans="4:4">
      <c r="D1311" s="323"/>
    </row>
    <row r="1312" spans="4:4">
      <c r="D1312" s="323"/>
    </row>
    <row r="1313" spans="4:4">
      <c r="D1313" s="323"/>
    </row>
    <row r="1314" spans="4:4">
      <c r="D1314" s="323"/>
    </row>
    <row r="1315" spans="4:4">
      <c r="D1315" s="323"/>
    </row>
    <row r="1316" spans="4:4">
      <c r="D1316" s="323"/>
    </row>
    <row r="1317" spans="4:4">
      <c r="D1317" s="323"/>
    </row>
    <row r="1318" spans="4:4">
      <c r="D1318" s="323"/>
    </row>
    <row r="1319" spans="4:4">
      <c r="D1319" s="323"/>
    </row>
    <row r="1320" spans="4:4">
      <c r="D1320" s="323"/>
    </row>
    <row r="1321" spans="4:4">
      <c r="D1321" s="323"/>
    </row>
    <row r="1322" spans="4:4">
      <c r="D1322" s="323"/>
    </row>
    <row r="1323" spans="4:4">
      <c r="D1323" s="323"/>
    </row>
    <row r="1324" spans="4:4">
      <c r="D1324" s="323"/>
    </row>
    <row r="1325" spans="4:4">
      <c r="D1325" s="323"/>
    </row>
    <row r="1326" spans="4:4">
      <c r="D1326" s="323"/>
    </row>
    <row r="1327" spans="4:4">
      <c r="D1327" s="323"/>
    </row>
    <row r="1328" spans="4:4">
      <c r="D1328" s="323"/>
    </row>
    <row r="1329" spans="4:4">
      <c r="D1329" s="323"/>
    </row>
    <row r="1330" spans="4:4">
      <c r="D1330" s="323"/>
    </row>
    <row r="1331" spans="4:4">
      <c r="D1331" s="323"/>
    </row>
    <row r="1332" spans="4:4">
      <c r="D1332" s="323"/>
    </row>
    <row r="1333" spans="4:4">
      <c r="D1333" s="323"/>
    </row>
    <row r="1334" spans="4:4">
      <c r="D1334" s="323"/>
    </row>
    <row r="1335" spans="4:4">
      <c r="D1335" s="323"/>
    </row>
    <row r="1336" spans="4:4">
      <c r="D1336" s="323"/>
    </row>
    <row r="1337" spans="4:4">
      <c r="D1337" s="323"/>
    </row>
    <row r="1338" spans="4:4">
      <c r="D1338" s="323"/>
    </row>
    <row r="1339" spans="4:4">
      <c r="D1339" s="323"/>
    </row>
    <row r="1340" spans="4:4">
      <c r="D1340" s="323"/>
    </row>
    <row r="1341" spans="4:4">
      <c r="D1341" s="323"/>
    </row>
    <row r="1342" spans="4:4">
      <c r="D1342" s="323"/>
    </row>
    <row r="1343" spans="4:4">
      <c r="D1343" s="323"/>
    </row>
    <row r="1344" spans="4:4">
      <c r="D1344" s="323"/>
    </row>
    <row r="1345" spans="4:4">
      <c r="D1345" s="323"/>
    </row>
    <row r="1346" spans="4:4">
      <c r="D1346" s="323"/>
    </row>
    <row r="1347" spans="4:4">
      <c r="D1347" s="323"/>
    </row>
    <row r="1348" spans="4:4">
      <c r="D1348" s="323"/>
    </row>
    <row r="1349" spans="4:4">
      <c r="D1349" s="323"/>
    </row>
    <row r="1350" spans="4:4">
      <c r="D1350" s="323"/>
    </row>
    <row r="1351" spans="4:4">
      <c r="D1351" s="323"/>
    </row>
    <row r="1352" spans="4:4">
      <c r="D1352" s="323"/>
    </row>
    <row r="1353" spans="4:4">
      <c r="D1353" s="323"/>
    </row>
    <row r="1354" spans="4:4">
      <c r="D1354" s="323"/>
    </row>
    <row r="1355" spans="4:4">
      <c r="D1355" s="323"/>
    </row>
    <row r="1356" spans="4:4">
      <c r="D1356" s="323"/>
    </row>
    <row r="1357" spans="4:4">
      <c r="D1357" s="323"/>
    </row>
    <row r="1358" spans="4:4">
      <c r="D1358" s="323"/>
    </row>
    <row r="1359" spans="4:4">
      <c r="D1359" s="323"/>
    </row>
    <row r="1360" spans="4:4">
      <c r="D1360" s="323"/>
    </row>
    <row r="1361" spans="4:4">
      <c r="D1361" s="323"/>
    </row>
    <row r="1362" spans="4:4">
      <c r="D1362" s="323"/>
    </row>
    <row r="1363" spans="4:4">
      <c r="D1363" s="323"/>
    </row>
    <row r="1364" spans="4:4">
      <c r="D1364" s="323"/>
    </row>
    <row r="1365" spans="4:4">
      <c r="D1365" s="323"/>
    </row>
    <row r="1366" spans="4:4">
      <c r="D1366" s="323"/>
    </row>
    <row r="1367" spans="4:4">
      <c r="D1367" s="323"/>
    </row>
    <row r="1368" spans="4:4">
      <c r="D1368" s="323"/>
    </row>
    <row r="1369" spans="4:4">
      <c r="D1369" s="323"/>
    </row>
    <row r="1370" spans="4:4">
      <c r="D1370" s="323"/>
    </row>
    <row r="1371" spans="4:4">
      <c r="D1371" s="323"/>
    </row>
    <row r="1372" spans="4:4">
      <c r="D1372" s="323"/>
    </row>
    <row r="1373" spans="4:4">
      <c r="D1373" s="323"/>
    </row>
    <row r="1374" spans="4:4">
      <c r="D1374" s="323"/>
    </row>
    <row r="1375" spans="4:4">
      <c r="D1375" s="323"/>
    </row>
    <row r="1376" spans="4:4">
      <c r="D1376" s="323"/>
    </row>
    <row r="1377" spans="4:4">
      <c r="D1377" s="323"/>
    </row>
    <row r="1378" spans="4:4">
      <c r="D1378" s="323"/>
    </row>
    <row r="1379" spans="4:4">
      <c r="D1379" s="323"/>
    </row>
    <row r="1380" spans="4:4">
      <c r="D1380" s="323"/>
    </row>
    <row r="1381" spans="4:4">
      <c r="D1381" s="323"/>
    </row>
    <row r="1382" spans="4:4">
      <c r="D1382" s="323"/>
    </row>
    <row r="1383" spans="4:4">
      <c r="D1383" s="323"/>
    </row>
    <row r="1384" spans="4:4">
      <c r="D1384" s="323"/>
    </row>
    <row r="1385" spans="4:4">
      <c r="D1385" s="323"/>
    </row>
    <row r="1386" spans="4:4">
      <c r="D1386" s="323"/>
    </row>
    <row r="1387" spans="4:4">
      <c r="D1387" s="323"/>
    </row>
    <row r="1388" spans="4:4">
      <c r="D1388" s="323"/>
    </row>
    <row r="1389" spans="4:4">
      <c r="D1389" s="323"/>
    </row>
    <row r="1390" spans="4:4">
      <c r="D1390" s="323"/>
    </row>
    <row r="1391" spans="4:4">
      <c r="D1391" s="323"/>
    </row>
    <row r="1392" spans="4:4">
      <c r="D1392" s="323"/>
    </row>
    <row r="1393" spans="4:4">
      <c r="D1393" s="323"/>
    </row>
    <row r="1394" spans="4:4">
      <c r="D1394" s="323"/>
    </row>
    <row r="1395" spans="4:4">
      <c r="D1395" s="323"/>
    </row>
    <row r="1396" spans="4:4">
      <c r="D1396" s="323"/>
    </row>
    <row r="1397" spans="4:4">
      <c r="D1397" s="323"/>
    </row>
    <row r="1398" spans="4:4">
      <c r="D1398" s="323"/>
    </row>
    <row r="1399" spans="4:4">
      <c r="D1399" s="323"/>
    </row>
    <row r="1400" spans="4:4">
      <c r="D1400" s="323"/>
    </row>
    <row r="1401" spans="4:4">
      <c r="D1401" s="323"/>
    </row>
    <row r="1402" spans="4:4">
      <c r="D1402" s="323"/>
    </row>
    <row r="1403" spans="4:4">
      <c r="D1403" s="323"/>
    </row>
    <row r="1404" spans="4:4">
      <c r="D1404" s="323"/>
    </row>
    <row r="1405" spans="4:4">
      <c r="D1405" s="323"/>
    </row>
    <row r="1406" spans="4:4">
      <c r="D1406" s="323"/>
    </row>
    <row r="1407" spans="4:4">
      <c r="D1407" s="323"/>
    </row>
    <row r="1408" spans="4:4">
      <c r="D1408" s="323"/>
    </row>
    <row r="1409" spans="4:4">
      <c r="D1409" s="323"/>
    </row>
    <row r="1410" spans="4:4">
      <c r="D1410" s="323"/>
    </row>
    <row r="1411" spans="4:4">
      <c r="D1411" s="323"/>
    </row>
    <row r="1412" spans="4:4">
      <c r="D1412" s="323"/>
    </row>
    <row r="1413" spans="4:4">
      <c r="D1413" s="323"/>
    </row>
    <row r="1414" spans="4:4">
      <c r="D1414" s="323"/>
    </row>
    <row r="1415" spans="4:4">
      <c r="D1415" s="323"/>
    </row>
    <row r="1416" spans="4:4">
      <c r="D1416" s="323"/>
    </row>
    <row r="1417" spans="4:4">
      <c r="D1417" s="323"/>
    </row>
    <row r="1418" spans="4:4">
      <c r="D1418" s="323"/>
    </row>
    <row r="1419" spans="4:4">
      <c r="D1419" s="323"/>
    </row>
    <row r="1420" spans="4:4">
      <c r="D1420" s="323"/>
    </row>
    <row r="1421" spans="4:4">
      <c r="D1421" s="323"/>
    </row>
    <row r="1422" spans="4:4">
      <c r="D1422" s="323"/>
    </row>
    <row r="1423" spans="4:4">
      <c r="D1423" s="323"/>
    </row>
    <row r="1424" spans="4:4">
      <c r="D1424" s="323"/>
    </row>
    <row r="1425" spans="4:4">
      <c r="D1425" s="323"/>
    </row>
    <row r="1426" spans="4:4">
      <c r="D1426" s="323"/>
    </row>
    <row r="1427" spans="4:4">
      <c r="D1427" s="323"/>
    </row>
    <row r="1428" spans="4:4">
      <c r="D1428" s="323"/>
    </row>
    <row r="1429" spans="4:4">
      <c r="D1429" s="323"/>
    </row>
    <row r="1430" spans="4:4">
      <c r="D1430" s="323"/>
    </row>
    <row r="1431" spans="4:4">
      <c r="D1431" s="323"/>
    </row>
    <row r="1432" spans="4:4">
      <c r="D1432" s="323"/>
    </row>
    <row r="1433" spans="4:4">
      <c r="D1433" s="323"/>
    </row>
    <row r="1434" spans="4:4">
      <c r="D1434" s="323"/>
    </row>
    <row r="1435" spans="4:4">
      <c r="D1435" s="323"/>
    </row>
    <row r="1436" spans="4:4">
      <c r="D1436" s="323"/>
    </row>
    <row r="1437" spans="4:4">
      <c r="D1437" s="323"/>
    </row>
    <row r="1438" spans="4:4">
      <c r="D1438" s="323"/>
    </row>
    <row r="1439" spans="4:4">
      <c r="D1439" s="323"/>
    </row>
    <row r="1440" spans="4:4">
      <c r="D1440" s="323"/>
    </row>
    <row r="1441" spans="4:4">
      <c r="D1441" s="323"/>
    </row>
    <row r="1442" spans="4:4">
      <c r="D1442" s="323"/>
    </row>
    <row r="1443" spans="4:4">
      <c r="D1443" s="323"/>
    </row>
    <row r="1444" spans="4:4">
      <c r="D1444" s="323"/>
    </row>
    <row r="1445" spans="4:4">
      <c r="D1445" s="323"/>
    </row>
    <row r="1446" spans="4:4">
      <c r="D1446" s="323"/>
    </row>
    <row r="1447" spans="4:4">
      <c r="D1447" s="323"/>
    </row>
    <row r="1448" spans="4:4">
      <c r="D1448" s="323"/>
    </row>
    <row r="1449" spans="4:4">
      <c r="D1449" s="323"/>
    </row>
    <row r="1450" spans="4:4">
      <c r="D1450" s="323"/>
    </row>
    <row r="1451" spans="4:4">
      <c r="D1451" s="323"/>
    </row>
    <row r="1452" spans="4:4">
      <c r="D1452" s="323"/>
    </row>
    <row r="1453" spans="4:4">
      <c r="D1453" s="323"/>
    </row>
    <row r="1454" spans="4:4">
      <c r="D1454" s="323"/>
    </row>
    <row r="1455" spans="4:4">
      <c r="D1455" s="323"/>
    </row>
    <row r="1456" spans="4:4">
      <c r="D1456" s="323"/>
    </row>
    <row r="1457" spans="4:4">
      <c r="D1457" s="323"/>
    </row>
    <row r="1458" spans="4:4">
      <c r="D1458" s="323"/>
    </row>
    <row r="1459" spans="4:4">
      <c r="D1459" s="323"/>
    </row>
    <row r="1460" spans="4:4">
      <c r="D1460" s="323"/>
    </row>
    <row r="1461" spans="4:4">
      <c r="D1461" s="323"/>
    </row>
    <row r="1462" spans="4:4">
      <c r="D1462" s="323"/>
    </row>
    <row r="1463" spans="4:4">
      <c r="D1463" s="323"/>
    </row>
    <row r="1464" spans="4:4">
      <c r="D1464" s="323"/>
    </row>
    <row r="1465" spans="4:4">
      <c r="D1465" s="323"/>
    </row>
    <row r="1466" spans="4:4">
      <c r="D1466" s="323"/>
    </row>
    <row r="1467" spans="4:4">
      <c r="D1467" s="323"/>
    </row>
    <row r="1468" spans="4:4">
      <c r="D1468" s="323"/>
    </row>
    <row r="1469" spans="4:4">
      <c r="D1469" s="323"/>
    </row>
    <row r="1470" spans="4:4">
      <c r="D1470" s="323"/>
    </row>
    <row r="1471" spans="4:4">
      <c r="D1471" s="323"/>
    </row>
    <row r="1472" spans="4:4">
      <c r="D1472" s="323"/>
    </row>
    <row r="1473" spans="4:4">
      <c r="D1473" s="323"/>
    </row>
    <row r="1474" spans="4:4">
      <c r="D1474" s="323"/>
    </row>
    <row r="1475" spans="4:4">
      <c r="D1475" s="323"/>
    </row>
    <row r="1476" spans="4:4">
      <c r="D1476" s="323"/>
    </row>
    <row r="1477" spans="4:4">
      <c r="D1477" s="323"/>
    </row>
    <row r="1478" spans="4:4">
      <c r="D1478" s="323"/>
    </row>
    <row r="1479" spans="4:4">
      <c r="D1479" s="323"/>
    </row>
    <row r="1480" spans="4:4">
      <c r="D1480" s="323"/>
    </row>
    <row r="1481" spans="4:4">
      <c r="D1481" s="323"/>
    </row>
    <row r="1482" spans="4:4">
      <c r="D1482" s="323"/>
    </row>
    <row r="1483" spans="4:4">
      <c r="D1483" s="323"/>
    </row>
    <row r="1484" spans="4:4">
      <c r="D1484" s="323"/>
    </row>
    <row r="1485" spans="4:4">
      <c r="D1485" s="323"/>
    </row>
    <row r="1486" spans="4:4">
      <c r="D1486" s="323"/>
    </row>
    <row r="1487" spans="4:4">
      <c r="D1487" s="323"/>
    </row>
    <row r="1488" spans="4:4">
      <c r="D1488" s="323"/>
    </row>
    <row r="1489" spans="4:4">
      <c r="D1489" s="323"/>
    </row>
    <row r="1490" spans="4:4">
      <c r="D1490" s="323"/>
    </row>
    <row r="1491" spans="4:4">
      <c r="D1491" s="323"/>
    </row>
    <row r="1492" spans="4:4">
      <c r="D1492" s="323"/>
    </row>
    <row r="1493" spans="4:4">
      <c r="D1493" s="323"/>
    </row>
    <row r="1494" spans="4:4">
      <c r="D1494" s="323"/>
    </row>
    <row r="1495" spans="4:4">
      <c r="D1495" s="323"/>
    </row>
    <row r="1496" spans="4:4">
      <c r="D1496" s="323"/>
    </row>
    <row r="1497" spans="4:4">
      <c r="D1497" s="323"/>
    </row>
    <row r="1498" spans="4:4">
      <c r="D1498" s="323"/>
    </row>
    <row r="1499" spans="4:4">
      <c r="D1499" s="323"/>
    </row>
    <row r="1500" spans="4:4">
      <c r="D1500" s="323"/>
    </row>
    <row r="1501" spans="4:4">
      <c r="D1501" s="323"/>
    </row>
    <row r="1502" spans="4:4">
      <c r="D1502" s="323"/>
    </row>
    <row r="1503" spans="4:4">
      <c r="D1503" s="323"/>
    </row>
    <row r="1504" spans="4:4">
      <c r="D1504" s="323"/>
    </row>
    <row r="1505" spans="4:4">
      <c r="D1505" s="323"/>
    </row>
    <row r="1506" spans="4:4">
      <c r="D1506" s="323"/>
    </row>
    <row r="1507" spans="4:4">
      <c r="D1507" s="323"/>
    </row>
    <row r="1508" spans="4:4">
      <c r="D1508" s="323"/>
    </row>
    <row r="1509" spans="4:4">
      <c r="D1509" s="323"/>
    </row>
    <row r="1510" spans="4:4">
      <c r="D1510" s="323"/>
    </row>
    <row r="1511" spans="4:4">
      <c r="D1511" s="323"/>
    </row>
    <row r="1512" spans="4:4">
      <c r="D1512" s="323"/>
    </row>
    <row r="1513" spans="4:4">
      <c r="D1513" s="323"/>
    </row>
    <row r="1514" spans="4:4">
      <c r="D1514" s="323"/>
    </row>
    <row r="1515" spans="4:4">
      <c r="D1515" s="323"/>
    </row>
    <row r="1516" spans="4:4">
      <c r="D1516" s="323"/>
    </row>
    <row r="1517" spans="4:4">
      <c r="D1517" s="323"/>
    </row>
    <row r="1518" spans="4:4">
      <c r="D1518" s="323"/>
    </row>
    <row r="1519" spans="4:4">
      <c r="D1519" s="323"/>
    </row>
    <row r="1520" spans="4:4">
      <c r="D1520" s="323"/>
    </row>
    <row r="1521" spans="4:4">
      <c r="D1521" s="323"/>
    </row>
    <row r="1522" spans="4:4">
      <c r="D1522" s="323"/>
    </row>
    <row r="1523" spans="4:4">
      <c r="D1523" s="323"/>
    </row>
    <row r="1524" spans="4:4">
      <c r="D1524" s="323"/>
    </row>
    <row r="1525" spans="4:4">
      <c r="D1525" s="323"/>
    </row>
    <row r="1526" spans="4:4">
      <c r="D1526" s="323"/>
    </row>
    <row r="1527" spans="4:4">
      <c r="D1527" s="323"/>
    </row>
    <row r="1528" spans="4:4">
      <c r="D1528" s="323"/>
    </row>
    <row r="1529" spans="4:4">
      <c r="D1529" s="323"/>
    </row>
    <row r="1530" spans="4:4">
      <c r="D1530" s="323"/>
    </row>
    <row r="1531" spans="4:4">
      <c r="D1531" s="323"/>
    </row>
    <row r="1532" spans="4:4">
      <c r="D1532" s="323"/>
    </row>
    <row r="1533" spans="4:4">
      <c r="D1533" s="323"/>
    </row>
    <row r="1534" spans="4:4">
      <c r="D1534" s="323"/>
    </row>
    <row r="1535" spans="4:4">
      <c r="D1535" s="323"/>
    </row>
    <row r="1536" spans="4:4">
      <c r="D1536" s="323"/>
    </row>
    <row r="1537" spans="4:4">
      <c r="D1537" s="323"/>
    </row>
    <row r="1538" spans="4:4">
      <c r="D1538" s="323"/>
    </row>
    <row r="1539" spans="4:4">
      <c r="D1539" s="323"/>
    </row>
    <row r="1540" spans="4:4">
      <c r="D1540" s="323"/>
    </row>
    <row r="1541" spans="4:4">
      <c r="D1541" s="323"/>
    </row>
    <row r="1542" spans="4:4">
      <c r="D1542" s="323"/>
    </row>
    <row r="1543" spans="4:4">
      <c r="D1543" s="323"/>
    </row>
    <row r="1544" spans="4:4">
      <c r="D1544" s="323"/>
    </row>
    <row r="1545" spans="4:4">
      <c r="D1545" s="323"/>
    </row>
    <row r="1546" spans="4:4">
      <c r="D1546" s="323"/>
    </row>
    <row r="1547" spans="4:4">
      <c r="D1547" s="323"/>
    </row>
    <row r="1548" spans="4:4">
      <c r="D1548" s="323"/>
    </row>
    <row r="1549" spans="4:4">
      <c r="D1549" s="323"/>
    </row>
    <row r="1550" spans="4:4">
      <c r="D1550" s="323"/>
    </row>
    <row r="1551" spans="4:4">
      <c r="D1551" s="323"/>
    </row>
    <row r="1552" spans="4:4">
      <c r="D1552" s="323"/>
    </row>
    <row r="1553" spans="4:4">
      <c r="D1553" s="323"/>
    </row>
    <row r="1554" spans="4:4">
      <c r="D1554" s="323"/>
    </row>
    <row r="1555" spans="4:4">
      <c r="D1555" s="323"/>
    </row>
    <row r="1556" spans="4:4">
      <c r="D1556" s="323"/>
    </row>
    <row r="1557" spans="4:4">
      <c r="D1557" s="323"/>
    </row>
    <row r="1558" spans="4:4">
      <c r="D1558" s="323"/>
    </row>
    <row r="1559" spans="4:4">
      <c r="D1559" s="323"/>
    </row>
    <row r="1560" spans="4:4">
      <c r="D1560" s="323"/>
    </row>
    <row r="1561" spans="4:4">
      <c r="D1561" s="323"/>
    </row>
    <row r="1562" spans="4:4">
      <c r="D1562" s="323"/>
    </row>
    <row r="1563" spans="4:4">
      <c r="D1563" s="323"/>
    </row>
    <row r="1564" spans="4:4">
      <c r="D1564" s="323"/>
    </row>
    <row r="1565" spans="4:4">
      <c r="D1565" s="323"/>
    </row>
    <row r="1566" spans="4:4">
      <c r="D1566" s="323"/>
    </row>
    <row r="1567" spans="4:4">
      <c r="D1567" s="323"/>
    </row>
    <row r="1568" spans="4:4">
      <c r="D1568" s="323"/>
    </row>
    <row r="1569" spans="4:4">
      <c r="D1569" s="323"/>
    </row>
    <row r="1570" spans="4:4">
      <c r="D1570" s="323"/>
    </row>
    <row r="1571" spans="4:4">
      <c r="D1571" s="323"/>
    </row>
    <row r="1572" spans="4:4">
      <c r="D1572" s="323"/>
    </row>
    <row r="1573" spans="4:4">
      <c r="D1573" s="323"/>
    </row>
    <row r="1574" spans="4:4">
      <c r="D1574" s="323"/>
    </row>
    <row r="1575" spans="4:4">
      <c r="D1575" s="323"/>
    </row>
    <row r="1576" spans="4:4">
      <c r="D1576" s="323"/>
    </row>
    <row r="1577" spans="4:4">
      <c r="D1577" s="323"/>
    </row>
    <row r="1578" spans="4:4">
      <c r="D1578" s="323"/>
    </row>
    <row r="1579" spans="4:4">
      <c r="D1579" s="323"/>
    </row>
    <row r="1580" spans="4:4">
      <c r="D1580" s="323"/>
    </row>
    <row r="1581" spans="4:4">
      <c r="D1581" s="323"/>
    </row>
    <row r="1582" spans="4:4">
      <c r="D1582" s="323"/>
    </row>
    <row r="1583" spans="4:4">
      <c r="D1583" s="323"/>
    </row>
    <row r="1584" spans="4:4">
      <c r="D1584" s="323"/>
    </row>
    <row r="1585" spans="4:4">
      <c r="D1585" s="323"/>
    </row>
    <row r="1586" spans="4:4">
      <c r="D1586" s="323"/>
    </row>
    <row r="1587" spans="4:4">
      <c r="D1587" s="323"/>
    </row>
    <row r="1588" spans="4:4">
      <c r="D1588" s="323"/>
    </row>
    <row r="1589" spans="4:4">
      <c r="D1589" s="323"/>
    </row>
    <row r="1590" spans="4:4">
      <c r="D1590" s="323"/>
    </row>
    <row r="1591" spans="4:4">
      <c r="D1591" s="323"/>
    </row>
    <row r="1592" spans="4:4">
      <c r="D1592" s="323"/>
    </row>
    <row r="1593" spans="4:4">
      <c r="D1593" s="323"/>
    </row>
    <row r="1594" spans="4:4">
      <c r="D1594" s="323"/>
    </row>
    <row r="1595" spans="4:4">
      <c r="D1595" s="323"/>
    </row>
    <row r="1596" spans="4:4">
      <c r="D1596" s="323"/>
    </row>
    <row r="1597" spans="4:4">
      <c r="D1597" s="323"/>
    </row>
    <row r="1598" spans="4:4">
      <c r="D1598" s="323"/>
    </row>
    <row r="1599" spans="4:4">
      <c r="D1599" s="323"/>
    </row>
    <row r="1600" spans="4:4">
      <c r="D1600" s="323"/>
    </row>
    <row r="1601" spans="4:4">
      <c r="D1601" s="323"/>
    </row>
    <row r="1602" spans="4:4">
      <c r="D1602" s="323"/>
    </row>
    <row r="1603" spans="4:4">
      <c r="D1603" s="323"/>
    </row>
    <row r="1604" spans="4:4">
      <c r="D1604" s="323"/>
    </row>
    <row r="1605" spans="4:4">
      <c r="D1605" s="323"/>
    </row>
    <row r="1606" spans="4:4">
      <c r="D1606" s="323"/>
    </row>
    <row r="1607" spans="4:4">
      <c r="D1607" s="323"/>
    </row>
    <row r="1608" spans="4:4">
      <c r="D1608" s="323"/>
    </row>
    <row r="1609" spans="4:4">
      <c r="D1609" s="323"/>
    </row>
    <row r="1610" spans="4:4">
      <c r="D1610" s="323"/>
    </row>
    <row r="1611" spans="4:4">
      <c r="D1611" s="323"/>
    </row>
    <row r="1612" spans="4:4">
      <c r="D1612" s="323"/>
    </row>
    <row r="1613" spans="4:4">
      <c r="D1613" s="323"/>
    </row>
    <row r="1614" spans="4:4">
      <c r="D1614" s="323"/>
    </row>
    <row r="1615" spans="4:4">
      <c r="D1615" s="323"/>
    </row>
    <row r="1616" spans="4:4">
      <c r="D1616" s="323"/>
    </row>
    <row r="1617" spans="4:4">
      <c r="D1617" s="323"/>
    </row>
    <row r="1618" spans="4:4">
      <c r="D1618" s="323"/>
    </row>
    <row r="1619" spans="4:4">
      <c r="D1619" s="323"/>
    </row>
    <row r="1620" spans="4:4">
      <c r="D1620" s="323"/>
    </row>
    <row r="1621" spans="4:4">
      <c r="D1621" s="323"/>
    </row>
    <row r="1622" spans="4:4">
      <c r="D1622" s="323"/>
    </row>
    <row r="1623" spans="4:4">
      <c r="D1623" s="323"/>
    </row>
    <row r="1624" spans="4:4">
      <c r="D1624" s="323"/>
    </row>
    <row r="1625" spans="4:4">
      <c r="D1625" s="323"/>
    </row>
    <row r="1626" spans="4:4">
      <c r="D1626" s="323"/>
    </row>
    <row r="1627" spans="4:4">
      <c r="D1627" s="323"/>
    </row>
    <row r="1628" spans="4:4">
      <c r="D1628" s="323"/>
    </row>
    <row r="1629" spans="4:4">
      <c r="D1629" s="323"/>
    </row>
    <row r="1630" spans="4:4">
      <c r="D1630" s="323"/>
    </row>
    <row r="1631" spans="4:4">
      <c r="D1631" s="323"/>
    </row>
    <row r="1632" spans="4:4">
      <c r="D1632" s="323"/>
    </row>
    <row r="1633" spans="4:4">
      <c r="D1633" s="323"/>
    </row>
    <row r="1634" spans="4:4">
      <c r="D1634" s="323"/>
    </row>
    <row r="1635" spans="4:4">
      <c r="D1635" s="323"/>
    </row>
    <row r="1636" spans="4:4">
      <c r="D1636" s="323"/>
    </row>
    <row r="1637" spans="4:4">
      <c r="D1637" s="323"/>
    </row>
    <row r="1638" spans="4:4">
      <c r="D1638" s="323"/>
    </row>
    <row r="1639" spans="4:4">
      <c r="D1639" s="323"/>
    </row>
    <row r="1640" spans="4:4">
      <c r="D1640" s="323"/>
    </row>
    <row r="1641" spans="4:4">
      <c r="D1641" s="323"/>
    </row>
    <row r="1642" spans="4:4">
      <c r="D1642" s="323"/>
    </row>
    <row r="1643" spans="4:4">
      <c r="D1643" s="323"/>
    </row>
    <row r="1644" spans="4:4">
      <c r="D1644" s="323"/>
    </row>
    <row r="1645" spans="4:4">
      <c r="D1645" s="323"/>
    </row>
    <row r="1646" spans="4:4">
      <c r="D1646" s="323"/>
    </row>
    <row r="1647" spans="4:4">
      <c r="D1647" s="323"/>
    </row>
    <row r="1648" spans="4:4">
      <c r="D1648" s="323"/>
    </row>
    <row r="1649" spans="4:4">
      <c r="D1649" s="323"/>
    </row>
    <row r="1650" spans="4:4">
      <c r="D1650" s="323"/>
    </row>
    <row r="1651" spans="4:4">
      <c r="D1651" s="323"/>
    </row>
    <row r="1652" spans="4:4">
      <c r="D1652" s="323"/>
    </row>
    <row r="1653" spans="4:4">
      <c r="D1653" s="323"/>
    </row>
    <row r="1654" spans="4:4">
      <c r="D1654" s="323"/>
    </row>
    <row r="1655" spans="4:4">
      <c r="D1655" s="323"/>
    </row>
    <row r="1656" spans="4:4">
      <c r="D1656" s="323"/>
    </row>
    <row r="1657" spans="4:4">
      <c r="D1657" s="323"/>
    </row>
    <row r="1658" spans="4:4">
      <c r="D1658" s="323"/>
    </row>
    <row r="1659" spans="4:4">
      <c r="D1659" s="323"/>
    </row>
    <row r="1660" spans="4:4">
      <c r="D1660" s="323"/>
    </row>
    <row r="1661" spans="4:4">
      <c r="D1661" s="323"/>
    </row>
    <row r="1662" spans="4:4">
      <c r="D1662" s="323"/>
    </row>
    <row r="1663" spans="4:4">
      <c r="D1663" s="323"/>
    </row>
    <row r="1664" spans="4:4">
      <c r="D1664" s="323"/>
    </row>
    <row r="1665" spans="4:4">
      <c r="D1665" s="323"/>
    </row>
    <row r="1666" spans="4:4">
      <c r="D1666" s="323"/>
    </row>
    <row r="1667" spans="4:4">
      <c r="D1667" s="323"/>
    </row>
    <row r="1668" spans="4:4">
      <c r="D1668" s="323"/>
    </row>
    <row r="1669" spans="4:4">
      <c r="D1669" s="323"/>
    </row>
    <row r="1670" spans="4:4">
      <c r="D1670" s="323"/>
    </row>
    <row r="1671" spans="4:4">
      <c r="D1671" s="323"/>
    </row>
    <row r="1672" spans="4:4">
      <c r="D1672" s="323"/>
    </row>
    <row r="1673" spans="4:4">
      <c r="D1673" s="323"/>
    </row>
    <row r="1674" spans="4:4">
      <c r="D1674" s="323"/>
    </row>
    <row r="1675" spans="4:4">
      <c r="D1675" s="323"/>
    </row>
    <row r="1676" spans="4:4">
      <c r="D1676" s="323"/>
    </row>
    <row r="1677" spans="4:4">
      <c r="D1677" s="323"/>
    </row>
    <row r="1678" spans="4:4">
      <c r="D1678" s="323"/>
    </row>
    <row r="1679" spans="4:4">
      <c r="D1679" s="323"/>
    </row>
    <row r="1680" spans="4:4">
      <c r="D1680" s="323"/>
    </row>
    <row r="1681" spans="4:4">
      <c r="D1681" s="323"/>
    </row>
    <row r="1682" spans="4:4">
      <c r="D1682" s="323"/>
    </row>
    <row r="1683" spans="4:4">
      <c r="D1683" s="323"/>
    </row>
    <row r="1684" spans="4:4">
      <c r="D1684" s="323"/>
    </row>
    <row r="1685" spans="4:4">
      <c r="D1685" s="323"/>
    </row>
    <row r="1686" spans="4:4">
      <c r="D1686" s="323"/>
    </row>
    <row r="1687" spans="4:4">
      <c r="D1687" s="323"/>
    </row>
    <row r="1688" spans="4:4">
      <c r="D1688" s="323"/>
    </row>
    <row r="1689" spans="4:4">
      <c r="D1689" s="323"/>
    </row>
    <row r="1690" spans="4:4">
      <c r="D1690" s="323"/>
    </row>
    <row r="1691" spans="4:4">
      <c r="D1691" s="323"/>
    </row>
    <row r="1692" spans="4:4">
      <c r="D1692" s="323"/>
    </row>
    <row r="1693" spans="4:4">
      <c r="D1693" s="323"/>
    </row>
    <row r="1694" spans="4:4">
      <c r="D1694" s="323"/>
    </row>
    <row r="1695" spans="4:4">
      <c r="D1695" s="323"/>
    </row>
    <row r="1696" spans="4:4">
      <c r="D1696" s="323"/>
    </row>
    <row r="1697" spans="4:4">
      <c r="D1697" s="323"/>
    </row>
    <row r="1698" spans="4:4">
      <c r="D1698" s="323"/>
    </row>
    <row r="1699" spans="4:4">
      <c r="D1699" s="323"/>
    </row>
    <row r="1700" spans="4:4">
      <c r="D1700" s="323"/>
    </row>
    <row r="1701" spans="4:4">
      <c r="D1701" s="323"/>
    </row>
    <row r="1702" spans="4:4">
      <c r="D1702" s="323"/>
    </row>
    <row r="1703" spans="4:4">
      <c r="D1703" s="323"/>
    </row>
    <row r="1704" spans="4:4">
      <c r="D1704" s="323"/>
    </row>
    <row r="1705" spans="4:4">
      <c r="D1705" s="323"/>
    </row>
    <row r="1706" spans="4:4">
      <c r="D1706" s="323"/>
    </row>
    <row r="1707" spans="4:4">
      <c r="D1707" s="323"/>
    </row>
    <row r="1708" spans="4:4">
      <c r="D1708" s="323"/>
    </row>
    <row r="1709" spans="4:4">
      <c r="D1709" s="323"/>
    </row>
    <row r="1710" spans="4:4">
      <c r="D1710" s="323"/>
    </row>
    <row r="1711" spans="4:4">
      <c r="D1711" s="323"/>
    </row>
    <row r="1712" spans="4:4">
      <c r="D1712" s="323"/>
    </row>
    <row r="1713" spans="4:4">
      <c r="D1713" s="323"/>
    </row>
    <row r="1714" spans="4:4">
      <c r="D1714" s="323"/>
    </row>
    <row r="1715" spans="4:4">
      <c r="D1715" s="323"/>
    </row>
    <row r="1716" spans="4:4">
      <c r="D1716" s="323"/>
    </row>
    <row r="1717" spans="4:4">
      <c r="D1717" s="323"/>
    </row>
    <row r="1718" spans="4:4">
      <c r="D1718" s="323"/>
    </row>
    <row r="1719" spans="4:4">
      <c r="D1719" s="323"/>
    </row>
    <row r="1720" spans="4:4">
      <c r="D1720" s="323"/>
    </row>
    <row r="1721" spans="4:4">
      <c r="D1721" s="323"/>
    </row>
    <row r="1722" spans="4:4">
      <c r="D1722" s="323"/>
    </row>
    <row r="1723" spans="4:4">
      <c r="D1723" s="323"/>
    </row>
    <row r="1724" spans="4:4">
      <c r="D1724" s="323"/>
    </row>
    <row r="1725" spans="4:4">
      <c r="D1725" s="323"/>
    </row>
    <row r="1726" spans="4:4">
      <c r="D1726" s="323"/>
    </row>
    <row r="1727" spans="4:4">
      <c r="D1727" s="323"/>
    </row>
    <row r="1728" spans="4:4">
      <c r="D1728" s="323"/>
    </row>
    <row r="1729" spans="4:4">
      <c r="D1729" s="323"/>
    </row>
    <row r="1730" spans="4:4">
      <c r="D1730" s="323"/>
    </row>
    <row r="1731" spans="4:4">
      <c r="D1731" s="323"/>
    </row>
    <row r="1732" spans="4:4">
      <c r="D1732" s="323"/>
    </row>
    <row r="1733" spans="4:4">
      <c r="D1733" s="323"/>
    </row>
    <row r="1734" spans="4:4">
      <c r="D1734" s="323"/>
    </row>
    <row r="1735" spans="4:4">
      <c r="D1735" s="323"/>
    </row>
    <row r="1736" spans="4:4">
      <c r="D1736" s="323"/>
    </row>
    <row r="1737" spans="4:4">
      <c r="D1737" s="323"/>
    </row>
    <row r="1738" spans="4:4">
      <c r="D1738" s="323"/>
    </row>
    <row r="1739" spans="4:4">
      <c r="D1739" s="323"/>
    </row>
    <row r="1740" spans="4:4">
      <c r="D1740" s="323"/>
    </row>
    <row r="1741" spans="4:4">
      <c r="D1741" s="323"/>
    </row>
    <row r="1742" spans="4:4">
      <c r="D1742" s="323"/>
    </row>
    <row r="1743" spans="4:4">
      <c r="D1743" s="323"/>
    </row>
    <row r="1744" spans="4:4">
      <c r="D1744" s="323"/>
    </row>
    <row r="1745" spans="4:4">
      <c r="D1745" s="323"/>
    </row>
    <row r="1746" spans="4:4">
      <c r="D1746" s="323"/>
    </row>
    <row r="1747" spans="4:4">
      <c r="D1747" s="323"/>
    </row>
    <row r="1748" spans="4:4">
      <c r="D1748" s="323"/>
    </row>
    <row r="1749" spans="4:4">
      <c r="D1749" s="323"/>
    </row>
    <row r="1750" spans="4:4">
      <c r="D1750" s="323"/>
    </row>
    <row r="1751" spans="4:4">
      <c r="D1751" s="323"/>
    </row>
    <row r="1752" spans="4:4">
      <c r="D1752" s="323"/>
    </row>
    <row r="1753" spans="4:4">
      <c r="D1753" s="323"/>
    </row>
    <row r="1754" spans="4:4">
      <c r="D1754" s="323"/>
    </row>
    <row r="1755" spans="4:4">
      <c r="D1755" s="323"/>
    </row>
    <row r="1756" spans="4:4">
      <c r="D1756" s="323"/>
    </row>
    <row r="1757" spans="4:4">
      <c r="D1757" s="323"/>
    </row>
    <row r="1758" spans="4:4">
      <c r="D1758" s="323"/>
    </row>
    <row r="1759" spans="4:4">
      <c r="D1759" s="323"/>
    </row>
    <row r="1760" spans="4:4">
      <c r="D1760" s="323"/>
    </row>
    <row r="1761" spans="4:4">
      <c r="D1761" s="323"/>
    </row>
    <row r="1762" spans="4:4">
      <c r="D1762" s="323"/>
    </row>
    <row r="1763" spans="4:4">
      <c r="D1763" s="323"/>
    </row>
    <row r="1764" spans="4:4">
      <c r="D1764" s="323"/>
    </row>
    <row r="1765" spans="4:4">
      <c r="D1765" s="323"/>
    </row>
    <row r="1766" spans="4:4">
      <c r="D1766" s="323"/>
    </row>
    <row r="1767" spans="4:4">
      <c r="D1767" s="323"/>
    </row>
    <row r="1768" spans="4:4">
      <c r="D1768" s="323"/>
    </row>
    <row r="1769" spans="4:4">
      <c r="D1769" s="323"/>
    </row>
    <row r="1770" spans="4:4">
      <c r="D1770" s="323"/>
    </row>
    <row r="1771" spans="4:4">
      <c r="D1771" s="323"/>
    </row>
    <row r="1772" spans="4:4">
      <c r="D1772" s="323"/>
    </row>
    <row r="1773" spans="4:4">
      <c r="D1773" s="323"/>
    </row>
    <row r="1774" spans="4:4">
      <c r="D1774" s="323"/>
    </row>
    <row r="1775" spans="4:4">
      <c r="D1775" s="323"/>
    </row>
    <row r="1776" spans="4:4">
      <c r="D1776" s="323"/>
    </row>
    <row r="1777" spans="4:4">
      <c r="D1777" s="323"/>
    </row>
    <row r="1778" spans="4:4">
      <c r="D1778" s="323"/>
    </row>
    <row r="1779" spans="4:4">
      <c r="D1779" s="323"/>
    </row>
    <row r="1780" spans="4:4">
      <c r="D1780" s="323"/>
    </row>
    <row r="1781" spans="4:4">
      <c r="D1781" s="323"/>
    </row>
    <row r="1782" spans="4:4">
      <c r="D1782" s="323"/>
    </row>
    <row r="1783" spans="4:4">
      <c r="D1783" s="323"/>
    </row>
    <row r="1784" spans="4:4">
      <c r="D1784" s="323"/>
    </row>
    <row r="1785" spans="4:4">
      <c r="D1785" s="323"/>
    </row>
    <row r="1786" spans="4:4">
      <c r="D1786" s="323"/>
    </row>
    <row r="1787" spans="4:4">
      <c r="D1787" s="323"/>
    </row>
    <row r="1788" spans="4:4">
      <c r="D1788" s="323"/>
    </row>
    <row r="1789" spans="4:4">
      <c r="D1789" s="323"/>
    </row>
    <row r="1790" spans="4:4">
      <c r="D1790" s="323"/>
    </row>
    <row r="1791" spans="4:4">
      <c r="D1791" s="323"/>
    </row>
    <row r="1792" spans="4:4">
      <c r="D1792" s="323"/>
    </row>
    <row r="1793" spans="4:4">
      <c r="D1793" s="323"/>
    </row>
    <row r="1794" spans="4:4">
      <c r="D1794" s="323"/>
    </row>
    <row r="1795" spans="4:4">
      <c r="D1795" s="323"/>
    </row>
    <row r="1796" spans="4:4">
      <c r="D1796" s="323"/>
    </row>
    <row r="1797" spans="4:4">
      <c r="D1797" s="323"/>
    </row>
    <row r="1798" spans="4:4">
      <c r="D1798" s="323"/>
    </row>
    <row r="1799" spans="4:4">
      <c r="D1799" s="323"/>
    </row>
    <row r="1800" spans="4:4">
      <c r="D1800" s="323"/>
    </row>
    <row r="1801" spans="4:4">
      <c r="D1801" s="323"/>
    </row>
    <row r="1802" spans="4:4">
      <c r="D1802" s="323"/>
    </row>
    <row r="1803" spans="4:4">
      <c r="D1803" s="323"/>
    </row>
    <row r="1804" spans="4:4">
      <c r="D1804" s="323"/>
    </row>
    <row r="1805" spans="4:4">
      <c r="D1805" s="323"/>
    </row>
    <row r="1806" spans="4:4">
      <c r="D1806" s="323"/>
    </row>
    <row r="1807" spans="4:4">
      <c r="D1807" s="323"/>
    </row>
    <row r="1808" spans="4:4">
      <c r="D1808" s="323"/>
    </row>
    <row r="1809" spans="4:4">
      <c r="D1809" s="323"/>
    </row>
    <row r="1810" spans="4:4">
      <c r="D1810" s="323"/>
    </row>
    <row r="1811" spans="4:4">
      <c r="D1811" s="323"/>
    </row>
    <row r="1812" spans="4:4">
      <c r="D1812" s="323"/>
    </row>
    <row r="1813" spans="4:4">
      <c r="D1813" s="323"/>
    </row>
    <row r="1814" spans="4:4">
      <c r="D1814" s="323"/>
    </row>
    <row r="1815" spans="4:4">
      <c r="D1815" s="323"/>
    </row>
    <row r="1816" spans="4:4">
      <c r="D1816" s="323"/>
    </row>
    <row r="1817" spans="4:4">
      <c r="D1817" s="323"/>
    </row>
    <row r="1818" spans="4:4">
      <c r="D1818" s="323"/>
    </row>
    <row r="1819" spans="4:4">
      <c r="D1819" s="323"/>
    </row>
    <row r="1820" spans="4:4">
      <c r="D1820" s="323"/>
    </row>
    <row r="1821" spans="4:4">
      <c r="D1821" s="323"/>
    </row>
    <row r="1822" spans="4:4">
      <c r="D1822" s="323"/>
    </row>
    <row r="1823" spans="4:4">
      <c r="D1823" s="323"/>
    </row>
    <row r="1824" spans="4:4">
      <c r="D1824" s="323"/>
    </row>
    <row r="1825" spans="4:4">
      <c r="D1825" s="323"/>
    </row>
    <row r="1826" spans="4:4">
      <c r="D1826" s="323"/>
    </row>
    <row r="1827" spans="4:4">
      <c r="D1827" s="323"/>
    </row>
    <row r="1828" spans="4:4">
      <c r="D1828" s="323"/>
    </row>
    <row r="1829" spans="4:4">
      <c r="D1829" s="323"/>
    </row>
    <row r="1830" spans="4:4">
      <c r="D1830" s="323"/>
    </row>
    <row r="1831" spans="4:4">
      <c r="D1831" s="323"/>
    </row>
    <row r="1832" spans="4:4">
      <c r="D1832" s="323"/>
    </row>
    <row r="1833" spans="4:4">
      <c r="D1833" s="323"/>
    </row>
    <row r="1834" spans="4:4">
      <c r="D1834" s="323"/>
    </row>
    <row r="1835" spans="4:4">
      <c r="D1835" s="323"/>
    </row>
    <row r="1836" spans="4:4">
      <c r="D1836" s="323"/>
    </row>
    <row r="1837" spans="4:4">
      <c r="D1837" s="323"/>
    </row>
    <row r="1838" spans="4:4">
      <c r="D1838" s="323"/>
    </row>
    <row r="1839" spans="4:4">
      <c r="D1839" s="323"/>
    </row>
    <row r="1840" spans="4:4">
      <c r="D1840" s="323"/>
    </row>
    <row r="1841" spans="4:4">
      <c r="D1841" s="323"/>
    </row>
    <row r="1842" spans="4:4">
      <c r="D1842" s="323"/>
    </row>
    <row r="1843" spans="4:4">
      <c r="D1843" s="323"/>
    </row>
    <row r="1844" spans="4:4">
      <c r="D1844" s="323"/>
    </row>
    <row r="1845" spans="4:4">
      <c r="D1845" s="323"/>
    </row>
    <row r="1846" spans="4:4">
      <c r="D1846" s="323"/>
    </row>
    <row r="1847" spans="4:4">
      <c r="D1847" s="323"/>
    </row>
    <row r="1848" spans="4:4">
      <c r="D1848" s="323"/>
    </row>
    <row r="1849" spans="4:4">
      <c r="D1849" s="323"/>
    </row>
    <row r="1850" spans="4:4">
      <c r="D1850" s="323"/>
    </row>
    <row r="1851" spans="4:4">
      <c r="D1851" s="323"/>
    </row>
    <row r="1852" spans="4:4">
      <c r="D1852" s="323"/>
    </row>
    <row r="1853" spans="4:4">
      <c r="D1853" s="323"/>
    </row>
    <row r="1854" spans="4:4">
      <c r="D1854" s="323"/>
    </row>
    <row r="1855" spans="4:4">
      <c r="D1855" s="323"/>
    </row>
    <row r="1856" spans="4:4">
      <c r="D1856" s="323"/>
    </row>
    <row r="1857" spans="4:4">
      <c r="D1857" s="323"/>
    </row>
    <row r="1858" spans="4:4">
      <c r="D1858" s="323"/>
    </row>
    <row r="1859" spans="4:4">
      <c r="D1859" s="323"/>
    </row>
    <row r="1860" spans="4:4">
      <c r="D1860" s="323"/>
    </row>
    <row r="1861" spans="4:4">
      <c r="D1861" s="323"/>
    </row>
    <row r="1862" spans="4:4">
      <c r="D1862" s="323"/>
    </row>
    <row r="1863" spans="4:4">
      <c r="D1863" s="323"/>
    </row>
    <row r="1864" spans="4:4">
      <c r="D1864" s="323"/>
    </row>
    <row r="1865" spans="4:4">
      <c r="D1865" s="323"/>
    </row>
    <row r="1866" spans="4:4">
      <c r="D1866" s="323"/>
    </row>
    <row r="1867" spans="4:4">
      <c r="D1867" s="323"/>
    </row>
    <row r="1868" spans="4:4">
      <c r="D1868" s="323"/>
    </row>
    <row r="1869" spans="4:4">
      <c r="D1869" s="323"/>
    </row>
    <row r="1870" spans="4:4">
      <c r="D1870" s="323"/>
    </row>
    <row r="1871" spans="4:4">
      <c r="D1871" s="323"/>
    </row>
    <row r="1872" spans="4:4">
      <c r="D1872" s="323"/>
    </row>
    <row r="1873" spans="4:4">
      <c r="D1873" s="323"/>
    </row>
    <row r="1874" spans="4:4">
      <c r="D1874" s="323"/>
    </row>
    <row r="1875" spans="4:4">
      <c r="D1875" s="323"/>
    </row>
    <row r="1876" spans="4:4">
      <c r="D1876" s="323"/>
    </row>
    <row r="1877" spans="4:4">
      <c r="D1877" s="323"/>
    </row>
    <row r="1878" spans="4:4">
      <c r="D1878" s="323"/>
    </row>
    <row r="1879" spans="4:4">
      <c r="D1879" s="323"/>
    </row>
    <row r="1880" spans="4:4">
      <c r="D1880" s="323"/>
    </row>
    <row r="1881" spans="4:4">
      <c r="D1881" s="323"/>
    </row>
    <row r="1882" spans="4:4">
      <c r="D1882" s="323"/>
    </row>
    <row r="1883" spans="4:4">
      <c r="D1883" s="323"/>
    </row>
    <row r="1884" spans="4:4">
      <c r="D1884" s="323"/>
    </row>
    <row r="1885" spans="4:4">
      <c r="D1885" s="323"/>
    </row>
    <row r="1886" spans="4:4">
      <c r="D1886" s="323"/>
    </row>
    <row r="1887" spans="4:4">
      <c r="D1887" s="323"/>
    </row>
    <row r="1888" spans="4:4">
      <c r="D1888" s="323"/>
    </row>
    <row r="1889" spans="4:4">
      <c r="D1889" s="323"/>
    </row>
    <row r="1890" spans="4:4">
      <c r="D1890" s="323"/>
    </row>
    <row r="1891" spans="4:4">
      <c r="D1891" s="323"/>
    </row>
    <row r="1892" spans="4:4">
      <c r="D1892" s="323"/>
    </row>
    <row r="1893" spans="4:4">
      <c r="D1893" s="323"/>
    </row>
    <row r="1894" spans="4:4">
      <c r="D1894" s="323"/>
    </row>
    <row r="1895" spans="4:4">
      <c r="D1895" s="323"/>
    </row>
    <row r="1896" spans="4:4">
      <c r="D1896" s="323"/>
    </row>
    <row r="1897" spans="4:4">
      <c r="D1897" s="323"/>
    </row>
    <row r="1898" spans="4:4">
      <c r="D1898" s="323"/>
    </row>
    <row r="1899" spans="4:4">
      <c r="D1899" s="323"/>
    </row>
    <row r="1900" spans="4:4">
      <c r="D1900" s="323"/>
    </row>
    <row r="1901" spans="4:4">
      <c r="D1901" s="323"/>
    </row>
    <row r="1902" spans="4:4">
      <c r="D1902" s="323"/>
    </row>
    <row r="1903" spans="4:4">
      <c r="D1903" s="323"/>
    </row>
    <row r="1904" spans="4:4">
      <c r="D1904" s="323"/>
    </row>
    <row r="1905" spans="4:4">
      <c r="D1905" s="323"/>
    </row>
    <row r="1906" spans="4:4">
      <c r="D1906" s="323"/>
    </row>
    <row r="1907" spans="4:4">
      <c r="D1907" s="323"/>
    </row>
    <row r="1908" spans="4:4">
      <c r="D1908" s="323"/>
    </row>
    <row r="1909" spans="4:4">
      <c r="D1909" s="323"/>
    </row>
    <row r="1910" spans="4:4">
      <c r="D1910" s="323"/>
    </row>
    <row r="1911" spans="4:4">
      <c r="D1911" s="323"/>
    </row>
    <row r="1912" spans="4:4">
      <c r="D1912" s="323"/>
    </row>
    <row r="1913" spans="4:4">
      <c r="D1913" s="323"/>
    </row>
    <row r="1914" spans="4:4">
      <c r="D1914" s="323"/>
    </row>
    <row r="1915" spans="4:4">
      <c r="D1915" s="323"/>
    </row>
    <row r="1916" spans="4:4">
      <c r="D1916" s="323"/>
    </row>
    <row r="1917" spans="4:4">
      <c r="D1917" s="323"/>
    </row>
    <row r="1918" spans="4:4">
      <c r="D1918" s="323"/>
    </row>
    <row r="1919" spans="4:4">
      <c r="D1919" s="323"/>
    </row>
    <row r="1920" spans="4:4">
      <c r="D1920" s="323"/>
    </row>
    <row r="1921" spans="4:4">
      <c r="D1921" s="323"/>
    </row>
    <row r="1922" spans="4:4">
      <c r="D1922" s="323"/>
    </row>
    <row r="1923" spans="4:4">
      <c r="D1923" s="323"/>
    </row>
    <row r="1924" spans="4:4">
      <c r="D1924" s="323"/>
    </row>
    <row r="1925" spans="4:4">
      <c r="D1925" s="323"/>
    </row>
    <row r="1926" spans="4:4">
      <c r="D1926" s="323"/>
    </row>
    <row r="1927" spans="4:4">
      <c r="D1927" s="323"/>
    </row>
    <row r="1928" spans="4:4">
      <c r="D1928" s="323"/>
    </row>
    <row r="1929" spans="4:4">
      <c r="D1929" s="323"/>
    </row>
    <row r="1930" spans="4:4">
      <c r="D1930" s="323"/>
    </row>
    <row r="1931" spans="4:4">
      <c r="D1931" s="323"/>
    </row>
    <row r="1932" spans="4:4">
      <c r="D1932" s="323"/>
    </row>
    <row r="1933" spans="4:4">
      <c r="D1933" s="323"/>
    </row>
    <row r="1934" spans="4:4">
      <c r="D1934" s="323"/>
    </row>
    <row r="1935" spans="4:4">
      <c r="D1935" s="323"/>
    </row>
    <row r="1936" spans="4:4">
      <c r="D1936" s="323"/>
    </row>
    <row r="1937" spans="4:4">
      <c r="D1937" s="323"/>
    </row>
    <row r="1938" spans="4:4">
      <c r="D1938" s="323"/>
    </row>
    <row r="1939" spans="4:4">
      <c r="D1939" s="323"/>
    </row>
    <row r="1940" spans="4:4">
      <c r="D1940" s="323"/>
    </row>
    <row r="1941" spans="4:4">
      <c r="D1941" s="323"/>
    </row>
    <row r="1942" spans="4:4">
      <c r="D1942" s="323"/>
    </row>
    <row r="1943" spans="4:4">
      <c r="D1943" s="323"/>
    </row>
    <row r="1944" spans="4:4">
      <c r="D1944" s="323"/>
    </row>
    <row r="1945" spans="4:4">
      <c r="D1945" s="323"/>
    </row>
    <row r="1946" spans="4:4">
      <c r="D1946" s="323"/>
    </row>
    <row r="1947" spans="4:4">
      <c r="D1947" s="323"/>
    </row>
    <row r="1948" spans="4:4">
      <c r="D1948" s="323"/>
    </row>
    <row r="1949" spans="4:4">
      <c r="D1949" s="323"/>
    </row>
    <row r="1950" spans="4:4">
      <c r="D1950" s="323"/>
    </row>
    <row r="1951" spans="4:4">
      <c r="D1951" s="323"/>
    </row>
    <row r="1952" spans="4:4">
      <c r="D1952" s="323"/>
    </row>
    <row r="1953" spans="4:4">
      <c r="D1953" s="323"/>
    </row>
    <row r="1954" spans="4:4">
      <c r="D1954" s="323"/>
    </row>
    <row r="1955" spans="4:4">
      <c r="D1955" s="323"/>
    </row>
    <row r="1956" spans="4:4">
      <c r="D1956" s="323"/>
    </row>
    <row r="1957" spans="4:4">
      <c r="D1957" s="323"/>
    </row>
    <row r="1958" spans="4:4">
      <c r="D1958" s="323"/>
    </row>
    <row r="1959" spans="4:4">
      <c r="D1959" s="323"/>
    </row>
    <row r="1960" spans="4:4">
      <c r="D1960" s="323"/>
    </row>
    <row r="1961" spans="4:4">
      <c r="D1961" s="323"/>
    </row>
    <row r="1962" spans="4:4">
      <c r="D1962" s="323"/>
    </row>
    <row r="1963" spans="4:4">
      <c r="D1963" s="323"/>
    </row>
    <row r="1964" spans="4:4">
      <c r="D1964" s="323"/>
    </row>
    <row r="1965" spans="4:4">
      <c r="D1965" s="323"/>
    </row>
    <row r="1966" spans="4:4">
      <c r="D1966" s="323"/>
    </row>
    <row r="1967" spans="4:4">
      <c r="D1967" s="323"/>
    </row>
    <row r="1968" spans="4:4">
      <c r="D1968" s="323"/>
    </row>
    <row r="1969" spans="4:4">
      <c r="D1969" s="323"/>
    </row>
    <row r="1970" spans="4:4">
      <c r="D1970" s="323"/>
    </row>
    <row r="1971" spans="4:4">
      <c r="D1971" s="323"/>
    </row>
    <row r="1972" spans="4:4">
      <c r="D1972" s="323"/>
    </row>
    <row r="1973" spans="4:4">
      <c r="D1973" s="323"/>
    </row>
    <row r="1974" spans="4:4">
      <c r="D1974" s="323"/>
    </row>
    <row r="1975" spans="4:4">
      <c r="D1975" s="323"/>
    </row>
    <row r="1976" spans="4:4">
      <c r="D1976" s="323"/>
    </row>
    <row r="1977" spans="4:4">
      <c r="D1977" s="323"/>
    </row>
    <row r="1978" spans="4:4">
      <c r="D1978" s="323"/>
    </row>
    <row r="1979" spans="4:4">
      <c r="D1979" s="323"/>
    </row>
    <row r="1980" spans="4:4">
      <c r="D1980" s="323"/>
    </row>
    <row r="1981" spans="4:4">
      <c r="D1981" s="323"/>
    </row>
    <row r="1982" spans="4:4">
      <c r="D1982" s="323"/>
    </row>
    <row r="1983" spans="4:4">
      <c r="D1983" s="323"/>
    </row>
    <row r="1984" spans="4:4">
      <c r="D1984" s="323"/>
    </row>
    <row r="1985" spans="4:4">
      <c r="D1985" s="323"/>
    </row>
    <row r="1986" spans="4:4">
      <c r="D1986" s="323"/>
    </row>
    <row r="1987" spans="4:4">
      <c r="D1987" s="323"/>
    </row>
    <row r="1988" spans="4:4">
      <c r="D1988" s="323"/>
    </row>
    <row r="1989" spans="4:4">
      <c r="D1989" s="323"/>
    </row>
    <row r="1990" spans="4:4">
      <c r="D1990" s="323"/>
    </row>
    <row r="1991" spans="4:4">
      <c r="D1991" s="323"/>
    </row>
    <row r="1992" spans="4:4">
      <c r="D1992" s="323"/>
    </row>
    <row r="1993" spans="4:4">
      <c r="D1993" s="323"/>
    </row>
    <row r="1994" spans="4:4">
      <c r="D1994" s="323"/>
    </row>
    <row r="1995" spans="4:4">
      <c r="D1995" s="323"/>
    </row>
    <row r="1996" spans="4:4">
      <c r="D1996" s="323"/>
    </row>
    <row r="1997" spans="4:4">
      <c r="D1997" s="323"/>
    </row>
    <row r="1998" spans="4:4">
      <c r="D1998" s="323"/>
    </row>
    <row r="1999" spans="4:4">
      <c r="D1999" s="323"/>
    </row>
    <row r="2000" spans="4:4">
      <c r="D2000" s="323"/>
    </row>
    <row r="2001" spans="4:4">
      <c r="D2001" s="323"/>
    </row>
    <row r="2002" spans="4:4">
      <c r="D2002" s="323"/>
    </row>
    <row r="2003" spans="4:4">
      <c r="D2003" s="323"/>
    </row>
    <row r="2004" spans="4:4">
      <c r="D2004" s="323"/>
    </row>
    <row r="2005" spans="4:4">
      <c r="D2005" s="323"/>
    </row>
    <row r="2006" spans="4:4">
      <c r="D2006" s="323"/>
    </row>
    <row r="2007" spans="4:4">
      <c r="D2007" s="323"/>
    </row>
    <row r="2008" spans="4:4">
      <c r="D2008" s="323"/>
    </row>
    <row r="2009" spans="4:4">
      <c r="D2009" s="323"/>
    </row>
    <row r="2010" spans="4:4">
      <c r="D2010" s="323"/>
    </row>
    <row r="2011" spans="4:4">
      <c r="D2011" s="323"/>
    </row>
    <row r="2012" spans="4:4">
      <c r="D2012" s="323"/>
    </row>
    <row r="2013" spans="4:4">
      <c r="D2013" s="323"/>
    </row>
    <row r="2014" spans="4:4">
      <c r="D2014" s="323"/>
    </row>
    <row r="2015" spans="4:4">
      <c r="D2015" s="323"/>
    </row>
    <row r="2016" spans="4:4">
      <c r="D2016" s="323"/>
    </row>
    <row r="2017" spans="4:4">
      <c r="D2017" s="323"/>
    </row>
    <row r="2018" spans="4:4">
      <c r="D2018" s="323"/>
    </row>
    <row r="2019" spans="4:4">
      <c r="D2019" s="323"/>
    </row>
    <row r="2020" spans="4:4">
      <c r="D2020" s="323"/>
    </row>
    <row r="2021" spans="4:4">
      <c r="D2021" s="323"/>
    </row>
    <row r="2022" spans="4:4">
      <c r="D2022" s="323"/>
    </row>
    <row r="2023" spans="4:4">
      <c r="D2023" s="323"/>
    </row>
    <row r="2024" spans="4:4">
      <c r="D2024" s="323"/>
    </row>
    <row r="2025" spans="4:4">
      <c r="D2025" s="323"/>
    </row>
    <row r="2026" spans="4:4">
      <c r="D2026" s="323"/>
    </row>
    <row r="2027" spans="4:4">
      <c r="D2027" s="323"/>
    </row>
    <row r="2028" spans="4:4">
      <c r="D2028" s="323"/>
    </row>
    <row r="2029" spans="4:4">
      <c r="D2029" s="323"/>
    </row>
    <row r="2030" spans="4:4">
      <c r="D2030" s="323"/>
    </row>
    <row r="2031" spans="4:4">
      <c r="D2031" s="323"/>
    </row>
    <row r="2032" spans="4:4">
      <c r="D2032" s="323"/>
    </row>
    <row r="2033" spans="4:4">
      <c r="D2033" s="323"/>
    </row>
    <row r="2034" spans="4:4">
      <c r="D2034" s="323"/>
    </row>
    <row r="2035" spans="4:4">
      <c r="D2035" s="323"/>
    </row>
    <row r="2036" spans="4:4">
      <c r="D2036" s="323"/>
    </row>
    <row r="2037" spans="4:4">
      <c r="D2037" s="323"/>
    </row>
    <row r="2038" spans="4:4">
      <c r="D2038" s="323"/>
    </row>
    <row r="2039" spans="4:4">
      <c r="D2039" s="323"/>
    </row>
    <row r="2040" spans="4:4">
      <c r="D2040" s="323"/>
    </row>
    <row r="2041" spans="4:4">
      <c r="D2041" s="323"/>
    </row>
    <row r="2042" spans="4:4">
      <c r="D2042" s="323"/>
    </row>
    <row r="2043" spans="4:4">
      <c r="D2043" s="323"/>
    </row>
    <row r="2044" spans="4:4">
      <c r="D2044" s="323"/>
    </row>
    <row r="2045" spans="4:4">
      <c r="D2045" s="323"/>
    </row>
    <row r="2046" spans="4:4">
      <c r="D2046" s="323"/>
    </row>
    <row r="2047" spans="4:4">
      <c r="D2047" s="323"/>
    </row>
    <row r="2048" spans="4:4">
      <c r="D2048" s="323"/>
    </row>
    <row r="2049" spans="4:4">
      <c r="D2049" s="323"/>
    </row>
    <row r="2050" spans="4:4">
      <c r="D2050" s="323"/>
    </row>
    <row r="2051" spans="4:4">
      <c r="D2051" s="323"/>
    </row>
    <row r="2052" spans="4:4">
      <c r="D2052" s="323"/>
    </row>
    <row r="2053" spans="4:4">
      <c r="D2053" s="323"/>
    </row>
    <row r="2054" spans="4:4">
      <c r="D2054" s="323"/>
    </row>
    <row r="2055" spans="4:4">
      <c r="D2055" s="323"/>
    </row>
    <row r="2056" spans="4:4">
      <c r="D2056" s="323"/>
    </row>
    <row r="2057" spans="4:4">
      <c r="D2057" s="323"/>
    </row>
    <row r="2058" spans="4:4">
      <c r="D2058" s="323"/>
    </row>
    <row r="2059" spans="4:4">
      <c r="D2059" s="323"/>
    </row>
    <row r="2060" spans="4:4">
      <c r="D2060" s="323"/>
    </row>
    <row r="2061" spans="4:4">
      <c r="D2061" s="323"/>
    </row>
    <row r="2062" spans="4:4">
      <c r="D2062" s="323"/>
    </row>
    <row r="2063" spans="4:4">
      <c r="D2063" s="323"/>
    </row>
    <row r="2064" spans="4:4">
      <c r="D2064" s="323"/>
    </row>
    <row r="2065" spans="4:4">
      <c r="D2065" s="323"/>
    </row>
    <row r="2066" spans="4:4">
      <c r="D2066" s="323"/>
    </row>
    <row r="2067" spans="4:4">
      <c r="D2067" s="323"/>
    </row>
    <row r="2068" spans="4:4">
      <c r="D2068" s="323"/>
    </row>
    <row r="2069" spans="4:4">
      <c r="D2069" s="323"/>
    </row>
    <row r="2070" spans="4:4">
      <c r="D2070" s="323"/>
    </row>
    <row r="2071" spans="4:4">
      <c r="D2071" s="323"/>
    </row>
    <row r="2072" spans="4:4">
      <c r="D2072" s="323"/>
    </row>
    <row r="2073" spans="4:4">
      <c r="D2073" s="323"/>
    </row>
    <row r="2074" spans="4:4">
      <c r="D2074" s="323"/>
    </row>
    <row r="2075" spans="4:4">
      <c r="D2075" s="323"/>
    </row>
    <row r="2076" spans="4:4">
      <c r="D2076" s="323"/>
    </row>
    <row r="2077" spans="4:4">
      <c r="D2077" s="323"/>
    </row>
    <row r="2078" spans="4:4">
      <c r="D2078" s="323"/>
    </row>
    <row r="2079" spans="4:4">
      <c r="D2079" s="323"/>
    </row>
    <row r="2080" spans="4:4">
      <c r="D2080" s="323"/>
    </row>
    <row r="2081" spans="4:4">
      <c r="D2081" s="323"/>
    </row>
    <row r="2082" spans="4:4">
      <c r="D2082" s="323"/>
    </row>
    <row r="2083" spans="4:4">
      <c r="D2083" s="323"/>
    </row>
    <row r="2084" spans="4:4">
      <c r="D2084" s="323"/>
    </row>
    <row r="2085" spans="4:4">
      <c r="D2085" s="323"/>
    </row>
    <row r="2086" spans="4:4">
      <c r="D2086" s="323"/>
    </row>
    <row r="2087" spans="4:4">
      <c r="D2087" s="323"/>
    </row>
    <row r="2088" spans="4:4">
      <c r="D2088" s="323"/>
    </row>
    <row r="2089" spans="4:4">
      <c r="D2089" s="323"/>
    </row>
    <row r="2090" spans="4:4">
      <c r="D2090" s="323"/>
    </row>
    <row r="2091" spans="4:4">
      <c r="D2091" s="323"/>
    </row>
    <row r="2092" spans="4:4">
      <c r="D2092" s="323"/>
    </row>
    <row r="2093" spans="4:4">
      <c r="D2093" s="323"/>
    </row>
    <row r="2094" spans="4:4">
      <c r="D2094" s="323"/>
    </row>
    <row r="2095" spans="4:4">
      <c r="D2095" s="323"/>
    </row>
    <row r="2096" spans="4:4">
      <c r="D2096" s="323"/>
    </row>
    <row r="2097" spans="4:4">
      <c r="D2097" s="323"/>
    </row>
    <row r="2098" spans="4:4">
      <c r="D2098" s="323"/>
    </row>
    <row r="2099" spans="4:4">
      <c r="D2099" s="323"/>
    </row>
    <row r="2100" spans="4:4">
      <c r="D2100" s="323"/>
    </row>
    <row r="2101" spans="4:4">
      <c r="D2101" s="323"/>
    </row>
    <row r="2102" spans="4:4">
      <c r="D2102" s="323"/>
    </row>
    <row r="2103" spans="4:4">
      <c r="D2103" s="323"/>
    </row>
    <row r="2104" spans="4:4">
      <c r="D2104" s="323"/>
    </row>
    <row r="2105" spans="4:4">
      <c r="D2105" s="323"/>
    </row>
    <row r="2106" spans="4:4">
      <c r="D2106" s="323"/>
    </row>
    <row r="2107" spans="4:4">
      <c r="D2107" s="323"/>
    </row>
    <row r="2108" spans="4:4">
      <c r="D2108" s="323"/>
    </row>
    <row r="2109" spans="4:4">
      <c r="D2109" s="323"/>
    </row>
    <row r="2110" spans="4:4">
      <c r="D2110" s="323"/>
    </row>
    <row r="2111" spans="4:4">
      <c r="D2111" s="323"/>
    </row>
    <row r="2112" spans="4:4">
      <c r="D2112" s="323"/>
    </row>
    <row r="2113" spans="4:4">
      <c r="D2113" s="323"/>
    </row>
    <row r="2114" spans="4:4">
      <c r="D2114" s="323"/>
    </row>
    <row r="2115" spans="4:4">
      <c r="D2115" s="323"/>
    </row>
    <row r="2116" spans="4:4">
      <c r="D2116" s="323"/>
    </row>
    <row r="2117" spans="4:4">
      <c r="D2117" s="323"/>
    </row>
    <row r="2118" spans="4:4">
      <c r="D2118" s="323"/>
    </row>
    <row r="2119" spans="4:4">
      <c r="D2119" s="323"/>
    </row>
    <row r="2120" spans="4:4">
      <c r="D2120" s="323"/>
    </row>
    <row r="2121" spans="4:4">
      <c r="D2121" s="323"/>
    </row>
    <row r="2122" spans="4:4">
      <c r="D2122" s="323"/>
    </row>
    <row r="2123" spans="4:4">
      <c r="D2123" s="323"/>
    </row>
    <row r="2124" spans="4:4">
      <c r="D2124" s="323"/>
    </row>
    <row r="2125" spans="4:4">
      <c r="D2125" s="323"/>
    </row>
    <row r="2126" spans="4:4">
      <c r="D2126" s="323"/>
    </row>
    <row r="2127" spans="4:4">
      <c r="D2127" s="323"/>
    </row>
    <row r="2128" spans="4:4">
      <c r="D2128" s="323"/>
    </row>
    <row r="2129" spans="4:4">
      <c r="D2129" s="323"/>
    </row>
    <row r="2130" spans="4:4">
      <c r="D2130" s="323"/>
    </row>
    <row r="2131" spans="4:4">
      <c r="D2131" s="323"/>
    </row>
    <row r="2132" spans="4:4">
      <c r="D2132" s="323"/>
    </row>
    <row r="2133" spans="4:4">
      <c r="D2133" s="323"/>
    </row>
    <row r="2134" spans="4:4">
      <c r="D2134" s="323"/>
    </row>
    <row r="2135" spans="4:4">
      <c r="D2135" s="323"/>
    </row>
    <row r="2136" spans="4:4">
      <c r="D2136" s="323"/>
    </row>
    <row r="2137" spans="4:4">
      <c r="D2137" s="323"/>
    </row>
    <row r="2138" spans="4:4">
      <c r="D2138" s="323"/>
    </row>
    <row r="2139" spans="4:4">
      <c r="D2139" s="323"/>
    </row>
    <row r="2140" spans="4:4">
      <c r="D2140" s="323"/>
    </row>
    <row r="2141" spans="4:4">
      <c r="D2141" s="323"/>
    </row>
    <row r="2142" spans="4:4">
      <c r="D2142" s="323"/>
    </row>
    <row r="2143" spans="4:4">
      <c r="D2143" s="323"/>
    </row>
    <row r="2144" spans="4:4">
      <c r="D2144" s="323"/>
    </row>
    <row r="2145" spans="4:4">
      <c r="D2145" s="323"/>
    </row>
    <row r="2146" spans="4:4">
      <c r="D2146" s="323"/>
    </row>
    <row r="2147" spans="4:4">
      <c r="D2147" s="323"/>
    </row>
    <row r="2148" spans="4:4">
      <c r="D2148" s="323"/>
    </row>
    <row r="2149" spans="4:4">
      <c r="D2149" s="323"/>
    </row>
    <row r="2150" spans="4:4">
      <c r="D2150" s="323"/>
    </row>
    <row r="2151" spans="4:4">
      <c r="D2151" s="323"/>
    </row>
    <row r="2152" spans="4:4">
      <c r="D2152" s="323"/>
    </row>
    <row r="2153" spans="4:4">
      <c r="D2153" s="323"/>
    </row>
    <row r="2154" spans="4:4">
      <c r="D2154" s="323"/>
    </row>
    <row r="2155" spans="4:4">
      <c r="D2155" s="323"/>
    </row>
    <row r="2156" spans="4:4">
      <c r="D2156" s="323"/>
    </row>
    <row r="2157" spans="4:4">
      <c r="D2157" s="323"/>
    </row>
    <row r="2158" spans="4:4">
      <c r="D2158" s="323"/>
    </row>
    <row r="2159" spans="4:4">
      <c r="D2159" s="323"/>
    </row>
    <row r="2160" spans="4:4">
      <c r="D2160" s="323"/>
    </row>
    <row r="2161" spans="4:4">
      <c r="D2161" s="323"/>
    </row>
    <row r="2162" spans="4:4">
      <c r="D2162" s="323"/>
    </row>
    <row r="2163" spans="4:4">
      <c r="D2163" s="323"/>
    </row>
    <row r="2164" spans="4:4">
      <c r="D2164" s="323"/>
    </row>
    <row r="2165" spans="4:4">
      <c r="D2165" s="323"/>
    </row>
    <row r="2166" spans="4:4">
      <c r="D2166" s="323"/>
    </row>
    <row r="2167" spans="4:4">
      <c r="D2167" s="323"/>
    </row>
    <row r="2168" spans="4:4">
      <c r="D2168" s="323"/>
    </row>
    <row r="2169" spans="4:4">
      <c r="D2169" s="323"/>
    </row>
    <row r="2170" spans="4:4">
      <c r="D2170" s="323"/>
    </row>
    <row r="2171" spans="4:4">
      <c r="D2171" s="323"/>
    </row>
    <row r="2172" spans="4:4">
      <c r="D2172" s="323"/>
    </row>
    <row r="2173" spans="4:4">
      <c r="D2173" s="323"/>
    </row>
    <row r="2174" spans="4:4">
      <c r="D2174" s="323"/>
    </row>
    <row r="2175" spans="4:4">
      <c r="D2175" s="323"/>
    </row>
    <row r="2176" spans="4:4">
      <c r="D2176" s="323"/>
    </row>
    <row r="2177" spans="4:4">
      <c r="D2177" s="323"/>
    </row>
    <row r="2178" spans="4:4">
      <c r="D2178" s="323"/>
    </row>
    <row r="2179" spans="4:4">
      <c r="D2179" s="323"/>
    </row>
    <row r="2180" spans="4:4">
      <c r="D2180" s="323"/>
    </row>
    <row r="2181" spans="4:4">
      <c r="D2181" s="323"/>
    </row>
    <row r="2182" spans="4:4">
      <c r="D2182" s="323"/>
    </row>
    <row r="2183" spans="4:4">
      <c r="D2183" s="323"/>
    </row>
    <row r="2184" spans="4:4">
      <c r="D2184" s="323"/>
    </row>
    <row r="2185" spans="4:4">
      <c r="D2185" s="323"/>
    </row>
    <row r="2186" spans="4:4">
      <c r="D2186" s="323"/>
    </row>
    <row r="2187" spans="4:4">
      <c r="D2187" s="323"/>
    </row>
    <row r="2188" spans="4:4">
      <c r="D2188" s="323"/>
    </row>
    <row r="2189" spans="4:4">
      <c r="D2189" s="323"/>
    </row>
    <row r="2190" spans="4:4">
      <c r="D2190" s="323"/>
    </row>
    <row r="2191" spans="4:4">
      <c r="D2191" s="323"/>
    </row>
    <row r="2192" spans="4:4">
      <c r="D2192" s="323"/>
    </row>
    <row r="2193" spans="4:4">
      <c r="D2193" s="323"/>
    </row>
    <row r="2194" spans="4:4">
      <c r="D2194" s="323"/>
    </row>
    <row r="2195" spans="4:4">
      <c r="D2195" s="323"/>
    </row>
    <row r="2196" spans="4:4">
      <c r="D2196" s="323"/>
    </row>
    <row r="2197" spans="4:4">
      <c r="D2197" s="323"/>
    </row>
    <row r="2198" spans="4:4">
      <c r="D2198" s="323"/>
    </row>
    <row r="2199" spans="4:4">
      <c r="D2199" s="323"/>
    </row>
    <row r="2200" spans="4:4">
      <c r="D2200" s="323"/>
    </row>
    <row r="2201" spans="4:4">
      <c r="D2201" s="323"/>
    </row>
    <row r="2202" spans="4:4">
      <c r="D2202" s="323"/>
    </row>
    <row r="2203" spans="4:4">
      <c r="D2203" s="323"/>
    </row>
    <row r="2204" spans="4:4">
      <c r="D2204" s="323"/>
    </row>
    <row r="2205" spans="4:4">
      <c r="D2205" s="323"/>
    </row>
    <row r="2206" spans="4:4">
      <c r="D2206" s="323"/>
    </row>
    <row r="2207" spans="4:4">
      <c r="D2207" s="323"/>
    </row>
    <row r="2208" spans="4:4">
      <c r="D2208" s="323"/>
    </row>
    <row r="2209" spans="4:4">
      <c r="D2209" s="323"/>
    </row>
    <row r="2210" spans="4:4">
      <c r="D2210" s="323"/>
    </row>
    <row r="2211" spans="4:4">
      <c r="D2211" s="323"/>
    </row>
    <row r="2212" spans="4:4">
      <c r="D2212" s="323"/>
    </row>
    <row r="2213" spans="4:4">
      <c r="D2213" s="323"/>
    </row>
    <row r="2214" spans="4:4">
      <c r="D2214" s="323"/>
    </row>
    <row r="2215" spans="4:4">
      <c r="D2215" s="323"/>
    </row>
    <row r="2216" spans="4:4">
      <c r="D2216" s="323"/>
    </row>
    <row r="2217" spans="4:4">
      <c r="D2217" s="323"/>
    </row>
    <row r="2218" spans="4:4">
      <c r="D2218" s="323"/>
    </row>
    <row r="2219" spans="4:4">
      <c r="D2219" s="323"/>
    </row>
    <row r="2220" spans="4:4">
      <c r="D2220" s="323"/>
    </row>
    <row r="2221" spans="4:4">
      <c r="D2221" s="323"/>
    </row>
    <row r="2222" spans="4:4">
      <c r="D2222" s="323"/>
    </row>
    <row r="2223" spans="4:4">
      <c r="D2223" s="323"/>
    </row>
    <row r="2224" spans="4:4">
      <c r="D2224" s="323"/>
    </row>
    <row r="2225" spans="4:4">
      <c r="D2225" s="323"/>
    </row>
    <row r="2226" spans="4:4">
      <c r="D2226" s="323"/>
    </row>
    <row r="2227" spans="4:4">
      <c r="D2227" s="323"/>
    </row>
    <row r="2228" spans="4:4">
      <c r="D2228" s="323"/>
    </row>
    <row r="2229" spans="4:4">
      <c r="D2229" s="323"/>
    </row>
    <row r="2230" spans="4:4">
      <c r="D2230" s="323"/>
    </row>
    <row r="2231" spans="4:4">
      <c r="D2231" s="323"/>
    </row>
    <row r="2232" spans="4:4">
      <c r="D2232" s="323"/>
    </row>
    <row r="2233" spans="4:4">
      <c r="D2233" s="323"/>
    </row>
    <row r="2234" spans="4:4">
      <c r="D2234" s="323"/>
    </row>
    <row r="2235" spans="4:4">
      <c r="D2235" s="323"/>
    </row>
    <row r="2236" spans="4:4">
      <c r="D2236" s="323"/>
    </row>
    <row r="2237" spans="4:4">
      <c r="D2237" s="323"/>
    </row>
    <row r="2238" spans="4:4">
      <c r="D2238" s="323"/>
    </row>
    <row r="2239" spans="4:4">
      <c r="D2239" s="323"/>
    </row>
    <row r="2240" spans="4:4">
      <c r="D2240" s="323"/>
    </row>
    <row r="2241" spans="4:4">
      <c r="D2241" s="323"/>
    </row>
    <row r="2242" spans="4:4">
      <c r="D2242" s="323"/>
    </row>
    <row r="2243" spans="4:4">
      <c r="D2243" s="323"/>
    </row>
    <row r="2244" spans="4:4">
      <c r="D2244" s="323"/>
    </row>
    <row r="2245" spans="4:4">
      <c r="D2245" s="323"/>
    </row>
    <row r="2246" spans="4:4">
      <c r="D2246" s="323"/>
    </row>
    <row r="2247" spans="4:4">
      <c r="D2247" s="323"/>
    </row>
    <row r="2248" spans="4:4">
      <c r="D2248" s="323"/>
    </row>
    <row r="2249" spans="4:4">
      <c r="D2249" s="323"/>
    </row>
    <row r="2250" spans="4:4">
      <c r="D2250" s="323"/>
    </row>
    <row r="2251" spans="4:4">
      <c r="D2251" s="323"/>
    </row>
    <row r="2252" spans="4:4">
      <c r="D2252" s="323"/>
    </row>
    <row r="2253" spans="4:4">
      <c r="D2253" s="323"/>
    </row>
    <row r="2254" spans="4:4">
      <c r="D2254" s="323"/>
    </row>
    <row r="2255" spans="4:4">
      <c r="D2255" s="323"/>
    </row>
    <row r="2256" spans="4:4">
      <c r="D2256" s="323"/>
    </row>
    <row r="2257" spans="4:4">
      <c r="D2257" s="323"/>
    </row>
    <row r="2258" spans="4:4">
      <c r="D2258" s="323"/>
    </row>
    <row r="2259" spans="4:4">
      <c r="D2259" s="323"/>
    </row>
    <row r="2260" spans="4:4">
      <c r="D2260" s="323"/>
    </row>
    <row r="2261" spans="4:4">
      <c r="D2261" s="323"/>
    </row>
    <row r="2262" spans="4:4">
      <c r="D2262" s="323"/>
    </row>
    <row r="2263" spans="4:4">
      <c r="D2263" s="323"/>
    </row>
    <row r="2264" spans="4:4">
      <c r="D2264" s="323"/>
    </row>
    <row r="2265" spans="4:4">
      <c r="D2265" s="323"/>
    </row>
    <row r="2266" spans="4:4">
      <c r="D2266" s="323"/>
    </row>
    <row r="2267" spans="4:4">
      <c r="D2267" s="323"/>
    </row>
    <row r="2268" spans="4:4">
      <c r="D2268" s="323"/>
    </row>
    <row r="2269" spans="4:4">
      <c r="D2269" s="323"/>
    </row>
    <row r="2270" spans="4:4">
      <c r="D2270" s="323"/>
    </row>
    <row r="2271" spans="4:4">
      <c r="D2271" s="323"/>
    </row>
    <row r="2272" spans="4:4">
      <c r="D2272" s="323"/>
    </row>
    <row r="2273" spans="4:4">
      <c r="D2273" s="323"/>
    </row>
    <row r="2274" spans="4:4">
      <c r="D2274" s="323"/>
    </row>
    <row r="2275" spans="4:4">
      <c r="D2275" s="323"/>
    </row>
    <row r="2276" spans="4:4">
      <c r="D2276" s="323"/>
    </row>
    <row r="2277" spans="4:4">
      <c r="D2277" s="323"/>
    </row>
    <row r="2278" spans="4:4">
      <c r="D2278" s="323"/>
    </row>
    <row r="2279" spans="4:4">
      <c r="D2279" s="323"/>
    </row>
    <row r="2280" spans="4:4">
      <c r="D2280" s="323"/>
    </row>
    <row r="2281" spans="4:4">
      <c r="D2281" s="323"/>
    </row>
    <row r="2282" spans="4:4">
      <c r="D2282" s="323"/>
    </row>
    <row r="2283" spans="4:4">
      <c r="D2283" s="323"/>
    </row>
    <row r="2284" spans="4:4">
      <c r="D2284" s="323"/>
    </row>
    <row r="2285" spans="4:4">
      <c r="D2285" s="323"/>
    </row>
    <row r="2286" spans="4:4">
      <c r="D2286" s="323"/>
    </row>
    <row r="2287" spans="4:4">
      <c r="D2287" s="323"/>
    </row>
    <row r="2288" spans="4:4">
      <c r="D2288" s="323"/>
    </row>
    <row r="2289" spans="4:4">
      <c r="D2289" s="323"/>
    </row>
    <row r="2290" spans="4:4">
      <c r="D2290" s="323"/>
    </row>
    <row r="2291" spans="4:4">
      <c r="D2291" s="323"/>
    </row>
    <row r="2292" spans="4:4">
      <c r="D2292" s="323"/>
    </row>
    <row r="2293" spans="4:4">
      <c r="D2293" s="323"/>
    </row>
    <row r="2294" spans="4:4">
      <c r="D2294" s="323"/>
    </row>
    <row r="2295" spans="4:4">
      <c r="D2295" s="323"/>
    </row>
    <row r="2296" spans="4:4">
      <c r="D2296" s="323"/>
    </row>
    <row r="2297" spans="4:4">
      <c r="D2297" s="323"/>
    </row>
    <row r="2298" spans="4:4">
      <c r="D2298" s="323"/>
    </row>
    <row r="2299" spans="4:4">
      <c r="D2299" s="323"/>
    </row>
    <row r="2300" spans="4:4">
      <c r="D2300" s="323"/>
    </row>
    <row r="2301" spans="4:4">
      <c r="D2301" s="323"/>
    </row>
    <row r="2302" spans="4:4">
      <c r="D2302" s="323"/>
    </row>
    <row r="2303" spans="4:4">
      <c r="D2303" s="323"/>
    </row>
    <row r="2304" spans="4:4">
      <c r="D2304" s="323"/>
    </row>
    <row r="2305" spans="4:4">
      <c r="D2305" s="323"/>
    </row>
    <row r="2306" spans="4:4">
      <c r="D2306" s="323"/>
    </row>
    <row r="2307" spans="4:4">
      <c r="D2307" s="323"/>
    </row>
    <row r="2308" spans="4:4">
      <c r="D2308" s="323"/>
    </row>
    <row r="2309" spans="4:4">
      <c r="D2309" s="323"/>
    </row>
    <row r="2310" spans="4:4">
      <c r="D2310" s="323"/>
    </row>
    <row r="2311" spans="4:4">
      <c r="D2311" s="323"/>
    </row>
    <row r="2312" spans="4:4">
      <c r="D2312" s="323"/>
    </row>
    <row r="2313" spans="4:4">
      <c r="D2313" s="323"/>
    </row>
    <row r="2314" spans="4:4">
      <c r="D2314" s="323"/>
    </row>
    <row r="2315" spans="4:4">
      <c r="D2315" s="323"/>
    </row>
    <row r="2316" spans="4:4">
      <c r="D2316" s="323"/>
    </row>
    <row r="2317" spans="4:4">
      <c r="D2317" s="323"/>
    </row>
    <row r="2318" spans="4:4">
      <c r="D2318" s="323"/>
    </row>
    <row r="2319" spans="4:4">
      <c r="D2319" s="323"/>
    </row>
    <row r="2320" spans="4:4">
      <c r="D2320" s="323"/>
    </row>
    <row r="2321" spans="4:4">
      <c r="D2321" s="323"/>
    </row>
    <row r="2322" spans="4:4">
      <c r="D2322" s="323"/>
    </row>
    <row r="2323" spans="4:4">
      <c r="D2323" s="323"/>
    </row>
    <row r="2324" spans="4:4">
      <c r="D2324" s="323"/>
    </row>
    <row r="2325" spans="4:4">
      <c r="D2325" s="323"/>
    </row>
    <row r="2326" spans="4:4">
      <c r="D2326" s="323"/>
    </row>
    <row r="2327" spans="4:4">
      <c r="D2327" s="323"/>
    </row>
    <row r="2328" spans="4:4">
      <c r="D2328" s="323"/>
    </row>
    <row r="2329" spans="4:4">
      <c r="D2329" s="323"/>
    </row>
    <row r="2330" spans="4:4">
      <c r="D2330" s="323"/>
    </row>
    <row r="2331" spans="4:4">
      <c r="D2331" s="323"/>
    </row>
    <row r="2332" spans="4:4">
      <c r="D2332" s="323"/>
    </row>
    <row r="2333" spans="4:4">
      <c r="D2333" s="323"/>
    </row>
    <row r="2334" spans="4:4">
      <c r="D2334" s="323"/>
    </row>
    <row r="2335" spans="4:4">
      <c r="D2335" s="323"/>
    </row>
    <row r="2336" spans="4:4">
      <c r="D2336" s="323"/>
    </row>
    <row r="2337" spans="4:4">
      <c r="D2337" s="323"/>
    </row>
    <row r="2338" spans="4:4">
      <c r="D2338" s="323"/>
    </row>
    <row r="2339" spans="4:4">
      <c r="D2339" s="323"/>
    </row>
    <row r="2340" spans="4:4">
      <c r="D2340" s="323"/>
    </row>
    <row r="2341" spans="4:4">
      <c r="D2341" s="323"/>
    </row>
    <row r="2342" spans="4:4">
      <c r="D2342" s="323"/>
    </row>
    <row r="2343" spans="4:4">
      <c r="D2343" s="323"/>
    </row>
    <row r="2344" spans="4:4">
      <c r="D2344" s="323"/>
    </row>
    <row r="2345" spans="4:4">
      <c r="D2345" s="323"/>
    </row>
    <row r="2346" spans="4:4">
      <c r="D2346" s="323"/>
    </row>
    <row r="2347" spans="4:4">
      <c r="D2347" s="323"/>
    </row>
    <row r="2348" spans="4:4">
      <c r="D2348" s="323"/>
    </row>
    <row r="2349" spans="4:4">
      <c r="D2349" s="323"/>
    </row>
    <row r="2350" spans="4:4">
      <c r="D2350" s="323"/>
    </row>
    <row r="2351" spans="4:4">
      <c r="D2351" s="323"/>
    </row>
    <row r="2352" spans="4:4">
      <c r="D2352" s="323"/>
    </row>
    <row r="2353" spans="4:4">
      <c r="D2353" s="323"/>
    </row>
    <row r="2354" spans="4:4">
      <c r="D2354" s="323"/>
    </row>
    <row r="2355" spans="4:4">
      <c r="D2355" s="323"/>
    </row>
    <row r="2356" spans="4:4">
      <c r="D2356" s="323"/>
    </row>
    <row r="2357" spans="4:4">
      <c r="D2357" s="323"/>
    </row>
    <row r="2358" spans="4:4">
      <c r="D2358" s="323"/>
    </row>
    <row r="2359" spans="4:4">
      <c r="D2359" s="323"/>
    </row>
    <row r="2360" spans="4:4">
      <c r="D2360" s="323"/>
    </row>
    <row r="2361" spans="4:4">
      <c r="D2361" s="323"/>
    </row>
    <row r="2362" spans="4:4">
      <c r="D2362" s="323"/>
    </row>
    <row r="2363" spans="4:4">
      <c r="D2363" s="323"/>
    </row>
    <row r="2364" spans="4:4">
      <c r="D2364" s="323"/>
    </row>
    <row r="2365" spans="4:4">
      <c r="D2365" s="323"/>
    </row>
    <row r="2366" spans="4:4">
      <c r="D2366" s="323"/>
    </row>
    <row r="2367" spans="4:4">
      <c r="D2367" s="323"/>
    </row>
    <row r="2368" spans="4:4">
      <c r="D2368" s="323"/>
    </row>
    <row r="2369" spans="4:4">
      <c r="D2369" s="323"/>
    </row>
    <row r="2370" spans="4:4">
      <c r="D2370" s="323"/>
    </row>
    <row r="2371" spans="4:4">
      <c r="D2371" s="323"/>
    </row>
    <row r="2372" spans="4:4">
      <c r="D2372" s="323"/>
    </row>
    <row r="2373" spans="4:4">
      <c r="D2373" s="323"/>
    </row>
    <row r="2374" spans="4:4">
      <c r="D2374" s="323"/>
    </row>
    <row r="2375" spans="4:4">
      <c r="D2375" s="323"/>
    </row>
    <row r="2376" spans="4:4">
      <c r="D2376" s="323"/>
    </row>
    <row r="2377" spans="4:4">
      <c r="D2377" s="323"/>
    </row>
    <row r="2378" spans="4:4">
      <c r="D2378" s="323"/>
    </row>
    <row r="2379" spans="4:4">
      <c r="D2379" s="323"/>
    </row>
    <row r="2380" spans="4:4">
      <c r="D2380" s="323"/>
    </row>
    <row r="2381" spans="4:4">
      <c r="D2381" s="323"/>
    </row>
    <row r="2382" spans="4:4">
      <c r="D2382" s="323"/>
    </row>
    <row r="2383" spans="4:4">
      <c r="D2383" s="323"/>
    </row>
    <row r="2384" spans="4:4">
      <c r="D2384" s="323"/>
    </row>
    <row r="2385" spans="4:4">
      <c r="D2385" s="323"/>
    </row>
    <row r="2386" spans="4:4">
      <c r="D2386" s="323"/>
    </row>
    <row r="2387" spans="4:4">
      <c r="D2387" s="323"/>
    </row>
    <row r="2388" spans="4:4">
      <c r="D2388" s="323"/>
    </row>
    <row r="2389" spans="4:4">
      <c r="D2389" s="323"/>
    </row>
    <row r="2390" spans="4:4">
      <c r="D2390" s="323"/>
    </row>
    <row r="2391" spans="4:4">
      <c r="D2391" s="323"/>
    </row>
    <row r="2392" spans="4:4">
      <c r="D2392" s="323"/>
    </row>
    <row r="2393" spans="4:4">
      <c r="D2393" s="323"/>
    </row>
    <row r="2394" spans="4:4">
      <c r="D2394" s="323"/>
    </row>
    <row r="2395" spans="4:4">
      <c r="D2395" s="323"/>
    </row>
    <row r="2396" spans="4:4">
      <c r="D2396" s="323"/>
    </row>
    <row r="2397" spans="4:4">
      <c r="D2397" s="323"/>
    </row>
    <row r="2398" spans="4:4">
      <c r="D2398" s="323"/>
    </row>
    <row r="2399" spans="4:4">
      <c r="D2399" s="323"/>
    </row>
    <row r="2400" spans="4:4">
      <c r="D2400" s="323"/>
    </row>
    <row r="2401" spans="4:4">
      <c r="D2401" s="323"/>
    </row>
    <row r="2402" spans="4:4">
      <c r="D2402" s="323"/>
    </row>
    <row r="2403" spans="4:4">
      <c r="D2403" s="323"/>
    </row>
    <row r="2404" spans="4:4">
      <c r="D2404" s="323"/>
    </row>
    <row r="2405" spans="4:4">
      <c r="D2405" s="323"/>
    </row>
    <row r="2406" spans="4:4">
      <c r="D2406" s="323"/>
    </row>
    <row r="2407" spans="4:4">
      <c r="D2407" s="323"/>
    </row>
    <row r="2408" spans="4:4">
      <c r="D2408" s="323"/>
    </row>
    <row r="2409" spans="4:4">
      <c r="D2409" s="323"/>
    </row>
    <row r="2410" spans="4:4">
      <c r="D2410" s="323"/>
    </row>
    <row r="2411" spans="4:4">
      <c r="D2411" s="323"/>
    </row>
    <row r="2412" spans="4:4">
      <c r="D2412" s="323"/>
    </row>
    <row r="2413" spans="4:4">
      <c r="D2413" s="323"/>
    </row>
    <row r="2414" spans="4:4">
      <c r="D2414" s="323"/>
    </row>
    <row r="2415" spans="4:4">
      <c r="D2415" s="323"/>
    </row>
    <row r="2416" spans="4:4">
      <c r="D2416" s="323"/>
    </row>
    <row r="2417" spans="4:4">
      <c r="D2417" s="323"/>
    </row>
    <row r="2418" spans="4:4">
      <c r="D2418" s="323"/>
    </row>
    <row r="2419" spans="4:4">
      <c r="D2419" s="323"/>
    </row>
    <row r="2420" spans="4:4">
      <c r="D2420" s="323"/>
    </row>
    <row r="2421" spans="4:4">
      <c r="D2421" s="323"/>
    </row>
    <row r="2422" spans="4:4">
      <c r="D2422" s="323"/>
    </row>
    <row r="2423" spans="4:4">
      <c r="D2423" s="323"/>
    </row>
    <row r="2424" spans="4:4">
      <c r="D2424" s="323"/>
    </row>
    <row r="2425" spans="4:4">
      <c r="D2425" s="323"/>
    </row>
    <row r="2426" spans="4:4">
      <c r="D2426" s="323"/>
    </row>
    <row r="2427" spans="4:4">
      <c r="D2427" s="323"/>
    </row>
    <row r="2428" spans="4:4">
      <c r="D2428" s="323"/>
    </row>
    <row r="2429" spans="4:4">
      <c r="D2429" s="323"/>
    </row>
    <row r="2430" spans="4:4">
      <c r="D2430" s="323"/>
    </row>
    <row r="2431" spans="4:4">
      <c r="D2431" s="323"/>
    </row>
    <row r="2432" spans="4:4">
      <c r="D2432" s="323"/>
    </row>
    <row r="2433" spans="4:4">
      <c r="D2433" s="323"/>
    </row>
    <row r="2434" spans="4:4">
      <c r="D2434" s="323"/>
    </row>
    <row r="2435" spans="4:4">
      <c r="D2435" s="323"/>
    </row>
    <row r="2436" spans="4:4">
      <c r="D2436" s="323"/>
    </row>
    <row r="2437" spans="4:4">
      <c r="D2437" s="323"/>
    </row>
    <row r="2438" spans="4:4">
      <c r="D2438" s="323"/>
    </row>
    <row r="2439" spans="4:4">
      <c r="D2439" s="323"/>
    </row>
    <row r="2440" spans="4:4">
      <c r="D2440" s="323"/>
    </row>
    <row r="2441" spans="4:4">
      <c r="D2441" s="323"/>
    </row>
    <row r="2442" spans="4:4">
      <c r="D2442" s="323"/>
    </row>
    <row r="2443" spans="4:4">
      <c r="D2443" s="323"/>
    </row>
    <row r="2444" spans="4:4">
      <c r="D2444" s="323"/>
    </row>
    <row r="2445" spans="4:4">
      <c r="D2445" s="323"/>
    </row>
    <row r="2446" spans="4:4">
      <c r="D2446" s="323"/>
    </row>
    <row r="2447" spans="4:4">
      <c r="D2447" s="323"/>
    </row>
    <row r="2448" spans="4:4">
      <c r="D2448" s="323"/>
    </row>
    <row r="2449" spans="4:4">
      <c r="D2449" s="323"/>
    </row>
    <row r="2450" spans="4:4">
      <c r="D2450" s="323"/>
    </row>
    <row r="2451" spans="4:4">
      <c r="D2451" s="323"/>
    </row>
    <row r="2452" spans="4:4">
      <c r="D2452" s="323"/>
    </row>
    <row r="2453" spans="4:4">
      <c r="D2453" s="323"/>
    </row>
    <row r="2454" spans="4:4">
      <c r="D2454" s="323"/>
    </row>
    <row r="2455" spans="4:4">
      <c r="D2455" s="323"/>
    </row>
    <row r="2456" spans="4:4">
      <c r="D2456" s="323"/>
    </row>
    <row r="2457" spans="4:4">
      <c r="D2457" s="323"/>
    </row>
    <row r="2458" spans="4:4">
      <c r="D2458" s="323"/>
    </row>
    <row r="2459" spans="4:4">
      <c r="D2459" s="323"/>
    </row>
    <row r="2460" spans="4:4">
      <c r="D2460" s="323"/>
    </row>
    <row r="2461" spans="4:4">
      <c r="D2461" s="323"/>
    </row>
    <row r="2462" spans="4:4">
      <c r="D2462" s="323"/>
    </row>
    <row r="2463" spans="4:4">
      <c r="D2463" s="323"/>
    </row>
    <row r="2464" spans="4:4">
      <c r="D2464" s="323"/>
    </row>
    <row r="2465" spans="4:4">
      <c r="D2465" s="323"/>
    </row>
    <row r="2466" spans="4:4">
      <c r="D2466" s="323"/>
    </row>
    <row r="2467" spans="4:4">
      <c r="D2467" s="323"/>
    </row>
    <row r="2468" spans="4:4">
      <c r="D2468" s="323"/>
    </row>
    <row r="2469" spans="4:4">
      <c r="D2469" s="323"/>
    </row>
    <row r="2470" spans="4:4">
      <c r="D2470" s="323"/>
    </row>
    <row r="2471" spans="4:4">
      <c r="D2471" s="323"/>
    </row>
    <row r="2472" spans="4:4">
      <c r="D2472" s="323"/>
    </row>
    <row r="2473" spans="4:4">
      <c r="D2473" s="323"/>
    </row>
    <row r="2474" spans="4:4">
      <c r="D2474" s="323"/>
    </row>
    <row r="2475" spans="4:4">
      <c r="D2475" s="323"/>
    </row>
    <row r="2476" spans="4:4">
      <c r="D2476" s="323"/>
    </row>
    <row r="2477" spans="4:4">
      <c r="D2477" s="323"/>
    </row>
    <row r="2478" spans="4:4">
      <c r="D2478" s="323"/>
    </row>
    <row r="2479" spans="4:4">
      <c r="D2479" s="323"/>
    </row>
    <row r="2480" spans="4:4">
      <c r="D2480" s="323"/>
    </row>
    <row r="2481" spans="4:4">
      <c r="D2481" s="323"/>
    </row>
    <row r="2482" spans="4:4">
      <c r="D2482" s="323"/>
    </row>
    <row r="2483" spans="4:4">
      <c r="D2483" s="323"/>
    </row>
    <row r="2484" spans="4:4">
      <c r="D2484" s="323"/>
    </row>
    <row r="2485" spans="4:4">
      <c r="D2485" s="323"/>
    </row>
    <row r="2486" spans="4:4">
      <c r="D2486" s="323"/>
    </row>
    <row r="2487" spans="4:4">
      <c r="D2487" s="323"/>
    </row>
    <row r="2488" spans="4:4">
      <c r="D2488" s="323"/>
    </row>
    <row r="2489" spans="4:4">
      <c r="D2489" s="323"/>
    </row>
    <row r="2490" spans="4:4">
      <c r="D2490" s="323"/>
    </row>
    <row r="2491" spans="4:4">
      <c r="D2491" s="323"/>
    </row>
    <row r="2492" spans="4:4">
      <c r="D2492" s="323"/>
    </row>
    <row r="2493" spans="4:4">
      <c r="D2493" s="323"/>
    </row>
    <row r="2494" spans="4:4">
      <c r="D2494" s="323"/>
    </row>
    <row r="2495" spans="4:4">
      <c r="D2495" s="323"/>
    </row>
    <row r="2496" spans="4:4">
      <c r="D2496" s="323"/>
    </row>
    <row r="2497" spans="4:4">
      <c r="D2497" s="323"/>
    </row>
    <row r="2498" spans="4:4">
      <c r="D2498" s="323"/>
    </row>
    <row r="2499" spans="4:4">
      <c r="D2499" s="323"/>
    </row>
    <row r="2500" spans="4:4">
      <c r="D2500" s="323"/>
    </row>
    <row r="2501" spans="4:4">
      <c r="D2501" s="323"/>
    </row>
    <row r="2502" spans="4:4">
      <c r="D2502" s="323"/>
    </row>
    <row r="2503" spans="4:4">
      <c r="D2503" s="323"/>
    </row>
    <row r="2504" spans="4:4">
      <c r="D2504" s="323"/>
    </row>
    <row r="2505" spans="4:4">
      <c r="D2505" s="323"/>
    </row>
    <row r="2506" spans="4:4">
      <c r="D2506" s="323"/>
    </row>
    <row r="2507" spans="4:4">
      <c r="D2507" s="323"/>
    </row>
    <row r="2508" spans="4:4">
      <c r="D2508" s="323"/>
    </row>
    <row r="2509" spans="4:4">
      <c r="D2509" s="323"/>
    </row>
    <row r="2510" spans="4:4">
      <c r="D2510" s="323"/>
    </row>
    <row r="2511" spans="4:4">
      <c r="D2511" s="323"/>
    </row>
    <row r="2512" spans="4:4">
      <c r="D2512" s="323"/>
    </row>
    <row r="2513" spans="4:4">
      <c r="D2513" s="323"/>
    </row>
    <row r="2514" spans="4:4">
      <c r="D2514" s="323"/>
    </row>
    <row r="2515" spans="4:4">
      <c r="D2515" s="323"/>
    </row>
    <row r="2516" spans="4:4">
      <c r="D2516" s="323"/>
    </row>
    <row r="2517" spans="4:4">
      <c r="D2517" s="323"/>
    </row>
    <row r="2518" spans="4:4">
      <c r="D2518" s="323"/>
    </row>
    <row r="2519" spans="4:4">
      <c r="D2519" s="323"/>
    </row>
    <row r="2520" spans="4:4">
      <c r="D2520" s="323"/>
    </row>
    <row r="2521" spans="4:4">
      <c r="D2521" s="323"/>
    </row>
    <row r="2522" spans="4:4">
      <c r="D2522" s="323"/>
    </row>
    <row r="2523" spans="4:4">
      <c r="D2523" s="323"/>
    </row>
    <row r="2524" spans="4:4">
      <c r="D2524" s="323"/>
    </row>
    <row r="2525" spans="4:4">
      <c r="D2525" s="323"/>
    </row>
    <row r="2526" spans="4:4">
      <c r="D2526" s="323"/>
    </row>
    <row r="2527" spans="4:4">
      <c r="D2527" s="323"/>
    </row>
    <row r="2528" spans="4:4">
      <c r="D2528" s="323"/>
    </row>
    <row r="2529" spans="4:4">
      <c r="D2529" s="323"/>
    </row>
    <row r="2530" spans="4:4">
      <c r="D2530" s="323"/>
    </row>
    <row r="2531" spans="4:4">
      <c r="D2531" s="323"/>
    </row>
    <row r="2532" spans="4:4">
      <c r="D2532" s="323"/>
    </row>
    <row r="2533" spans="4:4">
      <c r="D2533" s="323"/>
    </row>
    <row r="2534" spans="4:4">
      <c r="D2534" s="323"/>
    </row>
    <row r="2535" spans="4:4">
      <c r="D2535" s="323"/>
    </row>
    <row r="2536" spans="4:4">
      <c r="D2536" s="323"/>
    </row>
    <row r="2537" spans="4:4">
      <c r="D2537" s="323"/>
    </row>
    <row r="2538" spans="4:4">
      <c r="D2538" s="323"/>
    </row>
    <row r="2539" spans="4:4">
      <c r="D2539" s="323"/>
    </row>
    <row r="2540" spans="4:4">
      <c r="D2540" s="323"/>
    </row>
    <row r="2541" spans="4:4">
      <c r="D2541" s="323"/>
    </row>
    <row r="2542" spans="4:4">
      <c r="D2542" s="323"/>
    </row>
    <row r="2543" spans="4:4">
      <c r="D2543" s="323"/>
    </row>
    <row r="2544" spans="4:4">
      <c r="D2544" s="323"/>
    </row>
    <row r="2545" spans="4:4">
      <c r="D2545" s="323"/>
    </row>
    <row r="2546" spans="4:4">
      <c r="D2546" s="323"/>
    </row>
    <row r="2547" spans="4:4">
      <c r="D2547" s="323"/>
    </row>
    <row r="2548" spans="4:4">
      <c r="D2548" s="323"/>
    </row>
    <row r="2549" spans="4:4">
      <c r="D2549" s="323"/>
    </row>
    <row r="2550" spans="4:4">
      <c r="D2550" s="323"/>
    </row>
    <row r="2551" spans="4:4">
      <c r="D2551" s="323"/>
    </row>
    <row r="2552" spans="4:4">
      <c r="D2552" s="323"/>
    </row>
    <row r="2553" spans="4:4">
      <c r="D2553" s="323"/>
    </row>
    <row r="2554" spans="4:4">
      <c r="D2554" s="323"/>
    </row>
    <row r="2555" spans="4:4">
      <c r="D2555" s="323"/>
    </row>
    <row r="2556" spans="4:4">
      <c r="D2556" s="323"/>
    </row>
    <row r="2557" spans="4:4">
      <c r="D2557" s="323"/>
    </row>
    <row r="2558" spans="4:4">
      <c r="D2558" s="323"/>
    </row>
    <row r="2559" spans="4:4">
      <c r="D2559" s="323"/>
    </row>
    <row r="2560" spans="4:4">
      <c r="D2560" s="323"/>
    </row>
    <row r="2561" spans="4:4">
      <c r="D2561" s="323"/>
    </row>
    <row r="2562" spans="4:4">
      <c r="D2562" s="323"/>
    </row>
    <row r="2563" spans="4:4">
      <c r="D2563" s="323"/>
    </row>
    <row r="2564" spans="4:4">
      <c r="D2564" s="323"/>
    </row>
    <row r="2565" spans="4:4">
      <c r="D2565" s="323"/>
    </row>
    <row r="2566" spans="4:4">
      <c r="D2566" s="323"/>
    </row>
    <row r="2567" spans="4:4">
      <c r="D2567" s="323"/>
    </row>
    <row r="2568" spans="4:4">
      <c r="D2568" s="323"/>
    </row>
    <row r="2569" spans="4:4">
      <c r="D2569" s="323"/>
    </row>
    <row r="2570" spans="4:4">
      <c r="D2570" s="323"/>
    </row>
    <row r="2571" spans="4:4">
      <c r="D2571" s="323"/>
    </row>
    <row r="2572" spans="4:4">
      <c r="D2572" s="323"/>
    </row>
    <row r="2573" spans="4:4">
      <c r="D2573" s="323"/>
    </row>
    <row r="2574" spans="4:4">
      <c r="D2574" s="323"/>
    </row>
    <row r="2575" spans="4:4">
      <c r="D2575" s="323"/>
    </row>
    <row r="2576" spans="4:4">
      <c r="D2576" s="323"/>
    </row>
    <row r="2577" spans="4:4">
      <c r="D2577" s="323"/>
    </row>
    <row r="2578" spans="4:4">
      <c r="D2578" s="323"/>
    </row>
    <row r="2579" spans="4:4">
      <c r="D2579" s="323"/>
    </row>
    <row r="2580" spans="4:4">
      <c r="D2580" s="323"/>
    </row>
    <row r="2581" spans="4:4">
      <c r="D2581" s="323"/>
    </row>
    <row r="2582" spans="4:4">
      <c r="D2582" s="323"/>
    </row>
    <row r="2583" spans="4:4">
      <c r="D2583" s="323"/>
    </row>
    <row r="2584" spans="4:4">
      <c r="D2584" s="323"/>
    </row>
    <row r="2585" spans="4:4">
      <c r="D2585" s="323"/>
    </row>
    <row r="2586" spans="4:4">
      <c r="D2586" s="323"/>
    </row>
    <row r="2587" spans="4:4">
      <c r="D2587" s="323"/>
    </row>
    <row r="2588" spans="4:4">
      <c r="D2588" s="323"/>
    </row>
    <row r="2589" spans="4:4">
      <c r="D2589" s="323"/>
    </row>
    <row r="2590" spans="4:4">
      <c r="D2590" s="323"/>
    </row>
    <row r="2591" spans="4:4">
      <c r="D2591" s="323"/>
    </row>
    <row r="2592" spans="4:4">
      <c r="D2592" s="323"/>
    </row>
    <row r="2593" spans="4:4">
      <c r="D2593" s="323"/>
    </row>
    <row r="2594" spans="4:4">
      <c r="D2594" s="323"/>
    </row>
    <row r="2595" spans="4:4">
      <c r="D2595" s="323"/>
    </row>
    <row r="2596" spans="4:4">
      <c r="D2596" s="323"/>
    </row>
    <row r="2597" spans="4:4">
      <c r="D2597" s="323"/>
    </row>
    <row r="2598" spans="4:4">
      <c r="D2598" s="323"/>
    </row>
    <row r="2599" spans="4:4">
      <c r="D2599" s="323"/>
    </row>
    <row r="2600" spans="4:4">
      <c r="D2600" s="323"/>
    </row>
    <row r="2601" spans="4:4">
      <c r="D2601" s="323"/>
    </row>
    <row r="2602" spans="4:4">
      <c r="D2602" s="323"/>
    </row>
    <row r="2603" spans="4:4">
      <c r="D2603" s="323"/>
    </row>
    <row r="2604" spans="4:4">
      <c r="D2604" s="323"/>
    </row>
    <row r="2605" spans="4:4">
      <c r="D2605" s="323"/>
    </row>
    <row r="2606" spans="4:4">
      <c r="D2606" s="323"/>
    </row>
    <row r="2607" spans="4:4">
      <c r="D2607" s="323"/>
    </row>
    <row r="2608" spans="4:4">
      <c r="D2608" s="323"/>
    </row>
    <row r="2609" spans="4:4">
      <c r="D2609" s="323"/>
    </row>
    <row r="2610" spans="4:4">
      <c r="D2610" s="323"/>
    </row>
    <row r="2611" spans="4:4">
      <c r="D2611" s="323"/>
    </row>
    <row r="2612" spans="4:4">
      <c r="D2612" s="323"/>
    </row>
    <row r="2613" spans="4:4">
      <c r="D2613" s="323"/>
    </row>
    <row r="2614" spans="4:4">
      <c r="D2614" s="323"/>
    </row>
    <row r="2615" spans="4:4">
      <c r="D2615" s="323"/>
    </row>
    <row r="2616" spans="4:4">
      <c r="D2616" s="323"/>
    </row>
    <row r="2617" spans="4:4">
      <c r="D2617" s="323"/>
    </row>
    <row r="2618" spans="4:4">
      <c r="D2618" s="323"/>
    </row>
    <row r="2619" spans="4:4">
      <c r="D2619" s="323"/>
    </row>
    <row r="2620" spans="4:4">
      <c r="D2620" s="323"/>
    </row>
    <row r="2621" spans="4:4">
      <c r="D2621" s="323"/>
    </row>
    <row r="2622" spans="4:4">
      <c r="D2622" s="323"/>
    </row>
    <row r="2623" spans="4:4">
      <c r="D2623" s="323"/>
    </row>
    <row r="2624" spans="4:4">
      <c r="D2624" s="323"/>
    </row>
    <row r="2625" spans="4:4">
      <c r="D2625" s="323"/>
    </row>
    <row r="2626" spans="4:4">
      <c r="D2626" s="323"/>
    </row>
    <row r="2627" spans="4:4">
      <c r="D2627" s="323"/>
    </row>
    <row r="2628" spans="4:4">
      <c r="D2628" s="323"/>
    </row>
    <row r="2629" spans="4:4">
      <c r="D2629" s="323"/>
    </row>
    <row r="2630" spans="4:4">
      <c r="D2630" s="323"/>
    </row>
    <row r="2631" spans="4:4">
      <c r="D2631" s="323"/>
    </row>
    <row r="2632" spans="4:4">
      <c r="D2632" s="323"/>
    </row>
    <row r="2633" spans="4:4">
      <c r="D2633" s="323"/>
    </row>
    <row r="2634" spans="4:4">
      <c r="D2634" s="323"/>
    </row>
    <row r="2635" spans="4:4">
      <c r="D2635" s="323"/>
    </row>
    <row r="2636" spans="4:4">
      <c r="D2636" s="323"/>
    </row>
    <row r="2637" spans="4:4">
      <c r="D2637" s="323"/>
    </row>
    <row r="2638" spans="4:4">
      <c r="D2638" s="323"/>
    </row>
    <row r="2639" spans="4:4">
      <c r="D2639" s="323"/>
    </row>
    <row r="2640" spans="4:4">
      <c r="D2640" s="323"/>
    </row>
    <row r="2641" spans="4:4">
      <c r="D2641" s="323"/>
    </row>
    <row r="2642" spans="4:4">
      <c r="D2642" s="323"/>
    </row>
    <row r="2643" spans="4:4">
      <c r="D2643" s="323"/>
    </row>
    <row r="2644" spans="4:4">
      <c r="D2644" s="323"/>
    </row>
    <row r="2645" spans="4:4">
      <c r="D2645" s="323"/>
    </row>
    <row r="2646" spans="4:4">
      <c r="D2646" s="323"/>
    </row>
    <row r="2647" spans="4:4">
      <c r="D2647" s="323"/>
    </row>
    <row r="2648" spans="4:4">
      <c r="D2648" s="323"/>
    </row>
    <row r="2649" spans="4:4">
      <c r="D2649" s="323"/>
    </row>
    <row r="2650" spans="4:4">
      <c r="D2650" s="323"/>
    </row>
    <row r="2651" spans="4:4">
      <c r="D2651" s="323"/>
    </row>
    <row r="2652" spans="4:4">
      <c r="D2652" s="323"/>
    </row>
    <row r="2653" spans="4:4">
      <c r="D2653" s="323"/>
    </row>
    <row r="2654" spans="4:4">
      <c r="D2654" s="323"/>
    </row>
    <row r="2655" spans="4:4">
      <c r="D2655" s="323"/>
    </row>
    <row r="2656" spans="4:4">
      <c r="D2656" s="323"/>
    </row>
    <row r="2657" spans="4:4">
      <c r="D2657" s="323"/>
    </row>
    <row r="2658" spans="4:4">
      <c r="D2658" s="323"/>
    </row>
    <row r="2659" spans="4:4">
      <c r="D2659" s="323"/>
    </row>
    <row r="2660" spans="4:4">
      <c r="D2660" s="323"/>
    </row>
    <row r="2661" spans="4:4">
      <c r="D2661" s="323"/>
    </row>
    <row r="2662" spans="4:4">
      <c r="D2662" s="323"/>
    </row>
    <row r="2663" spans="4:4">
      <c r="D2663" s="323"/>
    </row>
    <row r="2664" spans="4:4">
      <c r="D2664" s="323"/>
    </row>
    <row r="2665" spans="4:4">
      <c r="D2665" s="323"/>
    </row>
    <row r="2666" spans="4:4">
      <c r="D2666" s="323"/>
    </row>
    <row r="2667" spans="4:4">
      <c r="D2667" s="323"/>
    </row>
    <row r="2668" spans="4:4">
      <c r="D2668" s="323"/>
    </row>
    <row r="2669" spans="4:4">
      <c r="D2669" s="323"/>
    </row>
    <row r="2670" spans="4:4">
      <c r="D2670" s="323"/>
    </row>
    <row r="2671" spans="4:4">
      <c r="D2671" s="323"/>
    </row>
    <row r="2672" spans="4:4">
      <c r="D2672" s="323"/>
    </row>
    <row r="2673" spans="4:4">
      <c r="D2673" s="323"/>
    </row>
    <row r="2674" spans="4:4">
      <c r="D2674" s="323"/>
    </row>
    <row r="2675" spans="4:4">
      <c r="D2675" s="323"/>
    </row>
    <row r="2676" spans="4:4">
      <c r="D2676" s="323"/>
    </row>
    <row r="2677" spans="4:4">
      <c r="D2677" s="323"/>
    </row>
    <row r="2678" spans="4:4">
      <c r="D2678" s="323"/>
    </row>
    <row r="2679" spans="4:4">
      <c r="D2679" s="323"/>
    </row>
    <row r="2680" spans="4:4">
      <c r="D2680" s="323"/>
    </row>
    <row r="2681" spans="4:4">
      <c r="D2681" s="323"/>
    </row>
    <row r="2682" spans="4:4">
      <c r="D2682" s="323"/>
    </row>
    <row r="2683" spans="4:4">
      <c r="D2683" s="323"/>
    </row>
    <row r="2684" spans="4:4">
      <c r="D2684" s="323"/>
    </row>
    <row r="2685" spans="4:4">
      <c r="D2685" s="323"/>
    </row>
    <row r="2686" spans="4:4">
      <c r="D2686" s="323"/>
    </row>
    <row r="2687" spans="4:4">
      <c r="D2687" s="323"/>
    </row>
    <row r="2688" spans="4:4">
      <c r="D2688" s="323"/>
    </row>
    <row r="2689" spans="4:4">
      <c r="D2689" s="323"/>
    </row>
    <row r="2690" spans="4:4">
      <c r="D2690" s="323"/>
    </row>
    <row r="2691" spans="4:4">
      <c r="D2691" s="323"/>
    </row>
    <row r="2692" spans="4:4">
      <c r="D2692" s="323"/>
    </row>
    <row r="2693" spans="4:4">
      <c r="D2693" s="323"/>
    </row>
    <row r="2694" spans="4:4">
      <c r="D2694" s="323"/>
    </row>
    <row r="2695" spans="4:4">
      <c r="D2695" s="323"/>
    </row>
    <row r="2696" spans="4:4">
      <c r="D2696" s="323"/>
    </row>
    <row r="2697" spans="4:4">
      <c r="D2697" s="323"/>
    </row>
    <row r="2698" spans="4:4">
      <c r="D2698" s="323"/>
    </row>
    <row r="2699" spans="4:4">
      <c r="D2699" s="323"/>
    </row>
    <row r="2700" spans="4:4">
      <c r="D2700" s="323"/>
    </row>
    <row r="2701" spans="4:4">
      <c r="D2701" s="323"/>
    </row>
    <row r="2702" spans="4:4">
      <c r="D2702" s="323"/>
    </row>
    <row r="2703" spans="4:4">
      <c r="D2703" s="323"/>
    </row>
    <row r="2704" spans="4:4">
      <c r="D2704" s="323"/>
    </row>
    <row r="2705" spans="4:4">
      <c r="D2705" s="323"/>
    </row>
    <row r="2706" spans="4:4">
      <c r="D2706" s="323"/>
    </row>
    <row r="2707" spans="4:4">
      <c r="D2707" s="323"/>
    </row>
    <row r="2708" spans="4:4">
      <c r="D2708" s="323"/>
    </row>
    <row r="2709" spans="4:4">
      <c r="D2709" s="323"/>
    </row>
    <row r="2710" spans="4:4">
      <c r="D2710" s="323"/>
    </row>
    <row r="2711" spans="4:4">
      <c r="D2711" s="323"/>
    </row>
    <row r="2712" spans="4:4">
      <c r="D2712" s="323"/>
    </row>
    <row r="2713" spans="4:4">
      <c r="D2713" s="323"/>
    </row>
    <row r="2714" spans="4:4">
      <c r="D2714" s="323"/>
    </row>
    <row r="2715" spans="4:4">
      <c r="D2715" s="323"/>
    </row>
    <row r="2716" spans="4:4">
      <c r="D2716" s="323"/>
    </row>
    <row r="2717" spans="4:4">
      <c r="D2717" s="323"/>
    </row>
    <row r="2718" spans="4:4">
      <c r="D2718" s="323"/>
    </row>
    <row r="2719" spans="4:4">
      <c r="D2719" s="323"/>
    </row>
    <row r="2720" spans="4:4">
      <c r="D2720" s="323"/>
    </row>
    <row r="2721" spans="4:4">
      <c r="D2721" s="323"/>
    </row>
    <row r="2722" spans="4:4">
      <c r="D2722" s="323"/>
    </row>
    <row r="2723" spans="4:4">
      <c r="D2723" s="323"/>
    </row>
    <row r="2724" spans="4:4">
      <c r="D2724" s="323"/>
    </row>
    <row r="2725" spans="4:4">
      <c r="D2725" s="323"/>
    </row>
    <row r="2726" spans="4:4">
      <c r="D2726" s="323"/>
    </row>
    <row r="2727" spans="4:4">
      <c r="D2727" s="323"/>
    </row>
    <row r="2728" spans="4:4">
      <c r="D2728" s="323"/>
    </row>
    <row r="2729" spans="4:4">
      <c r="D2729" s="323"/>
    </row>
    <row r="2730" spans="4:4">
      <c r="D2730" s="323"/>
    </row>
    <row r="2731" spans="4:4">
      <c r="D2731" s="323"/>
    </row>
    <row r="2732" spans="4:4">
      <c r="D2732" s="323"/>
    </row>
    <row r="2733" spans="4:4">
      <c r="D2733" s="323"/>
    </row>
    <row r="2734" spans="4:4">
      <c r="D2734" s="323"/>
    </row>
    <row r="2735" spans="4:4">
      <c r="D2735" s="323"/>
    </row>
    <row r="2736" spans="4:4">
      <c r="D2736" s="323"/>
    </row>
    <row r="2737" spans="4:4">
      <c r="D2737" s="323"/>
    </row>
    <row r="2738" spans="4:4">
      <c r="D2738" s="323"/>
    </row>
    <row r="2739" spans="4:4">
      <c r="D2739" s="323"/>
    </row>
    <row r="2740" spans="4:4">
      <c r="D2740" s="323"/>
    </row>
    <row r="2741" spans="4:4">
      <c r="D2741" s="323"/>
    </row>
    <row r="2742" spans="4:4">
      <c r="D2742" s="323"/>
    </row>
    <row r="2743" spans="4:4">
      <c r="D2743" s="323"/>
    </row>
    <row r="2744" spans="4:4">
      <c r="D2744" s="323"/>
    </row>
    <row r="2745" spans="4:4">
      <c r="D2745" s="323"/>
    </row>
    <row r="2746" spans="4:4">
      <c r="D2746" s="323"/>
    </row>
    <row r="2747" spans="4:4">
      <c r="D2747" s="323"/>
    </row>
    <row r="2748" spans="4:4">
      <c r="D2748" s="323"/>
    </row>
    <row r="2749" spans="4:4">
      <c r="D2749" s="323"/>
    </row>
    <row r="2750" spans="4:4">
      <c r="D2750" s="323"/>
    </row>
    <row r="2751" spans="4:4">
      <c r="D2751" s="323"/>
    </row>
    <row r="2752" spans="4:4">
      <c r="D2752" s="323"/>
    </row>
    <row r="2753" spans="4:4">
      <c r="D2753" s="323"/>
    </row>
    <row r="2754" spans="4:4">
      <c r="D2754" s="323"/>
    </row>
    <row r="2755" spans="4:4">
      <c r="D2755" s="323"/>
    </row>
    <row r="2756" spans="4:4">
      <c r="D2756" s="323"/>
    </row>
    <row r="2757" spans="4:4">
      <c r="D2757" s="323"/>
    </row>
    <row r="2758" spans="4:4">
      <c r="D2758" s="323"/>
    </row>
    <row r="2759" spans="4:4">
      <c r="D2759" s="323"/>
    </row>
    <row r="2760" spans="4:4">
      <c r="D2760" s="323"/>
    </row>
    <row r="2761" spans="4:4">
      <c r="D2761" s="323"/>
    </row>
    <row r="2762" spans="4:4">
      <c r="D2762" s="323"/>
    </row>
    <row r="2763" spans="4:4">
      <c r="D2763" s="323"/>
    </row>
    <row r="2764" spans="4:4">
      <c r="D2764" s="323"/>
    </row>
    <row r="2765" spans="4:4">
      <c r="D2765" s="323"/>
    </row>
    <row r="2766" spans="4:4">
      <c r="D2766" s="323"/>
    </row>
    <row r="2767" spans="4:4">
      <c r="D2767" s="323"/>
    </row>
    <row r="2768" spans="4:4">
      <c r="D2768" s="323"/>
    </row>
    <row r="2769" spans="4:4">
      <c r="D2769" s="323"/>
    </row>
    <row r="2770" spans="4:4">
      <c r="D2770" s="323"/>
    </row>
    <row r="2771" spans="4:4">
      <c r="D2771" s="323"/>
    </row>
    <row r="2772" spans="4:4">
      <c r="D2772" s="323"/>
    </row>
    <row r="2773" spans="4:4">
      <c r="D2773" s="323"/>
    </row>
    <row r="2774" spans="4:4">
      <c r="D2774" s="323"/>
    </row>
    <row r="2775" spans="4:4">
      <c r="D2775" s="323"/>
    </row>
    <row r="2776" spans="4:4">
      <c r="D2776" s="323"/>
    </row>
    <row r="2777" spans="4:4">
      <c r="D2777" s="323"/>
    </row>
    <row r="2778" spans="4:4">
      <c r="D2778" s="323"/>
    </row>
    <row r="2779" spans="4:4">
      <c r="D2779" s="323"/>
    </row>
    <row r="2780" spans="4:4">
      <c r="D2780" s="323"/>
    </row>
    <row r="2781" spans="4:4">
      <c r="D2781" s="323"/>
    </row>
    <row r="2782" spans="4:4">
      <c r="D2782" s="323"/>
    </row>
    <row r="2783" spans="4:4">
      <c r="D2783" s="323"/>
    </row>
    <row r="2784" spans="4:4">
      <c r="D2784" s="323"/>
    </row>
    <row r="2785" spans="4:4">
      <c r="D2785" s="323"/>
    </row>
    <row r="2786" spans="4:4">
      <c r="D2786" s="323"/>
    </row>
    <row r="2787" spans="4:4">
      <c r="D2787" s="323"/>
    </row>
    <row r="2788" spans="4:4">
      <c r="D2788" s="323"/>
    </row>
    <row r="2789" spans="4:4">
      <c r="D2789" s="323"/>
    </row>
    <row r="2790" spans="4:4">
      <c r="D2790" s="323"/>
    </row>
    <row r="2791" spans="4:4">
      <c r="D2791" s="323"/>
    </row>
    <row r="2792" spans="4:4">
      <c r="D2792" s="323"/>
    </row>
    <row r="2793" spans="4:4">
      <c r="D2793" s="323"/>
    </row>
    <row r="2794" spans="4:4">
      <c r="D2794" s="323"/>
    </row>
    <row r="2795" spans="4:4">
      <c r="D2795" s="323"/>
    </row>
    <row r="2796" spans="4:4">
      <c r="D2796" s="323"/>
    </row>
    <row r="2797" spans="4:4">
      <c r="D2797" s="323"/>
    </row>
    <row r="2798" spans="4:4">
      <c r="D2798" s="323"/>
    </row>
    <row r="2799" spans="4:4">
      <c r="D2799" s="323"/>
    </row>
    <row r="2800" spans="4:4">
      <c r="D2800" s="323"/>
    </row>
    <row r="2801" spans="4:4">
      <c r="D2801" s="323"/>
    </row>
    <row r="2802" spans="4:4">
      <c r="D2802" s="323"/>
    </row>
    <row r="2803" spans="4:4">
      <c r="D2803" s="323"/>
    </row>
    <row r="2804" spans="4:4">
      <c r="D2804" s="323"/>
    </row>
    <row r="2805" spans="4:4">
      <c r="D2805" s="323"/>
    </row>
    <row r="2806" spans="4:4">
      <c r="D2806" s="323"/>
    </row>
    <row r="2807" spans="4:4">
      <c r="D2807" s="323"/>
    </row>
    <row r="2808" spans="4:4">
      <c r="D2808" s="323"/>
    </row>
    <row r="2809" spans="4:4">
      <c r="D2809" s="323"/>
    </row>
    <row r="2810" spans="4:4">
      <c r="D2810" s="323"/>
    </row>
    <row r="2811" spans="4:4">
      <c r="D2811" s="323"/>
    </row>
    <row r="2812" spans="4:4">
      <c r="D2812" s="323"/>
    </row>
    <row r="2813" spans="4:4">
      <c r="D2813" s="323"/>
    </row>
    <row r="2814" spans="4:4">
      <c r="D2814" s="323"/>
    </row>
    <row r="2815" spans="4:4">
      <c r="D2815" s="323"/>
    </row>
    <row r="2816" spans="4:4">
      <c r="D2816" s="323"/>
    </row>
    <row r="2817" spans="4:4">
      <c r="D2817" s="323"/>
    </row>
    <row r="2818" spans="4:4">
      <c r="D2818" s="323"/>
    </row>
    <row r="2819" spans="4:4">
      <c r="D2819" s="323"/>
    </row>
    <row r="2820" spans="4:4">
      <c r="D2820" s="323"/>
    </row>
    <row r="2821" spans="4:4">
      <c r="D2821" s="323"/>
    </row>
    <row r="2822" spans="4:4">
      <c r="D2822" s="323"/>
    </row>
    <row r="2823" spans="4:4">
      <c r="D2823" s="323"/>
    </row>
    <row r="2824" spans="4:4">
      <c r="D2824" s="323"/>
    </row>
    <row r="2825" spans="4:4">
      <c r="D2825" s="323"/>
    </row>
    <row r="2826" spans="4:4">
      <c r="D2826" s="323"/>
    </row>
    <row r="2827" spans="4:4">
      <c r="D2827" s="323"/>
    </row>
    <row r="2828" spans="4:4">
      <c r="D2828" s="323"/>
    </row>
    <row r="2829" spans="4:4">
      <c r="D2829" s="323"/>
    </row>
    <row r="2830" spans="4:4">
      <c r="D2830" s="323"/>
    </row>
    <row r="2831" spans="4:4">
      <c r="D2831" s="323"/>
    </row>
    <row r="2832" spans="4:4">
      <c r="D2832" s="323"/>
    </row>
    <row r="2833" spans="4:4">
      <c r="D2833" s="323"/>
    </row>
    <row r="2834" spans="4:4">
      <c r="D2834" s="323"/>
    </row>
    <row r="2835" spans="4:4">
      <c r="D2835" s="323"/>
    </row>
    <row r="2836" spans="4:4">
      <c r="D2836" s="323"/>
    </row>
    <row r="2837" spans="4:4">
      <c r="D2837" s="323"/>
    </row>
    <row r="2838" spans="4:4">
      <c r="D2838" s="323"/>
    </row>
    <row r="2839" spans="4:4">
      <c r="D2839" s="323"/>
    </row>
    <row r="2840" spans="4:4">
      <c r="D2840" s="323"/>
    </row>
    <row r="2841" spans="4:4">
      <c r="D2841" s="323"/>
    </row>
    <row r="2842" spans="4:4">
      <c r="D2842" s="323"/>
    </row>
    <row r="2843" spans="4:4">
      <c r="D2843" s="323"/>
    </row>
    <row r="2844" spans="4:4">
      <c r="D2844" s="323"/>
    </row>
    <row r="2845" spans="4:4">
      <c r="D2845" s="323"/>
    </row>
    <row r="2846" spans="4:4">
      <c r="D2846" s="323"/>
    </row>
    <row r="2847" spans="4:4">
      <c r="D2847" s="323"/>
    </row>
    <row r="2848" spans="4:4">
      <c r="D2848" s="323"/>
    </row>
    <row r="2849" spans="4:4">
      <c r="D2849" s="323"/>
    </row>
    <row r="2850" spans="4:4">
      <c r="D2850" s="323"/>
    </row>
    <row r="2851" spans="4:4">
      <c r="D2851" s="323"/>
    </row>
    <row r="2852" spans="4:4">
      <c r="D2852" s="323"/>
    </row>
    <row r="2853" spans="4:4">
      <c r="D2853" s="323"/>
    </row>
    <row r="2854" spans="4:4">
      <c r="D2854" s="323"/>
    </row>
    <row r="2855" spans="4:4">
      <c r="D2855" s="323"/>
    </row>
    <row r="2856" spans="4:4">
      <c r="D2856" s="323"/>
    </row>
    <row r="2857" spans="4:4">
      <c r="D2857" s="323"/>
    </row>
    <row r="2858" spans="4:4">
      <c r="D2858" s="323"/>
    </row>
    <row r="2859" spans="4:4">
      <c r="D2859" s="323"/>
    </row>
    <row r="2860" spans="4:4">
      <c r="D2860" s="323"/>
    </row>
    <row r="2861" spans="4:4">
      <c r="D2861" s="323"/>
    </row>
    <row r="2862" spans="4:4">
      <c r="D2862" s="323"/>
    </row>
    <row r="2863" spans="4:4">
      <c r="D2863" s="323"/>
    </row>
    <row r="2864" spans="4:4">
      <c r="D2864" s="323"/>
    </row>
    <row r="2865" spans="4:4">
      <c r="D2865" s="323"/>
    </row>
    <row r="2866" spans="4:4">
      <c r="D2866" s="323"/>
    </row>
    <row r="2867" spans="4:4">
      <c r="D2867" s="323"/>
    </row>
    <row r="2868" spans="4:4">
      <c r="D2868" s="323"/>
    </row>
    <row r="2869" spans="4:4">
      <c r="D2869" s="323"/>
    </row>
    <row r="2870" spans="4:4">
      <c r="D2870" s="323"/>
    </row>
    <row r="2871" spans="4:4">
      <c r="D2871" s="323"/>
    </row>
    <row r="2872" spans="4:4">
      <c r="D2872" s="323"/>
    </row>
    <row r="2873" spans="4:4">
      <c r="D2873" s="323"/>
    </row>
    <row r="2874" spans="4:4">
      <c r="D2874" s="323"/>
    </row>
    <row r="2875" spans="4:4">
      <c r="D2875" s="323"/>
    </row>
    <row r="2876" spans="4:4">
      <c r="D2876" s="323"/>
    </row>
    <row r="2877" spans="4:4">
      <c r="D2877" s="323"/>
    </row>
    <row r="2878" spans="4:4">
      <c r="D2878" s="323"/>
    </row>
    <row r="2879" spans="4:4">
      <c r="D2879" s="323"/>
    </row>
    <row r="2880" spans="4:4">
      <c r="D2880" s="323"/>
    </row>
    <row r="2881" spans="4:4">
      <c r="D2881" s="323"/>
    </row>
    <row r="2882" spans="4:4">
      <c r="D2882" s="323"/>
    </row>
    <row r="2883" spans="4:4">
      <c r="D2883" s="323"/>
    </row>
    <row r="2884" spans="4:4">
      <c r="D2884" s="323"/>
    </row>
    <row r="2885" spans="4:4">
      <c r="D2885" s="323"/>
    </row>
    <row r="2886" spans="4:4">
      <c r="D2886" s="323"/>
    </row>
    <row r="2887" spans="4:4">
      <c r="D2887" s="323"/>
    </row>
    <row r="2888" spans="4:4">
      <c r="D2888" s="323"/>
    </row>
    <row r="2889" spans="4:4">
      <c r="D2889" s="323"/>
    </row>
    <row r="2890" spans="4:4">
      <c r="D2890" s="323"/>
    </row>
    <row r="2891" spans="4:4">
      <c r="D2891" s="323"/>
    </row>
    <row r="2892" spans="4:4">
      <c r="D2892" s="323"/>
    </row>
    <row r="2893" spans="4:4">
      <c r="D2893" s="323"/>
    </row>
    <row r="2894" spans="4:4">
      <c r="D2894" s="323"/>
    </row>
    <row r="2895" spans="4:4">
      <c r="D2895" s="323"/>
    </row>
    <row r="2896" spans="4:4">
      <c r="D2896" s="323"/>
    </row>
    <row r="2897" spans="4:4">
      <c r="D2897" s="323"/>
    </row>
    <row r="2898" spans="4:4">
      <c r="D2898" s="323"/>
    </row>
    <row r="2899" spans="4:4">
      <c r="D2899" s="323"/>
    </row>
    <row r="2900" spans="4:4">
      <c r="D2900" s="323"/>
    </row>
    <row r="2901" spans="4:4">
      <c r="D2901" s="323"/>
    </row>
    <row r="2902" spans="4:4">
      <c r="D2902" s="323"/>
    </row>
    <row r="2903" spans="4:4">
      <c r="D2903" s="323"/>
    </row>
    <row r="2904" spans="4:4">
      <c r="D2904" s="323"/>
    </row>
    <row r="2905" spans="4:4">
      <c r="D2905" s="323"/>
    </row>
    <row r="2906" spans="4:4">
      <c r="D2906" s="323"/>
    </row>
    <row r="2907" spans="4:4">
      <c r="D2907" s="323"/>
    </row>
    <row r="2908" spans="4:4">
      <c r="D2908" s="323"/>
    </row>
    <row r="2909" spans="4:4">
      <c r="D2909" s="323"/>
    </row>
    <row r="2910" spans="4:4">
      <c r="D2910" s="323"/>
    </row>
    <row r="2911" spans="4:4">
      <c r="D2911" s="323"/>
    </row>
    <row r="2912" spans="4:4">
      <c r="D2912" s="323"/>
    </row>
    <row r="2913" spans="4:4">
      <c r="D2913" s="323"/>
    </row>
    <row r="2914" spans="4:4">
      <c r="D2914" s="323"/>
    </row>
    <row r="2915" spans="4:4">
      <c r="D2915" s="323"/>
    </row>
    <row r="2916" spans="4:4">
      <c r="D2916" s="323"/>
    </row>
    <row r="2917" spans="4:4">
      <c r="D2917" s="323"/>
    </row>
    <row r="2918" spans="4:4">
      <c r="D2918" s="323"/>
    </row>
    <row r="2919" spans="4:4">
      <c r="D2919" s="323"/>
    </row>
    <row r="2920" spans="4:4">
      <c r="D2920" s="323"/>
    </row>
    <row r="2921" spans="4:4">
      <c r="D2921" s="323"/>
    </row>
    <row r="2922" spans="4:4">
      <c r="D2922" s="323"/>
    </row>
    <row r="2923" spans="4:4">
      <c r="D2923" s="323"/>
    </row>
    <row r="2924" spans="4:4">
      <c r="D2924" s="323"/>
    </row>
    <row r="2925" spans="4:4">
      <c r="D2925" s="323"/>
    </row>
    <row r="2926" spans="4:4">
      <c r="D2926" s="323"/>
    </row>
    <row r="2927" spans="4:4">
      <c r="D2927" s="323"/>
    </row>
    <row r="2928" spans="4:4">
      <c r="D2928" s="323"/>
    </row>
    <row r="2929" spans="4:4">
      <c r="D2929" s="323"/>
    </row>
    <row r="2930" spans="4:4">
      <c r="D2930" s="323"/>
    </row>
    <row r="2931" spans="4:4">
      <c r="D2931" s="323"/>
    </row>
    <row r="2932" spans="4:4">
      <c r="D2932" s="323"/>
    </row>
    <row r="2933" spans="4:4">
      <c r="D2933" s="323"/>
    </row>
    <row r="2934" spans="4:4">
      <c r="D2934" s="323"/>
    </row>
    <row r="2935" spans="4:4">
      <c r="D2935" s="323"/>
    </row>
    <row r="2936" spans="4:4">
      <c r="D2936" s="323"/>
    </row>
    <row r="2937" spans="4:4">
      <c r="D2937" s="323"/>
    </row>
    <row r="2938" spans="4:4">
      <c r="D2938" s="323"/>
    </row>
    <row r="2939" spans="4:4">
      <c r="D2939" s="323"/>
    </row>
    <row r="2940" spans="4:4">
      <c r="D2940" s="323"/>
    </row>
    <row r="2941" spans="4:4">
      <c r="D2941" s="323"/>
    </row>
    <row r="2942" spans="4:4">
      <c r="D2942" s="323"/>
    </row>
    <row r="2943" spans="4:4">
      <c r="D2943" s="323"/>
    </row>
    <row r="2944" spans="4:4">
      <c r="D2944" s="323"/>
    </row>
    <row r="2945" spans="4:4">
      <c r="D2945" s="323"/>
    </row>
    <row r="2946" spans="4:4">
      <c r="D2946" s="323"/>
    </row>
    <row r="2947" spans="4:4">
      <c r="D2947" s="323"/>
    </row>
    <row r="2948" spans="4:4">
      <c r="D2948" s="323"/>
    </row>
    <row r="2949" spans="4:4">
      <c r="D2949" s="323"/>
    </row>
    <row r="2950" spans="4:4">
      <c r="D2950" s="323"/>
    </row>
    <row r="2951" spans="4:4">
      <c r="D2951" s="323"/>
    </row>
    <row r="2952" spans="4:4">
      <c r="D2952" s="323"/>
    </row>
    <row r="2953" spans="4:4">
      <c r="D2953" s="323"/>
    </row>
    <row r="2954" spans="4:4">
      <c r="D2954" s="323"/>
    </row>
    <row r="2955" spans="4:4">
      <c r="D2955" s="323"/>
    </row>
    <row r="2956" spans="4:4">
      <c r="D2956" s="323"/>
    </row>
    <row r="2957" spans="4:4">
      <c r="D2957" s="323"/>
    </row>
    <row r="2958" spans="4:4">
      <c r="D2958" s="323"/>
    </row>
    <row r="2959" spans="4:4">
      <c r="D2959" s="323"/>
    </row>
    <row r="2960" spans="4:4">
      <c r="D2960" s="323"/>
    </row>
    <row r="2961" spans="4:4">
      <c r="D2961" s="323"/>
    </row>
    <row r="2962" spans="4:4">
      <c r="D2962" s="323"/>
    </row>
    <row r="2963" spans="4:4">
      <c r="D2963" s="323"/>
    </row>
    <row r="2964" spans="4:4">
      <c r="D2964" s="323"/>
    </row>
    <row r="2965" spans="4:4">
      <c r="D2965" s="323"/>
    </row>
    <row r="2966" spans="4:4">
      <c r="D2966" s="323"/>
    </row>
    <row r="2967" spans="4:4">
      <c r="D2967" s="323"/>
    </row>
    <row r="2968" spans="4:4">
      <c r="D2968" s="323"/>
    </row>
    <row r="2969" spans="4:4">
      <c r="D2969" s="323"/>
    </row>
    <row r="2970" spans="4:4">
      <c r="D2970" s="323"/>
    </row>
    <row r="2971" spans="4:4">
      <c r="D2971" s="323"/>
    </row>
    <row r="2972" spans="4:4">
      <c r="D2972" s="323"/>
    </row>
    <row r="2973" spans="4:4">
      <c r="D2973" s="323"/>
    </row>
    <row r="2974" spans="4:4">
      <c r="D2974" s="323"/>
    </row>
    <row r="2975" spans="4:4">
      <c r="D2975" s="323"/>
    </row>
    <row r="2976" spans="4:4">
      <c r="D2976" s="323"/>
    </row>
    <row r="2977" spans="4:4">
      <c r="D2977" s="323"/>
    </row>
    <row r="2978" spans="4:4">
      <c r="D2978" s="323"/>
    </row>
    <row r="2979" spans="4:4">
      <c r="D2979" s="323"/>
    </row>
    <row r="2980" spans="4:4">
      <c r="D2980" s="323"/>
    </row>
    <row r="2981" spans="4:4">
      <c r="D2981" s="323"/>
    </row>
    <row r="2982" spans="4:4">
      <c r="D2982" s="323"/>
    </row>
    <row r="2983" spans="4:4">
      <c r="D2983" s="323"/>
    </row>
    <row r="2984" spans="4:4">
      <c r="D2984" s="323"/>
    </row>
    <row r="2985" spans="4:4">
      <c r="D2985" s="323"/>
    </row>
    <row r="2986" spans="4:4">
      <c r="D2986" s="323"/>
    </row>
    <row r="2987" spans="4:4">
      <c r="D2987" s="323"/>
    </row>
    <row r="2988" spans="4:4">
      <c r="D2988" s="323"/>
    </row>
    <row r="2989" spans="4:4">
      <c r="D2989" s="323"/>
    </row>
    <row r="2990" spans="4:4">
      <c r="D2990" s="323"/>
    </row>
    <row r="2991" spans="4:4">
      <c r="D2991" s="323"/>
    </row>
    <row r="2992" spans="4:4">
      <c r="D2992" s="323"/>
    </row>
    <row r="2993" spans="4:4">
      <c r="D2993" s="323"/>
    </row>
    <row r="2994" spans="4:4">
      <c r="D2994" s="323"/>
    </row>
    <row r="2995" spans="4:4">
      <c r="D2995" s="323"/>
    </row>
    <row r="2996" spans="4:4">
      <c r="D2996" s="323"/>
    </row>
    <row r="2997" spans="4:4">
      <c r="D2997" s="323"/>
    </row>
    <row r="2998" spans="4:4">
      <c r="D2998" s="323"/>
    </row>
    <row r="2999" spans="4:4">
      <c r="D2999" s="323"/>
    </row>
    <row r="3000" spans="4:4">
      <c r="D3000" s="323"/>
    </row>
    <row r="3001" spans="4:4">
      <c r="D3001" s="323"/>
    </row>
    <row r="3002" spans="4:4">
      <c r="D3002" s="323"/>
    </row>
    <row r="3003" spans="4:4">
      <c r="D3003" s="323"/>
    </row>
    <row r="3004" spans="4:4">
      <c r="D3004" s="323"/>
    </row>
    <row r="3005" spans="4:4">
      <c r="D3005" s="323"/>
    </row>
    <row r="3006" spans="4:4">
      <c r="D3006" s="323"/>
    </row>
    <row r="3007" spans="4:4">
      <c r="D3007" s="323"/>
    </row>
    <row r="3008" spans="4:4">
      <c r="D3008" s="323"/>
    </row>
    <row r="3009" spans="4:4">
      <c r="D3009" s="323"/>
    </row>
    <row r="3010" spans="4:4">
      <c r="D3010" s="323"/>
    </row>
    <row r="3011" spans="4:4">
      <c r="D3011" s="323"/>
    </row>
    <row r="3012" spans="4:4">
      <c r="D3012" s="323"/>
    </row>
    <row r="3013" spans="4:4">
      <c r="D3013" s="323"/>
    </row>
    <row r="3014" spans="4:4">
      <c r="D3014" s="323"/>
    </row>
    <row r="3015" spans="4:4">
      <c r="D3015" s="323"/>
    </row>
    <row r="3016" spans="4:4">
      <c r="D3016" s="323"/>
    </row>
    <row r="3017" spans="4:4">
      <c r="D3017" s="323"/>
    </row>
    <row r="3018" spans="4:4">
      <c r="D3018" s="323"/>
    </row>
    <row r="3019" spans="4:4">
      <c r="D3019" s="323"/>
    </row>
    <row r="3020" spans="4:4">
      <c r="D3020" s="323"/>
    </row>
    <row r="3021" spans="4:4">
      <c r="D3021" s="323"/>
    </row>
    <row r="3022" spans="4:4">
      <c r="D3022" s="323"/>
    </row>
    <row r="3023" spans="4:4">
      <c r="D3023" s="323"/>
    </row>
    <row r="3024" spans="4:4">
      <c r="D3024" s="323"/>
    </row>
    <row r="3025" spans="4:4">
      <c r="D3025" s="323"/>
    </row>
    <row r="3026" spans="4:4">
      <c r="D3026" s="323"/>
    </row>
    <row r="3027" spans="4:4">
      <c r="D3027" s="323"/>
    </row>
    <row r="3028" spans="4:4">
      <c r="D3028" s="323"/>
    </row>
    <row r="3029" spans="4:4">
      <c r="D3029" s="323"/>
    </row>
    <row r="3030" spans="4:4">
      <c r="D3030" s="323"/>
    </row>
    <row r="3031" spans="4:4">
      <c r="D3031" s="323"/>
    </row>
    <row r="3032" spans="4:4">
      <c r="D3032" s="323"/>
    </row>
    <row r="3033" spans="4:4">
      <c r="D3033" s="323"/>
    </row>
    <row r="3034" spans="4:4">
      <c r="D3034" s="323"/>
    </row>
    <row r="3035" spans="4:4">
      <c r="D3035" s="323"/>
    </row>
    <row r="3036" spans="4:4">
      <c r="D3036" s="323"/>
    </row>
    <row r="3037" spans="4:4">
      <c r="D3037" s="323"/>
    </row>
    <row r="3038" spans="4:4">
      <c r="D3038" s="323"/>
    </row>
    <row r="3039" spans="4:4">
      <c r="D3039" s="323"/>
    </row>
    <row r="3040" spans="4:4">
      <c r="D3040" s="323"/>
    </row>
    <row r="3041" spans="4:4">
      <c r="D3041" s="323"/>
    </row>
    <row r="3042" spans="4:4">
      <c r="D3042" s="323"/>
    </row>
    <row r="3043" spans="4:4">
      <c r="D3043" s="323"/>
    </row>
    <row r="3044" spans="4:4">
      <c r="D3044" s="323"/>
    </row>
    <row r="3045" spans="4:4">
      <c r="D3045" s="323"/>
    </row>
    <row r="3046" spans="4:4">
      <c r="D3046" s="323"/>
    </row>
    <row r="3047" spans="4:4">
      <c r="D3047" s="323"/>
    </row>
    <row r="3048" spans="4:4">
      <c r="D3048" s="323"/>
    </row>
    <row r="3049" spans="4:4">
      <c r="D3049" s="323"/>
    </row>
    <row r="3050" spans="4:4">
      <c r="D3050" s="323"/>
    </row>
    <row r="3051" spans="4:4">
      <c r="D3051" s="323"/>
    </row>
    <row r="3052" spans="4:4">
      <c r="D3052" s="323"/>
    </row>
    <row r="3053" spans="4:4">
      <c r="D3053" s="323"/>
    </row>
    <row r="3054" spans="4:4">
      <c r="D3054" s="323"/>
    </row>
    <row r="3055" spans="4:4">
      <c r="D3055" s="323"/>
    </row>
    <row r="3056" spans="4:4">
      <c r="D3056" s="323"/>
    </row>
    <row r="3057" spans="4:4">
      <c r="D3057" s="323"/>
    </row>
    <row r="3058" spans="4:4">
      <c r="D3058" s="323"/>
    </row>
    <row r="3059" spans="4:4">
      <c r="D3059" s="323"/>
    </row>
    <row r="3060" spans="4:4">
      <c r="D3060" s="323"/>
    </row>
    <row r="3061" spans="4:4">
      <c r="D3061" s="323"/>
    </row>
    <row r="3062" spans="4:4">
      <c r="D3062" s="323"/>
    </row>
    <row r="3063" spans="4:4">
      <c r="D3063" s="323"/>
    </row>
    <row r="3064" spans="4:4">
      <c r="D3064" s="323"/>
    </row>
    <row r="3065" spans="4:4">
      <c r="D3065" s="323"/>
    </row>
    <row r="3066" spans="4:4">
      <c r="D3066" s="323"/>
    </row>
    <row r="3067" spans="4:4">
      <c r="D3067" s="323"/>
    </row>
    <row r="3068" spans="4:4">
      <c r="D3068" s="323"/>
    </row>
    <row r="3069" spans="4:4">
      <c r="D3069" s="323"/>
    </row>
    <row r="3070" spans="4:4">
      <c r="D3070" s="323"/>
    </row>
    <row r="3071" spans="4:4">
      <c r="D3071" s="323"/>
    </row>
    <row r="3072" spans="4:4">
      <c r="D3072" s="323"/>
    </row>
    <row r="3073" spans="4:4">
      <c r="D3073" s="323"/>
    </row>
    <row r="3074" spans="4:4">
      <c r="D3074" s="323"/>
    </row>
    <row r="3075" spans="4:4">
      <c r="D3075" s="323"/>
    </row>
    <row r="3076" spans="4:4">
      <c r="D3076" s="323"/>
    </row>
    <row r="3077" spans="4:4">
      <c r="D3077" s="323"/>
    </row>
    <row r="3078" spans="4:4">
      <c r="D3078" s="323"/>
    </row>
    <row r="3079" spans="4:4">
      <c r="D3079" s="323"/>
    </row>
    <row r="3080" spans="4:4">
      <c r="D3080" s="323"/>
    </row>
    <row r="3081" spans="4:4">
      <c r="D3081" s="323"/>
    </row>
    <row r="3082" spans="4:4">
      <c r="D3082" s="323"/>
    </row>
    <row r="3083" spans="4:4">
      <c r="D3083" s="323"/>
    </row>
    <row r="3084" spans="4:4">
      <c r="D3084" s="323"/>
    </row>
    <row r="3085" spans="4:4">
      <c r="D3085" s="323"/>
    </row>
    <row r="3086" spans="4:4">
      <c r="D3086" s="323"/>
    </row>
    <row r="3087" spans="4:4">
      <c r="D3087" s="323"/>
    </row>
    <row r="3088" spans="4:4">
      <c r="D3088" s="323"/>
    </row>
    <row r="3089" spans="4:4">
      <c r="D3089" s="323"/>
    </row>
    <row r="3090" spans="4:4">
      <c r="D3090" s="323"/>
    </row>
    <row r="3091" spans="4:4">
      <c r="D3091" s="323"/>
    </row>
    <row r="3092" spans="4:4">
      <c r="D3092" s="323"/>
    </row>
    <row r="3093" spans="4:4">
      <c r="D3093" s="323"/>
    </row>
    <row r="3094" spans="4:4">
      <c r="D3094" s="323"/>
    </row>
    <row r="3095" spans="4:4">
      <c r="D3095" s="323"/>
    </row>
    <row r="3096" spans="4:4">
      <c r="D3096" s="323"/>
    </row>
    <row r="3097" spans="4:4">
      <c r="D3097" s="323"/>
    </row>
    <row r="3098" spans="4:4">
      <c r="D3098" s="323"/>
    </row>
    <row r="3099" spans="4:4">
      <c r="D3099" s="323"/>
    </row>
    <row r="3100" spans="4:4">
      <c r="D3100" s="323"/>
    </row>
    <row r="3101" spans="4:4">
      <c r="D3101" s="323"/>
    </row>
    <row r="3102" spans="4:4">
      <c r="D3102" s="323"/>
    </row>
    <row r="3103" spans="4:4">
      <c r="D3103" s="323"/>
    </row>
    <row r="3104" spans="4:4">
      <c r="D3104" s="323"/>
    </row>
    <row r="3105" spans="4:4">
      <c r="D3105" s="323"/>
    </row>
    <row r="3106" spans="4:4">
      <c r="D3106" s="323"/>
    </row>
    <row r="3107" spans="4:4">
      <c r="D3107" s="323"/>
    </row>
    <row r="3108" spans="4:4">
      <c r="D3108" s="323"/>
    </row>
    <row r="3109" spans="4:4">
      <c r="D3109" s="323"/>
    </row>
    <row r="3110" spans="4:4">
      <c r="D3110" s="323"/>
    </row>
    <row r="3111" spans="4:4">
      <c r="D3111" s="323"/>
    </row>
    <row r="3112" spans="4:4">
      <c r="D3112" s="323"/>
    </row>
    <row r="3113" spans="4:4">
      <c r="D3113" s="323"/>
    </row>
    <row r="3114" spans="4:4">
      <c r="D3114" s="323"/>
    </row>
    <row r="3115" spans="4:4">
      <c r="D3115" s="323"/>
    </row>
    <row r="3116" spans="4:4">
      <c r="D3116" s="323"/>
    </row>
    <row r="3117" spans="4:4">
      <c r="D3117" s="323"/>
    </row>
    <row r="3118" spans="4:4">
      <c r="D3118" s="323"/>
    </row>
    <row r="3119" spans="4:4">
      <c r="D3119" s="323"/>
    </row>
    <row r="3120" spans="4:4">
      <c r="D3120" s="323"/>
    </row>
    <row r="3121" spans="4:4">
      <c r="D3121" s="323"/>
    </row>
    <row r="3122" spans="4:4">
      <c r="D3122" s="323"/>
    </row>
    <row r="3123" spans="4:4">
      <c r="D3123" s="323"/>
    </row>
    <row r="3124" spans="4:4">
      <c r="D3124" s="323"/>
    </row>
    <row r="3125" spans="4:4">
      <c r="D3125" s="323"/>
    </row>
    <row r="3126" spans="4:4">
      <c r="D3126" s="323"/>
    </row>
    <row r="3127" spans="4:4">
      <c r="D3127" s="323"/>
    </row>
    <row r="3128" spans="4:4">
      <c r="D3128" s="323"/>
    </row>
    <row r="3129" spans="4:4">
      <c r="D3129" s="323"/>
    </row>
    <row r="3130" spans="4:4">
      <c r="D3130" s="323"/>
    </row>
    <row r="3131" spans="4:4">
      <c r="D3131" s="323"/>
    </row>
    <row r="3132" spans="4:4">
      <c r="D3132" s="323"/>
    </row>
    <row r="3133" spans="4:4">
      <c r="D3133" s="323"/>
    </row>
    <row r="3134" spans="4:4">
      <c r="D3134" s="323"/>
    </row>
    <row r="3135" spans="4:4">
      <c r="D3135" s="323"/>
    </row>
    <row r="3136" spans="4:4">
      <c r="D3136" s="323"/>
    </row>
    <row r="3137" spans="4:4">
      <c r="D3137" s="323"/>
    </row>
    <row r="3138" spans="4:4">
      <c r="D3138" s="323"/>
    </row>
    <row r="3139" spans="4:4">
      <c r="D3139" s="323"/>
    </row>
    <row r="3140" spans="4:4">
      <c r="D3140" s="323"/>
    </row>
    <row r="3141" spans="4:4">
      <c r="D3141" s="323"/>
    </row>
    <row r="3142" spans="4:4">
      <c r="D3142" s="323"/>
    </row>
    <row r="3143" spans="4:4">
      <c r="D3143" s="323"/>
    </row>
    <row r="3144" spans="4:4">
      <c r="D3144" s="323"/>
    </row>
    <row r="3145" spans="4:4">
      <c r="D3145" s="323"/>
    </row>
    <row r="3146" spans="4:4">
      <c r="D3146" s="323"/>
    </row>
    <row r="3147" spans="4:4">
      <c r="D3147" s="323"/>
    </row>
    <row r="3148" spans="4:4">
      <c r="D3148" s="323"/>
    </row>
    <row r="3149" spans="4:4">
      <c r="D3149" s="323"/>
    </row>
    <row r="3150" spans="4:4">
      <c r="D3150" s="323"/>
    </row>
    <row r="3151" spans="4:4">
      <c r="D3151" s="323"/>
    </row>
    <row r="3152" spans="4:4">
      <c r="D3152" s="323"/>
    </row>
    <row r="3153" spans="4:4">
      <c r="D3153" s="323"/>
    </row>
    <row r="3154" spans="4:4">
      <c r="D3154" s="323"/>
    </row>
    <row r="3155" spans="4:4">
      <c r="D3155" s="323"/>
    </row>
    <row r="3156" spans="4:4">
      <c r="D3156" s="323"/>
    </row>
    <row r="3157" spans="4:4">
      <c r="D3157" s="323"/>
    </row>
    <row r="3158" spans="4:4">
      <c r="D3158" s="323"/>
    </row>
    <row r="3159" spans="4:4">
      <c r="D3159" s="323"/>
    </row>
    <row r="3160" spans="4:4">
      <c r="D3160" s="323"/>
    </row>
    <row r="3161" spans="4:4">
      <c r="D3161" s="323"/>
    </row>
    <row r="3162" spans="4:4">
      <c r="D3162" s="323"/>
    </row>
    <row r="3163" spans="4:4">
      <c r="D3163" s="323"/>
    </row>
    <row r="3164" spans="4:4">
      <c r="D3164" s="323"/>
    </row>
    <row r="3165" spans="4:4">
      <c r="D3165" s="323"/>
    </row>
    <row r="3166" spans="4:4">
      <c r="D3166" s="323"/>
    </row>
    <row r="3167" spans="4:4">
      <c r="D3167" s="323"/>
    </row>
    <row r="3168" spans="4:4">
      <c r="D3168" s="323"/>
    </row>
    <row r="3169" spans="4:4">
      <c r="D3169" s="323"/>
    </row>
    <row r="3170" spans="4:4">
      <c r="D3170" s="323"/>
    </row>
    <row r="3171" spans="4:4">
      <c r="D3171" s="323"/>
    </row>
    <row r="3172" spans="4:4">
      <c r="D3172" s="323"/>
    </row>
    <row r="3173" spans="4:4">
      <c r="D3173" s="323"/>
    </row>
    <row r="3174" spans="4:4">
      <c r="D3174" s="323"/>
    </row>
    <row r="3175" spans="4:4">
      <c r="D3175" s="323"/>
    </row>
    <row r="3176" spans="4:4">
      <c r="D3176" s="323"/>
    </row>
    <row r="3177" spans="4:4">
      <c r="D3177" s="323"/>
    </row>
    <row r="3178" spans="4:4">
      <c r="D3178" s="323"/>
    </row>
    <row r="3179" spans="4:4">
      <c r="D3179" s="323"/>
    </row>
    <row r="3180" spans="4:4">
      <c r="D3180" s="323"/>
    </row>
    <row r="3181" spans="4:4">
      <c r="D3181" s="323"/>
    </row>
    <row r="3182" spans="4:4">
      <c r="D3182" s="323"/>
    </row>
    <row r="3183" spans="4:4">
      <c r="D3183" s="323"/>
    </row>
    <row r="3184" spans="4:4">
      <c r="D3184" s="323"/>
    </row>
    <row r="3185" spans="4:4">
      <c r="D3185" s="323"/>
    </row>
    <row r="3186" spans="4:4">
      <c r="D3186" s="323"/>
    </row>
    <row r="3187" spans="4:4">
      <c r="D3187" s="323"/>
    </row>
    <row r="3188" spans="4:4">
      <c r="D3188" s="323"/>
    </row>
    <row r="3189" spans="4:4">
      <c r="D3189" s="323"/>
    </row>
    <row r="3190" spans="4:4">
      <c r="D3190" s="323"/>
    </row>
    <row r="3191" spans="4:4">
      <c r="D3191" s="323"/>
    </row>
    <row r="3192" spans="4:4">
      <c r="D3192" s="323"/>
    </row>
    <row r="3193" spans="4:4">
      <c r="D3193" s="323"/>
    </row>
    <row r="3194" spans="4:4">
      <c r="D3194" s="323"/>
    </row>
    <row r="3195" spans="4:4">
      <c r="D3195" s="323"/>
    </row>
    <row r="3196" spans="4:4">
      <c r="D3196" s="323"/>
    </row>
    <row r="3197" spans="4:4">
      <c r="D3197" s="323"/>
    </row>
    <row r="3198" spans="4:4">
      <c r="D3198" s="323"/>
    </row>
    <row r="3199" spans="4:4">
      <c r="D3199" s="323"/>
    </row>
    <row r="3200" spans="4:4">
      <c r="D3200" s="323"/>
    </row>
    <row r="3201" spans="4:4">
      <c r="D3201" s="323"/>
    </row>
    <row r="3202" spans="4:4">
      <c r="D3202" s="323"/>
    </row>
    <row r="3203" spans="4:4">
      <c r="D3203" s="323"/>
    </row>
    <row r="3204" spans="4:4">
      <c r="D3204" s="323"/>
    </row>
    <row r="3205" spans="4:4">
      <c r="D3205" s="323"/>
    </row>
    <row r="3206" spans="4:4">
      <c r="D3206" s="323"/>
    </row>
    <row r="3207" spans="4:4">
      <c r="D3207" s="323"/>
    </row>
    <row r="3208" spans="4:4">
      <c r="D3208" s="323"/>
    </row>
    <row r="3209" spans="4:4">
      <c r="D3209" s="323"/>
    </row>
    <row r="3210" spans="4:4">
      <c r="D3210" s="323"/>
    </row>
    <row r="3211" spans="4:4">
      <c r="D3211" s="323"/>
    </row>
    <row r="3212" spans="4:4">
      <c r="D3212" s="323"/>
    </row>
    <row r="3213" spans="4:4">
      <c r="D3213" s="323"/>
    </row>
    <row r="3214" spans="4:4">
      <c r="D3214" s="323"/>
    </row>
    <row r="3215" spans="4:4">
      <c r="D3215" s="323"/>
    </row>
    <row r="3216" spans="4:4">
      <c r="D3216" s="323"/>
    </row>
    <row r="3217" spans="4:4">
      <c r="D3217" s="323"/>
    </row>
    <row r="3218" spans="4:4">
      <c r="D3218" s="323"/>
    </row>
    <row r="3219" spans="4:4">
      <c r="D3219" s="323"/>
    </row>
    <row r="3220" spans="4:4">
      <c r="D3220" s="323"/>
    </row>
    <row r="3221" spans="4:4">
      <c r="D3221" s="323"/>
    </row>
    <row r="3222" spans="4:4">
      <c r="D3222" s="323"/>
    </row>
    <row r="3223" spans="4:4">
      <c r="D3223" s="323"/>
    </row>
    <row r="3224" spans="4:4">
      <c r="D3224" s="323"/>
    </row>
    <row r="3225" spans="4:4">
      <c r="D3225" s="323"/>
    </row>
    <row r="3226" spans="4:4">
      <c r="D3226" s="323"/>
    </row>
    <row r="3227" spans="4:4">
      <c r="D3227" s="323"/>
    </row>
    <row r="3228" spans="4:4">
      <c r="D3228" s="323"/>
    </row>
    <row r="3229" spans="4:4">
      <c r="D3229" s="323"/>
    </row>
    <row r="3230" spans="4:4">
      <c r="D3230" s="323"/>
    </row>
    <row r="3231" spans="4:4">
      <c r="D3231" s="323"/>
    </row>
    <row r="3232" spans="4:4">
      <c r="D3232" s="323"/>
    </row>
    <row r="3233" spans="4:4">
      <c r="D3233" s="323"/>
    </row>
    <row r="3234" spans="4:4">
      <c r="D3234" s="323"/>
    </row>
    <row r="3235" spans="4:4">
      <c r="D3235" s="323"/>
    </row>
    <row r="3236" spans="4:4">
      <c r="D3236" s="323"/>
    </row>
    <row r="3237" spans="4:4">
      <c r="D3237" s="323"/>
    </row>
    <row r="3238" spans="4:4">
      <c r="D3238" s="323"/>
    </row>
    <row r="3239" spans="4:4">
      <c r="D3239" s="323"/>
    </row>
    <row r="3240" spans="4:4">
      <c r="D3240" s="323"/>
    </row>
    <row r="3241" spans="4:4">
      <c r="D3241" s="323"/>
    </row>
    <row r="3242" spans="4:4">
      <c r="D3242" s="323"/>
    </row>
    <row r="3243" spans="4:4">
      <c r="D3243" s="323"/>
    </row>
    <row r="3244" spans="4:4">
      <c r="D3244" s="323"/>
    </row>
    <row r="3245" spans="4:4">
      <c r="D3245" s="323"/>
    </row>
    <row r="3246" spans="4:4">
      <c r="D3246" s="323"/>
    </row>
    <row r="3247" spans="4:4">
      <c r="D3247" s="323"/>
    </row>
    <row r="3248" spans="4:4">
      <c r="D3248" s="323"/>
    </row>
    <row r="3249" spans="4:4">
      <c r="D3249" s="323"/>
    </row>
    <row r="3250" spans="4:4">
      <c r="D3250" s="323"/>
    </row>
    <row r="3251" spans="4:4">
      <c r="D3251" s="323"/>
    </row>
    <row r="3252" spans="4:4">
      <c r="D3252" s="323"/>
    </row>
    <row r="3253" spans="4:4">
      <c r="D3253" s="323"/>
    </row>
    <row r="3254" spans="4:4">
      <c r="D3254" s="323"/>
    </row>
    <row r="3255" spans="4:4">
      <c r="D3255" s="323"/>
    </row>
    <row r="3256" spans="4:4">
      <c r="D3256" s="323"/>
    </row>
    <row r="3257" spans="4:4">
      <c r="D3257" s="323"/>
    </row>
    <row r="3258" spans="4:4">
      <c r="D3258" s="323"/>
    </row>
    <row r="3259" spans="4:4">
      <c r="D3259" s="323"/>
    </row>
    <row r="3260" spans="4:4">
      <c r="D3260" s="323"/>
    </row>
    <row r="3261" spans="4:4">
      <c r="D3261" s="323"/>
    </row>
    <row r="3262" spans="4:4">
      <c r="D3262" s="323"/>
    </row>
    <row r="3263" spans="4:4">
      <c r="D3263" s="323"/>
    </row>
    <row r="3264" spans="4:4">
      <c r="D3264" s="323"/>
    </row>
    <row r="3265" spans="4:4">
      <c r="D3265" s="323"/>
    </row>
    <row r="3266" spans="4:4">
      <c r="D3266" s="323"/>
    </row>
    <row r="3267" spans="4:4">
      <c r="D3267" s="323"/>
    </row>
    <row r="3268" spans="4:4">
      <c r="D3268" s="323"/>
    </row>
    <row r="3269" spans="4:4">
      <c r="D3269" s="323"/>
    </row>
    <row r="3270" spans="4:4">
      <c r="D3270" s="323"/>
    </row>
    <row r="3271" spans="4:4">
      <c r="D3271" s="323"/>
    </row>
    <row r="3272" spans="4:4">
      <c r="D3272" s="323"/>
    </row>
    <row r="3273" spans="4:4">
      <c r="D3273" s="323"/>
    </row>
    <row r="3274" spans="4:4">
      <c r="D3274" s="323"/>
    </row>
    <row r="3275" spans="4:4">
      <c r="D3275" s="323"/>
    </row>
    <row r="3276" spans="4:4">
      <c r="D3276" s="323"/>
    </row>
    <row r="3277" spans="4:4">
      <c r="D3277" s="323"/>
    </row>
    <row r="3278" spans="4:4">
      <c r="D3278" s="323"/>
    </row>
    <row r="3279" spans="4:4">
      <c r="D3279" s="323"/>
    </row>
    <row r="3280" spans="4:4">
      <c r="D3280" s="323"/>
    </row>
    <row r="3281" spans="4:4">
      <c r="D3281" s="323"/>
    </row>
    <row r="3282" spans="4:4">
      <c r="D3282" s="323"/>
    </row>
    <row r="3283" spans="4:4">
      <c r="D3283" s="323"/>
    </row>
    <row r="3284" spans="4:4">
      <c r="D3284" s="323"/>
    </row>
    <row r="3285" spans="4:4">
      <c r="D3285" s="323"/>
    </row>
    <row r="3286" spans="4:4">
      <c r="D3286" s="323"/>
    </row>
    <row r="3287" spans="4:4">
      <c r="D3287" s="323"/>
    </row>
    <row r="3288" spans="4:4">
      <c r="D3288" s="323"/>
    </row>
    <row r="3289" spans="4:4">
      <c r="D3289" s="323"/>
    </row>
    <row r="3290" spans="4:4">
      <c r="D3290" s="323"/>
    </row>
    <row r="3291" spans="4:4">
      <c r="D3291" s="323"/>
    </row>
    <row r="3292" spans="4:4">
      <c r="D3292" s="323"/>
    </row>
    <row r="3293" spans="4:4">
      <c r="D3293" s="323"/>
    </row>
    <row r="3294" spans="4:4">
      <c r="D3294" s="323"/>
    </row>
    <row r="3295" spans="4:4">
      <c r="D3295" s="323"/>
    </row>
    <row r="3296" spans="4:4">
      <c r="D3296" s="323"/>
    </row>
    <row r="3297" spans="4:4">
      <c r="D3297" s="323"/>
    </row>
    <row r="3298" spans="4:4">
      <c r="D3298" s="323"/>
    </row>
    <row r="3299" spans="4:4">
      <c r="D3299" s="323"/>
    </row>
    <row r="3300" spans="4:4">
      <c r="D3300" s="323"/>
    </row>
    <row r="3301" spans="4:4">
      <c r="D3301" s="323"/>
    </row>
    <row r="3302" spans="4:4">
      <c r="D3302" s="323"/>
    </row>
    <row r="3303" spans="4:4">
      <c r="D3303" s="323"/>
    </row>
    <row r="3304" spans="4:4">
      <c r="D3304" s="323"/>
    </row>
    <row r="3305" spans="4:4">
      <c r="D3305" s="323"/>
    </row>
    <row r="3306" spans="4:4">
      <c r="D3306" s="323"/>
    </row>
    <row r="3307" spans="4:4">
      <c r="D3307" s="323"/>
    </row>
    <row r="3308" spans="4:4">
      <c r="D3308" s="323"/>
    </row>
    <row r="3309" spans="4:4">
      <c r="D3309" s="323"/>
    </row>
    <row r="3310" spans="4:4">
      <c r="D3310" s="323"/>
    </row>
    <row r="3311" spans="4:4">
      <c r="D3311" s="323"/>
    </row>
    <row r="3312" spans="4:4">
      <c r="D3312" s="323"/>
    </row>
    <row r="3313" spans="4:4">
      <c r="D3313" s="323"/>
    </row>
    <row r="3314" spans="4:4">
      <c r="D3314" s="323"/>
    </row>
    <row r="3315" spans="4:4">
      <c r="D3315" s="323"/>
    </row>
    <row r="3316" spans="4:4">
      <c r="D3316" s="323"/>
    </row>
    <row r="3317" spans="4:4">
      <c r="D3317" s="323"/>
    </row>
    <row r="3318" spans="4:4">
      <c r="D3318" s="323"/>
    </row>
    <row r="3319" spans="4:4">
      <c r="D3319" s="323"/>
    </row>
    <row r="3320" spans="4:4">
      <c r="D3320" s="323"/>
    </row>
    <row r="3321" spans="4:4">
      <c r="D3321" s="323"/>
    </row>
    <row r="3322" spans="4:4">
      <c r="D3322" s="323"/>
    </row>
    <row r="3323" spans="4:4">
      <c r="D3323" s="323"/>
    </row>
    <row r="3324" spans="4:4">
      <c r="D3324" s="323"/>
    </row>
    <row r="3325" spans="4:4">
      <c r="D3325" s="323"/>
    </row>
    <row r="3326" spans="4:4">
      <c r="D3326" s="323"/>
    </row>
    <row r="3327" spans="4:4">
      <c r="D3327" s="323"/>
    </row>
    <row r="3328" spans="4:4">
      <c r="D3328" s="323"/>
    </row>
    <row r="3329" spans="4:4">
      <c r="D3329" s="323"/>
    </row>
    <row r="3330" spans="4:4">
      <c r="D3330" s="323"/>
    </row>
    <row r="3331" spans="4:4">
      <c r="D3331" s="323"/>
    </row>
    <row r="3332" spans="4:4">
      <c r="D3332" s="323"/>
    </row>
    <row r="3333" spans="4:4">
      <c r="D3333" s="323"/>
    </row>
    <row r="3334" spans="4:4">
      <c r="D3334" s="323"/>
    </row>
    <row r="3335" spans="4:4">
      <c r="D3335" s="323"/>
    </row>
    <row r="3336" spans="4:4">
      <c r="D3336" s="323"/>
    </row>
    <row r="3337" spans="4:4">
      <c r="D3337" s="323"/>
    </row>
    <row r="3338" spans="4:4">
      <c r="D3338" s="323"/>
    </row>
    <row r="3339" spans="4:4">
      <c r="D3339" s="323"/>
    </row>
    <row r="3340" spans="4:4">
      <c r="D3340" s="323"/>
    </row>
    <row r="3341" spans="4:4">
      <c r="D3341" s="323"/>
    </row>
    <row r="3342" spans="4:4">
      <c r="D3342" s="323"/>
    </row>
    <row r="3343" spans="4:4">
      <c r="D3343" s="323"/>
    </row>
    <row r="3344" spans="4:4">
      <c r="D3344" s="323"/>
    </row>
    <row r="3345" spans="4:4">
      <c r="D3345" s="323"/>
    </row>
    <row r="3346" spans="4:4">
      <c r="D3346" s="323"/>
    </row>
    <row r="3347" spans="4:4">
      <c r="D3347" s="323"/>
    </row>
    <row r="3348" spans="4:4">
      <c r="D3348" s="323"/>
    </row>
    <row r="3349" spans="4:4">
      <c r="D3349" s="323"/>
    </row>
    <row r="3350" spans="4:4">
      <c r="D3350" s="323"/>
    </row>
    <row r="3351" spans="4:4">
      <c r="D3351" s="323"/>
    </row>
    <row r="3352" spans="4:4">
      <c r="D3352" s="323"/>
    </row>
    <row r="3353" spans="4:4">
      <c r="D3353" s="323"/>
    </row>
    <row r="3354" spans="4:4">
      <c r="D3354" s="323"/>
    </row>
    <row r="3355" spans="4:4">
      <c r="D3355" s="323"/>
    </row>
    <row r="3356" spans="4:4">
      <c r="D3356" s="323"/>
    </row>
    <row r="3357" spans="4:4">
      <c r="D3357" s="323"/>
    </row>
    <row r="3358" spans="4:4">
      <c r="D3358" s="323"/>
    </row>
    <row r="3359" spans="4:4">
      <c r="D3359" s="323"/>
    </row>
    <row r="3360" spans="4:4">
      <c r="D3360" s="323"/>
    </row>
    <row r="3361" spans="4:4">
      <c r="D3361" s="323"/>
    </row>
    <row r="3362" spans="4:4">
      <c r="D3362" s="323"/>
    </row>
    <row r="3363" spans="4:4">
      <c r="D3363" s="323"/>
    </row>
    <row r="3364" spans="4:4">
      <c r="D3364" s="323"/>
    </row>
    <row r="3365" spans="4:4">
      <c r="D3365" s="323"/>
    </row>
    <row r="3366" spans="4:4">
      <c r="D3366" s="323"/>
    </row>
    <row r="3367" spans="4:4">
      <c r="D3367" s="323"/>
    </row>
    <row r="3368" spans="4:4">
      <c r="D3368" s="323"/>
    </row>
    <row r="3369" spans="4:4">
      <c r="D3369" s="323"/>
    </row>
    <row r="3370" spans="4:4">
      <c r="D3370" s="323"/>
    </row>
    <row r="3371" spans="4:4">
      <c r="D3371" s="323"/>
    </row>
    <row r="3372" spans="4:4">
      <c r="D3372" s="323"/>
    </row>
    <row r="3373" spans="4:4">
      <c r="D3373" s="323"/>
    </row>
    <row r="3374" spans="4:4">
      <c r="D3374" s="323"/>
    </row>
    <row r="3375" spans="4:4">
      <c r="D3375" s="323"/>
    </row>
    <row r="3376" spans="4:4">
      <c r="D3376" s="323"/>
    </row>
    <row r="3377" spans="4:4">
      <c r="D3377" s="323"/>
    </row>
    <row r="3378" spans="4:4">
      <c r="D3378" s="323"/>
    </row>
    <row r="3379" spans="4:4">
      <c r="D3379" s="323"/>
    </row>
    <row r="3380" spans="4:4">
      <c r="D3380" s="323"/>
    </row>
    <row r="3381" spans="4:4">
      <c r="D3381" s="323"/>
    </row>
    <row r="3382" spans="4:4">
      <c r="D3382" s="323"/>
    </row>
    <row r="3383" spans="4:4">
      <c r="D3383" s="323"/>
    </row>
    <row r="3384" spans="4:4">
      <c r="D3384" s="323"/>
    </row>
    <row r="3385" spans="4:4">
      <c r="D3385" s="323"/>
    </row>
    <row r="3386" spans="4:4">
      <c r="D3386" s="323"/>
    </row>
    <row r="3387" spans="4:4">
      <c r="D3387" s="323"/>
    </row>
    <row r="3388" spans="4:4">
      <c r="D3388" s="323"/>
    </row>
    <row r="3389" spans="4:4">
      <c r="D3389" s="323"/>
    </row>
    <row r="3390" spans="4:4">
      <c r="D3390" s="323"/>
    </row>
    <row r="3391" spans="4:4">
      <c r="D3391" s="323"/>
    </row>
    <row r="3392" spans="4:4">
      <c r="D3392" s="323"/>
    </row>
    <row r="3393" spans="4:4">
      <c r="D3393" s="323"/>
    </row>
    <row r="3394" spans="4:4">
      <c r="D3394" s="323"/>
    </row>
    <row r="3395" spans="4:4">
      <c r="D3395" s="323"/>
    </row>
    <row r="3396" spans="4:4">
      <c r="D3396" s="323"/>
    </row>
    <row r="3397" spans="4:4">
      <c r="D3397" s="323"/>
    </row>
    <row r="3398" spans="4:4">
      <c r="D3398" s="323"/>
    </row>
    <row r="3399" spans="4:4">
      <c r="D3399" s="323"/>
    </row>
    <row r="3400" spans="4:4">
      <c r="D3400" s="323"/>
    </row>
    <row r="3401" spans="4:4">
      <c r="D3401" s="323"/>
    </row>
    <row r="3402" spans="4:4">
      <c r="D3402" s="323"/>
    </row>
    <row r="3403" spans="4:4">
      <c r="D3403" s="323"/>
    </row>
    <row r="3404" spans="4:4">
      <c r="D3404" s="323"/>
    </row>
    <row r="3405" spans="4:4">
      <c r="D3405" s="323"/>
    </row>
    <row r="3406" spans="4:4">
      <c r="D3406" s="323"/>
    </row>
    <row r="3407" spans="4:4">
      <c r="D3407" s="323"/>
    </row>
    <row r="3408" spans="4:4">
      <c r="D3408" s="323"/>
    </row>
    <row r="3409" spans="4:4">
      <c r="D3409" s="323"/>
    </row>
    <row r="3410" spans="4:4">
      <c r="D3410" s="323"/>
    </row>
    <row r="3411" spans="4:4">
      <c r="D3411" s="323"/>
    </row>
    <row r="3412" spans="4:4">
      <c r="D3412" s="323"/>
    </row>
    <row r="3413" spans="4:4">
      <c r="D3413" s="323"/>
    </row>
    <row r="3414" spans="4:4">
      <c r="D3414" s="323"/>
    </row>
    <row r="3415" spans="4:4">
      <c r="D3415" s="323"/>
    </row>
    <row r="3416" spans="4:4">
      <c r="D3416" s="323"/>
    </row>
    <row r="3417" spans="4:4">
      <c r="D3417" s="323"/>
    </row>
    <row r="3418" spans="4:4">
      <c r="D3418" s="323"/>
    </row>
    <row r="3419" spans="4:4">
      <c r="D3419" s="323"/>
    </row>
    <row r="3420" spans="4:4">
      <c r="D3420" s="323"/>
    </row>
    <row r="3421" spans="4:4">
      <c r="D3421" s="323"/>
    </row>
    <row r="3422" spans="4:4">
      <c r="D3422" s="323"/>
    </row>
    <row r="3423" spans="4:4">
      <c r="D3423" s="323"/>
    </row>
    <row r="3424" spans="4:4">
      <c r="D3424" s="323"/>
    </row>
    <row r="3425" spans="4:4">
      <c r="D3425" s="323"/>
    </row>
    <row r="3426" spans="4:4">
      <c r="D3426" s="323"/>
    </row>
    <row r="3427" spans="4:4">
      <c r="D3427" s="323"/>
    </row>
    <row r="3428" spans="4:4">
      <c r="D3428" s="323"/>
    </row>
    <row r="3429" spans="4:4">
      <c r="D3429" s="323"/>
    </row>
    <row r="3430" spans="4:4">
      <c r="D3430" s="323"/>
    </row>
    <row r="3431" spans="4:4">
      <c r="D3431" s="323"/>
    </row>
    <row r="3432" spans="4:4">
      <c r="D3432" s="323"/>
    </row>
    <row r="3433" spans="4:4">
      <c r="D3433" s="323"/>
    </row>
    <row r="3434" spans="4:4">
      <c r="D3434" s="323"/>
    </row>
    <row r="3435" spans="4:4">
      <c r="D3435" s="323"/>
    </row>
    <row r="3436" spans="4:4">
      <c r="D3436" s="323"/>
    </row>
    <row r="3437" spans="4:4">
      <c r="D3437" s="323"/>
    </row>
    <row r="3438" spans="4:4">
      <c r="D3438" s="323"/>
    </row>
    <row r="3439" spans="4:4">
      <c r="D3439" s="323"/>
    </row>
    <row r="3440" spans="4:4">
      <c r="D3440" s="323"/>
    </row>
    <row r="3441" spans="4:4">
      <c r="D3441" s="323"/>
    </row>
    <row r="3442" spans="4:4">
      <c r="D3442" s="323"/>
    </row>
    <row r="3443" spans="4:4">
      <c r="D3443" s="323"/>
    </row>
    <row r="3444" spans="4:4">
      <c r="D3444" s="323"/>
    </row>
    <row r="3445" spans="4:4">
      <c r="D3445" s="323"/>
    </row>
    <row r="3446" spans="4:4">
      <c r="D3446" s="323"/>
    </row>
    <row r="3447" spans="4:4">
      <c r="D3447" s="323"/>
    </row>
    <row r="3448" spans="4:4">
      <c r="D3448" s="323"/>
    </row>
    <row r="3449" spans="4:4">
      <c r="D3449" s="323"/>
    </row>
    <row r="3450" spans="4:4">
      <c r="D3450" s="323"/>
    </row>
    <row r="3451" spans="4:4">
      <c r="D3451" s="323"/>
    </row>
    <row r="3452" spans="4:4">
      <c r="D3452" s="323"/>
    </row>
    <row r="3453" spans="4:4">
      <c r="D3453" s="323"/>
    </row>
    <row r="3454" spans="4:4">
      <c r="D3454" s="323"/>
    </row>
    <row r="3455" spans="4:4">
      <c r="D3455" s="323"/>
    </row>
    <row r="3456" spans="4:4">
      <c r="D3456" s="323"/>
    </row>
    <row r="3457" spans="4:4">
      <c r="D3457" s="323"/>
    </row>
    <row r="3458" spans="4:4">
      <c r="D3458" s="323"/>
    </row>
    <row r="3459" spans="4:4">
      <c r="D3459" s="323"/>
    </row>
    <row r="3460" spans="4:4">
      <c r="D3460" s="323"/>
    </row>
    <row r="3461" spans="4:4">
      <c r="D3461" s="323"/>
    </row>
    <row r="3462" spans="4:4">
      <c r="D3462" s="323"/>
    </row>
    <row r="3463" spans="4:4">
      <c r="D3463" s="323"/>
    </row>
    <row r="3464" spans="4:4">
      <c r="D3464" s="323"/>
    </row>
    <row r="3465" spans="4:4">
      <c r="D3465" s="323"/>
    </row>
    <row r="3466" spans="4:4">
      <c r="D3466" s="323"/>
    </row>
    <row r="3467" spans="4:4">
      <c r="D3467" s="323"/>
    </row>
    <row r="3468" spans="4:4">
      <c r="D3468" s="323"/>
    </row>
    <row r="3469" spans="4:4">
      <c r="D3469" s="323"/>
    </row>
    <row r="3470" spans="4:4">
      <c r="D3470" s="323"/>
    </row>
    <row r="3471" spans="4:4">
      <c r="D3471" s="323"/>
    </row>
    <row r="3472" spans="4:4">
      <c r="D3472" s="323"/>
    </row>
    <row r="3473" spans="4:4">
      <c r="D3473" s="323"/>
    </row>
    <row r="3474" spans="4:4">
      <c r="D3474" s="323"/>
    </row>
    <row r="3475" spans="4:4">
      <c r="D3475" s="323"/>
    </row>
    <row r="3476" spans="4:4">
      <c r="D3476" s="323"/>
    </row>
    <row r="3477" spans="4:4">
      <c r="D3477" s="323"/>
    </row>
    <row r="3478" spans="4:4">
      <c r="D3478" s="323"/>
    </row>
    <row r="3479" spans="4:4">
      <c r="D3479" s="323"/>
    </row>
    <row r="3480" spans="4:4">
      <c r="D3480" s="323"/>
    </row>
    <row r="3481" spans="4:4">
      <c r="D3481" s="323"/>
    </row>
    <row r="3482" spans="4:4">
      <c r="D3482" s="323"/>
    </row>
    <row r="3483" spans="4:4">
      <c r="D3483" s="323"/>
    </row>
    <row r="3484" spans="4:4">
      <c r="D3484" s="323"/>
    </row>
    <row r="3485" spans="4:4">
      <c r="D3485" s="323"/>
    </row>
    <row r="3486" spans="4:4">
      <c r="D3486" s="323"/>
    </row>
    <row r="3487" spans="4:4">
      <c r="D3487" s="323"/>
    </row>
    <row r="3488" spans="4:4">
      <c r="D3488" s="323"/>
    </row>
    <row r="3489" spans="4:4">
      <c r="D3489" s="323"/>
    </row>
    <row r="3490" spans="4:4">
      <c r="D3490" s="323"/>
    </row>
    <row r="3491" spans="4:4">
      <c r="D3491" s="323"/>
    </row>
    <row r="3492" spans="4:4">
      <c r="D3492" s="323"/>
    </row>
    <row r="3493" spans="4:4">
      <c r="D3493" s="323"/>
    </row>
    <row r="3494" spans="4:4">
      <c r="D3494" s="323"/>
    </row>
    <row r="3495" spans="4:4">
      <c r="D3495" s="323"/>
    </row>
    <row r="3496" spans="4:4">
      <c r="D3496" s="323"/>
    </row>
    <row r="3497" spans="4:4">
      <c r="D3497" s="323"/>
    </row>
    <row r="3498" spans="4:4">
      <c r="D3498" s="323"/>
    </row>
    <row r="3499" spans="4:4">
      <c r="D3499" s="323"/>
    </row>
    <row r="3500" spans="4:4">
      <c r="D3500" s="323"/>
    </row>
    <row r="3501" spans="4:4">
      <c r="D3501" s="323"/>
    </row>
    <row r="3502" spans="4:4">
      <c r="D3502" s="323"/>
    </row>
    <row r="3503" spans="4:4">
      <c r="D3503" s="323"/>
    </row>
    <row r="3504" spans="4:4">
      <c r="D3504" s="323"/>
    </row>
    <row r="3505" spans="4:4">
      <c r="D3505" s="323"/>
    </row>
    <row r="3506" spans="4:4">
      <c r="D3506" s="323"/>
    </row>
    <row r="3507" spans="4:4">
      <c r="D3507" s="323"/>
    </row>
    <row r="3508" spans="4:4">
      <c r="D3508" s="323"/>
    </row>
    <row r="3509" spans="4:4">
      <c r="D3509" s="323"/>
    </row>
    <row r="3510" spans="4:4">
      <c r="D3510" s="323"/>
    </row>
    <row r="3511" spans="4:4">
      <c r="D3511" s="323"/>
    </row>
    <row r="3512" spans="4:4">
      <c r="D3512" s="323"/>
    </row>
    <row r="3513" spans="4:4">
      <c r="D3513" s="323"/>
    </row>
    <row r="3514" spans="4:4">
      <c r="D3514" s="323"/>
    </row>
    <row r="3515" spans="4:4">
      <c r="D3515" s="323"/>
    </row>
    <row r="3516" spans="4:4">
      <c r="D3516" s="323"/>
    </row>
    <row r="3517" spans="4:4">
      <c r="D3517" s="323"/>
    </row>
    <row r="3518" spans="4:4">
      <c r="D3518" s="323"/>
    </row>
    <row r="3519" spans="4:4">
      <c r="D3519" s="323"/>
    </row>
    <row r="3520" spans="4:4">
      <c r="D3520" s="323"/>
    </row>
    <row r="3521" spans="4:4">
      <c r="D3521" s="323"/>
    </row>
    <row r="3522" spans="4:4">
      <c r="D3522" s="323"/>
    </row>
    <row r="3523" spans="4:4">
      <c r="D3523" s="323"/>
    </row>
    <row r="3524" spans="4:4">
      <c r="D3524" s="323"/>
    </row>
    <row r="3525" spans="4:4">
      <c r="D3525" s="323"/>
    </row>
    <row r="3526" spans="4:4">
      <c r="D3526" s="323"/>
    </row>
    <row r="3527" spans="4:4">
      <c r="D3527" s="323"/>
    </row>
    <row r="3528" spans="4:4">
      <c r="D3528" s="323"/>
    </row>
    <row r="3529" spans="4:4">
      <c r="D3529" s="323"/>
    </row>
    <row r="3530" spans="4:4">
      <c r="D3530" s="323"/>
    </row>
    <row r="3531" spans="4:4">
      <c r="D3531" s="323"/>
    </row>
    <row r="3532" spans="4:4">
      <c r="D3532" s="323"/>
    </row>
    <row r="3533" spans="4:4">
      <c r="D3533" s="323"/>
    </row>
    <row r="3534" spans="4:4">
      <c r="D3534" s="323"/>
    </row>
    <row r="3535" spans="4:4">
      <c r="D3535" s="323"/>
    </row>
    <row r="3536" spans="4:4">
      <c r="D3536" s="323"/>
    </row>
    <row r="3537" spans="4:4">
      <c r="D3537" s="323"/>
    </row>
    <row r="3538" spans="4:4">
      <c r="D3538" s="323"/>
    </row>
    <row r="3539" spans="4:4">
      <c r="D3539" s="323"/>
    </row>
    <row r="3540" spans="4:4">
      <c r="D3540" s="323"/>
    </row>
    <row r="3541" spans="4:4">
      <c r="D3541" s="323"/>
    </row>
    <row r="3542" spans="4:4">
      <c r="D3542" s="323"/>
    </row>
    <row r="3543" spans="4:4">
      <c r="D3543" s="323"/>
    </row>
    <row r="3544" spans="4:4">
      <c r="D3544" s="323"/>
    </row>
    <row r="3545" spans="4:4">
      <c r="D3545" s="323"/>
    </row>
    <row r="3546" spans="4:4">
      <c r="D3546" s="323"/>
    </row>
    <row r="3547" spans="4:4">
      <c r="D3547" s="323"/>
    </row>
    <row r="3548" spans="4:4">
      <c r="D3548" s="323"/>
    </row>
    <row r="3549" spans="4:4">
      <c r="D3549" s="323"/>
    </row>
    <row r="3550" spans="4:4">
      <c r="D3550" s="323"/>
    </row>
    <row r="3551" spans="4:4">
      <c r="D3551" s="323"/>
    </row>
    <row r="3552" spans="4:4">
      <c r="D3552" s="323"/>
    </row>
    <row r="3553" spans="4:4">
      <c r="D3553" s="323"/>
    </row>
    <row r="3554" spans="4:4">
      <c r="D3554" s="323"/>
    </row>
    <row r="3555" spans="4:4">
      <c r="D3555" s="323"/>
    </row>
    <row r="3556" spans="4:4">
      <c r="D3556" s="323"/>
    </row>
    <row r="3557" spans="4:4">
      <c r="D3557" s="323"/>
    </row>
    <row r="3558" spans="4:4">
      <c r="D3558" s="323"/>
    </row>
    <row r="3559" spans="4:4">
      <c r="D3559" s="323"/>
    </row>
    <row r="3560" spans="4:4">
      <c r="D3560" s="323"/>
    </row>
    <row r="3561" spans="4:4">
      <c r="D3561" s="323"/>
    </row>
    <row r="3562" spans="4:4">
      <c r="D3562" s="323"/>
    </row>
    <row r="3563" spans="4:4">
      <c r="D3563" s="323"/>
    </row>
    <row r="3564" spans="4:4">
      <c r="D3564" s="323"/>
    </row>
    <row r="3565" spans="4:4">
      <c r="D3565" s="323"/>
    </row>
    <row r="3566" spans="4:4">
      <c r="D3566" s="323"/>
    </row>
    <row r="3567" spans="4:4">
      <c r="D3567" s="323"/>
    </row>
    <row r="3568" spans="4:4">
      <c r="D3568" s="323"/>
    </row>
    <row r="3569" spans="4:4">
      <c r="D3569" s="323"/>
    </row>
    <row r="3570" spans="4:4">
      <c r="D3570" s="323"/>
    </row>
    <row r="3571" spans="4:4">
      <c r="D3571" s="323"/>
    </row>
    <row r="3572" spans="4:4">
      <c r="D3572" s="323"/>
    </row>
    <row r="3573" spans="4:4">
      <c r="D3573" s="323"/>
    </row>
    <row r="3574" spans="4:4">
      <c r="D3574" s="323"/>
    </row>
    <row r="3575" spans="4:4">
      <c r="D3575" s="323"/>
    </row>
    <row r="3576" spans="4:4">
      <c r="D3576" s="323"/>
    </row>
    <row r="3577" spans="4:4">
      <c r="D3577" s="323"/>
    </row>
    <row r="3578" spans="4:4">
      <c r="D3578" s="323"/>
    </row>
    <row r="3579" spans="4:4">
      <c r="D3579" s="323"/>
    </row>
    <row r="3580" spans="4:4">
      <c r="D3580" s="323"/>
    </row>
    <row r="3581" spans="4:4">
      <c r="D3581" s="323"/>
    </row>
    <row r="3582" spans="4:4">
      <c r="D3582" s="323"/>
    </row>
    <row r="3583" spans="4:4">
      <c r="D3583" s="323"/>
    </row>
    <row r="3584" spans="4:4">
      <c r="D3584" s="323"/>
    </row>
    <row r="3585" spans="4:4">
      <c r="D3585" s="323"/>
    </row>
    <row r="3586" spans="4:4">
      <c r="D3586" s="323"/>
    </row>
    <row r="3587" spans="4:4">
      <c r="D3587" s="323"/>
    </row>
    <row r="3588" spans="4:4">
      <c r="D3588" s="323"/>
    </row>
    <row r="3589" spans="4:4">
      <c r="D3589" s="323"/>
    </row>
    <row r="3590" spans="4:4">
      <c r="D3590" s="323"/>
    </row>
    <row r="3591" spans="4:4">
      <c r="D3591" s="323"/>
    </row>
    <row r="3592" spans="4:4">
      <c r="D3592" s="323"/>
    </row>
    <row r="3593" spans="4:4">
      <c r="D3593" s="323"/>
    </row>
    <row r="3594" spans="4:4">
      <c r="D3594" s="323"/>
    </row>
    <row r="3595" spans="4:4">
      <c r="D3595" s="323"/>
    </row>
    <row r="3596" spans="4:4">
      <c r="D3596" s="323"/>
    </row>
    <row r="3597" spans="4:4">
      <c r="D3597" s="323"/>
    </row>
    <row r="3598" spans="4:4">
      <c r="D3598" s="323"/>
    </row>
    <row r="3599" spans="4:4">
      <c r="D3599" s="323"/>
    </row>
    <row r="3600" spans="4:4">
      <c r="D3600" s="323"/>
    </row>
    <row r="3601" spans="4:4">
      <c r="D3601" s="323"/>
    </row>
    <row r="3602" spans="4:4">
      <c r="D3602" s="323"/>
    </row>
    <row r="3603" spans="4:4">
      <c r="D3603" s="323"/>
    </row>
    <row r="3604" spans="4:4">
      <c r="D3604" s="323"/>
    </row>
    <row r="3605" spans="4:4">
      <c r="D3605" s="323"/>
    </row>
    <row r="3606" spans="4:4">
      <c r="D3606" s="323"/>
    </row>
    <row r="3607" spans="4:4">
      <c r="D3607" s="323"/>
    </row>
    <row r="3608" spans="4:4">
      <c r="D3608" s="323"/>
    </row>
    <row r="3609" spans="4:4">
      <c r="D3609" s="323"/>
    </row>
    <row r="3610" spans="4:4">
      <c r="D3610" s="323"/>
    </row>
    <row r="3611" spans="4:4">
      <c r="D3611" s="323"/>
    </row>
    <row r="3612" spans="4:4">
      <c r="D3612" s="323"/>
    </row>
    <row r="3613" spans="4:4">
      <c r="D3613" s="323"/>
    </row>
    <row r="3614" spans="4:4">
      <c r="D3614" s="323"/>
    </row>
    <row r="3615" spans="4:4">
      <c r="D3615" s="323"/>
    </row>
    <row r="3616" spans="4:4">
      <c r="D3616" s="323"/>
    </row>
    <row r="3617" spans="4:4">
      <c r="D3617" s="323"/>
    </row>
    <row r="3618" spans="4:4">
      <c r="D3618" s="323"/>
    </row>
    <row r="3619" spans="4:4">
      <c r="D3619" s="323"/>
    </row>
    <row r="3620" spans="4:4">
      <c r="D3620" s="323"/>
    </row>
    <row r="3621" spans="4:4">
      <c r="D3621" s="323"/>
    </row>
    <row r="3622" spans="4:4">
      <c r="D3622" s="323"/>
    </row>
    <row r="3623" spans="4:4">
      <c r="D3623" s="323"/>
    </row>
    <row r="3624" spans="4:4">
      <c r="D3624" s="323"/>
    </row>
    <row r="3625" spans="4:4">
      <c r="D3625" s="323"/>
    </row>
    <row r="3626" spans="4:4">
      <c r="D3626" s="323"/>
    </row>
    <row r="3627" spans="4:4">
      <c r="D3627" s="323"/>
    </row>
    <row r="3628" spans="4:4">
      <c r="D3628" s="323"/>
    </row>
    <row r="3629" spans="4:4">
      <c r="D3629" s="323"/>
    </row>
    <row r="3630" spans="4:4">
      <c r="D3630" s="323"/>
    </row>
    <row r="3631" spans="4:4">
      <c r="D3631" s="323"/>
    </row>
    <row r="3632" spans="4:4">
      <c r="D3632" s="323"/>
    </row>
    <row r="3633" spans="4:4">
      <c r="D3633" s="323"/>
    </row>
    <row r="3634" spans="4:4">
      <c r="D3634" s="323"/>
    </row>
    <row r="3635" spans="4:4">
      <c r="D3635" s="323"/>
    </row>
    <row r="3636" spans="4:4">
      <c r="D3636" s="323"/>
    </row>
    <row r="3637" spans="4:4">
      <c r="D3637" s="323"/>
    </row>
    <row r="3638" spans="4:4">
      <c r="D3638" s="323"/>
    </row>
    <row r="3639" spans="4:4">
      <c r="D3639" s="323"/>
    </row>
    <row r="3640" spans="4:4">
      <c r="D3640" s="323"/>
    </row>
    <row r="3641" spans="4:4">
      <c r="D3641" s="323"/>
    </row>
    <row r="3642" spans="4:4">
      <c r="D3642" s="323"/>
    </row>
    <row r="3643" spans="4:4">
      <c r="D3643" s="323"/>
    </row>
    <row r="3644" spans="4:4">
      <c r="D3644" s="323"/>
    </row>
    <row r="3645" spans="4:4">
      <c r="D3645" s="323"/>
    </row>
    <row r="3646" spans="4:4">
      <c r="D3646" s="323"/>
    </row>
    <row r="3647" spans="4:4">
      <c r="D3647" s="323"/>
    </row>
    <row r="3648" spans="4:4">
      <c r="D3648" s="323"/>
    </row>
    <row r="3649" spans="4:4">
      <c r="D3649" s="323"/>
    </row>
    <row r="3650" spans="4:4">
      <c r="D3650" s="323"/>
    </row>
    <row r="3651" spans="4:4">
      <c r="D3651" s="323"/>
    </row>
    <row r="3652" spans="4:4">
      <c r="D3652" s="323"/>
    </row>
    <row r="3653" spans="4:4">
      <c r="D3653" s="323"/>
    </row>
    <row r="3654" spans="4:4">
      <c r="D3654" s="323"/>
    </row>
    <row r="3655" spans="4:4">
      <c r="D3655" s="323"/>
    </row>
    <row r="3656" spans="4:4">
      <c r="D3656" s="323"/>
    </row>
    <row r="3657" spans="4:4">
      <c r="D3657" s="323"/>
    </row>
    <row r="3658" spans="4:4">
      <c r="D3658" s="323"/>
    </row>
    <row r="3659" spans="4:4">
      <c r="D3659" s="323"/>
    </row>
    <row r="3660" spans="4:4">
      <c r="D3660" s="323"/>
    </row>
    <row r="3661" spans="4:4">
      <c r="D3661" s="323"/>
    </row>
    <row r="3662" spans="4:4">
      <c r="D3662" s="323"/>
    </row>
    <row r="3663" spans="4:4">
      <c r="D3663" s="323"/>
    </row>
    <row r="3664" spans="4:4">
      <c r="D3664" s="323"/>
    </row>
    <row r="3665" spans="4:4">
      <c r="D3665" s="323"/>
    </row>
    <row r="3666" spans="4:4">
      <c r="D3666" s="323"/>
    </row>
    <row r="3667" spans="4:4">
      <c r="D3667" s="323"/>
    </row>
    <row r="3668" spans="4:4">
      <c r="D3668" s="323"/>
    </row>
    <row r="3669" spans="4:4">
      <c r="D3669" s="323"/>
    </row>
    <row r="3670" spans="4:4">
      <c r="D3670" s="323"/>
    </row>
    <row r="3671" spans="4:4">
      <c r="D3671" s="323"/>
    </row>
    <row r="3672" spans="4:4">
      <c r="D3672" s="323"/>
    </row>
    <row r="3673" spans="4:4">
      <c r="D3673" s="323"/>
    </row>
    <row r="3674" spans="4:4">
      <c r="D3674" s="323"/>
    </row>
    <row r="3675" spans="4:4">
      <c r="D3675" s="323"/>
    </row>
    <row r="3676" spans="4:4">
      <c r="D3676" s="323"/>
    </row>
    <row r="3677" spans="4:4">
      <c r="D3677" s="323"/>
    </row>
    <row r="3678" spans="4:4">
      <c r="D3678" s="323"/>
    </row>
    <row r="3679" spans="4:4">
      <c r="D3679" s="323"/>
    </row>
    <row r="3680" spans="4:4">
      <c r="D3680" s="323"/>
    </row>
    <row r="3681" spans="4:4">
      <c r="D3681" s="323"/>
    </row>
    <row r="3682" spans="4:4">
      <c r="D3682" s="323"/>
    </row>
    <row r="3683" spans="4:4">
      <c r="D3683" s="323"/>
    </row>
    <row r="3684" spans="4:4">
      <c r="D3684" s="323"/>
    </row>
    <row r="3685" spans="4:4">
      <c r="D3685" s="323"/>
    </row>
    <row r="3686" spans="4:4">
      <c r="D3686" s="323"/>
    </row>
    <row r="3687" spans="4:4">
      <c r="D3687" s="323"/>
    </row>
    <row r="3688" spans="4:4">
      <c r="D3688" s="323"/>
    </row>
    <row r="3689" spans="4:4">
      <c r="D3689" s="323"/>
    </row>
    <row r="3690" spans="4:4">
      <c r="D3690" s="323"/>
    </row>
    <row r="3691" spans="4:4">
      <c r="D3691" s="323"/>
    </row>
    <row r="3692" spans="4:4">
      <c r="D3692" s="323"/>
    </row>
    <row r="3693" spans="4:4">
      <c r="D3693" s="323"/>
    </row>
    <row r="3694" spans="4:4">
      <c r="D3694" s="323"/>
    </row>
    <row r="3695" spans="4:4">
      <c r="D3695" s="323"/>
    </row>
    <row r="3696" spans="4:4">
      <c r="D3696" s="323"/>
    </row>
    <row r="3697" spans="4:4">
      <c r="D3697" s="323"/>
    </row>
    <row r="3698" spans="4:4">
      <c r="D3698" s="323"/>
    </row>
    <row r="3699" spans="4:4">
      <c r="D3699" s="323"/>
    </row>
    <row r="3700" spans="4:4">
      <c r="D3700" s="323"/>
    </row>
    <row r="3701" spans="4:4">
      <c r="D3701" s="323"/>
    </row>
    <row r="3702" spans="4:4">
      <c r="D3702" s="323"/>
    </row>
    <row r="3703" spans="4:4">
      <c r="D3703" s="323"/>
    </row>
    <row r="3704" spans="4:4">
      <c r="D3704" s="323"/>
    </row>
    <row r="3705" spans="4:4">
      <c r="D3705" s="323"/>
    </row>
    <row r="3706" spans="4:4">
      <c r="D3706" s="323"/>
    </row>
    <row r="3707" spans="4:4">
      <c r="D3707" s="323"/>
    </row>
    <row r="3708" spans="4:4">
      <c r="D3708" s="323"/>
    </row>
    <row r="3709" spans="4:4">
      <c r="D3709" s="323"/>
    </row>
    <row r="3710" spans="4:4">
      <c r="D3710" s="323"/>
    </row>
    <row r="3711" spans="4:4">
      <c r="D3711" s="323"/>
    </row>
    <row r="3712" spans="4:4">
      <c r="D3712" s="323"/>
    </row>
    <row r="3713" spans="4:4">
      <c r="D3713" s="323"/>
    </row>
    <row r="3714" spans="4:4">
      <c r="D3714" s="323"/>
    </row>
    <row r="3715" spans="4:4">
      <c r="D3715" s="323"/>
    </row>
    <row r="3716" spans="4:4">
      <c r="D3716" s="323"/>
    </row>
    <row r="3717" spans="4:4">
      <c r="D3717" s="323"/>
    </row>
    <row r="3718" spans="4:4">
      <c r="D3718" s="323"/>
    </row>
    <row r="3719" spans="4:4">
      <c r="D3719" s="323"/>
    </row>
    <row r="3720" spans="4:4">
      <c r="D3720" s="323"/>
    </row>
    <row r="3721" spans="4:4">
      <c r="D3721" s="323"/>
    </row>
    <row r="3722" spans="4:4">
      <c r="D3722" s="323"/>
    </row>
    <row r="3723" spans="4:4">
      <c r="D3723" s="323"/>
    </row>
    <row r="3724" spans="4:4">
      <c r="D3724" s="323"/>
    </row>
    <row r="3725" spans="4:4">
      <c r="D3725" s="323"/>
    </row>
    <row r="3726" spans="4:4">
      <c r="D3726" s="323"/>
    </row>
    <row r="3727" spans="4:4">
      <c r="D3727" s="323"/>
    </row>
    <row r="3728" spans="4:4">
      <c r="D3728" s="323"/>
    </row>
    <row r="3729" spans="4:4">
      <c r="D3729" s="323"/>
    </row>
    <row r="3730" spans="4:4">
      <c r="D3730" s="323"/>
    </row>
    <row r="3731" spans="4:4">
      <c r="D3731" s="323"/>
    </row>
    <row r="3732" spans="4:4">
      <c r="D3732" s="323"/>
    </row>
    <row r="3733" spans="4:4">
      <c r="D3733" s="323"/>
    </row>
    <row r="3734" spans="4:4">
      <c r="D3734" s="323"/>
    </row>
    <row r="3735" spans="4:4">
      <c r="D3735" s="323"/>
    </row>
    <row r="3736" spans="4:4">
      <c r="D3736" s="323"/>
    </row>
    <row r="3737" spans="4:4">
      <c r="D3737" s="323"/>
    </row>
    <row r="3738" spans="4:4">
      <c r="D3738" s="323"/>
    </row>
    <row r="3739" spans="4:4">
      <c r="D3739" s="323"/>
    </row>
    <row r="3740" spans="4:4">
      <c r="D3740" s="323"/>
    </row>
    <row r="3741" spans="4:4">
      <c r="D3741" s="323"/>
    </row>
    <row r="3742" spans="4:4">
      <c r="D3742" s="323"/>
    </row>
    <row r="3743" spans="4:4">
      <c r="D3743" s="323"/>
    </row>
    <row r="3744" spans="4:4">
      <c r="D3744" s="323"/>
    </row>
    <row r="3745" spans="4:4">
      <c r="D3745" s="323"/>
    </row>
    <row r="3746" spans="4:4">
      <c r="D3746" s="323"/>
    </row>
    <row r="3747" spans="4:4">
      <c r="D3747" s="323"/>
    </row>
    <row r="3748" spans="4:4">
      <c r="D3748" s="323"/>
    </row>
    <row r="3749" spans="4:4">
      <c r="D3749" s="323"/>
    </row>
    <row r="3750" spans="4:4">
      <c r="D3750" s="323"/>
    </row>
    <row r="3751" spans="4:4">
      <c r="D3751" s="323"/>
    </row>
    <row r="3752" spans="4:4">
      <c r="D3752" s="323"/>
    </row>
    <row r="3753" spans="4:4">
      <c r="D3753" s="323"/>
    </row>
    <row r="3754" spans="4:4">
      <c r="D3754" s="323"/>
    </row>
    <row r="3755" spans="4:4">
      <c r="D3755" s="323"/>
    </row>
    <row r="3756" spans="4:4">
      <c r="D3756" s="323"/>
    </row>
    <row r="3757" spans="4:4">
      <c r="D3757" s="323"/>
    </row>
    <row r="3758" spans="4:4">
      <c r="D3758" s="323"/>
    </row>
    <row r="3759" spans="4:4">
      <c r="D3759" s="323"/>
    </row>
    <row r="3760" spans="4:4">
      <c r="D3760" s="323"/>
    </row>
    <row r="3761" spans="4:4">
      <c r="D3761" s="323"/>
    </row>
    <row r="3762" spans="4:4">
      <c r="D3762" s="323"/>
    </row>
    <row r="3763" spans="4:4">
      <c r="D3763" s="323"/>
    </row>
    <row r="3764" spans="4:4">
      <c r="D3764" s="323"/>
    </row>
    <row r="3765" spans="4:4">
      <c r="D3765" s="323"/>
    </row>
    <row r="3766" spans="4:4">
      <c r="D3766" s="323"/>
    </row>
    <row r="3767" spans="4:4">
      <c r="D3767" s="323"/>
    </row>
    <row r="3768" spans="4:4">
      <c r="D3768" s="323"/>
    </row>
    <row r="3769" spans="4:4">
      <c r="D3769" s="323"/>
    </row>
    <row r="3770" spans="4:4">
      <c r="D3770" s="323"/>
    </row>
    <row r="3771" spans="4:4">
      <c r="D3771" s="323"/>
    </row>
    <row r="3772" spans="4:4">
      <c r="D3772" s="323"/>
    </row>
    <row r="3773" spans="4:4">
      <c r="D3773" s="323"/>
    </row>
    <row r="3774" spans="4:4">
      <c r="D3774" s="323"/>
    </row>
    <row r="3775" spans="4:4">
      <c r="D3775" s="323"/>
    </row>
    <row r="3776" spans="4:4">
      <c r="D3776" s="323"/>
    </row>
    <row r="3777" spans="4:4">
      <c r="D3777" s="323"/>
    </row>
    <row r="3778" spans="4:4">
      <c r="D3778" s="323"/>
    </row>
    <row r="3779" spans="4:4">
      <c r="D3779" s="323"/>
    </row>
    <row r="3780" spans="4:4">
      <c r="D3780" s="323"/>
    </row>
    <row r="3781" spans="4:4">
      <c r="D3781" s="323"/>
    </row>
    <row r="3782" spans="4:4">
      <c r="D3782" s="323"/>
    </row>
    <row r="3783" spans="4:4">
      <c r="D3783" s="323"/>
    </row>
    <row r="3784" spans="4:4">
      <c r="D3784" s="323"/>
    </row>
    <row r="3785" spans="4:4">
      <c r="D3785" s="323"/>
    </row>
    <row r="3786" spans="4:4">
      <c r="D3786" s="323"/>
    </row>
    <row r="3787" spans="4:4">
      <c r="D3787" s="323"/>
    </row>
    <row r="3788" spans="4:4">
      <c r="D3788" s="323"/>
    </row>
    <row r="3789" spans="4:4">
      <c r="D3789" s="323"/>
    </row>
    <row r="3790" spans="4:4">
      <c r="D3790" s="323"/>
    </row>
    <row r="3791" spans="4:4">
      <c r="D3791" s="323"/>
    </row>
    <row r="3792" spans="4:4">
      <c r="D3792" s="323"/>
    </row>
    <row r="3793" spans="4:4">
      <c r="D3793" s="323"/>
    </row>
    <row r="3794" spans="4:4">
      <c r="D3794" s="323"/>
    </row>
    <row r="3795" spans="4:4">
      <c r="D3795" s="323"/>
    </row>
    <row r="3796" spans="4:4">
      <c r="D3796" s="323"/>
    </row>
    <row r="3797" spans="4:4">
      <c r="D3797" s="323"/>
    </row>
    <row r="3798" spans="4:4">
      <c r="D3798" s="323"/>
    </row>
    <row r="3799" spans="4:4">
      <c r="D3799" s="323"/>
    </row>
    <row r="3800" spans="4:4">
      <c r="D3800" s="323"/>
    </row>
    <row r="3801" spans="4:4">
      <c r="D3801" s="323"/>
    </row>
    <row r="3802" spans="4:4">
      <c r="D3802" s="323"/>
    </row>
    <row r="3803" spans="4:4">
      <c r="D3803" s="323"/>
    </row>
    <row r="3804" spans="4:4">
      <c r="D3804" s="323"/>
    </row>
    <row r="3805" spans="4:4">
      <c r="D3805" s="323"/>
    </row>
    <row r="3806" spans="4:4">
      <c r="D3806" s="323"/>
    </row>
    <row r="3807" spans="4:4">
      <c r="D3807" s="323"/>
    </row>
    <row r="3808" spans="4:4">
      <c r="D3808" s="323"/>
    </row>
    <row r="3809" spans="4:4">
      <c r="D3809" s="323"/>
    </row>
    <row r="3810" spans="4:4">
      <c r="D3810" s="323"/>
    </row>
    <row r="3811" spans="4:4">
      <c r="D3811" s="323"/>
    </row>
    <row r="3812" spans="4:4">
      <c r="D3812" s="323"/>
    </row>
    <row r="3813" spans="4:4">
      <c r="D3813" s="323"/>
    </row>
    <row r="3814" spans="4:4">
      <c r="D3814" s="323"/>
    </row>
    <row r="3815" spans="4:4">
      <c r="D3815" s="323"/>
    </row>
    <row r="3816" spans="4:4">
      <c r="D3816" s="323"/>
    </row>
    <row r="3817" spans="4:4">
      <c r="D3817" s="323"/>
    </row>
    <row r="3818" spans="4:4">
      <c r="D3818" s="323"/>
    </row>
    <row r="3819" spans="4:4">
      <c r="D3819" s="323"/>
    </row>
    <row r="3820" spans="4:4">
      <c r="D3820" s="323"/>
    </row>
    <row r="3821" spans="4:4">
      <c r="D3821" s="323"/>
    </row>
    <row r="3822" spans="4:4">
      <c r="D3822" s="323"/>
    </row>
    <row r="3823" spans="4:4">
      <c r="D3823" s="323"/>
    </row>
    <row r="3824" spans="4:4">
      <c r="D3824" s="323"/>
    </row>
    <row r="3825" spans="4:4">
      <c r="D3825" s="323"/>
    </row>
    <row r="3826" spans="4:4">
      <c r="D3826" s="323"/>
    </row>
    <row r="3827" spans="4:4">
      <c r="D3827" s="323"/>
    </row>
    <row r="3828" spans="4:4">
      <c r="D3828" s="323"/>
    </row>
    <row r="3829" spans="4:4">
      <c r="D3829" s="323"/>
    </row>
    <row r="3830" spans="4:4">
      <c r="D3830" s="323"/>
    </row>
    <row r="3831" spans="4:4">
      <c r="D3831" s="323"/>
    </row>
    <row r="3832" spans="4:4">
      <c r="D3832" s="323"/>
    </row>
    <row r="3833" spans="4:4">
      <c r="D3833" s="323"/>
    </row>
    <row r="3834" spans="4:4">
      <c r="D3834" s="323"/>
    </row>
    <row r="3835" spans="4:4">
      <c r="D3835" s="323"/>
    </row>
    <row r="3836" spans="4:4">
      <c r="D3836" s="323"/>
    </row>
    <row r="3837" spans="4:4">
      <c r="D3837" s="323"/>
    </row>
    <row r="3838" spans="4:4">
      <c r="D3838" s="323"/>
    </row>
    <row r="3839" spans="4:4">
      <c r="D3839" s="323"/>
    </row>
    <row r="3840" spans="4:4">
      <c r="D3840" s="323"/>
    </row>
    <row r="3841" spans="4:4">
      <c r="D3841" s="323"/>
    </row>
    <row r="3842" spans="4:4">
      <c r="D3842" s="323"/>
    </row>
    <row r="3843" spans="4:4">
      <c r="D3843" s="323"/>
    </row>
    <row r="3844" spans="4:4">
      <c r="D3844" s="323"/>
    </row>
    <row r="3845" spans="4:4">
      <c r="D3845" s="323"/>
    </row>
    <row r="3846" spans="4:4">
      <c r="D3846" s="323"/>
    </row>
    <row r="3847" spans="4:4">
      <c r="D3847" s="323"/>
    </row>
    <row r="3848" spans="4:4">
      <c r="D3848" s="323"/>
    </row>
    <row r="3849" spans="4:4">
      <c r="D3849" s="323"/>
    </row>
    <row r="3850" spans="4:4">
      <c r="D3850" s="323"/>
    </row>
    <row r="3851" spans="4:4">
      <c r="D3851" s="323"/>
    </row>
    <row r="3852" spans="4:4">
      <c r="D3852" s="323"/>
    </row>
    <row r="3853" spans="4:4">
      <c r="D3853" s="323"/>
    </row>
    <row r="3854" spans="4:4">
      <c r="D3854" s="323"/>
    </row>
    <row r="3855" spans="4:4">
      <c r="D3855" s="323"/>
    </row>
    <row r="3856" spans="4:4">
      <c r="D3856" s="323"/>
    </row>
    <row r="3857" spans="4:4">
      <c r="D3857" s="323"/>
    </row>
    <row r="3858" spans="4:4">
      <c r="D3858" s="323"/>
    </row>
    <row r="3859" spans="4:4">
      <c r="D3859" s="323"/>
    </row>
    <row r="3860" spans="4:4">
      <c r="D3860" s="323"/>
    </row>
    <row r="3861" spans="4:4">
      <c r="D3861" s="323"/>
    </row>
    <row r="3862" spans="4:4">
      <c r="D3862" s="323"/>
    </row>
    <row r="3863" spans="4:4">
      <c r="D3863" s="323"/>
    </row>
    <row r="3864" spans="4:4">
      <c r="D3864" s="323"/>
    </row>
    <row r="3865" spans="4:4">
      <c r="D3865" s="323"/>
    </row>
    <row r="3866" spans="4:4">
      <c r="D3866" s="323"/>
    </row>
    <row r="3867" spans="4:4">
      <c r="D3867" s="323"/>
    </row>
    <row r="3868" spans="4:4">
      <c r="D3868" s="323"/>
    </row>
    <row r="3869" spans="4:4">
      <c r="D3869" s="323"/>
    </row>
    <row r="3870" spans="4:4">
      <c r="D3870" s="323"/>
    </row>
    <row r="3871" spans="4:4">
      <c r="D3871" s="323"/>
    </row>
    <row r="3872" spans="4:4">
      <c r="D3872" s="323"/>
    </row>
    <row r="3873" spans="4:4">
      <c r="D3873" s="323"/>
    </row>
    <row r="3874" spans="4:4">
      <c r="D3874" s="323"/>
    </row>
    <row r="3875" spans="4:4">
      <c r="D3875" s="323"/>
    </row>
    <row r="3876" spans="4:4">
      <c r="D3876" s="323"/>
    </row>
    <row r="3877" spans="4:4">
      <c r="D3877" s="323"/>
    </row>
    <row r="3878" spans="4:4">
      <c r="D3878" s="323"/>
    </row>
    <row r="3879" spans="4:4">
      <c r="D3879" s="323"/>
    </row>
    <row r="3880" spans="4:4">
      <c r="D3880" s="323"/>
    </row>
    <row r="3881" spans="4:4">
      <c r="D3881" s="323"/>
    </row>
    <row r="3882" spans="4:4">
      <c r="D3882" s="323"/>
    </row>
    <row r="3883" spans="4:4">
      <c r="D3883" s="323"/>
    </row>
    <row r="3884" spans="4:4">
      <c r="D3884" s="323"/>
    </row>
    <row r="3885" spans="4:4">
      <c r="D3885" s="323"/>
    </row>
    <row r="3886" spans="4:4">
      <c r="D3886" s="323"/>
    </row>
    <row r="3887" spans="4:4">
      <c r="D3887" s="323"/>
    </row>
    <row r="3888" spans="4:4">
      <c r="D3888" s="323"/>
    </row>
    <row r="3889" spans="4:4">
      <c r="D3889" s="323"/>
    </row>
    <row r="3890" spans="4:4">
      <c r="D3890" s="323"/>
    </row>
    <row r="3891" spans="4:4">
      <c r="D3891" s="323"/>
    </row>
    <row r="3892" spans="4:4">
      <c r="D3892" s="323"/>
    </row>
    <row r="3893" spans="4:4">
      <c r="D3893" s="323"/>
    </row>
    <row r="3894" spans="4:4">
      <c r="D3894" s="323"/>
    </row>
    <row r="3895" spans="4:4">
      <c r="D3895" s="323"/>
    </row>
    <row r="3896" spans="4:4">
      <c r="D3896" s="323"/>
    </row>
    <row r="3897" spans="4:4">
      <c r="D3897" s="323"/>
    </row>
    <row r="3898" spans="4:4">
      <c r="D3898" s="323"/>
    </row>
    <row r="3899" spans="4:4">
      <c r="D3899" s="323"/>
    </row>
    <row r="3900" spans="4:4">
      <c r="D3900" s="323"/>
    </row>
    <row r="3901" spans="4:4">
      <c r="D3901" s="323"/>
    </row>
    <row r="3902" spans="4:4">
      <c r="D3902" s="323"/>
    </row>
    <row r="3903" spans="4:4">
      <c r="D3903" s="323"/>
    </row>
    <row r="3904" spans="4:4">
      <c r="D3904" s="323"/>
    </row>
    <row r="3905" spans="4:4">
      <c r="D3905" s="323"/>
    </row>
    <row r="3906" spans="4:4">
      <c r="D3906" s="323"/>
    </row>
    <row r="3907" spans="4:4">
      <c r="D3907" s="323"/>
    </row>
    <row r="3908" spans="4:4">
      <c r="D3908" s="323"/>
    </row>
    <row r="3909" spans="4:4">
      <c r="D3909" s="323"/>
    </row>
    <row r="3910" spans="4:4">
      <c r="D3910" s="323"/>
    </row>
    <row r="3911" spans="4:4">
      <c r="D3911" s="323"/>
    </row>
    <row r="3912" spans="4:4">
      <c r="D3912" s="323"/>
    </row>
    <row r="3913" spans="4:4">
      <c r="D3913" s="323"/>
    </row>
    <row r="3914" spans="4:4">
      <c r="D3914" s="323"/>
    </row>
    <row r="3915" spans="4:4">
      <c r="D3915" s="323"/>
    </row>
    <row r="3916" spans="4:4">
      <c r="D3916" s="323"/>
    </row>
    <row r="3917" spans="4:4">
      <c r="D3917" s="323"/>
    </row>
    <row r="3918" spans="4:4">
      <c r="D3918" s="323"/>
    </row>
    <row r="3919" spans="4:4">
      <c r="D3919" s="323"/>
    </row>
    <row r="3920" spans="4:4">
      <c r="D3920" s="323"/>
    </row>
    <row r="3921" spans="4:4">
      <c r="D3921" s="323"/>
    </row>
    <row r="3922" spans="4:4">
      <c r="D3922" s="323"/>
    </row>
    <row r="3923" spans="4:4">
      <c r="D3923" s="323"/>
    </row>
    <row r="3924" spans="4:4">
      <c r="D3924" s="323"/>
    </row>
    <row r="3925" spans="4:4">
      <c r="D3925" s="323"/>
    </row>
    <row r="3926" spans="4:4">
      <c r="D3926" s="323"/>
    </row>
    <row r="3927" spans="4:4">
      <c r="D3927" s="323"/>
    </row>
    <row r="3928" spans="4:4">
      <c r="D3928" s="323"/>
    </row>
    <row r="3929" spans="4:4">
      <c r="D3929" s="323"/>
    </row>
    <row r="3930" spans="4:4">
      <c r="D3930" s="323"/>
    </row>
    <row r="3931" spans="4:4">
      <c r="D3931" s="323"/>
    </row>
    <row r="3932" spans="4:4">
      <c r="D3932" s="323"/>
    </row>
    <row r="3933" spans="4:4">
      <c r="D3933" s="323"/>
    </row>
    <row r="3934" spans="4:4">
      <c r="D3934" s="323"/>
    </row>
    <row r="3935" spans="4:4">
      <c r="D3935" s="323"/>
    </row>
    <row r="3936" spans="4:4">
      <c r="D3936" s="323"/>
    </row>
    <row r="3937" spans="4:4">
      <c r="D3937" s="323"/>
    </row>
    <row r="3938" spans="4:4">
      <c r="D3938" s="323"/>
    </row>
    <row r="3939" spans="4:4">
      <c r="D3939" s="323"/>
    </row>
    <row r="3940" spans="4:4">
      <c r="D3940" s="323"/>
    </row>
    <row r="3941" spans="4:4">
      <c r="D3941" s="323"/>
    </row>
    <row r="3942" spans="4:4">
      <c r="D3942" s="323"/>
    </row>
    <row r="3943" spans="4:4">
      <c r="D3943" s="323"/>
    </row>
    <row r="3944" spans="4:4">
      <c r="D3944" s="323"/>
    </row>
    <row r="3945" spans="4:4">
      <c r="D3945" s="323"/>
    </row>
    <row r="3946" spans="4:4">
      <c r="D3946" s="323"/>
    </row>
    <row r="3947" spans="4:4">
      <c r="D3947" s="323"/>
    </row>
    <row r="3948" spans="4:4">
      <c r="D3948" s="323"/>
    </row>
    <row r="3949" spans="4:4">
      <c r="D3949" s="323"/>
    </row>
    <row r="3950" spans="4:4">
      <c r="D3950" s="323"/>
    </row>
    <row r="3951" spans="4:4">
      <c r="D3951" s="323"/>
    </row>
    <row r="3952" spans="4:4">
      <c r="D3952" s="323"/>
    </row>
    <row r="3953" spans="4:4">
      <c r="D3953" s="323"/>
    </row>
    <row r="3954" spans="4:4">
      <c r="D3954" s="323"/>
    </row>
    <row r="3955" spans="4:4">
      <c r="D3955" s="323"/>
    </row>
    <row r="3956" spans="4:4">
      <c r="D3956" s="323"/>
    </row>
    <row r="3957" spans="4:4">
      <c r="D3957" s="323"/>
    </row>
    <row r="3958" spans="4:4">
      <c r="D3958" s="323"/>
    </row>
    <row r="3959" spans="4:4">
      <c r="D3959" s="323"/>
    </row>
    <row r="3960" spans="4:4">
      <c r="D3960" s="323"/>
    </row>
    <row r="3961" spans="4:4">
      <c r="D3961" s="323"/>
    </row>
    <row r="3962" spans="4:4">
      <c r="D3962" s="323"/>
    </row>
    <row r="3963" spans="4:4">
      <c r="D3963" s="323"/>
    </row>
    <row r="3964" spans="4:4">
      <c r="D3964" s="323"/>
    </row>
    <row r="3965" spans="4:4">
      <c r="D3965" s="323"/>
    </row>
    <row r="3966" spans="4:4">
      <c r="D3966" s="323"/>
    </row>
    <row r="3967" spans="4:4">
      <c r="D3967" s="323"/>
    </row>
    <row r="3968" spans="4:4">
      <c r="D3968" s="323"/>
    </row>
    <row r="3969" spans="4:4">
      <c r="D3969" s="323"/>
    </row>
    <row r="3970" spans="4:4">
      <c r="D3970" s="323"/>
    </row>
    <row r="3971" spans="4:4">
      <c r="D3971" s="323"/>
    </row>
    <row r="3972" spans="4:4">
      <c r="D3972" s="323"/>
    </row>
    <row r="3973" spans="4:4">
      <c r="D3973" s="323"/>
    </row>
    <row r="3974" spans="4:4">
      <c r="D3974" s="323"/>
    </row>
    <row r="3975" spans="4:4">
      <c r="D3975" s="323"/>
    </row>
    <row r="3976" spans="4:4">
      <c r="D3976" s="323"/>
    </row>
    <row r="3977" spans="4:4">
      <c r="D3977" s="323"/>
    </row>
    <row r="3978" spans="4:4">
      <c r="D3978" s="323"/>
    </row>
    <row r="3979" spans="4:4">
      <c r="D3979" s="323"/>
    </row>
    <row r="3980" spans="4:4">
      <c r="D3980" s="323"/>
    </row>
    <row r="3981" spans="4:4">
      <c r="D3981" s="323"/>
    </row>
    <row r="3982" spans="4:4">
      <c r="D3982" s="323"/>
    </row>
    <row r="3983" spans="4:4">
      <c r="D3983" s="323"/>
    </row>
    <row r="3984" spans="4:4">
      <c r="D3984" s="323"/>
    </row>
    <row r="3985" spans="4:4">
      <c r="D3985" s="323"/>
    </row>
    <row r="3986" spans="4:4">
      <c r="D3986" s="323"/>
    </row>
    <row r="3987" spans="4:4">
      <c r="D3987" s="323"/>
    </row>
    <row r="3988" spans="4:4">
      <c r="D3988" s="323"/>
    </row>
    <row r="3989" spans="4:4">
      <c r="D3989" s="323"/>
    </row>
    <row r="3990" spans="4:4">
      <c r="D3990" s="323"/>
    </row>
    <row r="3991" spans="4:4">
      <c r="D3991" s="323"/>
    </row>
    <row r="3992" spans="4:4">
      <c r="D3992" s="323"/>
    </row>
    <row r="3993" spans="4:4">
      <c r="D3993" s="323"/>
    </row>
    <row r="3994" spans="4:4">
      <c r="D3994" s="323"/>
    </row>
    <row r="3995" spans="4:4">
      <c r="D3995" s="323"/>
    </row>
    <row r="3996" spans="4:4">
      <c r="D3996" s="323"/>
    </row>
    <row r="3997" spans="4:4">
      <c r="D3997" s="323"/>
    </row>
    <row r="3998" spans="4:4">
      <c r="D3998" s="323"/>
    </row>
    <row r="3999" spans="4:4">
      <c r="D3999" s="323"/>
    </row>
    <row r="4000" spans="4:4">
      <c r="D4000" s="323"/>
    </row>
    <row r="4001" spans="4:4">
      <c r="D4001" s="323"/>
    </row>
    <row r="4002" spans="4:4">
      <c r="D4002" s="323"/>
    </row>
    <row r="4003" spans="4:4">
      <c r="D4003" s="323"/>
    </row>
    <row r="4004" spans="4:4">
      <c r="D4004" s="323"/>
    </row>
    <row r="4005" spans="4:4">
      <c r="D4005" s="323"/>
    </row>
    <row r="4006" spans="4:4">
      <c r="D4006" s="323"/>
    </row>
    <row r="4007" spans="4:4">
      <c r="D4007" s="323"/>
    </row>
    <row r="4008" spans="4:4">
      <c r="D4008" s="323"/>
    </row>
    <row r="4009" spans="4:4">
      <c r="D4009" s="323"/>
    </row>
    <row r="4010" spans="4:4">
      <c r="D4010" s="323"/>
    </row>
    <row r="4011" spans="4:4">
      <c r="D4011" s="323"/>
    </row>
    <row r="4012" spans="4:4">
      <c r="D4012" s="323"/>
    </row>
    <row r="4013" spans="4:4">
      <c r="D4013" s="323"/>
    </row>
    <row r="4014" spans="4:4">
      <c r="D4014" s="323"/>
    </row>
    <row r="4015" spans="4:4">
      <c r="D4015" s="323"/>
    </row>
    <row r="4016" spans="4:4">
      <c r="D4016" s="323"/>
    </row>
    <row r="4017" spans="4:4">
      <c r="D4017" s="323"/>
    </row>
    <row r="4018" spans="4:4">
      <c r="D4018" s="323"/>
    </row>
    <row r="4019" spans="4:4">
      <c r="D4019" s="323"/>
    </row>
    <row r="4020" spans="4:4">
      <c r="D4020" s="323"/>
    </row>
    <row r="4021" spans="4:4">
      <c r="D4021" s="323"/>
    </row>
    <row r="4022" spans="4:4">
      <c r="D4022" s="323"/>
    </row>
    <row r="4023" spans="4:4">
      <c r="D4023" s="323"/>
    </row>
    <row r="4024" spans="4:4">
      <c r="D4024" s="323"/>
    </row>
    <row r="4025" spans="4:4">
      <c r="D4025" s="323"/>
    </row>
    <row r="4026" spans="4:4">
      <c r="D4026" s="323"/>
    </row>
    <row r="4027" spans="4:4">
      <c r="D4027" s="323"/>
    </row>
    <row r="4028" spans="4:4">
      <c r="D4028" s="323"/>
    </row>
    <row r="4029" spans="4:4">
      <c r="D4029" s="323"/>
    </row>
    <row r="4030" spans="4:4">
      <c r="D4030" s="323"/>
    </row>
    <row r="4031" spans="4:4">
      <c r="D4031" s="323"/>
    </row>
    <row r="4032" spans="4:4">
      <c r="D4032" s="323"/>
    </row>
    <row r="4033" spans="4:4">
      <c r="D4033" s="323"/>
    </row>
    <row r="4034" spans="4:4">
      <c r="D4034" s="323"/>
    </row>
    <row r="4035" spans="4:4">
      <c r="D4035" s="323"/>
    </row>
    <row r="4036" spans="4:4">
      <c r="D4036" s="323"/>
    </row>
    <row r="4037" spans="4:4">
      <c r="D4037" s="323"/>
    </row>
    <row r="4038" spans="4:4">
      <c r="D4038" s="323"/>
    </row>
    <row r="4039" spans="4:4">
      <c r="D4039" s="323"/>
    </row>
    <row r="4040" spans="4:4">
      <c r="D4040" s="323"/>
    </row>
    <row r="4041" spans="4:4">
      <c r="D4041" s="323"/>
    </row>
    <row r="4042" spans="4:4">
      <c r="D4042" s="323"/>
    </row>
    <row r="4043" spans="4:4">
      <c r="D4043" s="323"/>
    </row>
    <row r="4044" spans="4:4">
      <c r="D4044" s="323"/>
    </row>
    <row r="4045" spans="4:4">
      <c r="D4045" s="323"/>
    </row>
    <row r="4046" spans="4:4">
      <c r="D4046" s="323"/>
    </row>
    <row r="4047" spans="4:4">
      <c r="D4047" s="323"/>
    </row>
    <row r="4048" spans="4:4">
      <c r="D4048" s="323"/>
    </row>
    <row r="4049" spans="4:4">
      <c r="D4049" s="323"/>
    </row>
    <row r="4050" spans="4:4">
      <c r="D4050" s="323"/>
    </row>
    <row r="4051" spans="4:4">
      <c r="D4051" s="323"/>
    </row>
    <row r="4052" spans="4:4">
      <c r="D4052" s="323"/>
    </row>
    <row r="4053" spans="4:4">
      <c r="D4053" s="323"/>
    </row>
    <row r="4054" spans="4:4">
      <c r="D4054" s="323"/>
    </row>
    <row r="4055" spans="4:4">
      <c r="D4055" s="323"/>
    </row>
    <row r="4056" spans="4:4">
      <c r="D4056" s="323"/>
    </row>
    <row r="4057" spans="4:4">
      <c r="D4057" s="323"/>
    </row>
    <row r="4058" spans="4:4">
      <c r="D4058" s="323"/>
    </row>
    <row r="4059" spans="4:4">
      <c r="D4059" s="323"/>
    </row>
    <row r="4060" spans="4:4">
      <c r="D4060" s="323"/>
    </row>
    <row r="4061" spans="4:4">
      <c r="D4061" s="323"/>
    </row>
    <row r="4062" spans="4:4">
      <c r="D4062" s="323"/>
    </row>
    <row r="4063" spans="4:4">
      <c r="D4063" s="323"/>
    </row>
    <row r="4064" spans="4:4">
      <c r="D4064" s="323"/>
    </row>
    <row r="4065" spans="4:4">
      <c r="D4065" s="323"/>
    </row>
    <row r="4066" spans="4:4">
      <c r="D4066" s="323"/>
    </row>
    <row r="4067" spans="4:4">
      <c r="D4067" s="323"/>
    </row>
    <row r="4068" spans="4:4">
      <c r="D4068" s="323"/>
    </row>
    <row r="4069" spans="4:4">
      <c r="D4069" s="323"/>
    </row>
    <row r="4070" spans="4:4">
      <c r="D4070" s="323"/>
    </row>
    <row r="4071" spans="4:4">
      <c r="D4071" s="323"/>
    </row>
    <row r="4072" spans="4:4">
      <c r="D4072" s="323"/>
    </row>
    <row r="4073" spans="4:4">
      <c r="D4073" s="323"/>
    </row>
    <row r="4074" spans="4:4">
      <c r="D4074" s="323"/>
    </row>
    <row r="4075" spans="4:4">
      <c r="D4075" s="323"/>
    </row>
    <row r="4076" spans="4:4">
      <c r="D4076" s="323"/>
    </row>
    <row r="4077" spans="4:4">
      <c r="D4077" s="323"/>
    </row>
    <row r="4078" spans="4:4">
      <c r="D4078" s="323"/>
    </row>
    <row r="4079" spans="4:4">
      <c r="D4079" s="323"/>
    </row>
    <row r="4080" spans="4:4">
      <c r="D4080" s="323"/>
    </row>
    <row r="4081" spans="4:4">
      <c r="D4081" s="323"/>
    </row>
    <row r="4082" spans="4:4">
      <c r="D4082" s="323"/>
    </row>
    <row r="4083" spans="4:4">
      <c r="D4083" s="323"/>
    </row>
    <row r="4084" spans="4:4">
      <c r="D4084" s="323"/>
    </row>
    <row r="4085" spans="4:4">
      <c r="D4085" s="323"/>
    </row>
    <row r="4086" spans="4:4">
      <c r="D4086" s="323"/>
    </row>
    <row r="4087" spans="4:4">
      <c r="D4087" s="323"/>
    </row>
    <row r="4088" spans="4:4">
      <c r="D4088" s="323"/>
    </row>
    <row r="4089" spans="4:4">
      <c r="D4089" s="323"/>
    </row>
    <row r="4090" spans="4:4">
      <c r="D4090" s="323"/>
    </row>
    <row r="4091" spans="4:4">
      <c r="D4091" s="323"/>
    </row>
    <row r="4092" spans="4:4">
      <c r="D4092" s="323"/>
    </row>
    <row r="4093" spans="4:4">
      <c r="D4093" s="323"/>
    </row>
    <row r="4094" spans="4:4">
      <c r="D4094" s="323"/>
    </row>
    <row r="4095" spans="4:4">
      <c r="D4095" s="323"/>
    </row>
    <row r="4096" spans="4:4">
      <c r="D4096" s="323"/>
    </row>
    <row r="4097" spans="4:4">
      <c r="D4097" s="323"/>
    </row>
    <row r="4098" spans="4:4">
      <c r="D4098" s="323"/>
    </row>
    <row r="4099" spans="4:4">
      <c r="D4099" s="323"/>
    </row>
    <row r="4100" spans="4:4">
      <c r="D4100" s="323"/>
    </row>
    <row r="4101" spans="4:4">
      <c r="D4101" s="323"/>
    </row>
    <row r="4102" spans="4:4">
      <c r="D4102" s="323"/>
    </row>
    <row r="4103" spans="4:4">
      <c r="D4103" s="323"/>
    </row>
    <row r="4104" spans="4:4">
      <c r="D4104" s="323"/>
    </row>
    <row r="4105" spans="4:4">
      <c r="D4105" s="323"/>
    </row>
    <row r="4106" spans="4:4">
      <c r="D4106" s="323"/>
    </row>
    <row r="4107" spans="4:4">
      <c r="D4107" s="323"/>
    </row>
    <row r="4108" spans="4:4">
      <c r="D4108" s="323"/>
    </row>
    <row r="4109" spans="4:4">
      <c r="D4109" s="323"/>
    </row>
    <row r="4110" spans="4:4">
      <c r="D4110" s="323"/>
    </row>
    <row r="4111" spans="4:4">
      <c r="D4111" s="323"/>
    </row>
    <row r="4112" spans="4:4">
      <c r="D4112" s="323"/>
    </row>
    <row r="4113" spans="4:4">
      <c r="D4113" s="323"/>
    </row>
    <row r="4114" spans="4:4">
      <c r="D4114" s="323"/>
    </row>
    <row r="4115" spans="4:4">
      <c r="D4115" s="323"/>
    </row>
    <row r="4116" spans="4:4">
      <c r="D4116" s="323"/>
    </row>
    <row r="4117" spans="4:4">
      <c r="D4117" s="323"/>
    </row>
    <row r="4118" spans="4:4">
      <c r="D4118" s="323"/>
    </row>
    <row r="4119" spans="4:4">
      <c r="D4119" s="323"/>
    </row>
    <row r="4120" spans="4:4">
      <c r="D4120" s="323"/>
    </row>
    <row r="4121" spans="4:4">
      <c r="D4121" s="323"/>
    </row>
    <row r="4122" spans="4:4">
      <c r="D4122" s="323"/>
    </row>
    <row r="4123" spans="4:4">
      <c r="D4123" s="323"/>
    </row>
    <row r="4124" spans="4:4">
      <c r="D4124" s="323"/>
    </row>
    <row r="4125" spans="4:4">
      <c r="D4125" s="323"/>
    </row>
    <row r="4126" spans="4:4">
      <c r="D4126" s="323"/>
    </row>
    <row r="4127" spans="4:4">
      <c r="D4127" s="323"/>
    </row>
    <row r="4128" spans="4:4">
      <c r="D4128" s="323"/>
    </row>
    <row r="4129" spans="4:4">
      <c r="D4129" s="323"/>
    </row>
    <row r="4130" spans="4:4">
      <c r="D4130" s="323"/>
    </row>
    <row r="4131" spans="4:4">
      <c r="D4131" s="323"/>
    </row>
    <row r="4132" spans="4:4">
      <c r="D4132" s="323"/>
    </row>
    <row r="4133" spans="4:4">
      <c r="D4133" s="323"/>
    </row>
    <row r="4134" spans="4:4">
      <c r="D4134" s="323"/>
    </row>
    <row r="4135" spans="4:4">
      <c r="D4135" s="323"/>
    </row>
    <row r="4136" spans="4:4">
      <c r="D4136" s="323"/>
    </row>
    <row r="4137" spans="4:4">
      <c r="D4137" s="323"/>
    </row>
    <row r="4138" spans="4:4">
      <c r="D4138" s="323"/>
    </row>
    <row r="4139" spans="4:4">
      <c r="D4139" s="323"/>
    </row>
    <row r="4140" spans="4:4">
      <c r="D4140" s="323"/>
    </row>
    <row r="4141" spans="4:4">
      <c r="D4141" s="323"/>
    </row>
    <row r="4142" spans="4:4">
      <c r="D4142" s="323"/>
    </row>
    <row r="4143" spans="4:4">
      <c r="D4143" s="323"/>
    </row>
    <row r="4144" spans="4:4">
      <c r="D4144" s="323"/>
    </row>
    <row r="4145" spans="4:4">
      <c r="D4145" s="323"/>
    </row>
    <row r="4146" spans="4:4">
      <c r="D4146" s="323"/>
    </row>
    <row r="4147" spans="4:4">
      <c r="D4147" s="323"/>
    </row>
    <row r="4148" spans="4:4">
      <c r="D4148" s="323"/>
    </row>
    <row r="4149" spans="4:4">
      <c r="D4149" s="323"/>
    </row>
    <row r="4150" spans="4:4">
      <c r="D4150" s="323"/>
    </row>
    <row r="4151" spans="4:4">
      <c r="D4151" s="323"/>
    </row>
    <row r="4152" spans="4:4">
      <c r="D4152" s="323"/>
    </row>
    <row r="4153" spans="4:4">
      <c r="D4153" s="323"/>
    </row>
    <row r="4154" spans="4:4">
      <c r="D4154" s="323"/>
    </row>
    <row r="4155" spans="4:4">
      <c r="D4155" s="323"/>
    </row>
    <row r="4156" spans="4:4">
      <c r="D4156" s="323"/>
    </row>
    <row r="4157" spans="4:4">
      <c r="D4157" s="323"/>
    </row>
    <row r="4158" spans="4:4">
      <c r="D4158" s="323"/>
    </row>
    <row r="4159" spans="4:4">
      <c r="D4159" s="323"/>
    </row>
    <row r="4160" spans="4:4">
      <c r="D4160" s="323"/>
    </row>
    <row r="4161" spans="4:4">
      <c r="D4161" s="323"/>
    </row>
    <row r="4162" spans="4:4">
      <c r="D4162" s="323"/>
    </row>
    <row r="4163" spans="4:4">
      <c r="D4163" s="323"/>
    </row>
    <row r="4164" spans="4:4">
      <c r="D4164" s="323"/>
    </row>
    <row r="4165" spans="4:4">
      <c r="D4165" s="323"/>
    </row>
    <row r="4166" spans="4:4">
      <c r="D4166" s="323"/>
    </row>
    <row r="4167" spans="4:4">
      <c r="D4167" s="323"/>
    </row>
    <row r="4168" spans="4:4">
      <c r="D4168" s="323"/>
    </row>
    <row r="4169" spans="4:4">
      <c r="D4169" s="323"/>
    </row>
    <row r="4170" spans="4:4">
      <c r="D4170" s="323"/>
    </row>
    <row r="4171" spans="4:4">
      <c r="D4171" s="323"/>
    </row>
    <row r="4172" spans="4:4">
      <c r="D4172" s="323"/>
    </row>
    <row r="4173" spans="4:4">
      <c r="D4173" s="323"/>
    </row>
    <row r="4174" spans="4:4">
      <c r="D4174" s="323"/>
    </row>
    <row r="4175" spans="4:4">
      <c r="D4175" s="323"/>
    </row>
    <row r="4176" spans="4:4">
      <c r="D4176" s="323"/>
    </row>
    <row r="4177" spans="4:4">
      <c r="D4177" s="323"/>
    </row>
    <row r="4178" spans="4:4">
      <c r="D4178" s="323"/>
    </row>
    <row r="4179" spans="4:4">
      <c r="D4179" s="323"/>
    </row>
    <row r="4180" spans="4:4">
      <c r="D4180" s="323"/>
    </row>
    <row r="4181" spans="4:4">
      <c r="D4181" s="323"/>
    </row>
    <row r="4182" spans="4:4">
      <c r="D4182" s="323"/>
    </row>
    <row r="4183" spans="4:4">
      <c r="D4183" s="323"/>
    </row>
    <row r="4184" spans="4:4">
      <c r="D4184" s="323"/>
    </row>
    <row r="4185" spans="4:4">
      <c r="D4185" s="323"/>
    </row>
    <row r="4186" spans="4:4">
      <c r="D4186" s="323"/>
    </row>
    <row r="4187" spans="4:4">
      <c r="D4187" s="323"/>
    </row>
    <row r="4188" spans="4:4">
      <c r="D4188" s="323"/>
    </row>
    <row r="4189" spans="4:4">
      <c r="D4189" s="323"/>
    </row>
    <row r="4190" spans="4:4">
      <c r="D4190" s="323"/>
    </row>
    <row r="4191" spans="4:4">
      <c r="D4191" s="323"/>
    </row>
    <row r="4192" spans="4:4">
      <c r="D4192" s="323"/>
    </row>
    <row r="4193" spans="4:4">
      <c r="D4193" s="323"/>
    </row>
    <row r="4194" spans="4:4">
      <c r="D4194" s="323"/>
    </row>
    <row r="4195" spans="4:4">
      <c r="D4195" s="323"/>
    </row>
    <row r="4196" spans="4:4">
      <c r="D4196" s="323"/>
    </row>
    <row r="4197" spans="4:4">
      <c r="D4197" s="323"/>
    </row>
    <row r="4198" spans="4:4">
      <c r="D4198" s="323"/>
    </row>
    <row r="4199" spans="4:4">
      <c r="D4199" s="323"/>
    </row>
    <row r="4200" spans="4:4">
      <c r="D4200" s="323"/>
    </row>
    <row r="4201" spans="4:4">
      <c r="D4201" s="323"/>
    </row>
    <row r="4202" spans="4:4">
      <c r="D4202" s="323"/>
    </row>
    <row r="4203" spans="4:4">
      <c r="D4203" s="323"/>
    </row>
    <row r="4204" spans="4:4">
      <c r="D4204" s="323"/>
    </row>
    <row r="4205" spans="4:4">
      <c r="D4205" s="323"/>
    </row>
    <row r="4206" spans="4:4">
      <c r="D4206" s="323"/>
    </row>
    <row r="4207" spans="4:4">
      <c r="D4207" s="323"/>
    </row>
    <row r="4208" spans="4:4">
      <c r="D4208" s="323"/>
    </row>
    <row r="4209" spans="4:4">
      <c r="D4209" s="323"/>
    </row>
    <row r="4210" spans="4:4">
      <c r="D4210" s="323"/>
    </row>
    <row r="4211" spans="4:4">
      <c r="D4211" s="323"/>
    </row>
    <row r="4212" spans="4:4">
      <c r="D4212" s="323"/>
    </row>
    <row r="4213" spans="4:4">
      <c r="D4213" s="323"/>
    </row>
    <row r="4214" spans="4:4">
      <c r="D4214" s="323"/>
    </row>
    <row r="4215" spans="4:4">
      <c r="D4215" s="323"/>
    </row>
    <row r="4216" spans="4:4">
      <c r="D4216" s="323"/>
    </row>
    <row r="4217" spans="4:4">
      <c r="D4217" s="323"/>
    </row>
    <row r="4218" spans="4:4">
      <c r="D4218" s="323"/>
    </row>
    <row r="4219" spans="4:4">
      <c r="D4219" s="323"/>
    </row>
    <row r="4220" spans="4:4">
      <c r="D4220" s="323"/>
    </row>
    <row r="4221" spans="4:4">
      <c r="D4221" s="323"/>
    </row>
    <row r="4222" spans="4:4">
      <c r="D4222" s="323"/>
    </row>
    <row r="4223" spans="4:4">
      <c r="D4223" s="323"/>
    </row>
    <row r="4224" spans="4:4">
      <c r="D4224" s="323"/>
    </row>
    <row r="4225" spans="4:4">
      <c r="D4225" s="323"/>
    </row>
    <row r="4226" spans="4:4">
      <c r="D4226" s="323"/>
    </row>
    <row r="4227" spans="4:4">
      <c r="D4227" s="323"/>
    </row>
    <row r="4228" spans="4:4">
      <c r="D4228" s="323"/>
    </row>
    <row r="4229" spans="4:4">
      <c r="D4229" s="323"/>
    </row>
    <row r="4230" spans="4:4">
      <c r="D4230" s="323"/>
    </row>
    <row r="4231" spans="4:4">
      <c r="D4231" s="323"/>
    </row>
    <row r="4232" spans="4:4">
      <c r="D4232" s="323"/>
    </row>
    <row r="4233" spans="4:4">
      <c r="D4233" s="323"/>
    </row>
    <row r="4234" spans="4:4">
      <c r="D4234" s="323"/>
    </row>
    <row r="4235" spans="4:4">
      <c r="D4235" s="323"/>
    </row>
    <row r="4236" spans="4:4">
      <c r="D4236" s="323"/>
    </row>
    <row r="4237" spans="4:4">
      <c r="D4237" s="323"/>
    </row>
    <row r="4238" spans="4:4">
      <c r="D4238" s="323"/>
    </row>
    <row r="4239" spans="4:4">
      <c r="D4239" s="323"/>
    </row>
    <row r="4240" spans="4:4">
      <c r="D4240" s="323"/>
    </row>
    <row r="4241" spans="4:4">
      <c r="D4241" s="323"/>
    </row>
    <row r="4242" spans="4:4">
      <c r="D4242" s="323"/>
    </row>
    <row r="4243" spans="4:4">
      <c r="D4243" s="323"/>
    </row>
    <row r="4244" spans="4:4">
      <c r="D4244" s="323"/>
    </row>
    <row r="4245" spans="4:4">
      <c r="D4245" s="323"/>
    </row>
    <row r="4246" spans="4:4">
      <c r="D4246" s="323"/>
    </row>
    <row r="4247" spans="4:4">
      <c r="D4247" s="323"/>
    </row>
    <row r="4248" spans="4:4">
      <c r="D4248" s="323"/>
    </row>
    <row r="4249" spans="4:4">
      <c r="D4249" s="323"/>
    </row>
    <row r="4250" spans="4:4">
      <c r="D4250" s="323"/>
    </row>
    <row r="4251" spans="4:4">
      <c r="D4251" s="323"/>
    </row>
    <row r="4252" spans="4:4">
      <c r="D4252" s="323"/>
    </row>
    <row r="4253" spans="4:4">
      <c r="D4253" s="323"/>
    </row>
    <row r="4254" spans="4:4">
      <c r="D4254" s="323"/>
    </row>
    <row r="4255" spans="4:4">
      <c r="D4255" s="323"/>
    </row>
    <row r="4256" spans="4:4">
      <c r="D4256" s="323"/>
    </row>
    <row r="4257" spans="4:4">
      <c r="D4257" s="323"/>
    </row>
    <row r="4258" spans="4:4">
      <c r="D4258" s="323"/>
    </row>
    <row r="4259" spans="4:4">
      <c r="D4259" s="323"/>
    </row>
    <row r="4260" spans="4:4">
      <c r="D4260" s="323"/>
    </row>
    <row r="4261" spans="4:4">
      <c r="D4261" s="323"/>
    </row>
    <row r="4262" spans="4:4">
      <c r="D4262" s="323"/>
    </row>
    <row r="4263" spans="4:4">
      <c r="D4263" s="323"/>
    </row>
    <row r="4264" spans="4:4">
      <c r="D4264" s="323"/>
    </row>
    <row r="4265" spans="4:4">
      <c r="D4265" s="323"/>
    </row>
    <row r="4266" spans="4:4">
      <c r="D4266" s="323"/>
    </row>
    <row r="4267" spans="4:4">
      <c r="D4267" s="323"/>
    </row>
    <row r="4268" spans="4:4">
      <c r="D4268" s="323"/>
    </row>
    <row r="4269" spans="4:4">
      <c r="D4269" s="323"/>
    </row>
    <row r="4270" spans="4:4">
      <c r="D4270" s="323"/>
    </row>
    <row r="4271" spans="4:4">
      <c r="D4271" s="323"/>
    </row>
    <row r="4272" spans="4:4">
      <c r="D4272" s="323"/>
    </row>
    <row r="4273" spans="4:4">
      <c r="D4273" s="323"/>
    </row>
    <row r="4274" spans="4:4">
      <c r="D4274" s="323"/>
    </row>
    <row r="4275" spans="4:4">
      <c r="D4275" s="323"/>
    </row>
    <row r="4276" spans="4:4">
      <c r="D4276" s="323"/>
    </row>
    <row r="4277" spans="4:4">
      <c r="D4277" s="323"/>
    </row>
    <row r="4278" spans="4:4">
      <c r="D4278" s="323"/>
    </row>
    <row r="4279" spans="4:4">
      <c r="D4279" s="323"/>
    </row>
    <row r="4280" spans="4:4">
      <c r="D4280" s="323"/>
    </row>
    <row r="4281" spans="4:4">
      <c r="D4281" s="323"/>
    </row>
    <row r="4282" spans="4:4">
      <c r="D4282" s="323"/>
    </row>
    <row r="4283" spans="4:4">
      <c r="D4283" s="323"/>
    </row>
    <row r="4284" spans="4:4">
      <c r="D4284" s="323"/>
    </row>
    <row r="4285" spans="4:4">
      <c r="D4285" s="323"/>
    </row>
    <row r="4286" spans="4:4">
      <c r="D4286" s="323"/>
    </row>
    <row r="4287" spans="4:4">
      <c r="D4287" s="323"/>
    </row>
    <row r="4288" spans="4:4">
      <c r="D4288" s="323"/>
    </row>
    <row r="4289" spans="4:4">
      <c r="D4289" s="323"/>
    </row>
    <row r="4290" spans="4:4">
      <c r="D4290" s="323"/>
    </row>
    <row r="4291" spans="4:4">
      <c r="D4291" s="323"/>
    </row>
    <row r="4292" spans="4:4">
      <c r="D4292" s="323"/>
    </row>
    <row r="4293" spans="4:4">
      <c r="D4293" s="323"/>
    </row>
    <row r="4294" spans="4:4">
      <c r="D4294" s="323"/>
    </row>
    <row r="4295" spans="4:4">
      <c r="D4295" s="323"/>
    </row>
    <row r="4296" spans="4:4">
      <c r="D4296" s="323"/>
    </row>
    <row r="4297" spans="4:4">
      <c r="D4297" s="323"/>
    </row>
    <row r="4298" spans="4:4">
      <c r="D4298" s="323"/>
    </row>
    <row r="4299" spans="4:4">
      <c r="D4299" s="323"/>
    </row>
    <row r="4300" spans="4:4">
      <c r="D4300" s="323"/>
    </row>
    <row r="4301" spans="4:4">
      <c r="D4301" s="323"/>
    </row>
    <row r="4302" spans="4:4">
      <c r="D4302" s="323"/>
    </row>
    <row r="4303" spans="4:4">
      <c r="D4303" s="323"/>
    </row>
    <row r="4304" spans="4:4">
      <c r="D4304" s="323"/>
    </row>
    <row r="4305" spans="4:4">
      <c r="D4305" s="323"/>
    </row>
    <row r="4306" spans="4:4">
      <c r="D4306" s="323"/>
    </row>
    <row r="4307" spans="4:4">
      <c r="D4307" s="323"/>
    </row>
    <row r="4308" spans="4:4">
      <c r="D4308" s="323"/>
    </row>
    <row r="4309" spans="4:4">
      <c r="D4309" s="323"/>
    </row>
    <row r="4310" spans="4:4">
      <c r="D4310" s="323"/>
    </row>
    <row r="4311" spans="4:4">
      <c r="D4311" s="323"/>
    </row>
    <row r="4312" spans="4:4">
      <c r="D4312" s="323"/>
    </row>
    <row r="4313" spans="4:4">
      <c r="D4313" s="323"/>
    </row>
    <row r="4314" spans="4:4">
      <c r="D4314" s="323"/>
    </row>
    <row r="4315" spans="4:4">
      <c r="D4315" s="323"/>
    </row>
    <row r="4316" spans="4:4">
      <c r="D4316" s="323"/>
    </row>
    <row r="4317" spans="4:4">
      <c r="D4317" s="323"/>
    </row>
    <row r="4318" spans="4:4">
      <c r="D4318" s="323"/>
    </row>
    <row r="4319" spans="4:4">
      <c r="D4319" s="323"/>
    </row>
    <row r="4320" spans="4:4">
      <c r="D4320" s="323"/>
    </row>
    <row r="4321" spans="4:4">
      <c r="D4321" s="323"/>
    </row>
    <row r="4322" spans="4:4">
      <c r="D4322" s="323"/>
    </row>
    <row r="4323" spans="4:4">
      <c r="D4323" s="323"/>
    </row>
    <row r="4324" spans="4:4">
      <c r="D4324" s="323"/>
    </row>
    <row r="4325" spans="4:4">
      <c r="D4325" s="323"/>
    </row>
    <row r="4326" spans="4:4">
      <c r="D4326" s="323"/>
    </row>
    <row r="4327" spans="4:4">
      <c r="D4327" s="323"/>
    </row>
    <row r="4328" spans="4:4">
      <c r="D4328" s="323"/>
    </row>
    <row r="4329" spans="4:4">
      <c r="D4329" s="323"/>
    </row>
    <row r="4330" spans="4:4">
      <c r="D4330" s="323"/>
    </row>
    <row r="4331" spans="4:4">
      <c r="D4331" s="323"/>
    </row>
    <row r="4332" spans="4:4">
      <c r="D4332" s="323"/>
    </row>
    <row r="4333" spans="4:4">
      <c r="D4333" s="323"/>
    </row>
    <row r="4334" spans="4:4">
      <c r="D4334" s="323"/>
    </row>
    <row r="4335" spans="4:4">
      <c r="D4335" s="323"/>
    </row>
    <row r="4336" spans="4:4">
      <c r="D4336" s="323"/>
    </row>
    <row r="4337" spans="4:4">
      <c r="D4337" s="323"/>
    </row>
    <row r="4338" spans="4:4">
      <c r="D4338" s="323"/>
    </row>
    <row r="4339" spans="4:4">
      <c r="D4339" s="323"/>
    </row>
    <row r="4340" spans="4:4">
      <c r="D4340" s="323"/>
    </row>
    <row r="4341" spans="4:4">
      <c r="D4341" s="323"/>
    </row>
    <row r="4342" spans="4:4">
      <c r="D4342" s="323"/>
    </row>
    <row r="4343" spans="4:4">
      <c r="D4343" s="323"/>
    </row>
    <row r="4344" spans="4:4">
      <c r="D4344" s="323"/>
    </row>
    <row r="4345" spans="4:4">
      <c r="D4345" s="323"/>
    </row>
    <row r="4346" spans="4:4">
      <c r="D4346" s="323"/>
    </row>
    <row r="4347" spans="4:4">
      <c r="D4347" s="323"/>
    </row>
    <row r="4348" spans="4:4">
      <c r="D4348" s="323"/>
    </row>
    <row r="4349" spans="4:4">
      <c r="D4349" s="323"/>
    </row>
    <row r="4350" spans="4:4">
      <c r="D4350" s="323"/>
    </row>
    <row r="4351" spans="4:4">
      <c r="D4351" s="323"/>
    </row>
    <row r="4352" spans="4:4">
      <c r="D4352" s="323"/>
    </row>
    <row r="4353" spans="4:4">
      <c r="D4353" s="323"/>
    </row>
    <row r="4354" spans="4:4">
      <c r="D4354" s="323"/>
    </row>
    <row r="4355" spans="4:4">
      <c r="D4355" s="323"/>
    </row>
    <row r="4356" spans="4:4">
      <c r="D4356" s="323"/>
    </row>
    <row r="4357" spans="4:4">
      <c r="D4357" s="323"/>
    </row>
    <row r="4358" spans="4:4">
      <c r="D4358" s="323"/>
    </row>
    <row r="4359" spans="4:4">
      <c r="D4359" s="323"/>
    </row>
    <row r="4360" spans="4:4">
      <c r="D4360" s="323"/>
    </row>
    <row r="4361" spans="4:4">
      <c r="D4361" s="323"/>
    </row>
    <row r="4362" spans="4:4">
      <c r="D4362" s="323"/>
    </row>
    <row r="4363" spans="4:4">
      <c r="D4363" s="323"/>
    </row>
    <row r="4364" spans="4:4">
      <c r="D4364" s="323"/>
    </row>
    <row r="4365" spans="4:4">
      <c r="D4365" s="323"/>
    </row>
    <row r="4366" spans="4:4">
      <c r="D4366" s="323"/>
    </row>
    <row r="4367" spans="4:4">
      <c r="D4367" s="323"/>
    </row>
    <row r="4368" spans="4:4">
      <c r="D4368" s="323"/>
    </row>
    <row r="4369" spans="4:4">
      <c r="D4369" s="323"/>
    </row>
    <row r="4370" spans="4:4">
      <c r="D4370" s="323"/>
    </row>
    <row r="4371" spans="4:4">
      <c r="D4371" s="323"/>
    </row>
    <row r="4372" spans="4:4">
      <c r="D4372" s="323"/>
    </row>
    <row r="4373" spans="4:4">
      <c r="D4373" s="323"/>
    </row>
    <row r="4374" spans="4:4">
      <c r="D4374" s="323"/>
    </row>
    <row r="4375" spans="4:4">
      <c r="D4375" s="323"/>
    </row>
    <row r="4376" spans="4:4">
      <c r="D4376" s="323"/>
    </row>
    <row r="4377" spans="4:4">
      <c r="D4377" s="323"/>
    </row>
    <row r="4378" spans="4:4">
      <c r="D4378" s="323"/>
    </row>
    <row r="4379" spans="4:4">
      <c r="D4379" s="323"/>
    </row>
    <row r="4380" spans="4:4">
      <c r="D4380" s="323"/>
    </row>
    <row r="4381" spans="4:4">
      <c r="D4381" s="323"/>
    </row>
    <row r="4382" spans="4:4">
      <c r="D4382" s="323"/>
    </row>
    <row r="4383" spans="4:4">
      <c r="D4383" s="323"/>
    </row>
    <row r="4384" spans="4:4">
      <c r="D4384" s="323"/>
    </row>
    <row r="4385" spans="4:4">
      <c r="D4385" s="323"/>
    </row>
    <row r="4386" spans="4:4">
      <c r="D4386" s="323"/>
    </row>
    <row r="4387" spans="4:4">
      <c r="D4387" s="323"/>
    </row>
    <row r="4388" spans="4:4">
      <c r="D4388" s="323"/>
    </row>
    <row r="4389" spans="4:4">
      <c r="D4389" s="323"/>
    </row>
    <row r="4390" spans="4:4">
      <c r="D4390" s="323"/>
    </row>
    <row r="4391" spans="4:4">
      <c r="D4391" s="323"/>
    </row>
    <row r="4392" spans="4:4">
      <c r="D4392" s="323"/>
    </row>
    <row r="4393" spans="4:4">
      <c r="D4393" s="323"/>
    </row>
    <row r="4394" spans="4:4">
      <c r="D4394" s="323"/>
    </row>
    <row r="4395" spans="4:4">
      <c r="D4395" s="323"/>
    </row>
    <row r="4396" spans="4:4">
      <c r="D4396" s="323"/>
    </row>
    <row r="4397" spans="4:4">
      <c r="D4397" s="323"/>
    </row>
    <row r="4398" spans="4:4">
      <c r="D4398" s="323"/>
    </row>
    <row r="4399" spans="4:4">
      <c r="D4399" s="323"/>
    </row>
    <row r="4400" spans="4:4">
      <c r="D4400" s="323"/>
    </row>
    <row r="4401" spans="4:4">
      <c r="D4401" s="323"/>
    </row>
    <row r="4402" spans="4:4">
      <c r="D4402" s="323"/>
    </row>
    <row r="4403" spans="4:4">
      <c r="D4403" s="323"/>
    </row>
    <row r="4404" spans="4:4">
      <c r="D4404" s="323"/>
    </row>
    <row r="4405" spans="4:4">
      <c r="D4405" s="323"/>
    </row>
    <row r="4406" spans="4:4">
      <c r="D4406" s="323"/>
    </row>
    <row r="4407" spans="4:4">
      <c r="D4407" s="323"/>
    </row>
    <row r="4408" spans="4:4">
      <c r="D4408" s="323"/>
    </row>
    <row r="4409" spans="4:4">
      <c r="D4409" s="323"/>
    </row>
    <row r="4410" spans="4:4">
      <c r="D4410" s="323"/>
    </row>
    <row r="4411" spans="4:4">
      <c r="D4411" s="323"/>
    </row>
    <row r="4412" spans="4:4">
      <c r="D4412" s="323"/>
    </row>
    <row r="4413" spans="4:4">
      <c r="D4413" s="323"/>
    </row>
    <row r="4414" spans="4:4">
      <c r="D4414" s="323"/>
    </row>
    <row r="4415" spans="4:4">
      <c r="D4415" s="323"/>
    </row>
    <row r="4416" spans="4:4">
      <c r="D4416" s="323"/>
    </row>
    <row r="4417" spans="4:4">
      <c r="D4417" s="323"/>
    </row>
    <row r="4418" spans="4:4">
      <c r="D4418" s="323"/>
    </row>
    <row r="4419" spans="4:4">
      <c r="D4419" s="323"/>
    </row>
    <row r="4420" spans="4:4">
      <c r="D4420" s="323"/>
    </row>
    <row r="4421" spans="4:4">
      <c r="D4421" s="323"/>
    </row>
    <row r="4422" spans="4:4">
      <c r="D4422" s="323"/>
    </row>
    <row r="4423" spans="4:4">
      <c r="D4423" s="323"/>
    </row>
    <row r="4424" spans="4:4">
      <c r="D4424" s="323"/>
    </row>
    <row r="4425" spans="4:4">
      <c r="D4425" s="323"/>
    </row>
    <row r="4426" spans="4:4">
      <c r="D4426" s="323"/>
    </row>
    <row r="4427" spans="4:4">
      <c r="D4427" s="323"/>
    </row>
    <row r="4428" spans="4:4">
      <c r="D4428" s="323"/>
    </row>
    <row r="4429" spans="4:4">
      <c r="D4429" s="323"/>
    </row>
    <row r="4430" spans="4:4">
      <c r="D4430" s="323"/>
    </row>
    <row r="4431" spans="4:4">
      <c r="D4431" s="323"/>
    </row>
    <row r="4432" spans="4:4">
      <c r="D4432" s="323"/>
    </row>
    <row r="4433" spans="4:4">
      <c r="D4433" s="323"/>
    </row>
    <row r="4434" spans="4:4">
      <c r="D4434" s="323"/>
    </row>
    <row r="4435" spans="4:4">
      <c r="D4435" s="323"/>
    </row>
    <row r="4436" spans="4:4">
      <c r="D4436" s="323"/>
    </row>
    <row r="4437" spans="4:4">
      <c r="D4437" s="323"/>
    </row>
    <row r="4438" spans="4:4">
      <c r="D4438" s="323"/>
    </row>
    <row r="4439" spans="4:4">
      <c r="D4439" s="323"/>
    </row>
    <row r="4440" spans="4:4">
      <c r="D4440" s="323"/>
    </row>
    <row r="4441" spans="4:4">
      <c r="D4441" s="323"/>
    </row>
    <row r="4442" spans="4:4">
      <c r="D4442" s="323"/>
    </row>
    <row r="4443" spans="4:4">
      <c r="D4443" s="323"/>
    </row>
    <row r="4444" spans="4:4">
      <c r="D4444" s="323"/>
    </row>
    <row r="4445" spans="4:4">
      <c r="D4445" s="323"/>
    </row>
    <row r="4446" spans="4:4">
      <c r="D4446" s="323"/>
    </row>
    <row r="4447" spans="4:4">
      <c r="D4447" s="323"/>
    </row>
    <row r="4448" spans="4:4">
      <c r="D4448" s="323"/>
    </row>
    <row r="4449" spans="4:4">
      <c r="D4449" s="323"/>
    </row>
    <row r="4450" spans="4:4">
      <c r="D4450" s="323"/>
    </row>
    <row r="4451" spans="4:4">
      <c r="D4451" s="323"/>
    </row>
    <row r="4452" spans="4:4">
      <c r="D4452" s="323"/>
    </row>
    <row r="4453" spans="4:4">
      <c r="D4453" s="323"/>
    </row>
    <row r="4454" spans="4:4">
      <c r="D4454" s="323"/>
    </row>
    <row r="4455" spans="4:4">
      <c r="D4455" s="323"/>
    </row>
    <row r="4456" spans="4:4">
      <c r="D4456" s="323"/>
    </row>
    <row r="4457" spans="4:4">
      <c r="D4457" s="323"/>
    </row>
    <row r="4458" spans="4:4">
      <c r="D4458" s="323"/>
    </row>
    <row r="4459" spans="4:4">
      <c r="D4459" s="323"/>
    </row>
    <row r="4460" spans="4:4">
      <c r="D4460" s="323"/>
    </row>
    <row r="4461" spans="4:4">
      <c r="D4461" s="323"/>
    </row>
    <row r="4462" spans="4:4">
      <c r="D4462" s="323"/>
    </row>
    <row r="4463" spans="4:4">
      <c r="D4463" s="323"/>
    </row>
    <row r="4464" spans="4:4">
      <c r="D4464" s="323"/>
    </row>
    <row r="4465" spans="4:4">
      <c r="D4465" s="323"/>
    </row>
    <row r="4466" spans="4:4">
      <c r="D4466" s="323"/>
    </row>
    <row r="4467" spans="4:4">
      <c r="D4467" s="323"/>
    </row>
    <row r="4468" spans="4:4">
      <c r="D4468" s="323"/>
    </row>
    <row r="4469" spans="4:4">
      <c r="D4469" s="323"/>
    </row>
    <row r="4470" spans="4:4">
      <c r="D4470" s="323"/>
    </row>
    <row r="4471" spans="4:4">
      <c r="D4471" s="323"/>
    </row>
    <row r="4472" spans="4:4">
      <c r="D4472" s="323"/>
    </row>
    <row r="4473" spans="4:4">
      <c r="D4473" s="323"/>
    </row>
    <row r="4474" spans="4:4">
      <c r="D4474" s="323"/>
    </row>
    <row r="4475" spans="4:4">
      <c r="D4475" s="323"/>
    </row>
    <row r="4476" spans="4:4">
      <c r="D4476" s="323"/>
    </row>
    <row r="4477" spans="4:4">
      <c r="D4477" s="323"/>
    </row>
    <row r="4478" spans="4:4">
      <c r="D4478" s="323"/>
    </row>
    <row r="4479" spans="4:4">
      <c r="D4479" s="323"/>
    </row>
    <row r="4480" spans="4:4">
      <c r="D4480" s="323"/>
    </row>
    <row r="4481" spans="4:4">
      <c r="D4481" s="323"/>
    </row>
    <row r="4482" spans="4:4">
      <c r="D4482" s="323"/>
    </row>
    <row r="4483" spans="4:4">
      <c r="D4483" s="323"/>
    </row>
    <row r="4484" spans="4:4">
      <c r="D4484" s="323"/>
    </row>
    <row r="4485" spans="4:4">
      <c r="D4485" s="323"/>
    </row>
    <row r="4486" spans="4:4">
      <c r="D4486" s="323"/>
    </row>
    <row r="4487" spans="4:4">
      <c r="D4487" s="323"/>
    </row>
    <row r="4488" spans="4:4">
      <c r="D4488" s="323"/>
    </row>
    <row r="4489" spans="4:4">
      <c r="D4489" s="323"/>
    </row>
    <row r="4490" spans="4:4">
      <c r="D4490" s="323"/>
    </row>
    <row r="4491" spans="4:4">
      <c r="D4491" s="323"/>
    </row>
    <row r="4492" spans="4:4">
      <c r="D4492" s="323"/>
    </row>
    <row r="4493" spans="4:4">
      <c r="D4493" s="323"/>
    </row>
    <row r="4494" spans="4:4">
      <c r="D4494" s="323"/>
    </row>
    <row r="4495" spans="4:4">
      <c r="D4495" s="323"/>
    </row>
    <row r="4496" spans="4:4">
      <c r="D4496" s="323"/>
    </row>
    <row r="4497" spans="4:4">
      <c r="D4497" s="323"/>
    </row>
    <row r="4498" spans="4:4">
      <c r="D4498" s="323"/>
    </row>
    <row r="4499" spans="4:4">
      <c r="D4499" s="323"/>
    </row>
    <row r="4500" spans="4:4">
      <c r="D4500" s="323"/>
    </row>
    <row r="4501" spans="4:4">
      <c r="D4501" s="323"/>
    </row>
    <row r="4502" spans="4:4">
      <c r="D4502" s="323"/>
    </row>
    <row r="4503" spans="4:4">
      <c r="D4503" s="323"/>
    </row>
    <row r="4504" spans="4:4">
      <c r="D4504" s="323"/>
    </row>
    <row r="4505" spans="4:4">
      <c r="D4505" s="323"/>
    </row>
    <row r="4506" spans="4:4">
      <c r="D4506" s="323"/>
    </row>
    <row r="4507" spans="4:4">
      <c r="D4507" s="323"/>
    </row>
    <row r="4508" spans="4:4">
      <c r="D4508" s="323"/>
    </row>
    <row r="4509" spans="4:4">
      <c r="D4509" s="323"/>
    </row>
    <row r="4510" spans="4:4">
      <c r="D4510" s="323"/>
    </row>
    <row r="4511" spans="4:4">
      <c r="D4511" s="323"/>
    </row>
    <row r="4512" spans="4:4">
      <c r="D4512" s="323"/>
    </row>
    <row r="4513" spans="4:4">
      <c r="D4513" s="323"/>
    </row>
    <row r="4514" spans="4:4">
      <c r="D4514" s="323"/>
    </row>
    <row r="4515" spans="4:4">
      <c r="D4515" s="323"/>
    </row>
    <row r="4516" spans="4:4">
      <c r="D4516" s="323"/>
    </row>
    <row r="4517" spans="4:4">
      <c r="D4517" s="323"/>
    </row>
    <row r="4518" spans="4:4">
      <c r="D4518" s="323"/>
    </row>
    <row r="4519" spans="4:4">
      <c r="D4519" s="323"/>
    </row>
    <row r="4520" spans="4:4">
      <c r="D4520" s="323"/>
    </row>
    <row r="4521" spans="4:4">
      <c r="D4521" s="323"/>
    </row>
    <row r="4522" spans="4:4">
      <c r="D4522" s="323"/>
    </row>
    <row r="4523" spans="4:4">
      <c r="D4523" s="323"/>
    </row>
    <row r="4524" spans="4:4">
      <c r="D4524" s="323"/>
    </row>
    <row r="4525" spans="4:4">
      <c r="D4525" s="323"/>
    </row>
    <row r="4526" spans="4:4">
      <c r="D4526" s="323"/>
    </row>
    <row r="4527" spans="4:4">
      <c r="D4527" s="323"/>
    </row>
    <row r="4528" spans="4:4">
      <c r="D4528" s="323"/>
    </row>
    <row r="4529" spans="4:4">
      <c r="D4529" s="323"/>
    </row>
    <row r="4530" spans="4:4">
      <c r="D4530" s="323"/>
    </row>
    <row r="4531" spans="4:4">
      <c r="D4531" s="323"/>
    </row>
    <row r="4532" spans="4:4">
      <c r="D4532" s="323"/>
    </row>
    <row r="4533" spans="4:4">
      <c r="D4533" s="323"/>
    </row>
    <row r="4534" spans="4:4">
      <c r="D4534" s="323"/>
    </row>
    <row r="4535" spans="4:4">
      <c r="D4535" s="323"/>
    </row>
    <row r="4536" spans="4:4">
      <c r="D4536" s="323"/>
    </row>
    <row r="4537" spans="4:4">
      <c r="D4537" s="323"/>
    </row>
    <row r="4538" spans="4:4">
      <c r="D4538" s="323"/>
    </row>
    <row r="4539" spans="4:4">
      <c r="D4539" s="323"/>
    </row>
    <row r="4540" spans="4:4">
      <c r="D4540" s="323"/>
    </row>
    <row r="4541" spans="4:4">
      <c r="D4541" s="323"/>
    </row>
    <row r="4542" spans="4:4">
      <c r="D4542" s="323"/>
    </row>
    <row r="4543" spans="4:4">
      <c r="D4543" s="323"/>
    </row>
    <row r="4544" spans="4:4">
      <c r="D4544" s="323"/>
    </row>
    <row r="4545" spans="4:4">
      <c r="D4545" s="323"/>
    </row>
    <row r="4546" spans="4:4">
      <c r="D4546" s="323"/>
    </row>
    <row r="4547" spans="4:4">
      <c r="D4547" s="323"/>
    </row>
    <row r="4548" spans="4:4">
      <c r="D4548" s="323"/>
    </row>
    <row r="4549" spans="4:4">
      <c r="D4549" s="323"/>
    </row>
    <row r="4550" spans="4:4">
      <c r="D4550" s="323"/>
    </row>
    <row r="4551" spans="4:4">
      <c r="D4551" s="323"/>
    </row>
    <row r="4552" spans="4:4">
      <c r="D4552" s="323"/>
    </row>
    <row r="4553" spans="4:4">
      <c r="D4553" s="323"/>
    </row>
    <row r="4554" spans="4:4">
      <c r="D4554" s="323"/>
    </row>
    <row r="4555" spans="4:4">
      <c r="D4555" s="323"/>
    </row>
    <row r="4556" spans="4:4">
      <c r="D4556" s="323"/>
    </row>
    <row r="4557" spans="4:4">
      <c r="D4557" s="323"/>
    </row>
    <row r="4558" spans="4:4">
      <c r="D4558" s="323"/>
    </row>
    <row r="4559" spans="4:4">
      <c r="D4559" s="323"/>
    </row>
    <row r="4560" spans="4:4">
      <c r="D4560" s="323"/>
    </row>
    <row r="4561" spans="4:4">
      <c r="D4561" s="323"/>
    </row>
    <row r="4562" spans="4:4">
      <c r="D4562" s="323"/>
    </row>
    <row r="4563" spans="4:4">
      <c r="D4563" s="323"/>
    </row>
    <row r="4564" spans="4:4">
      <c r="D4564" s="323"/>
    </row>
    <row r="4565" spans="4:4">
      <c r="D4565" s="323"/>
    </row>
    <row r="4566" spans="4:4">
      <c r="D4566" s="323"/>
    </row>
    <row r="4567" spans="4:4">
      <c r="D4567" s="323"/>
    </row>
    <row r="4568" spans="4:4">
      <c r="D4568" s="323"/>
    </row>
    <row r="4569" spans="4:4">
      <c r="D4569" s="323"/>
    </row>
    <row r="4570" spans="4:4">
      <c r="D4570" s="323"/>
    </row>
    <row r="4571" spans="4:4">
      <c r="D4571" s="323"/>
    </row>
    <row r="4572" spans="4:4">
      <c r="D4572" s="323"/>
    </row>
    <row r="4573" spans="4:4">
      <c r="D4573" s="323"/>
    </row>
    <row r="4574" spans="4:4">
      <c r="D4574" s="323"/>
    </row>
    <row r="4575" spans="4:4">
      <c r="D4575" s="323"/>
    </row>
    <row r="4576" spans="4:4">
      <c r="D4576" s="323"/>
    </row>
    <row r="4577" spans="4:4">
      <c r="D4577" s="323"/>
    </row>
    <row r="4578" spans="4:4">
      <c r="D4578" s="323"/>
    </row>
    <row r="4579" spans="4:4">
      <c r="D4579" s="323"/>
    </row>
    <row r="4580" spans="4:4">
      <c r="D4580" s="323"/>
    </row>
    <row r="4581" spans="4:4">
      <c r="D4581" s="323"/>
    </row>
    <row r="4582" spans="4:4">
      <c r="D4582" s="323"/>
    </row>
    <row r="4583" spans="4:4">
      <c r="D4583" s="323"/>
    </row>
    <row r="4584" spans="4:4">
      <c r="D4584" s="323"/>
    </row>
    <row r="4585" spans="4:4">
      <c r="D4585" s="323"/>
    </row>
    <row r="4586" spans="4:4">
      <c r="D4586" s="323"/>
    </row>
    <row r="4587" spans="4:4">
      <c r="D4587" s="323"/>
    </row>
    <row r="4588" spans="4:4">
      <c r="D4588" s="323"/>
    </row>
    <row r="4589" spans="4:4">
      <c r="D4589" s="323"/>
    </row>
    <row r="4590" spans="4:4">
      <c r="D4590" s="323"/>
    </row>
    <row r="4591" spans="4:4">
      <c r="D4591" s="323"/>
    </row>
    <row r="4592" spans="4:4">
      <c r="D4592" s="323"/>
    </row>
    <row r="4593" spans="4:4">
      <c r="D4593" s="323"/>
    </row>
    <row r="4594" spans="4:4">
      <c r="D4594" s="323"/>
    </row>
    <row r="4595" spans="4:4">
      <c r="D4595" s="323"/>
    </row>
    <row r="4596" spans="4:4">
      <c r="D4596" s="323"/>
    </row>
    <row r="4597" spans="4:4">
      <c r="D4597" s="323"/>
    </row>
    <row r="4598" spans="4:4">
      <c r="D4598" s="323"/>
    </row>
    <row r="4599" spans="4:4">
      <c r="D4599" s="323"/>
    </row>
    <row r="4600" spans="4:4">
      <c r="D4600" s="323"/>
    </row>
    <row r="4601" spans="4:4">
      <c r="D4601" s="323"/>
    </row>
    <row r="4602" spans="4:4">
      <c r="D4602" s="323"/>
    </row>
    <row r="4603" spans="4:4">
      <c r="D4603" s="323"/>
    </row>
    <row r="4604" spans="4:4">
      <c r="D4604" s="323"/>
    </row>
    <row r="4605" spans="4:4">
      <c r="D4605" s="323"/>
    </row>
    <row r="4606" spans="4:4">
      <c r="D4606" s="323"/>
    </row>
    <row r="4607" spans="4:4">
      <c r="D4607" s="323"/>
    </row>
    <row r="4608" spans="4:4">
      <c r="D4608" s="323"/>
    </row>
    <row r="4609" spans="4:4">
      <c r="D4609" s="323"/>
    </row>
    <row r="4610" spans="4:4">
      <c r="D4610" s="323"/>
    </row>
    <row r="4611" spans="4:4">
      <c r="D4611" s="323"/>
    </row>
    <row r="4612" spans="4:4">
      <c r="D4612" s="323"/>
    </row>
    <row r="4613" spans="4:4">
      <c r="D4613" s="323"/>
    </row>
    <row r="4614" spans="4:4">
      <c r="D4614" s="323"/>
    </row>
    <row r="4615" spans="4:4">
      <c r="D4615" s="323"/>
    </row>
    <row r="4616" spans="4:4">
      <c r="D4616" s="323"/>
    </row>
    <row r="4617" spans="4:4">
      <c r="D4617" s="323"/>
    </row>
    <row r="4618" spans="4:4">
      <c r="D4618" s="323"/>
    </row>
    <row r="4619" spans="4:4">
      <c r="D4619" s="323"/>
    </row>
    <row r="4620" spans="4:4">
      <c r="D4620" s="323"/>
    </row>
    <row r="4621" spans="4:4">
      <c r="D4621" s="323"/>
    </row>
    <row r="4622" spans="4:4">
      <c r="D4622" s="323"/>
    </row>
    <row r="4623" spans="4:4">
      <c r="D4623" s="323"/>
    </row>
    <row r="4624" spans="4:4">
      <c r="D4624" s="323"/>
    </row>
    <row r="4625" spans="4:4">
      <c r="D4625" s="323"/>
    </row>
    <row r="4626" spans="4:4">
      <c r="D4626" s="323"/>
    </row>
    <row r="4627" spans="4:4">
      <c r="D4627" s="323"/>
    </row>
    <row r="4628" spans="4:4">
      <c r="D4628" s="323"/>
    </row>
    <row r="4629" spans="4:4">
      <c r="D4629" s="323"/>
    </row>
    <row r="4630" spans="4:4">
      <c r="D4630" s="323"/>
    </row>
    <row r="4631" spans="4:4">
      <c r="D4631" s="323"/>
    </row>
    <row r="4632" spans="4:4">
      <c r="D4632" s="323"/>
    </row>
    <row r="4633" spans="4:4">
      <c r="D4633" s="323"/>
    </row>
    <row r="4634" spans="4:4">
      <c r="D4634" s="323"/>
    </row>
    <row r="4635" spans="4:4">
      <c r="D4635" s="323"/>
    </row>
    <row r="4636" spans="4:4">
      <c r="D4636" s="323"/>
    </row>
    <row r="4637" spans="4:4">
      <c r="D4637" s="323"/>
    </row>
    <row r="4638" spans="4:4">
      <c r="D4638" s="323"/>
    </row>
    <row r="4639" spans="4:4">
      <c r="D4639" s="323"/>
    </row>
    <row r="4640" spans="4:4">
      <c r="D4640" s="323"/>
    </row>
    <row r="4641" spans="4:4">
      <c r="D4641" s="323"/>
    </row>
    <row r="4642" spans="4:4">
      <c r="D4642" s="323"/>
    </row>
    <row r="4643" spans="4:4">
      <c r="D4643" s="323"/>
    </row>
    <row r="4644" spans="4:4">
      <c r="D4644" s="323"/>
    </row>
    <row r="4645" spans="4:4">
      <c r="D4645" s="323"/>
    </row>
    <row r="4646" spans="4:4">
      <c r="D4646" s="323"/>
    </row>
    <row r="4647" spans="4:4">
      <c r="D4647" s="323"/>
    </row>
    <row r="4648" spans="4:4">
      <c r="D4648" s="323"/>
    </row>
    <row r="4649" spans="4:4">
      <c r="D4649" s="323"/>
    </row>
    <row r="4650" spans="4:4">
      <c r="D4650" s="323"/>
    </row>
    <row r="4651" spans="4:4">
      <c r="D4651" s="323"/>
    </row>
    <row r="4652" spans="4:4">
      <c r="D4652" s="323"/>
    </row>
    <row r="4653" spans="4:4">
      <c r="D4653" s="323"/>
    </row>
    <row r="4654" spans="4:4">
      <c r="D4654" s="323"/>
    </row>
    <row r="4655" spans="4:4">
      <c r="D4655" s="323"/>
    </row>
    <row r="4656" spans="4:4">
      <c r="D4656" s="323"/>
    </row>
    <row r="4657" spans="4:4">
      <c r="D4657" s="323"/>
    </row>
    <row r="4658" spans="4:4">
      <c r="D4658" s="323"/>
    </row>
    <row r="4659" spans="4:4">
      <c r="D4659" s="323"/>
    </row>
    <row r="4660" spans="4:4">
      <c r="D4660" s="323"/>
    </row>
    <row r="4661" spans="4:4">
      <c r="D4661" s="323"/>
    </row>
    <row r="4662" spans="4:4">
      <c r="D4662" s="323"/>
    </row>
    <row r="4663" spans="4:4">
      <c r="D4663" s="323"/>
    </row>
    <row r="4664" spans="4:4">
      <c r="D4664" s="323"/>
    </row>
    <row r="4665" spans="4:4">
      <c r="D4665" s="323"/>
    </row>
    <row r="4666" spans="4:4">
      <c r="D4666" s="323"/>
    </row>
    <row r="4667" spans="4:4">
      <c r="D4667" s="323"/>
    </row>
    <row r="4668" spans="4:4">
      <c r="D4668" s="323"/>
    </row>
    <row r="4669" spans="4:4">
      <c r="D4669" s="323"/>
    </row>
    <row r="4670" spans="4:4">
      <c r="D4670" s="323"/>
    </row>
    <row r="4671" spans="4:4">
      <c r="D4671" s="323"/>
    </row>
    <row r="4672" spans="4:4">
      <c r="D4672" s="323"/>
    </row>
    <row r="4673" spans="4:4">
      <c r="D4673" s="323"/>
    </row>
    <row r="4674" spans="4:4">
      <c r="D4674" s="323"/>
    </row>
    <row r="4675" spans="4:4">
      <c r="D4675" s="323"/>
    </row>
    <row r="4676" spans="4:4">
      <c r="D4676" s="323"/>
    </row>
    <row r="4677" spans="4:4">
      <c r="D4677" s="323"/>
    </row>
    <row r="4678" spans="4:4">
      <c r="D4678" s="323"/>
    </row>
    <row r="4679" spans="4:4">
      <c r="D4679" s="323"/>
    </row>
    <row r="4680" spans="4:4">
      <c r="D4680" s="323"/>
    </row>
    <row r="4681" spans="4:4">
      <c r="D4681" s="323"/>
    </row>
    <row r="4682" spans="4:4">
      <c r="D4682" s="323"/>
    </row>
    <row r="4683" spans="4:4">
      <c r="D4683" s="323"/>
    </row>
    <row r="4684" spans="4:4">
      <c r="D4684" s="323"/>
    </row>
    <row r="4685" spans="4:4">
      <c r="D4685" s="323"/>
    </row>
    <row r="4686" spans="4:4">
      <c r="D4686" s="323"/>
    </row>
    <row r="4687" spans="4:4">
      <c r="D4687" s="323"/>
    </row>
    <row r="4688" spans="4:4">
      <c r="D4688" s="323"/>
    </row>
    <row r="4689" spans="4:4">
      <c r="D4689" s="323"/>
    </row>
    <row r="4690" spans="4:4">
      <c r="D4690" s="323"/>
    </row>
    <row r="4691" spans="4:4">
      <c r="D4691" s="323"/>
    </row>
    <row r="4692" spans="4:4">
      <c r="D4692" s="323"/>
    </row>
    <row r="4693" spans="4:4">
      <c r="D4693" s="323"/>
    </row>
    <row r="4694" spans="4:4">
      <c r="D4694" s="323"/>
    </row>
    <row r="4695" spans="4:4">
      <c r="D4695" s="323"/>
    </row>
    <row r="4696" spans="4:4">
      <c r="D4696" s="323"/>
    </row>
    <row r="4697" spans="4:4">
      <c r="D4697" s="323"/>
    </row>
    <row r="4698" spans="4:4">
      <c r="D4698" s="323"/>
    </row>
    <row r="4699" spans="4:4">
      <c r="D4699" s="323"/>
    </row>
    <row r="4700" spans="4:4">
      <c r="D4700" s="323"/>
    </row>
    <row r="4701" spans="4:4">
      <c r="D4701" s="323"/>
    </row>
    <row r="4702" spans="4:4">
      <c r="D4702" s="323"/>
    </row>
    <row r="4703" spans="4:4">
      <c r="D4703" s="323"/>
    </row>
    <row r="4704" spans="4:4">
      <c r="D4704" s="323"/>
    </row>
    <row r="4705" spans="4:4">
      <c r="D4705" s="323"/>
    </row>
    <row r="4706" spans="4:4">
      <c r="D4706" s="323"/>
    </row>
    <row r="4707" spans="4:4">
      <c r="D4707" s="323"/>
    </row>
    <row r="4708" spans="4:4">
      <c r="D4708" s="323"/>
    </row>
    <row r="4709" spans="4:4">
      <c r="D4709" s="323"/>
    </row>
    <row r="4710" spans="4:4">
      <c r="D4710" s="323"/>
    </row>
    <row r="4711" spans="4:4">
      <c r="D4711" s="323"/>
    </row>
    <row r="4712" spans="4:4">
      <c r="D4712" s="323"/>
    </row>
    <row r="4713" spans="4:4">
      <c r="D4713" s="323"/>
    </row>
    <row r="4714" spans="4:4">
      <c r="D4714" s="323"/>
    </row>
    <row r="4715" spans="4:4">
      <c r="D4715" s="323"/>
    </row>
    <row r="4716" spans="4:4">
      <c r="D4716" s="323"/>
    </row>
    <row r="4717" spans="4:4">
      <c r="D4717" s="323"/>
    </row>
    <row r="4718" spans="4:4">
      <c r="D4718" s="323"/>
    </row>
    <row r="4719" spans="4:4">
      <c r="D4719" s="323"/>
    </row>
    <row r="4720" spans="4:4">
      <c r="D4720" s="323"/>
    </row>
    <row r="4721" spans="4:4">
      <c r="D4721" s="323"/>
    </row>
    <row r="4722" spans="4:4">
      <c r="D4722" s="323"/>
    </row>
    <row r="4723" spans="4:4">
      <c r="D4723" s="323"/>
    </row>
    <row r="4724" spans="4:4">
      <c r="D4724" s="323"/>
    </row>
    <row r="4725" spans="4:4">
      <c r="D4725" s="323"/>
    </row>
    <row r="4726" spans="4:4">
      <c r="D4726" s="323"/>
    </row>
    <row r="4727" spans="4:4">
      <c r="D4727" s="323"/>
    </row>
    <row r="4728" spans="4:4">
      <c r="D4728" s="323"/>
    </row>
    <row r="4729" spans="4:4">
      <c r="D4729" s="323"/>
    </row>
    <row r="4730" spans="4:4">
      <c r="D4730" s="323"/>
    </row>
    <row r="4731" spans="4:4">
      <c r="D4731" s="323"/>
    </row>
    <row r="4732" spans="4:4">
      <c r="D4732" s="323"/>
    </row>
    <row r="4733" spans="4:4">
      <c r="D4733" s="323"/>
    </row>
    <row r="4734" spans="4:4">
      <c r="D4734" s="323"/>
    </row>
    <row r="4735" spans="4:4">
      <c r="D4735" s="323"/>
    </row>
    <row r="4736" spans="4:4">
      <c r="D4736" s="323"/>
    </row>
    <row r="4737" spans="4:4">
      <c r="D4737" s="323"/>
    </row>
    <row r="4738" spans="4:4">
      <c r="D4738" s="323"/>
    </row>
    <row r="4739" spans="4:4">
      <c r="D4739" s="323"/>
    </row>
    <row r="4740" spans="4:4">
      <c r="D4740" s="323"/>
    </row>
    <row r="4741" spans="4:4">
      <c r="D4741" s="323"/>
    </row>
    <row r="4742" spans="4:4">
      <c r="D4742" s="323"/>
    </row>
    <row r="4743" spans="4:4">
      <c r="D4743" s="323"/>
    </row>
    <row r="4744" spans="4:4">
      <c r="D4744" s="323"/>
    </row>
    <row r="4745" spans="4:4">
      <c r="D4745" s="323"/>
    </row>
    <row r="4746" spans="4:4">
      <c r="D4746" s="323"/>
    </row>
    <row r="4747" spans="4:4">
      <c r="D4747" s="323"/>
    </row>
    <row r="4748" spans="4:4">
      <c r="D4748" s="323"/>
    </row>
    <row r="4749" spans="4:4">
      <c r="D4749" s="323"/>
    </row>
    <row r="4750" spans="4:4">
      <c r="D4750" s="323"/>
    </row>
    <row r="4751" spans="4:4">
      <c r="D4751" s="323"/>
    </row>
    <row r="4752" spans="4:4">
      <c r="D4752" s="323"/>
    </row>
    <row r="4753" spans="4:4">
      <c r="D4753" s="323"/>
    </row>
    <row r="4754" spans="4:4">
      <c r="D4754" s="323"/>
    </row>
    <row r="4755" spans="4:4">
      <c r="D4755" s="323"/>
    </row>
    <row r="4756" spans="4:4">
      <c r="D4756" s="323"/>
    </row>
    <row r="4757" spans="4:4">
      <c r="D4757" s="323"/>
    </row>
    <row r="4758" spans="4:4">
      <c r="D4758" s="323"/>
    </row>
    <row r="4759" spans="4:4">
      <c r="D4759" s="323"/>
    </row>
    <row r="4760" spans="4:4">
      <c r="D4760" s="323"/>
    </row>
    <row r="4761" spans="4:4">
      <c r="D4761" s="323"/>
    </row>
    <row r="4762" spans="4:4">
      <c r="D4762" s="323"/>
    </row>
    <row r="4763" spans="4:4">
      <c r="D4763" s="323"/>
    </row>
    <row r="4764" spans="4:4">
      <c r="D4764" s="323"/>
    </row>
    <row r="4765" spans="4:4">
      <c r="D4765" s="323"/>
    </row>
    <row r="4766" spans="4:4">
      <c r="D4766" s="323"/>
    </row>
    <row r="4767" spans="4:4">
      <c r="D4767" s="323"/>
    </row>
    <row r="4768" spans="4:4">
      <c r="D4768" s="323"/>
    </row>
    <row r="4769" spans="4:4">
      <c r="D4769" s="323"/>
    </row>
    <row r="4770" spans="4:4">
      <c r="D4770" s="323"/>
    </row>
    <row r="4771" spans="4:4">
      <c r="D4771" s="323"/>
    </row>
    <row r="4772" spans="4:4">
      <c r="D4772" s="323"/>
    </row>
    <row r="4773" spans="4:4">
      <c r="D4773" s="323"/>
    </row>
    <row r="4774" spans="4:4">
      <c r="D4774" s="323"/>
    </row>
    <row r="4775" spans="4:4">
      <c r="D4775" s="323"/>
    </row>
    <row r="4776" spans="4:4">
      <c r="D4776" s="323"/>
    </row>
    <row r="4777" spans="4:4">
      <c r="D4777" s="323"/>
    </row>
    <row r="4778" spans="4:4">
      <c r="D4778" s="323"/>
    </row>
    <row r="4779" spans="4:4">
      <c r="D4779" s="323"/>
    </row>
    <row r="4780" spans="4:4">
      <c r="D4780" s="323"/>
    </row>
    <row r="4781" spans="4:4">
      <c r="D4781" s="323"/>
    </row>
    <row r="4782" spans="4:4">
      <c r="D4782" s="323"/>
    </row>
    <row r="4783" spans="4:4">
      <c r="D4783" s="323"/>
    </row>
    <row r="4784" spans="4:4">
      <c r="D4784" s="323"/>
    </row>
    <row r="4785" spans="4:4">
      <c r="D4785" s="323"/>
    </row>
    <row r="4786" spans="4:4">
      <c r="D4786" s="323"/>
    </row>
    <row r="4787" spans="4:4">
      <c r="D4787" s="323"/>
    </row>
    <row r="4788" spans="4:4">
      <c r="D4788" s="323"/>
    </row>
    <row r="4789" spans="4:4">
      <c r="D4789" s="323"/>
    </row>
    <row r="4790" spans="4:4">
      <c r="D4790" s="323"/>
    </row>
    <row r="4791" spans="4:4">
      <c r="D4791" s="323"/>
    </row>
    <row r="4792" spans="4:4">
      <c r="D4792" s="323"/>
    </row>
    <row r="4793" spans="4:4">
      <c r="D4793" s="323"/>
    </row>
    <row r="4794" spans="4:4">
      <c r="D4794" s="323"/>
    </row>
    <row r="4795" spans="4:4">
      <c r="D4795" s="323"/>
    </row>
    <row r="4796" spans="4:4">
      <c r="D4796" s="323"/>
    </row>
    <row r="4797" spans="4:4">
      <c r="D4797" s="323"/>
    </row>
    <row r="4798" spans="4:4">
      <c r="D4798" s="323"/>
    </row>
    <row r="4799" spans="4:4">
      <c r="D4799" s="323"/>
    </row>
    <row r="4800" spans="4:4">
      <c r="D4800" s="323"/>
    </row>
    <row r="4801" spans="4:4">
      <c r="D4801" s="323"/>
    </row>
    <row r="4802" spans="4:4">
      <c r="D4802" s="323"/>
    </row>
    <row r="4803" spans="4:4">
      <c r="D4803" s="323"/>
    </row>
    <row r="4804" spans="4:4">
      <c r="D4804" s="323"/>
    </row>
    <row r="4805" spans="4:4">
      <c r="D4805" s="323"/>
    </row>
    <row r="4806" spans="4:4">
      <c r="D4806" s="323"/>
    </row>
    <row r="4807" spans="4:4">
      <c r="D4807" s="323"/>
    </row>
    <row r="4808" spans="4:4">
      <c r="D4808" s="323"/>
    </row>
    <row r="4809" spans="4:4">
      <c r="D4809" s="323"/>
    </row>
    <row r="4810" spans="4:4">
      <c r="D4810" s="323"/>
    </row>
    <row r="4811" spans="4:4">
      <c r="D4811" s="323"/>
    </row>
    <row r="4812" spans="4:4">
      <c r="D4812" s="323"/>
    </row>
    <row r="4813" spans="4:4">
      <c r="D4813" s="323"/>
    </row>
    <row r="4814" spans="4:4">
      <c r="D4814" s="323"/>
    </row>
    <row r="4815" spans="4:4">
      <c r="D4815" s="323"/>
    </row>
    <row r="4816" spans="4:4">
      <c r="D4816" s="323"/>
    </row>
    <row r="4817" spans="4:4">
      <c r="D4817" s="323"/>
    </row>
    <row r="4818" spans="4:4">
      <c r="D4818" s="323"/>
    </row>
    <row r="4819" spans="4:4">
      <c r="D4819" s="323"/>
    </row>
    <row r="4820" spans="4:4">
      <c r="D4820" s="323"/>
    </row>
    <row r="4821" spans="4:4">
      <c r="D4821" s="323"/>
    </row>
    <row r="4822" spans="4:4">
      <c r="D4822" s="323"/>
    </row>
    <row r="4823" spans="4:4">
      <c r="D4823" s="323"/>
    </row>
    <row r="4824" spans="4:4">
      <c r="D4824" s="323"/>
    </row>
    <row r="4825" spans="4:4">
      <c r="D4825" s="323"/>
    </row>
    <row r="4826" spans="4:4">
      <c r="D4826" s="323"/>
    </row>
    <row r="4827" spans="4:4">
      <c r="D4827" s="323"/>
    </row>
    <row r="4828" spans="4:4">
      <c r="D4828" s="323"/>
    </row>
    <row r="4829" spans="4:4">
      <c r="D4829" s="323"/>
    </row>
    <row r="4830" spans="4:4">
      <c r="D4830" s="323"/>
    </row>
    <row r="4831" spans="4:4">
      <c r="D4831" s="323"/>
    </row>
    <row r="4832" spans="4:4">
      <c r="D4832" s="323"/>
    </row>
    <row r="4833" spans="4:4">
      <c r="D4833" s="323"/>
    </row>
    <row r="4834" spans="4:4">
      <c r="D4834" s="323"/>
    </row>
    <row r="4835" spans="4:4">
      <c r="D4835" s="323"/>
    </row>
    <row r="4836" spans="4:4">
      <c r="D4836" s="323"/>
    </row>
    <row r="4837" spans="4:4">
      <c r="D4837" s="323"/>
    </row>
    <row r="4838" spans="4:4">
      <c r="D4838" s="323"/>
    </row>
    <row r="4839" spans="4:4">
      <c r="D4839" s="323"/>
    </row>
    <row r="4840" spans="4:4">
      <c r="D4840" s="323"/>
    </row>
    <row r="4841" spans="4:4">
      <c r="D4841" s="323"/>
    </row>
    <row r="4842" spans="4:4">
      <c r="D4842" s="323"/>
    </row>
    <row r="4843" spans="4:4">
      <c r="D4843" s="323"/>
    </row>
    <row r="4844" spans="4:4">
      <c r="D4844" s="323"/>
    </row>
    <row r="4845" spans="4:4">
      <c r="D4845" s="323"/>
    </row>
    <row r="4846" spans="4:4">
      <c r="D4846" s="323"/>
    </row>
    <row r="4847" spans="4:4">
      <c r="D4847" s="323"/>
    </row>
    <row r="4848" spans="4:4">
      <c r="D4848" s="323"/>
    </row>
    <row r="4849" spans="4:4">
      <c r="D4849" s="323"/>
    </row>
    <row r="4850" spans="4:4">
      <c r="D4850" s="323"/>
    </row>
    <row r="4851" spans="4:4">
      <c r="D4851" s="323"/>
    </row>
    <row r="4852" spans="4:4">
      <c r="D4852" s="323"/>
    </row>
    <row r="4853" spans="4:4">
      <c r="D4853" s="323"/>
    </row>
    <row r="4854" spans="4:4">
      <c r="D4854" s="323"/>
    </row>
    <row r="4855" spans="4:4">
      <c r="D4855" s="323"/>
    </row>
    <row r="4856" spans="4:4">
      <c r="D4856" s="323"/>
    </row>
    <row r="4857" spans="4:4">
      <c r="D4857" s="323"/>
    </row>
    <row r="4858" spans="4:4">
      <c r="D4858" s="323"/>
    </row>
    <row r="4859" spans="4:4">
      <c r="D4859" s="323"/>
    </row>
    <row r="4860" spans="4:4">
      <c r="D4860" s="323"/>
    </row>
    <row r="4861" spans="4:4">
      <c r="D4861" s="323"/>
    </row>
    <row r="4862" spans="4:4">
      <c r="D4862" s="323"/>
    </row>
    <row r="4863" spans="4:4">
      <c r="D4863" s="323"/>
    </row>
    <row r="4864" spans="4:4">
      <c r="D4864" s="323"/>
    </row>
    <row r="4865" spans="4:4">
      <c r="D4865" s="323"/>
    </row>
    <row r="4866" spans="4:4">
      <c r="D4866" s="323"/>
    </row>
    <row r="4867" spans="4:4">
      <c r="D4867" s="323"/>
    </row>
    <row r="4868" spans="4:4">
      <c r="D4868" s="323"/>
    </row>
    <row r="4869" spans="4:4">
      <c r="D4869" s="323"/>
    </row>
    <row r="4870" spans="4:4">
      <c r="D4870" s="323"/>
    </row>
    <row r="4871" spans="4:4">
      <c r="D4871" s="323"/>
    </row>
    <row r="4872" spans="4:4">
      <c r="D4872" s="323"/>
    </row>
    <row r="4873" spans="4:4">
      <c r="D4873" s="323"/>
    </row>
    <row r="4874" spans="4:4">
      <c r="D4874" s="323"/>
    </row>
    <row r="4875" spans="4:4">
      <c r="D4875" s="323"/>
    </row>
    <row r="4876" spans="4:4">
      <c r="D4876" s="323"/>
    </row>
    <row r="4877" spans="4:4">
      <c r="D4877" s="323"/>
    </row>
    <row r="4878" spans="4:4">
      <c r="D4878" s="323"/>
    </row>
    <row r="4879" spans="4:4">
      <c r="D4879" s="323"/>
    </row>
    <row r="4880" spans="4:4">
      <c r="D4880" s="323"/>
    </row>
    <row r="4881" spans="4:4">
      <c r="D4881" s="323"/>
    </row>
    <row r="4882" spans="4:4">
      <c r="D4882" s="323"/>
    </row>
    <row r="4883" spans="4:4">
      <c r="D4883" s="323"/>
    </row>
    <row r="4884" spans="4:4">
      <c r="D4884" s="323"/>
    </row>
    <row r="4885" spans="4:4">
      <c r="D4885" s="323"/>
    </row>
    <row r="4886" spans="4:4">
      <c r="D4886" s="323"/>
    </row>
    <row r="4887" spans="4:4">
      <c r="D4887" s="323"/>
    </row>
    <row r="4888" spans="4:4">
      <c r="D4888" s="323"/>
    </row>
    <row r="4889" spans="4:4">
      <c r="D4889" s="323"/>
    </row>
    <row r="4890" spans="4:4">
      <c r="D4890" s="323"/>
    </row>
    <row r="4891" spans="4:4">
      <c r="D4891" s="323"/>
    </row>
    <row r="4892" spans="4:4">
      <c r="D4892" s="323"/>
    </row>
    <row r="4893" spans="4:4">
      <c r="D4893" s="323"/>
    </row>
    <row r="4894" spans="4:4">
      <c r="D4894" s="323"/>
    </row>
    <row r="4895" spans="4:4">
      <c r="D4895" s="323"/>
    </row>
    <row r="4896" spans="4:4">
      <c r="D4896" s="323"/>
    </row>
    <row r="4897" spans="4:4">
      <c r="D4897" s="323"/>
    </row>
    <row r="4898" spans="4:4">
      <c r="D4898" s="323"/>
    </row>
    <row r="4899" spans="4:4">
      <c r="D4899" s="323"/>
    </row>
    <row r="4900" spans="4:4">
      <c r="D4900" s="323"/>
    </row>
    <row r="4901" spans="4:4">
      <c r="D4901" s="323"/>
    </row>
    <row r="4902" spans="4:4">
      <c r="D4902" s="323"/>
    </row>
    <row r="4903" spans="4:4">
      <c r="D4903" s="323"/>
    </row>
    <row r="4904" spans="4:4">
      <c r="D4904" s="323"/>
    </row>
    <row r="4905" spans="4:4">
      <c r="D4905" s="323"/>
    </row>
    <row r="4906" spans="4:4">
      <c r="D4906" s="323"/>
    </row>
    <row r="4907" spans="4:4">
      <c r="D4907" s="323"/>
    </row>
    <row r="4908" spans="4:4">
      <c r="D4908" s="323"/>
    </row>
    <row r="4909" spans="4:4">
      <c r="D4909" s="323"/>
    </row>
    <row r="4910" spans="4:4">
      <c r="D4910" s="323"/>
    </row>
    <row r="4911" spans="4:4">
      <c r="D4911" s="323"/>
    </row>
    <row r="4912" spans="4:4">
      <c r="D4912" s="323"/>
    </row>
    <row r="4913" spans="4:4">
      <c r="D4913" s="323"/>
    </row>
    <row r="4914" spans="4:4">
      <c r="D4914" s="323"/>
    </row>
    <row r="4915" spans="4:4">
      <c r="D4915" s="323"/>
    </row>
    <row r="4916" spans="4:4">
      <c r="D4916" s="323"/>
    </row>
    <row r="4917" spans="4:4">
      <c r="D4917" s="323"/>
    </row>
    <row r="4918" spans="4:4">
      <c r="D4918" s="323"/>
    </row>
    <row r="4919" spans="4:4">
      <c r="D4919" s="323"/>
    </row>
    <row r="4920" spans="4:4">
      <c r="D4920" s="323"/>
    </row>
    <row r="4921" spans="4:4">
      <c r="D4921" s="323"/>
    </row>
    <row r="4922" spans="4:4">
      <c r="D4922" s="323"/>
    </row>
    <row r="4923" spans="4:4">
      <c r="D4923" s="323"/>
    </row>
    <row r="4924" spans="4:4">
      <c r="D4924" s="323"/>
    </row>
    <row r="4925" spans="4:4">
      <c r="D4925" s="323"/>
    </row>
    <row r="4926" spans="4:4">
      <c r="D4926" s="323"/>
    </row>
    <row r="4927" spans="4:4">
      <c r="D4927" s="323"/>
    </row>
    <row r="4928" spans="4:4">
      <c r="D4928" s="323"/>
    </row>
    <row r="4929" spans="4:4">
      <c r="D4929" s="323"/>
    </row>
    <row r="4930" spans="4:4">
      <c r="D4930" s="323"/>
    </row>
    <row r="4931" spans="4:4">
      <c r="D4931" s="323"/>
    </row>
    <row r="4932" spans="4:4">
      <c r="D4932" s="323"/>
    </row>
    <row r="4933" spans="4:4">
      <c r="D4933" s="323"/>
    </row>
    <row r="4934" spans="4:4">
      <c r="D4934" s="323"/>
    </row>
    <row r="4935" spans="4:4">
      <c r="D4935" s="323"/>
    </row>
    <row r="4936" spans="4:4">
      <c r="D4936" s="323"/>
    </row>
    <row r="4937" spans="4:4">
      <c r="D4937" s="323"/>
    </row>
    <row r="4938" spans="4:4">
      <c r="D4938" s="323"/>
    </row>
    <row r="4939" spans="4:4">
      <c r="D4939" s="323"/>
    </row>
    <row r="4940" spans="4:4">
      <c r="D4940" s="323"/>
    </row>
    <row r="4941" spans="4:4">
      <c r="D4941" s="323"/>
    </row>
    <row r="4942" spans="4:4">
      <c r="D4942" s="323"/>
    </row>
    <row r="4943" spans="4:4">
      <c r="D4943" s="323"/>
    </row>
    <row r="4944" spans="4:4">
      <c r="D4944" s="323"/>
    </row>
    <row r="4945" spans="4:4">
      <c r="D4945" s="323"/>
    </row>
    <row r="4946" spans="4:4">
      <c r="D4946" s="323"/>
    </row>
    <row r="4947" spans="4:4">
      <c r="D4947" s="323"/>
    </row>
    <row r="4948" spans="4:4">
      <c r="D4948" s="323"/>
    </row>
    <row r="4949" spans="4:4">
      <c r="D4949" s="323"/>
    </row>
    <row r="4950" spans="4:4">
      <c r="D4950" s="323"/>
    </row>
    <row r="4951" spans="4:4">
      <c r="D4951" s="323"/>
    </row>
    <row r="4952" spans="4:4">
      <c r="D4952" s="323"/>
    </row>
    <row r="4953" spans="4:4">
      <c r="D4953" s="323"/>
    </row>
    <row r="4954" spans="4:4">
      <c r="D4954" s="323"/>
    </row>
    <row r="4955" spans="4:4">
      <c r="D4955" s="323"/>
    </row>
    <row r="4956" spans="4:4">
      <c r="D4956" s="323"/>
    </row>
    <row r="4957" spans="4:4">
      <c r="D4957" s="323"/>
    </row>
    <row r="4958" spans="4:4">
      <c r="D4958" s="323"/>
    </row>
    <row r="4959" spans="4:4">
      <c r="D4959" s="323"/>
    </row>
    <row r="4960" spans="4:4">
      <c r="D4960" s="323"/>
    </row>
    <row r="4961" spans="4:4">
      <c r="D4961" s="323"/>
    </row>
    <row r="4962" spans="4:4">
      <c r="D4962" s="323"/>
    </row>
    <row r="4963" spans="4:4">
      <c r="D4963" s="323"/>
    </row>
    <row r="4964" spans="4:4">
      <c r="D4964" s="323"/>
    </row>
    <row r="4965" spans="4:4">
      <c r="D4965" s="323"/>
    </row>
    <row r="4966" spans="4:4">
      <c r="D4966" s="323"/>
    </row>
    <row r="4967" spans="4:4">
      <c r="D4967" s="323"/>
    </row>
    <row r="4968" spans="4:4">
      <c r="D4968" s="323"/>
    </row>
    <row r="4969" spans="4:4">
      <c r="D4969" s="323"/>
    </row>
    <row r="4970" spans="4:4">
      <c r="D4970" s="323"/>
    </row>
    <row r="4971" spans="4:4">
      <c r="D4971" s="323"/>
    </row>
    <row r="4972" spans="4:4">
      <c r="D4972" s="323"/>
    </row>
    <row r="4973" spans="4:4">
      <c r="D4973" s="323"/>
    </row>
    <row r="4974" spans="4:4">
      <c r="D4974" s="323"/>
    </row>
    <row r="4975" spans="4:4">
      <c r="D4975" s="323"/>
    </row>
    <row r="4976" spans="4:4">
      <c r="D4976" s="323"/>
    </row>
    <row r="4977" spans="4:4">
      <c r="D4977" s="323"/>
    </row>
    <row r="4978" spans="4:4">
      <c r="D4978" s="323"/>
    </row>
    <row r="4979" spans="4:4">
      <c r="D4979" s="323"/>
    </row>
    <row r="4980" spans="4:4">
      <c r="D4980" s="323"/>
    </row>
    <row r="4981" spans="4:4">
      <c r="D4981" s="323"/>
    </row>
    <row r="4982" spans="4:4">
      <c r="D4982" s="323"/>
    </row>
    <row r="4983" spans="4:4">
      <c r="D4983" s="323"/>
    </row>
    <row r="4984" spans="4:4">
      <c r="D4984" s="323"/>
    </row>
    <row r="4985" spans="4:4">
      <c r="D4985" s="323"/>
    </row>
    <row r="4986" spans="4:4">
      <c r="D4986" s="323"/>
    </row>
    <row r="4987" spans="4:4">
      <c r="D4987" s="323"/>
    </row>
    <row r="4988" spans="4:4">
      <c r="D4988" s="323"/>
    </row>
    <row r="4989" spans="4:4">
      <c r="D4989" s="323"/>
    </row>
    <row r="4990" spans="4:4">
      <c r="D4990" s="323"/>
    </row>
    <row r="4991" spans="4:4">
      <c r="D4991" s="323"/>
    </row>
    <row r="4992" spans="4:4">
      <c r="D4992" s="323"/>
    </row>
    <row r="4993" spans="4:4">
      <c r="D4993" s="323"/>
    </row>
    <row r="4994" spans="4:4">
      <c r="D4994" s="323"/>
    </row>
    <row r="4995" spans="4:4">
      <c r="D4995" s="323"/>
    </row>
    <row r="4996" spans="4:4">
      <c r="D4996" s="323"/>
    </row>
    <row r="4997" spans="4:4">
      <c r="D4997" s="323"/>
    </row>
    <row r="4998" spans="4:4">
      <c r="D4998" s="323"/>
    </row>
    <row r="4999" spans="4:4">
      <c r="D4999" s="323"/>
    </row>
    <row r="5000" spans="4:4">
      <c r="D5000" s="323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31" workbookViewId="0">
      <selection activeCell="E55" sqref="E55"/>
    </sheetView>
  </sheetViews>
  <sheetFormatPr defaultRowHeight="12.75"/>
  <cols>
    <col min="1" max="1" width="11.33203125" style="403" customWidth="1"/>
    <col min="2" max="2" width="109.6640625" style="365" customWidth="1"/>
    <col min="3" max="3" width="8" style="404" customWidth="1"/>
    <col min="4" max="4" width="7.83203125" style="405" customWidth="1"/>
    <col min="5" max="6" width="17.1640625" style="406" customWidth="1"/>
    <col min="7" max="7" width="16.6640625" style="406" customWidth="1"/>
    <col min="8" max="16384" width="9.33203125" style="365"/>
  </cols>
  <sheetData>
    <row r="1" spans="1:7" ht="47.25" customHeight="1">
      <c r="A1" s="903" t="s">
        <v>1522</v>
      </c>
      <c r="B1" s="904"/>
      <c r="C1" s="904"/>
      <c r="D1" s="904"/>
      <c r="E1" s="904"/>
      <c r="F1" s="904"/>
      <c r="G1" s="905"/>
    </row>
    <row r="2" spans="1:7" ht="19.5" customHeight="1">
      <c r="A2" s="366" t="s">
        <v>1523</v>
      </c>
      <c r="B2" s="367" t="s">
        <v>1524</v>
      </c>
      <c r="C2" s="368" t="s">
        <v>1525</v>
      </c>
      <c r="D2" s="369" t="s">
        <v>1526</v>
      </c>
      <c r="E2" s="370" t="s">
        <v>1527</v>
      </c>
      <c r="F2" s="370" t="s">
        <v>1528</v>
      </c>
      <c r="G2" s="371" t="s">
        <v>1529</v>
      </c>
    </row>
    <row r="3" spans="1:7">
      <c r="A3" s="906"/>
      <c r="B3" s="907"/>
      <c r="C3" s="907"/>
      <c r="D3" s="907"/>
      <c r="E3" s="907"/>
      <c r="F3" s="907"/>
      <c r="G3" s="908"/>
    </row>
    <row r="4" spans="1:7" s="372" customFormat="1" ht="26.25" customHeight="1">
      <c r="A4" s="899" t="s">
        <v>1530</v>
      </c>
      <c r="B4" s="900"/>
      <c r="C4" s="900"/>
      <c r="D4" s="900"/>
      <c r="E4" s="901"/>
      <c r="F4" s="901"/>
      <c r="G4" s="902"/>
    </row>
    <row r="5" spans="1:7" s="380" customFormat="1" ht="14.1" customHeight="1">
      <c r="A5" s="373" t="s">
        <v>1531</v>
      </c>
      <c r="B5" s="374" t="s">
        <v>1532</v>
      </c>
      <c r="C5" s="375" t="s">
        <v>142</v>
      </c>
      <c r="D5" s="774" t="s">
        <v>42</v>
      </c>
      <c r="E5" s="776"/>
      <c r="F5" s="777"/>
      <c r="G5" s="775">
        <f>D5*(E5+F5)</f>
        <v>0</v>
      </c>
    </row>
    <row r="6" spans="1:7" s="380" customFormat="1" ht="42" customHeight="1">
      <c r="A6" s="381"/>
      <c r="B6" s="382" t="s">
        <v>1533</v>
      </c>
      <c r="C6" s="383"/>
      <c r="D6" s="384"/>
      <c r="E6" s="778">
        <f>D5*E5</f>
        <v>0</v>
      </c>
      <c r="F6" s="779">
        <f>D5*F5</f>
        <v>0</v>
      </c>
      <c r="G6" s="385"/>
    </row>
    <row r="7" spans="1:7" s="380" customFormat="1" ht="14.1" customHeight="1">
      <c r="A7" s="373" t="s">
        <v>1534</v>
      </c>
      <c r="B7" s="374" t="s">
        <v>1532</v>
      </c>
      <c r="C7" s="375" t="s">
        <v>142</v>
      </c>
      <c r="D7" s="774" t="s">
        <v>42</v>
      </c>
      <c r="E7" s="776"/>
      <c r="F7" s="777"/>
      <c r="G7" s="775">
        <f>D7*(E7+F7)</f>
        <v>0</v>
      </c>
    </row>
    <row r="8" spans="1:7" s="380" customFormat="1" ht="14.1" customHeight="1">
      <c r="A8" s="381"/>
      <c r="B8" s="382" t="s">
        <v>1535</v>
      </c>
      <c r="C8" s="383"/>
      <c r="D8" s="384"/>
      <c r="E8" s="738">
        <f>D7*E7</f>
        <v>0</v>
      </c>
      <c r="F8" s="739">
        <f>D7*F7</f>
        <v>0</v>
      </c>
      <c r="G8" s="386"/>
    </row>
    <row r="9" spans="1:7" s="380" customFormat="1" ht="14.1" customHeight="1">
      <c r="A9" s="373" t="s">
        <v>1536</v>
      </c>
      <c r="B9" s="374" t="s">
        <v>1537</v>
      </c>
      <c r="C9" s="375"/>
      <c r="D9" s="376"/>
      <c r="E9" s="377"/>
      <c r="F9" s="378"/>
      <c r="G9" s="379"/>
    </row>
    <row r="10" spans="1:7" s="380" customFormat="1" ht="14.1" customHeight="1">
      <c r="A10" s="373" t="s">
        <v>1538</v>
      </c>
      <c r="B10" s="374" t="s">
        <v>1532</v>
      </c>
      <c r="C10" s="375" t="s">
        <v>142</v>
      </c>
      <c r="D10" s="774" t="s">
        <v>42</v>
      </c>
      <c r="E10" s="776"/>
      <c r="F10" s="777"/>
      <c r="G10" s="775">
        <f>D10*(E10+F10)</f>
        <v>0</v>
      </c>
    </row>
    <row r="11" spans="1:7" s="380" customFormat="1" ht="14.1" customHeight="1">
      <c r="A11" s="381"/>
      <c r="B11" s="382" t="s">
        <v>1539</v>
      </c>
      <c r="C11" s="383"/>
      <c r="D11" s="384"/>
      <c r="E11" s="778">
        <f>D10*E10</f>
        <v>0</v>
      </c>
      <c r="F11" s="779">
        <f>D10*F10</f>
        <v>0</v>
      </c>
      <c r="G11" s="385"/>
    </row>
    <row r="12" spans="1:7" s="380" customFormat="1" ht="14.1" customHeight="1">
      <c r="A12" s="373"/>
      <c r="B12" s="374" t="s">
        <v>1532</v>
      </c>
      <c r="C12" s="375" t="s">
        <v>142</v>
      </c>
      <c r="D12" s="774" t="s">
        <v>54</v>
      </c>
      <c r="E12" s="776"/>
      <c r="F12" s="777"/>
      <c r="G12" s="775">
        <f>D12*(E12+F12)</f>
        <v>0</v>
      </c>
    </row>
    <row r="13" spans="1:7" s="380" customFormat="1" ht="14.1" customHeight="1">
      <c r="A13" s="381"/>
      <c r="B13" s="387" t="s">
        <v>1540</v>
      </c>
      <c r="C13" s="383"/>
      <c r="D13" s="384"/>
      <c r="E13" s="778">
        <f>D12*E12</f>
        <v>0</v>
      </c>
      <c r="F13" s="779">
        <f>D12*F12</f>
        <v>0</v>
      </c>
      <c r="G13" s="385"/>
    </row>
    <row r="14" spans="1:7" s="380" customFormat="1" ht="14.1" customHeight="1">
      <c r="A14" s="373"/>
      <c r="B14" s="374" t="s">
        <v>1532</v>
      </c>
      <c r="C14" s="375" t="s">
        <v>142</v>
      </c>
      <c r="D14" s="774" t="s">
        <v>35</v>
      </c>
      <c r="E14" s="776"/>
      <c r="F14" s="777"/>
      <c r="G14" s="775">
        <f>D14*(E14+F14)</f>
        <v>0</v>
      </c>
    </row>
    <row r="15" spans="1:7" s="380" customFormat="1" ht="14.1" customHeight="1">
      <c r="A15" s="381"/>
      <c r="B15" s="387" t="s">
        <v>1541</v>
      </c>
      <c r="C15" s="383"/>
      <c r="D15" s="384"/>
      <c r="E15" s="738">
        <f>D14*E14</f>
        <v>0</v>
      </c>
      <c r="F15" s="739">
        <f>D14*F14</f>
        <v>0</v>
      </c>
      <c r="G15" s="385"/>
    </row>
    <row r="16" spans="1:7" ht="26.1" customHeight="1">
      <c r="A16" s="388"/>
      <c r="B16" s="389" t="s">
        <v>1542</v>
      </c>
      <c r="C16" s="390"/>
      <c r="D16" s="391"/>
      <c r="E16" s="782"/>
      <c r="F16" s="783"/>
      <c r="G16" s="394"/>
    </row>
    <row r="17" spans="1:7" ht="14.1" customHeight="1">
      <c r="A17" s="388"/>
      <c r="B17" s="387" t="s">
        <v>1543</v>
      </c>
      <c r="C17" s="390" t="s">
        <v>1544</v>
      </c>
      <c r="D17" s="780" t="s">
        <v>54</v>
      </c>
      <c r="E17" s="786"/>
      <c r="F17" s="785"/>
      <c r="G17" s="781">
        <f>D17*(E17+F17)</f>
        <v>0</v>
      </c>
    </row>
    <row r="18" spans="1:7" s="380" customFormat="1" ht="14.1" customHeight="1">
      <c r="A18" s="373"/>
      <c r="B18" s="374" t="s">
        <v>1532</v>
      </c>
      <c r="C18" s="375" t="s">
        <v>1545</v>
      </c>
      <c r="D18" s="774" t="s">
        <v>35</v>
      </c>
      <c r="E18" s="787"/>
      <c r="F18" s="788"/>
      <c r="G18" s="775">
        <f>D18*(E18+F18)</f>
        <v>0</v>
      </c>
    </row>
    <row r="19" spans="1:7" s="380" customFormat="1" ht="14.1" customHeight="1">
      <c r="A19" s="381"/>
      <c r="B19" s="387" t="s">
        <v>1546</v>
      </c>
      <c r="C19" s="383"/>
      <c r="D19" s="384"/>
      <c r="E19" s="778">
        <f>D18*E18</f>
        <v>0</v>
      </c>
      <c r="F19" s="779">
        <f>D18*F18</f>
        <v>0</v>
      </c>
      <c r="G19" s="385"/>
    </row>
    <row r="20" spans="1:7" s="380" customFormat="1" ht="14.1" customHeight="1">
      <c r="A20" s="395"/>
      <c r="B20" s="396" t="s">
        <v>1547</v>
      </c>
      <c r="C20" s="397" t="s">
        <v>117</v>
      </c>
      <c r="D20" s="784" t="s">
        <v>48</v>
      </c>
      <c r="E20" s="776"/>
      <c r="F20" s="785"/>
      <c r="G20" s="781">
        <f>D20*(E20+F20)</f>
        <v>0</v>
      </c>
    </row>
    <row r="21" spans="1:7" ht="14.1" customHeight="1">
      <c r="A21" s="388"/>
      <c r="B21" s="389"/>
      <c r="C21" s="390"/>
      <c r="D21" s="391"/>
      <c r="E21" s="738">
        <f>D20*E20</f>
        <v>0</v>
      </c>
      <c r="F21" s="739">
        <f>D20*F20</f>
        <v>0</v>
      </c>
      <c r="G21" s="394"/>
    </row>
    <row r="22" spans="1:7" s="372" customFormat="1" ht="26.25" customHeight="1">
      <c r="A22" s="899" t="s">
        <v>1548</v>
      </c>
      <c r="B22" s="900"/>
      <c r="C22" s="900"/>
      <c r="D22" s="900"/>
      <c r="E22" s="901"/>
      <c r="F22" s="901"/>
      <c r="G22" s="902"/>
    </row>
    <row r="23" spans="1:7" s="380" customFormat="1" ht="14.1" customHeight="1">
      <c r="A23" s="373" t="s">
        <v>1549</v>
      </c>
      <c r="B23" s="374" t="s">
        <v>1532</v>
      </c>
      <c r="C23" s="375" t="s">
        <v>142</v>
      </c>
      <c r="D23" s="774" t="s">
        <v>35</v>
      </c>
      <c r="E23" s="776"/>
      <c r="F23" s="777"/>
      <c r="G23" s="775">
        <f>D23*(E23+F23)</f>
        <v>0</v>
      </c>
    </row>
    <row r="24" spans="1:7" s="380" customFormat="1" ht="56.1" customHeight="1">
      <c r="A24" s="381"/>
      <c r="B24" s="382" t="s">
        <v>1550</v>
      </c>
      <c r="C24" s="383"/>
      <c r="D24" s="384"/>
      <c r="E24" s="778">
        <f>D23*E23</f>
        <v>0</v>
      </c>
      <c r="F24" s="779">
        <f>D23*F23</f>
        <v>0</v>
      </c>
      <c r="G24" s="385"/>
    </row>
    <row r="25" spans="1:7" s="380" customFormat="1" ht="14.1" customHeight="1">
      <c r="A25" s="373"/>
      <c r="B25" s="374" t="s">
        <v>1532</v>
      </c>
      <c r="C25" s="375" t="s">
        <v>142</v>
      </c>
      <c r="D25" s="774" t="s">
        <v>35</v>
      </c>
      <c r="E25" s="776"/>
      <c r="F25" s="777"/>
      <c r="G25" s="775">
        <f>D25*(E25+F25)</f>
        <v>0</v>
      </c>
    </row>
    <row r="26" spans="1:7" s="380" customFormat="1" ht="14.1" customHeight="1">
      <c r="A26" s="381"/>
      <c r="B26" s="387" t="s">
        <v>1551</v>
      </c>
      <c r="C26" s="383"/>
      <c r="D26" s="384"/>
      <c r="E26" s="778">
        <f>D25*E25</f>
        <v>0</v>
      </c>
      <c r="F26" s="779">
        <f>D25*F25</f>
        <v>0</v>
      </c>
      <c r="G26" s="386"/>
    </row>
    <row r="27" spans="1:7" s="380" customFormat="1" ht="14.1" customHeight="1">
      <c r="A27" s="373"/>
      <c r="B27" s="374" t="s">
        <v>1532</v>
      </c>
      <c r="C27" s="375" t="s">
        <v>142</v>
      </c>
      <c r="D27" s="774" t="s">
        <v>35</v>
      </c>
      <c r="E27" s="776"/>
      <c r="F27" s="777"/>
      <c r="G27" s="775">
        <f>D27*(E27+F27)</f>
        <v>0</v>
      </c>
    </row>
    <row r="28" spans="1:7" s="380" customFormat="1" ht="14.1" customHeight="1">
      <c r="A28" s="381"/>
      <c r="B28" s="387" t="s">
        <v>1552</v>
      </c>
      <c r="C28" s="383"/>
      <c r="D28" s="384"/>
      <c r="E28" s="738">
        <f>D27*E27</f>
        <v>0</v>
      </c>
      <c r="F28" s="739">
        <f>D27*F27</f>
        <v>0</v>
      </c>
      <c r="G28" s="386"/>
    </row>
    <row r="29" spans="1:7" ht="26.1" customHeight="1">
      <c r="A29" s="388"/>
      <c r="B29" s="389" t="s">
        <v>1542</v>
      </c>
      <c r="C29" s="390"/>
      <c r="D29" s="391"/>
      <c r="E29" s="782"/>
      <c r="F29" s="783"/>
      <c r="G29" s="394"/>
    </row>
    <row r="30" spans="1:7" ht="14.1" customHeight="1">
      <c r="A30" s="388"/>
      <c r="B30" s="387" t="s">
        <v>1553</v>
      </c>
      <c r="C30" s="390" t="s">
        <v>1544</v>
      </c>
      <c r="D30" s="780" t="s">
        <v>54</v>
      </c>
      <c r="E30" s="786"/>
      <c r="F30" s="785"/>
      <c r="G30" s="781">
        <f>D30*(E30+F30)</f>
        <v>0</v>
      </c>
    </row>
    <row r="31" spans="1:7" s="380" customFormat="1" ht="14.1" customHeight="1">
      <c r="A31" s="373"/>
      <c r="B31" s="374" t="s">
        <v>1532</v>
      </c>
      <c r="C31" s="375" t="s">
        <v>1545</v>
      </c>
      <c r="D31" s="774" t="s">
        <v>35</v>
      </c>
      <c r="E31" s="776"/>
      <c r="F31" s="777"/>
      <c r="G31" s="775">
        <f>D31*(E31+F31)</f>
        <v>0</v>
      </c>
    </row>
    <row r="32" spans="1:7" s="380" customFormat="1" ht="14.1" customHeight="1">
      <c r="A32" s="381"/>
      <c r="B32" s="387" t="s">
        <v>1546</v>
      </c>
      <c r="C32" s="383"/>
      <c r="D32" s="384"/>
      <c r="E32" s="778">
        <f>D31*E31</f>
        <v>0</v>
      </c>
      <c r="F32" s="779">
        <f>D31*F31</f>
        <v>0</v>
      </c>
      <c r="G32" s="385"/>
    </row>
    <row r="33" spans="1:7" s="380" customFormat="1" ht="14.1" customHeight="1">
      <c r="A33" s="395"/>
      <c r="B33" s="396" t="s">
        <v>1547</v>
      </c>
      <c r="C33" s="397" t="s">
        <v>117</v>
      </c>
      <c r="D33" s="784" t="s">
        <v>35</v>
      </c>
      <c r="E33" s="776"/>
      <c r="F33" s="785"/>
      <c r="G33" s="781">
        <f>D33*(E33+F33)</f>
        <v>0</v>
      </c>
    </row>
    <row r="34" spans="1:7" ht="14.1" customHeight="1">
      <c r="A34" s="388"/>
      <c r="B34" s="389"/>
      <c r="C34" s="390"/>
      <c r="D34" s="391"/>
      <c r="E34" s="738">
        <f>D33*E33</f>
        <v>0</v>
      </c>
      <c r="F34" s="739">
        <f>D33*F33</f>
        <v>0</v>
      </c>
      <c r="G34" s="394"/>
    </row>
    <row r="35" spans="1:7" s="372" customFormat="1" ht="26.25" customHeight="1">
      <c r="A35" s="899" t="s">
        <v>1554</v>
      </c>
      <c r="B35" s="900"/>
      <c r="C35" s="900"/>
      <c r="D35" s="900"/>
      <c r="E35" s="901"/>
      <c r="F35" s="901"/>
      <c r="G35" s="902"/>
    </row>
    <row r="36" spans="1:7" s="380" customFormat="1" ht="14.1" customHeight="1">
      <c r="A36" s="373" t="s">
        <v>1555</v>
      </c>
      <c r="B36" s="374" t="s">
        <v>1532</v>
      </c>
      <c r="C36" s="375" t="s">
        <v>142</v>
      </c>
      <c r="D36" s="774" t="s">
        <v>35</v>
      </c>
      <c r="E36" s="776"/>
      <c r="F36" s="777"/>
      <c r="G36" s="775">
        <f>D36*(E36+F36)</f>
        <v>0</v>
      </c>
    </row>
    <row r="37" spans="1:7" s="380" customFormat="1" ht="44.1" customHeight="1">
      <c r="A37" s="381"/>
      <c r="B37" s="382" t="s">
        <v>1556</v>
      </c>
      <c r="C37" s="383"/>
      <c r="D37" s="384"/>
      <c r="E37" s="778">
        <f>D36*E36</f>
        <v>0</v>
      </c>
      <c r="F37" s="779">
        <f>D36*F36</f>
        <v>0</v>
      </c>
      <c r="G37" s="385"/>
    </row>
    <row r="38" spans="1:7" s="380" customFormat="1" ht="14.1" customHeight="1">
      <c r="A38" s="373"/>
      <c r="B38" s="374" t="s">
        <v>1532</v>
      </c>
      <c r="C38" s="375" t="s">
        <v>142</v>
      </c>
      <c r="D38" s="774" t="s">
        <v>35</v>
      </c>
      <c r="E38" s="776"/>
      <c r="F38" s="777"/>
      <c r="G38" s="775">
        <f>D38*(E38+F38)</f>
        <v>0</v>
      </c>
    </row>
    <row r="39" spans="1:7" s="380" customFormat="1" ht="14.1" customHeight="1">
      <c r="A39" s="381"/>
      <c r="B39" s="382" t="s">
        <v>1557</v>
      </c>
      <c r="C39" s="383"/>
      <c r="D39" s="384"/>
      <c r="E39" s="778">
        <f>D38*E38</f>
        <v>0</v>
      </c>
      <c r="F39" s="779">
        <f>D38*F38</f>
        <v>0</v>
      </c>
      <c r="G39" s="385"/>
    </row>
    <row r="40" spans="1:7" s="380" customFormat="1" ht="14.1" customHeight="1">
      <c r="A40" s="373"/>
      <c r="B40" s="374" t="s">
        <v>1532</v>
      </c>
      <c r="C40" s="375" t="s">
        <v>142</v>
      </c>
      <c r="D40" s="774" t="s">
        <v>35</v>
      </c>
      <c r="E40" s="776"/>
      <c r="F40" s="777"/>
      <c r="G40" s="775">
        <f>D40*(E40+F40)</f>
        <v>0</v>
      </c>
    </row>
    <row r="41" spans="1:7" s="380" customFormat="1" ht="14.1" customHeight="1">
      <c r="A41" s="381"/>
      <c r="B41" s="382" t="s">
        <v>1558</v>
      </c>
      <c r="C41" s="383"/>
      <c r="D41" s="384"/>
      <c r="E41" s="778">
        <f>D40*E40</f>
        <v>0</v>
      </c>
      <c r="F41" s="779">
        <f>D40*F40</f>
        <v>0</v>
      </c>
      <c r="G41" s="385"/>
    </row>
    <row r="42" spans="1:7" s="380" customFormat="1" ht="14.1" customHeight="1">
      <c r="A42" s="373"/>
      <c r="B42" s="374" t="s">
        <v>1532</v>
      </c>
      <c r="C42" s="375" t="s">
        <v>142</v>
      </c>
      <c r="D42" s="774" t="s">
        <v>35</v>
      </c>
      <c r="E42" s="776"/>
      <c r="F42" s="777"/>
      <c r="G42" s="775">
        <f>D42*(E42+F42)</f>
        <v>0</v>
      </c>
    </row>
    <row r="43" spans="1:7" s="380" customFormat="1" ht="14.1" customHeight="1">
      <c r="A43" s="381"/>
      <c r="B43" s="382" t="s">
        <v>1559</v>
      </c>
      <c r="C43" s="383"/>
      <c r="D43" s="384"/>
      <c r="E43" s="778">
        <f>D42*E42</f>
        <v>0</v>
      </c>
      <c r="F43" s="779">
        <f>D42*F42</f>
        <v>0</v>
      </c>
      <c r="G43" s="385"/>
    </row>
    <row r="44" spans="1:7" s="380" customFormat="1" ht="14.1" customHeight="1">
      <c r="A44" s="373"/>
      <c r="B44" s="374" t="s">
        <v>1532</v>
      </c>
      <c r="C44" s="375" t="s">
        <v>142</v>
      </c>
      <c r="D44" s="774" t="s">
        <v>35</v>
      </c>
      <c r="E44" s="776"/>
      <c r="F44" s="777"/>
      <c r="G44" s="775">
        <f>D44*(E44+F44)</f>
        <v>0</v>
      </c>
    </row>
    <row r="45" spans="1:7" s="380" customFormat="1" ht="14.1" customHeight="1">
      <c r="A45" s="381"/>
      <c r="B45" s="382" t="s">
        <v>1560</v>
      </c>
      <c r="C45" s="383"/>
      <c r="D45" s="384"/>
      <c r="E45" s="738">
        <f>D44*E44</f>
        <v>0</v>
      </c>
      <c r="F45" s="739">
        <f>D44*F44</f>
        <v>0</v>
      </c>
      <c r="G45" s="385"/>
    </row>
    <row r="46" spans="1:7" ht="26.1" customHeight="1">
      <c r="A46" s="388"/>
      <c r="B46" s="389" t="s">
        <v>1561</v>
      </c>
      <c r="C46" s="390"/>
      <c r="D46" s="391"/>
      <c r="E46" s="782"/>
      <c r="F46" s="783"/>
      <c r="G46" s="394"/>
    </row>
    <row r="47" spans="1:7" ht="14.1" customHeight="1">
      <c r="A47" s="388"/>
      <c r="B47" s="387" t="s">
        <v>1562</v>
      </c>
      <c r="C47" s="390" t="s">
        <v>1563</v>
      </c>
      <c r="D47" s="780" t="s">
        <v>48</v>
      </c>
      <c r="E47" s="786"/>
      <c r="F47" s="785"/>
      <c r="G47" s="781">
        <f>D47*(E47+F47)</f>
        <v>0</v>
      </c>
    </row>
    <row r="48" spans="1:7" s="380" customFormat="1" ht="14.1" customHeight="1">
      <c r="A48" s="373"/>
      <c r="B48" s="374" t="s">
        <v>1532</v>
      </c>
      <c r="C48" s="375" t="s">
        <v>1545</v>
      </c>
      <c r="D48" s="774" t="s">
        <v>35</v>
      </c>
      <c r="E48" s="787"/>
      <c r="F48" s="788"/>
      <c r="G48" s="775">
        <f>D48*(E48+F48)</f>
        <v>0</v>
      </c>
    </row>
    <row r="49" spans="1:7" s="380" customFormat="1" ht="14.1" customHeight="1">
      <c r="A49" s="381"/>
      <c r="B49" s="387" t="s">
        <v>1546</v>
      </c>
      <c r="C49" s="383"/>
      <c r="D49" s="384"/>
      <c r="E49" s="778">
        <f>D48*E48</f>
        <v>0</v>
      </c>
      <c r="F49" s="779">
        <f>D48*F48</f>
        <v>0</v>
      </c>
      <c r="G49" s="385"/>
    </row>
    <row r="50" spans="1:7" s="380" customFormat="1" ht="14.1" customHeight="1">
      <c r="A50" s="388"/>
      <c r="B50" s="396" t="s">
        <v>1547</v>
      </c>
      <c r="C50" s="390" t="s">
        <v>117</v>
      </c>
      <c r="D50" s="780" t="s">
        <v>35</v>
      </c>
      <c r="E50" s="776"/>
      <c r="F50" s="785"/>
      <c r="G50" s="781">
        <f>D50*(E50+F50)</f>
        <v>0</v>
      </c>
    </row>
    <row r="51" spans="1:7" s="380" customFormat="1" ht="14.1" customHeight="1">
      <c r="A51" s="388"/>
      <c r="B51" s="396"/>
      <c r="C51" s="390"/>
      <c r="D51" s="391"/>
      <c r="E51" s="738">
        <f>D50*E50</f>
        <v>0</v>
      </c>
      <c r="F51" s="739">
        <f>D50*F50</f>
        <v>0</v>
      </c>
      <c r="G51" s="399"/>
    </row>
    <row r="52" spans="1:7" s="372" customFormat="1" ht="26.25" customHeight="1">
      <c r="A52" s="899" t="s">
        <v>1564</v>
      </c>
      <c r="B52" s="900"/>
      <c r="C52" s="900"/>
      <c r="D52" s="900"/>
      <c r="E52" s="901"/>
      <c r="F52" s="901"/>
      <c r="G52" s="902"/>
    </row>
    <row r="53" spans="1:7" s="380" customFormat="1" ht="14.1" customHeight="1">
      <c r="A53" s="373" t="s">
        <v>1565</v>
      </c>
      <c r="B53" s="374" t="s">
        <v>1532</v>
      </c>
      <c r="C53" s="375" t="s">
        <v>142</v>
      </c>
      <c r="D53" s="774" t="s">
        <v>42</v>
      </c>
      <c r="E53" s="776"/>
      <c r="F53" s="777"/>
      <c r="G53" s="775">
        <f>D53*(E53+F53)</f>
        <v>0</v>
      </c>
    </row>
    <row r="54" spans="1:7" s="380" customFormat="1" ht="44.1" customHeight="1">
      <c r="A54" s="381"/>
      <c r="B54" s="382" t="s">
        <v>1566</v>
      </c>
      <c r="C54" s="383"/>
      <c r="D54" s="384"/>
      <c r="E54" s="778">
        <f>D53*E53</f>
        <v>0</v>
      </c>
      <c r="F54" s="779">
        <f>D53*F53</f>
        <v>0</v>
      </c>
      <c r="G54" s="385"/>
    </row>
    <row r="55" spans="1:7" s="380" customFormat="1" ht="14.1" customHeight="1">
      <c r="A55" s="373"/>
      <c r="B55" s="374" t="s">
        <v>1532</v>
      </c>
      <c r="C55" s="375" t="s">
        <v>142</v>
      </c>
      <c r="D55" s="774" t="s">
        <v>42</v>
      </c>
      <c r="E55" s="776"/>
      <c r="F55" s="777"/>
      <c r="G55" s="775">
        <f>D55*(E55+F55)</f>
        <v>0</v>
      </c>
    </row>
    <row r="56" spans="1:7" s="380" customFormat="1" ht="14.1" customHeight="1">
      <c r="A56" s="381"/>
      <c r="B56" s="382" t="s">
        <v>1567</v>
      </c>
      <c r="C56" s="383"/>
      <c r="D56" s="384"/>
      <c r="E56" s="778">
        <f>D55*E55</f>
        <v>0</v>
      </c>
      <c r="F56" s="779">
        <f>D55*F55</f>
        <v>0</v>
      </c>
      <c r="G56" s="385"/>
    </row>
    <row r="57" spans="1:7" s="380" customFormat="1" ht="14.1" customHeight="1">
      <c r="A57" s="373"/>
      <c r="B57" s="374" t="s">
        <v>1532</v>
      </c>
      <c r="C57" s="375" t="s">
        <v>142</v>
      </c>
      <c r="D57" s="774" t="s">
        <v>42</v>
      </c>
      <c r="E57" s="776"/>
      <c r="F57" s="777"/>
      <c r="G57" s="775">
        <f>D57*(E57+F57)</f>
        <v>0</v>
      </c>
    </row>
    <row r="58" spans="1:7" s="380" customFormat="1" ht="14.1" customHeight="1">
      <c r="A58" s="381"/>
      <c r="B58" s="382" t="s">
        <v>1568</v>
      </c>
      <c r="C58" s="383"/>
      <c r="D58" s="384"/>
      <c r="E58" s="778">
        <f>D57*E57</f>
        <v>0</v>
      </c>
      <c r="F58" s="779">
        <f>D57*F57</f>
        <v>0</v>
      </c>
      <c r="G58" s="385"/>
    </row>
    <row r="59" spans="1:7" s="380" customFormat="1" ht="14.1" customHeight="1">
      <c r="A59" s="373"/>
      <c r="B59" s="374" t="s">
        <v>1532</v>
      </c>
      <c r="C59" s="375" t="s">
        <v>1545</v>
      </c>
      <c r="D59" s="774" t="s">
        <v>35</v>
      </c>
      <c r="E59" s="776"/>
      <c r="F59" s="777"/>
      <c r="G59" s="775">
        <f>D59*(E59+F59)</f>
        <v>0</v>
      </c>
    </row>
    <row r="60" spans="1:7" s="380" customFormat="1" ht="14.1" customHeight="1">
      <c r="A60" s="381"/>
      <c r="B60" s="387" t="s">
        <v>1546</v>
      </c>
      <c r="C60" s="383"/>
      <c r="D60" s="384"/>
      <c r="E60" s="778">
        <f>D59*E59</f>
        <v>0</v>
      </c>
      <c r="F60" s="779">
        <f>D59*F59</f>
        <v>0</v>
      </c>
      <c r="G60" s="385"/>
    </row>
    <row r="61" spans="1:7" s="380" customFormat="1" ht="14.1" customHeight="1">
      <c r="A61" s="388"/>
      <c r="B61" s="396" t="s">
        <v>1547</v>
      </c>
      <c r="C61" s="390" t="s">
        <v>117</v>
      </c>
      <c r="D61" s="780" t="s">
        <v>35</v>
      </c>
      <c r="E61" s="776"/>
      <c r="F61" s="785"/>
      <c r="G61" s="781">
        <f>D61*(E61+F61)</f>
        <v>0</v>
      </c>
    </row>
    <row r="62" spans="1:7" s="380" customFormat="1" ht="14.1" customHeight="1">
      <c r="A62" s="388"/>
      <c r="B62" s="396"/>
      <c r="C62" s="390"/>
      <c r="D62" s="391"/>
      <c r="E62" s="738">
        <f>D61*E61</f>
        <v>0</v>
      </c>
      <c r="F62" s="739">
        <f>D61*F61</f>
        <v>0</v>
      </c>
      <c r="G62" s="399"/>
    </row>
    <row r="63" spans="1:7" ht="14.1" customHeight="1">
      <c r="A63" s="388"/>
      <c r="B63" s="396"/>
      <c r="C63" s="390"/>
      <c r="D63" s="391"/>
      <c r="E63" s="392"/>
      <c r="F63" s="398"/>
      <c r="G63" s="400"/>
    </row>
    <row r="64" spans="1:7" ht="14.1" customHeight="1">
      <c r="A64" s="388"/>
      <c r="B64" s="401" t="s">
        <v>1569</v>
      </c>
      <c r="C64" s="390"/>
      <c r="D64" s="391"/>
      <c r="E64" s="740">
        <f>SUM(E6,E8,E11,E13,E15,E19,E21,E24,E26,E28,E32,E34,E37,E39,E41,E43,E45,E49,E51,E54,E56,E58,E60,E62)+D17*E17+D30*E30+D47*E47</f>
        <v>0</v>
      </c>
      <c r="F64" s="740">
        <f>SUM(F6,F8,F11,F13,F15,F19,F21,F24,F26,F28,F32,F34,F37,F39,F41,F43,F45,F49,F51,F54,F56,F58,F60,F62)+D17*F17+D30*F30+D47*F47</f>
        <v>0</v>
      </c>
      <c r="G64" s="402">
        <f>SUM(G5:G21,G23:G34,G36:G50,G53:G61)</f>
        <v>0</v>
      </c>
    </row>
    <row r="65" spans="1:7" s="380" customFormat="1" ht="14.1" customHeight="1">
      <c r="A65" s="388"/>
      <c r="B65" s="789" t="s">
        <v>2712</v>
      </c>
      <c r="C65" s="390"/>
      <c r="D65" s="391"/>
      <c r="E65" s="398"/>
      <c r="F65" s="393"/>
      <c r="G65" s="394"/>
    </row>
    <row r="66" spans="1:7" s="380" customFormat="1" ht="14.1" customHeight="1">
      <c r="A66" s="373"/>
      <c r="B66" s="374"/>
      <c r="C66" s="375"/>
      <c r="D66" s="391"/>
      <c r="E66" s="398"/>
      <c r="F66" s="398"/>
      <c r="G66" s="379"/>
    </row>
  </sheetData>
  <mergeCells count="6">
    <mergeCell ref="A52:G52"/>
    <mergeCell ref="A1:G1"/>
    <mergeCell ref="A3:G3"/>
    <mergeCell ref="A4:G4"/>
    <mergeCell ref="A22:G22"/>
    <mergeCell ref="A35:G35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workbookViewId="0">
      <selection activeCell="D4" sqref="D4"/>
    </sheetView>
  </sheetViews>
  <sheetFormatPr defaultRowHeight="10.5"/>
  <cols>
    <col min="1" max="1" width="2.33203125" style="321" customWidth="1"/>
    <col min="2" max="2" width="17.5" style="321" customWidth="1"/>
    <col min="3" max="3" width="18.5" style="321" customWidth="1"/>
    <col min="4" max="4" width="17" style="321" customWidth="1"/>
    <col min="5" max="5" width="15.83203125" style="321" customWidth="1"/>
    <col min="6" max="6" width="19.33203125" style="321" customWidth="1"/>
    <col min="7" max="7" width="17.83203125" style="321" customWidth="1"/>
    <col min="8" max="16384" width="9.33203125" style="321"/>
  </cols>
  <sheetData>
    <row r="1" spans="1:57" ht="24.75" customHeight="1" thickBot="1">
      <c r="A1" s="596" t="s">
        <v>2646</v>
      </c>
      <c r="B1" s="597"/>
      <c r="C1" s="597"/>
      <c r="D1" s="597"/>
      <c r="E1" s="597"/>
      <c r="F1" s="597"/>
      <c r="G1" s="597"/>
    </row>
    <row r="2" spans="1:57" ht="26.25" customHeight="1">
      <c r="A2" s="598" t="s">
        <v>2647</v>
      </c>
      <c r="B2" s="599"/>
      <c r="C2" s="600" t="s">
        <v>2691</v>
      </c>
      <c r="D2" s="918" t="s">
        <v>2</v>
      </c>
      <c r="E2" s="919"/>
      <c r="F2" s="601" t="s">
        <v>2648</v>
      </c>
      <c r="G2" s="602"/>
    </row>
    <row r="3" spans="1:57" ht="3" hidden="1" customHeight="1">
      <c r="A3" s="603"/>
      <c r="B3" s="604"/>
      <c r="C3" s="605"/>
      <c r="D3" s="605"/>
      <c r="E3" s="606"/>
      <c r="F3" s="607"/>
      <c r="G3" s="608"/>
    </row>
    <row r="4" spans="1:57" ht="12" customHeight="1">
      <c r="A4" s="609" t="s">
        <v>2649</v>
      </c>
      <c r="B4" s="604"/>
      <c r="C4" s="605" t="s">
        <v>4</v>
      </c>
      <c r="D4" s="605"/>
      <c r="E4" s="606"/>
      <c r="F4" s="607" t="s">
        <v>2650</v>
      </c>
      <c r="G4" s="610"/>
    </row>
    <row r="5" spans="1:57" ht="12.95" customHeight="1">
      <c r="A5" s="611" t="s">
        <v>1267</v>
      </c>
      <c r="B5" s="612"/>
      <c r="C5" s="613" t="s">
        <v>2651</v>
      </c>
      <c r="D5" s="614"/>
      <c r="E5" s="612"/>
      <c r="F5" s="607" t="s">
        <v>1525</v>
      </c>
      <c r="G5" s="608"/>
    </row>
    <row r="6" spans="1:57" ht="12.95" customHeight="1">
      <c r="A6" s="609" t="s">
        <v>2652</v>
      </c>
      <c r="B6" s="604"/>
      <c r="C6" s="605" t="s">
        <v>1</v>
      </c>
      <c r="D6" s="605"/>
      <c r="E6" s="606"/>
      <c r="F6" s="615" t="s">
        <v>1526</v>
      </c>
      <c r="G6" s="616">
        <v>0</v>
      </c>
      <c r="O6" s="617"/>
    </row>
    <row r="7" spans="1:57" ht="12.95" customHeight="1">
      <c r="A7" s="618" t="s">
        <v>2653</v>
      </c>
      <c r="B7" s="619"/>
      <c r="C7" s="620" t="s">
        <v>2</v>
      </c>
      <c r="D7" s="621"/>
      <c r="E7" s="621"/>
      <c r="F7" s="622" t="s">
        <v>2654</v>
      </c>
      <c r="G7" s="616">
        <f>IF(PocetMJ=0,,ROUND((F30+F32)/PocetMJ,1))</f>
        <v>0</v>
      </c>
    </row>
    <row r="8" spans="1:57" ht="12">
      <c r="A8" s="623" t="s">
        <v>13</v>
      </c>
      <c r="B8" s="607"/>
      <c r="C8" s="920"/>
      <c r="D8" s="920"/>
      <c r="E8" s="921"/>
      <c r="F8" s="624" t="s">
        <v>2655</v>
      </c>
      <c r="G8" s="625"/>
      <c r="H8" s="626"/>
      <c r="I8" s="627"/>
    </row>
    <row r="9" spans="1:57" ht="12">
      <c r="A9" s="623" t="s">
        <v>2656</v>
      </c>
      <c r="B9" s="607"/>
      <c r="C9" s="920">
        <f>Projektant</f>
        <v>0</v>
      </c>
      <c r="D9" s="920"/>
      <c r="E9" s="921"/>
      <c r="F9" s="607"/>
      <c r="G9" s="628"/>
      <c r="H9" s="483"/>
    </row>
    <row r="10" spans="1:57" ht="12.75">
      <c r="A10" s="623" t="s">
        <v>11</v>
      </c>
      <c r="B10" s="607"/>
      <c r="C10" s="920"/>
      <c r="D10" s="920"/>
      <c r="E10" s="920"/>
      <c r="F10" s="615"/>
      <c r="G10" s="629"/>
      <c r="H10" s="630"/>
    </row>
    <row r="11" spans="1:57" ht="13.5" customHeight="1">
      <c r="A11" s="623" t="s">
        <v>2657</v>
      </c>
      <c r="B11" s="607"/>
      <c r="C11" s="920"/>
      <c r="D11" s="920"/>
      <c r="E11" s="920"/>
      <c r="F11" s="607" t="s">
        <v>2658</v>
      </c>
      <c r="G11" s="631"/>
      <c r="H11" s="483"/>
      <c r="BA11" s="632"/>
      <c r="BB11" s="632"/>
      <c r="BC11" s="632"/>
      <c r="BD11" s="632"/>
      <c r="BE11" s="632"/>
    </row>
    <row r="12" spans="1:57" ht="12.75" customHeight="1">
      <c r="A12" s="633" t="s">
        <v>2659</v>
      </c>
      <c r="B12" s="604"/>
      <c r="C12" s="917"/>
      <c r="D12" s="917"/>
      <c r="E12" s="917"/>
      <c r="F12" s="634" t="s">
        <v>2660</v>
      </c>
      <c r="G12" s="635" t="s">
        <v>2661</v>
      </c>
      <c r="H12" s="483"/>
    </row>
    <row r="13" spans="1:57" ht="28.5" customHeight="1" thickBot="1">
      <c r="A13" s="636" t="s">
        <v>2662</v>
      </c>
      <c r="B13" s="637"/>
      <c r="C13" s="637"/>
      <c r="D13" s="637"/>
      <c r="E13" s="638"/>
      <c r="F13" s="638"/>
      <c r="G13" s="639"/>
      <c r="H13" s="483"/>
    </row>
    <row r="14" spans="1:57" ht="17.25" customHeight="1" thickBot="1">
      <c r="A14" s="640" t="s">
        <v>2663</v>
      </c>
      <c r="B14" s="641"/>
      <c r="C14" s="642"/>
      <c r="D14" s="643" t="s">
        <v>2664</v>
      </c>
      <c r="E14" s="644"/>
      <c r="F14" s="644"/>
      <c r="G14" s="642"/>
    </row>
    <row r="15" spans="1:57" ht="15.95" customHeight="1">
      <c r="A15" s="645"/>
      <c r="B15" s="646" t="s">
        <v>2665</v>
      </c>
      <c r="C15" s="647">
        <f>Rekapitulace_1!E43</f>
        <v>0</v>
      </c>
      <c r="D15" s="648" t="s">
        <v>2699</v>
      </c>
      <c r="E15" s="649"/>
      <c r="F15" s="650"/>
      <c r="G15" s="647">
        <v>0</v>
      </c>
    </row>
    <row r="16" spans="1:57" ht="15.95" customHeight="1">
      <c r="A16" s="645" t="s">
        <v>2666</v>
      </c>
      <c r="B16" s="646" t="s">
        <v>2667</v>
      </c>
      <c r="C16" s="647">
        <f>Rekapitulace_1!F43</f>
        <v>0</v>
      </c>
      <c r="D16" s="603" t="s">
        <v>2700</v>
      </c>
      <c r="E16" s="651"/>
      <c r="F16" s="652"/>
      <c r="G16" s="647">
        <v>0</v>
      </c>
    </row>
    <row r="17" spans="1:7" ht="15.95" customHeight="1">
      <c r="A17" s="645" t="s">
        <v>2668</v>
      </c>
      <c r="B17" s="646" t="s">
        <v>2669</v>
      </c>
      <c r="C17" s="647">
        <f>Rekapitulace_1!H43</f>
        <v>0</v>
      </c>
      <c r="D17" s="603" t="s">
        <v>2701</v>
      </c>
      <c r="E17" s="651"/>
      <c r="F17" s="652"/>
      <c r="G17" s="647">
        <v>0</v>
      </c>
    </row>
    <row r="18" spans="1:7" ht="15.95" customHeight="1">
      <c r="A18" s="653" t="s">
        <v>2670</v>
      </c>
      <c r="B18" s="654" t="s">
        <v>2671</v>
      </c>
      <c r="C18" s="647">
        <f>Rekapitulace_1!G43</f>
        <v>0</v>
      </c>
      <c r="D18" s="603" t="s">
        <v>2702</v>
      </c>
      <c r="E18" s="651"/>
      <c r="F18" s="652"/>
      <c r="G18" s="647">
        <v>0</v>
      </c>
    </row>
    <row r="19" spans="1:7" ht="15.95" customHeight="1">
      <c r="A19" s="655" t="s">
        <v>2672</v>
      </c>
      <c r="B19" s="646"/>
      <c r="C19" s="647">
        <f>SUM(C15:C18)</f>
        <v>0</v>
      </c>
      <c r="D19" s="603" t="s">
        <v>2703</v>
      </c>
      <c r="E19" s="651"/>
      <c r="F19" s="652"/>
      <c r="G19" s="647">
        <f>Rekapitulace_1!I52</f>
        <v>0</v>
      </c>
    </row>
    <row r="20" spans="1:7" ht="15.95" customHeight="1">
      <c r="A20" s="655"/>
      <c r="B20" s="646"/>
      <c r="C20" s="647"/>
      <c r="D20" s="603" t="s">
        <v>2704</v>
      </c>
      <c r="E20" s="651"/>
      <c r="F20" s="652"/>
      <c r="G20" s="647">
        <v>0</v>
      </c>
    </row>
    <row r="21" spans="1:7" ht="15.95" customHeight="1">
      <c r="A21" s="655" t="s">
        <v>72</v>
      </c>
      <c r="B21" s="646"/>
      <c r="C21" s="647">
        <f>Rekapitulace_1!I43</f>
        <v>0</v>
      </c>
      <c r="D21" s="603" t="s">
        <v>2705</v>
      </c>
      <c r="E21" s="651"/>
      <c r="F21" s="652"/>
      <c r="G21" s="647">
        <v>0</v>
      </c>
    </row>
    <row r="22" spans="1:7" ht="15.95" customHeight="1">
      <c r="A22" s="656" t="s">
        <v>2673</v>
      </c>
      <c r="B22" s="657"/>
      <c r="C22" s="647">
        <f>C19+C21</f>
        <v>0</v>
      </c>
      <c r="D22" s="603" t="s">
        <v>2674</v>
      </c>
      <c r="E22" s="651"/>
      <c r="F22" s="652"/>
      <c r="G22" s="647">
        <f>G23-SUM(G15:G21)</f>
        <v>0</v>
      </c>
    </row>
    <row r="23" spans="1:7" ht="15.95" customHeight="1" thickBot="1">
      <c r="A23" s="910" t="s">
        <v>2675</v>
      </c>
      <c r="B23" s="911"/>
      <c r="C23" s="658">
        <f>C22+G23</f>
        <v>0</v>
      </c>
      <c r="D23" s="659" t="s">
        <v>2676</v>
      </c>
      <c r="E23" s="660"/>
      <c r="F23" s="661"/>
      <c r="G23" s="647">
        <f>Rekapitulace_1!H56</f>
        <v>0</v>
      </c>
    </row>
    <row r="24" spans="1:7" ht="12.75">
      <c r="A24" s="662" t="s">
        <v>2677</v>
      </c>
      <c r="B24" s="663"/>
      <c r="C24" s="664"/>
      <c r="D24" s="663" t="s">
        <v>2636</v>
      </c>
      <c r="E24" s="663"/>
      <c r="F24" s="665" t="s">
        <v>2637</v>
      </c>
      <c r="G24" s="666"/>
    </row>
    <row r="25" spans="1:7" ht="12.75">
      <c r="A25" s="656" t="s">
        <v>2678</v>
      </c>
      <c r="B25" s="657"/>
      <c r="C25" s="667"/>
      <c r="D25" s="657" t="s">
        <v>2679</v>
      </c>
      <c r="E25" s="668"/>
      <c r="F25" s="669" t="s">
        <v>2679</v>
      </c>
      <c r="G25" s="670"/>
    </row>
    <row r="26" spans="1:7" ht="37.5" customHeight="1">
      <c r="A26" s="656" t="s">
        <v>2680</v>
      </c>
      <c r="B26" s="671"/>
      <c r="C26" s="667"/>
      <c r="D26" s="657" t="s">
        <v>2681</v>
      </c>
      <c r="E26" s="668"/>
      <c r="F26" s="669" t="s">
        <v>2681</v>
      </c>
      <c r="G26" s="670"/>
    </row>
    <row r="27" spans="1:7" ht="12.75">
      <c r="A27" s="656"/>
      <c r="B27" s="672"/>
      <c r="C27" s="667"/>
      <c r="D27" s="657"/>
      <c r="E27" s="668"/>
      <c r="F27" s="669"/>
      <c r="G27" s="670"/>
    </row>
    <row r="28" spans="1:7" ht="12.75">
      <c r="A28" s="656" t="s">
        <v>2682</v>
      </c>
      <c r="B28" s="657"/>
      <c r="C28" s="667"/>
      <c r="D28" s="669" t="s">
        <v>2683</v>
      </c>
      <c r="E28" s="667"/>
      <c r="F28" s="673" t="s">
        <v>2683</v>
      </c>
      <c r="G28" s="670"/>
    </row>
    <row r="29" spans="1:7" ht="69" customHeight="1">
      <c r="A29" s="656"/>
      <c r="B29" s="657"/>
      <c r="C29" s="674"/>
      <c r="D29" s="675"/>
      <c r="E29" s="674"/>
      <c r="F29" s="657"/>
      <c r="G29" s="670"/>
    </row>
    <row r="30" spans="1:7" ht="12.75">
      <c r="A30" s="676" t="s">
        <v>2684</v>
      </c>
      <c r="B30" s="677"/>
      <c r="C30" s="678">
        <v>21</v>
      </c>
      <c r="D30" s="677" t="s">
        <v>2685</v>
      </c>
      <c r="E30" s="679"/>
      <c r="F30" s="912">
        <f>C23-F32</f>
        <v>0</v>
      </c>
      <c r="G30" s="913"/>
    </row>
    <row r="31" spans="1:7" ht="12.75">
      <c r="A31" s="676" t="s">
        <v>80</v>
      </c>
      <c r="B31" s="677"/>
      <c r="C31" s="678">
        <f>SazbaDPH1</f>
        <v>21</v>
      </c>
      <c r="D31" s="677" t="s">
        <v>2686</v>
      </c>
      <c r="E31" s="679"/>
      <c r="F31" s="912">
        <f>ROUND(PRODUCT(F30,C31/100),0)</f>
        <v>0</v>
      </c>
      <c r="G31" s="913"/>
    </row>
    <row r="32" spans="1:7" ht="12.75">
      <c r="A32" s="676" t="s">
        <v>2684</v>
      </c>
      <c r="B32" s="677"/>
      <c r="C32" s="678">
        <v>0</v>
      </c>
      <c r="D32" s="677" t="s">
        <v>2686</v>
      </c>
      <c r="E32" s="679"/>
      <c r="F32" s="912">
        <v>0</v>
      </c>
      <c r="G32" s="913"/>
    </row>
    <row r="33" spans="1:8" ht="12.75">
      <c r="A33" s="676" t="s">
        <v>80</v>
      </c>
      <c r="B33" s="680"/>
      <c r="C33" s="681">
        <f>SazbaDPH2</f>
        <v>0</v>
      </c>
      <c r="D33" s="677" t="s">
        <v>2686</v>
      </c>
      <c r="E33" s="652"/>
      <c r="F33" s="912">
        <f>ROUND(PRODUCT(F32,C33/100),0)</f>
        <v>0</v>
      </c>
      <c r="G33" s="913"/>
    </row>
    <row r="34" spans="1:8" s="685" customFormat="1" ht="19.5" customHeight="1" thickBot="1">
      <c r="A34" s="682" t="s">
        <v>2687</v>
      </c>
      <c r="B34" s="683"/>
      <c r="C34" s="683"/>
      <c r="D34" s="683"/>
      <c r="E34" s="684"/>
      <c r="F34" s="914">
        <f>ROUND(SUM(F30:F33),0)</f>
        <v>0</v>
      </c>
      <c r="G34" s="915"/>
    </row>
    <row r="36" spans="1:8">
      <c r="A36" s="321" t="s">
        <v>2688</v>
      </c>
      <c r="H36" s="321" t="s">
        <v>2689</v>
      </c>
    </row>
    <row r="37" spans="1:8" ht="14.25" customHeight="1">
      <c r="B37" s="916"/>
      <c r="C37" s="916"/>
      <c r="D37" s="916"/>
      <c r="E37" s="916"/>
      <c r="F37" s="916"/>
      <c r="G37" s="916"/>
      <c r="H37" s="321" t="s">
        <v>2689</v>
      </c>
    </row>
    <row r="38" spans="1:8" ht="12.75" customHeight="1">
      <c r="A38" s="686"/>
      <c r="B38" s="916"/>
      <c r="C38" s="916"/>
      <c r="D38" s="916"/>
      <c r="E38" s="916"/>
      <c r="F38" s="916"/>
      <c r="G38" s="916"/>
      <c r="H38" s="321" t="s">
        <v>2689</v>
      </c>
    </row>
    <row r="39" spans="1:8">
      <c r="A39" s="686"/>
      <c r="B39" s="916"/>
      <c r="C39" s="916"/>
      <c r="D39" s="916"/>
      <c r="E39" s="916"/>
      <c r="F39" s="916"/>
      <c r="G39" s="916"/>
      <c r="H39" s="321" t="s">
        <v>2689</v>
      </c>
    </row>
    <row r="40" spans="1:8">
      <c r="A40" s="686"/>
      <c r="B40" s="916"/>
      <c r="C40" s="916"/>
      <c r="D40" s="916"/>
      <c r="E40" s="916"/>
      <c r="F40" s="916"/>
      <c r="G40" s="916"/>
      <c r="H40" s="321" t="s">
        <v>2689</v>
      </c>
    </row>
    <row r="41" spans="1:8">
      <c r="A41" s="686"/>
      <c r="B41" s="916"/>
      <c r="C41" s="916"/>
      <c r="D41" s="916"/>
      <c r="E41" s="916"/>
      <c r="F41" s="916"/>
      <c r="G41" s="916"/>
      <c r="H41" s="321" t="s">
        <v>2689</v>
      </c>
    </row>
    <row r="42" spans="1:8">
      <c r="A42" s="686"/>
      <c r="B42" s="916"/>
      <c r="C42" s="916"/>
      <c r="D42" s="916"/>
      <c r="E42" s="916"/>
      <c r="F42" s="916"/>
      <c r="G42" s="916"/>
      <c r="H42" s="321" t="s">
        <v>2689</v>
      </c>
    </row>
    <row r="43" spans="1:8">
      <c r="A43" s="686"/>
      <c r="B43" s="916"/>
      <c r="C43" s="916"/>
      <c r="D43" s="916"/>
      <c r="E43" s="916"/>
      <c r="F43" s="916"/>
      <c r="G43" s="916"/>
      <c r="H43" s="321" t="s">
        <v>2689</v>
      </c>
    </row>
    <row r="44" spans="1:8">
      <c r="A44" s="686"/>
      <c r="B44" s="916"/>
      <c r="C44" s="916"/>
      <c r="D44" s="916"/>
      <c r="E44" s="916"/>
      <c r="F44" s="916"/>
      <c r="G44" s="916"/>
      <c r="H44" s="321" t="s">
        <v>2689</v>
      </c>
    </row>
    <row r="45" spans="1:8" ht="0.75" customHeight="1">
      <c r="A45" s="686"/>
      <c r="B45" s="916"/>
      <c r="C45" s="916"/>
      <c r="D45" s="916"/>
      <c r="E45" s="916"/>
      <c r="F45" s="916"/>
      <c r="G45" s="916"/>
      <c r="H45" s="321" t="s">
        <v>2689</v>
      </c>
    </row>
    <row r="46" spans="1:8">
      <c r="B46" s="909"/>
      <c r="C46" s="909"/>
      <c r="D46" s="909"/>
      <c r="E46" s="909"/>
      <c r="F46" s="909"/>
      <c r="G46" s="909"/>
    </row>
    <row r="47" spans="1:8">
      <c r="B47" s="909"/>
      <c r="C47" s="909"/>
      <c r="D47" s="909"/>
      <c r="E47" s="909"/>
      <c r="F47" s="909"/>
      <c r="G47" s="909"/>
    </row>
    <row r="48" spans="1:8">
      <c r="B48" s="909"/>
      <c r="C48" s="909"/>
      <c r="D48" s="909"/>
      <c r="E48" s="909"/>
      <c r="F48" s="909"/>
      <c r="G48" s="909"/>
    </row>
    <row r="49" spans="2:7">
      <c r="B49" s="909"/>
      <c r="C49" s="909"/>
      <c r="D49" s="909"/>
      <c r="E49" s="909"/>
      <c r="F49" s="909"/>
      <c r="G49" s="909"/>
    </row>
    <row r="50" spans="2:7">
      <c r="B50" s="909"/>
      <c r="C50" s="909"/>
      <c r="D50" s="909"/>
      <c r="E50" s="909"/>
      <c r="F50" s="909"/>
      <c r="G50" s="909"/>
    </row>
    <row r="51" spans="2:7">
      <c r="B51" s="909"/>
      <c r="C51" s="909"/>
      <c r="D51" s="909"/>
      <c r="E51" s="909"/>
      <c r="F51" s="909"/>
      <c r="G51" s="909"/>
    </row>
    <row r="52" spans="2:7">
      <c r="B52" s="909"/>
      <c r="C52" s="909"/>
      <c r="D52" s="909"/>
      <c r="E52" s="909"/>
      <c r="F52" s="909"/>
      <c r="G52" s="909"/>
    </row>
    <row r="53" spans="2:7">
      <c r="B53" s="909"/>
      <c r="C53" s="909"/>
      <c r="D53" s="909"/>
      <c r="E53" s="909"/>
      <c r="F53" s="909"/>
      <c r="G53" s="909"/>
    </row>
    <row r="54" spans="2:7">
      <c r="B54" s="909"/>
      <c r="C54" s="909"/>
      <c r="D54" s="909"/>
      <c r="E54" s="909"/>
      <c r="F54" s="909"/>
      <c r="G54" s="909"/>
    </row>
    <row r="55" spans="2:7">
      <c r="B55" s="909"/>
      <c r="C55" s="909"/>
      <c r="D55" s="909"/>
      <c r="E55" s="909"/>
      <c r="F55" s="909"/>
      <c r="G55" s="909"/>
    </row>
  </sheetData>
  <mergeCells count="23">
    <mergeCell ref="C12:E12"/>
    <mergeCell ref="D2:E2"/>
    <mergeCell ref="C8:E8"/>
    <mergeCell ref="C9:E9"/>
    <mergeCell ref="C10:E10"/>
    <mergeCell ref="C11:E11"/>
    <mergeCell ref="B50:G50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1:G51"/>
    <mergeCell ref="B52:G52"/>
    <mergeCell ref="B53:G53"/>
    <mergeCell ref="B54:G54"/>
    <mergeCell ref="B55:G55"/>
  </mergeCells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7"/>
  <sheetViews>
    <sheetView topLeftCell="A5" workbookViewId="0">
      <selection activeCell="E36" sqref="E36"/>
    </sheetView>
  </sheetViews>
  <sheetFormatPr defaultRowHeight="10.5"/>
  <cols>
    <col min="1" max="1" width="6.83203125" style="321" customWidth="1"/>
    <col min="2" max="2" width="7.1640625" style="321" customWidth="1"/>
    <col min="3" max="3" width="13.33203125" style="321" customWidth="1"/>
    <col min="4" max="4" width="18.5" style="321" customWidth="1"/>
    <col min="5" max="5" width="13.1640625" style="321" customWidth="1"/>
    <col min="6" max="6" width="12.6640625" style="321" customWidth="1"/>
    <col min="7" max="7" width="12.83203125" style="321" customWidth="1"/>
    <col min="8" max="8" width="13" style="321" customWidth="1"/>
    <col min="9" max="9" width="12.5" style="321" customWidth="1"/>
    <col min="10" max="16384" width="9.33203125" style="321"/>
  </cols>
  <sheetData>
    <row r="1" spans="1:9" ht="13.5" thickTop="1">
      <c r="A1" s="922" t="s">
        <v>1570</v>
      </c>
      <c r="B1" s="923"/>
      <c r="C1" s="412" t="s">
        <v>2711</v>
      </c>
      <c r="D1" s="687"/>
      <c r="E1" s="688"/>
      <c r="F1" s="687"/>
      <c r="G1" s="689" t="s">
        <v>2690</v>
      </c>
      <c r="H1" s="690" t="s">
        <v>2691</v>
      </c>
      <c r="I1" s="691"/>
    </row>
    <row r="2" spans="1:9" ht="13.5" thickBot="1">
      <c r="A2" s="924" t="s">
        <v>1572</v>
      </c>
      <c r="B2" s="925"/>
      <c r="C2" s="417" t="s">
        <v>2710</v>
      </c>
      <c r="D2" s="692"/>
      <c r="E2" s="693"/>
      <c r="F2" s="692"/>
      <c r="G2" s="926" t="s">
        <v>2</v>
      </c>
      <c r="H2" s="927"/>
      <c r="I2" s="928"/>
    </row>
    <row r="3" spans="1:9" ht="13.5" thickTop="1">
      <c r="A3" s="668"/>
      <c r="B3" s="668"/>
      <c r="C3" s="668"/>
      <c r="D3" s="668"/>
      <c r="E3" s="668"/>
      <c r="F3" s="657"/>
      <c r="G3" s="668"/>
      <c r="H3" s="668"/>
      <c r="I3" s="668"/>
    </row>
    <row r="4" spans="1:9" ht="19.5" customHeight="1">
      <c r="A4" s="694" t="s">
        <v>2692</v>
      </c>
      <c r="B4" s="695"/>
      <c r="C4" s="695"/>
      <c r="D4" s="695"/>
      <c r="E4" s="696"/>
      <c r="F4" s="695"/>
      <c r="G4" s="695"/>
      <c r="H4" s="695"/>
      <c r="I4" s="695"/>
    </row>
    <row r="5" spans="1:9" ht="13.5" thickBot="1">
      <c r="A5" s="668"/>
      <c r="B5" s="668"/>
      <c r="C5" s="668"/>
      <c r="D5" s="668"/>
      <c r="E5" s="668"/>
      <c r="F5" s="668"/>
      <c r="G5" s="668"/>
      <c r="H5" s="668"/>
      <c r="I5" s="668"/>
    </row>
    <row r="6" spans="1:9" s="483" customFormat="1" ht="13.5" thickBot="1">
      <c r="A6" s="697"/>
      <c r="B6" s="698" t="s">
        <v>2693</v>
      </c>
      <c r="C6" s="698"/>
      <c r="D6" s="699"/>
      <c r="E6" s="700" t="s">
        <v>36</v>
      </c>
      <c r="F6" s="701" t="s">
        <v>49</v>
      </c>
      <c r="G6" s="701" t="s">
        <v>1344</v>
      </c>
      <c r="H6" s="701" t="s">
        <v>43</v>
      </c>
      <c r="I6" s="702" t="s">
        <v>72</v>
      </c>
    </row>
    <row r="7" spans="1:9" s="483" customFormat="1" ht="12.75">
      <c r="A7" s="703" t="str">
        <f>Stavba!B7</f>
        <v>01</v>
      </c>
      <c r="B7" s="704" t="str">
        <f>Stavba!C7</f>
        <v>Poznámky</v>
      </c>
      <c r="C7" s="657"/>
      <c r="D7" s="705"/>
      <c r="E7" s="706">
        <f>Stavba!BA12</f>
        <v>0</v>
      </c>
      <c r="F7" s="707">
        <f>Stavba!BB12</f>
        <v>0</v>
      </c>
      <c r="G7" s="707">
        <f>Stavba!BC12</f>
        <v>0</v>
      </c>
      <c r="H7" s="707">
        <f>Stavba!BD12</f>
        <v>0</v>
      </c>
      <c r="I7" s="708">
        <f>Stavba!BE12</f>
        <v>0</v>
      </c>
    </row>
    <row r="8" spans="1:9" s="483" customFormat="1" ht="12.75">
      <c r="A8" s="703" t="str">
        <f>Stavba!B13</f>
        <v>1</v>
      </c>
      <c r="B8" s="704" t="str">
        <f>Stavba!C13</f>
        <v>Zemní práce</v>
      </c>
      <c r="C8" s="657"/>
      <c r="D8" s="705"/>
      <c r="E8" s="706">
        <f>Stavba!BA79</f>
        <v>0</v>
      </c>
      <c r="F8" s="707">
        <f>Stavba!BB79</f>
        <v>0</v>
      </c>
      <c r="G8" s="707">
        <f>Stavba!BC79</f>
        <v>0</v>
      </c>
      <c r="H8" s="707">
        <f>Stavba!BD79</f>
        <v>0</v>
      </c>
      <c r="I8" s="708">
        <f>Stavba!BE79</f>
        <v>0</v>
      </c>
    </row>
    <row r="9" spans="1:9" s="483" customFormat="1" ht="12.75">
      <c r="A9" s="703" t="str">
        <f>Stavba!B80</f>
        <v>2</v>
      </c>
      <c r="B9" s="704" t="str">
        <f>Stavba!C80</f>
        <v>Základy a zvláštní zakládání</v>
      </c>
      <c r="C9" s="657"/>
      <c r="D9" s="705"/>
      <c r="E9" s="706">
        <f>Stavba!BA92</f>
        <v>0</v>
      </c>
      <c r="F9" s="707">
        <f>Stavba!BB92</f>
        <v>0</v>
      </c>
      <c r="G9" s="707">
        <f>Stavba!BC92</f>
        <v>0</v>
      </c>
      <c r="H9" s="707">
        <f>Stavba!BD92</f>
        <v>0</v>
      </c>
      <c r="I9" s="708">
        <f>Stavba!BE92</f>
        <v>0</v>
      </c>
    </row>
    <row r="10" spans="1:9" s="483" customFormat="1" ht="12.75">
      <c r="A10" s="703" t="str">
        <f>Stavba!B93</f>
        <v>3</v>
      </c>
      <c r="B10" s="704" t="str">
        <f>Stavba!C93</f>
        <v>Svislé a kompletní konstrukce</v>
      </c>
      <c r="C10" s="657"/>
      <c r="D10" s="705"/>
      <c r="E10" s="706">
        <f>Stavba!BA142</f>
        <v>0</v>
      </c>
      <c r="F10" s="707">
        <f>Stavba!BB142</f>
        <v>0</v>
      </c>
      <c r="G10" s="707">
        <f>Stavba!BC142</f>
        <v>0</v>
      </c>
      <c r="H10" s="707">
        <f>Stavba!BD142</f>
        <v>0</v>
      </c>
      <c r="I10" s="708">
        <f>Stavba!BE142</f>
        <v>0</v>
      </c>
    </row>
    <row r="11" spans="1:9" s="483" customFormat="1" ht="12.75">
      <c r="A11" s="703" t="str">
        <f>Stavba!B143</f>
        <v>4</v>
      </c>
      <c r="B11" s="704" t="str">
        <f>Stavba!C143</f>
        <v>Vodorovné konstrukce</v>
      </c>
      <c r="C11" s="657"/>
      <c r="D11" s="705"/>
      <c r="E11" s="706">
        <f>Stavba!BA151</f>
        <v>0</v>
      </c>
      <c r="F11" s="707">
        <f>Stavba!BB151</f>
        <v>0</v>
      </c>
      <c r="G11" s="707">
        <f>Stavba!BC151</f>
        <v>0</v>
      </c>
      <c r="H11" s="707">
        <f>Stavba!BD151</f>
        <v>0</v>
      </c>
      <c r="I11" s="708">
        <f>Stavba!BE151</f>
        <v>0</v>
      </c>
    </row>
    <row r="12" spans="1:9" s="483" customFormat="1" ht="12.75">
      <c r="A12" s="703" t="str">
        <f>Stavba!B152</f>
        <v>5</v>
      </c>
      <c r="B12" s="704" t="str">
        <f>Stavba!C152</f>
        <v>Komunikace</v>
      </c>
      <c r="C12" s="657"/>
      <c r="D12" s="705"/>
      <c r="E12" s="706">
        <f>Stavba!BA172</f>
        <v>0</v>
      </c>
      <c r="F12" s="707">
        <f>Stavba!BB172</f>
        <v>0</v>
      </c>
      <c r="G12" s="707">
        <f>Stavba!BC172</f>
        <v>0</v>
      </c>
      <c r="H12" s="707">
        <f>Stavba!BD172</f>
        <v>0</v>
      </c>
      <c r="I12" s="708">
        <f>Stavba!BE172</f>
        <v>0</v>
      </c>
    </row>
    <row r="13" spans="1:9" s="483" customFormat="1" ht="12.75">
      <c r="A13" s="703" t="str">
        <f>Stavba!B173</f>
        <v>61</v>
      </c>
      <c r="B13" s="704" t="str">
        <f>Stavba!C173</f>
        <v>Upravy povrchů vnitřní</v>
      </c>
      <c r="C13" s="657"/>
      <c r="D13" s="705"/>
      <c r="E13" s="706">
        <f>Stavba!BA227</f>
        <v>0</v>
      </c>
      <c r="F13" s="707">
        <f>Stavba!BB227</f>
        <v>0</v>
      </c>
      <c r="G13" s="707">
        <f>Stavba!BC227</f>
        <v>0</v>
      </c>
      <c r="H13" s="707">
        <f>Stavba!BD227</f>
        <v>0</v>
      </c>
      <c r="I13" s="708">
        <f>Stavba!BE227</f>
        <v>0</v>
      </c>
    </row>
    <row r="14" spans="1:9" s="483" customFormat="1" ht="12.75">
      <c r="A14" s="703" t="str">
        <f>Stavba!B228</f>
        <v>62</v>
      </c>
      <c r="B14" s="704" t="str">
        <f>Stavba!C228</f>
        <v>Úpravy povrchů vnější</v>
      </c>
      <c r="C14" s="657"/>
      <c r="D14" s="705"/>
      <c r="E14" s="706">
        <f>Stavba!BA278</f>
        <v>0</v>
      </c>
      <c r="F14" s="707">
        <f>Stavba!BB278</f>
        <v>0</v>
      </c>
      <c r="G14" s="707">
        <f>Stavba!BC278</f>
        <v>0</v>
      </c>
      <c r="H14" s="707">
        <f>Stavba!BD278</f>
        <v>0</v>
      </c>
      <c r="I14" s="708">
        <f>Stavba!BE278</f>
        <v>0</v>
      </c>
    </row>
    <row r="15" spans="1:9" s="483" customFormat="1" ht="12.75">
      <c r="A15" s="703" t="str">
        <f>Stavba!B279</f>
        <v>63</v>
      </c>
      <c r="B15" s="704" t="str">
        <f>Stavba!C279</f>
        <v>Podlahy a podlahové konstrukce</v>
      </c>
      <c r="C15" s="657"/>
      <c r="D15" s="705"/>
      <c r="E15" s="706">
        <f>Stavba!BA312</f>
        <v>0</v>
      </c>
      <c r="F15" s="707">
        <f>Stavba!BB312</f>
        <v>0</v>
      </c>
      <c r="G15" s="707">
        <f>Stavba!BC312</f>
        <v>0</v>
      </c>
      <c r="H15" s="707">
        <f>Stavba!BD312</f>
        <v>0</v>
      </c>
      <c r="I15" s="708">
        <f>Stavba!BE312</f>
        <v>0</v>
      </c>
    </row>
    <row r="16" spans="1:9" s="483" customFormat="1" ht="12.75">
      <c r="A16" s="703" t="str">
        <f>Stavba!B313</f>
        <v>64</v>
      </c>
      <c r="B16" s="704" t="str">
        <f>Stavba!C313</f>
        <v>Výplně otvorů</v>
      </c>
      <c r="C16" s="657"/>
      <c r="D16" s="705"/>
      <c r="E16" s="706">
        <f>Stavba!BA326</f>
        <v>0</v>
      </c>
      <c r="F16" s="707">
        <f>Stavba!BB326</f>
        <v>0</v>
      </c>
      <c r="G16" s="707">
        <f>Stavba!BC326</f>
        <v>0</v>
      </c>
      <c r="H16" s="707">
        <f>Stavba!BD326</f>
        <v>0</v>
      </c>
      <c r="I16" s="708">
        <f>Stavba!BE326</f>
        <v>0</v>
      </c>
    </row>
    <row r="17" spans="1:9" s="483" customFormat="1" ht="12.75">
      <c r="A17" s="703" t="str">
        <f>Stavba!B327</f>
        <v>7VY</v>
      </c>
      <c r="B17" s="704" t="str">
        <f>Stavba!C327</f>
        <v>Výměry</v>
      </c>
      <c r="C17" s="657"/>
      <c r="D17" s="705"/>
      <c r="E17" s="706">
        <f>Stavba!BA354</f>
        <v>0</v>
      </c>
      <c r="F17" s="707">
        <f>Stavba!BB354</f>
        <v>0</v>
      </c>
      <c r="G17" s="707">
        <f>Stavba!BC354</f>
        <v>0</v>
      </c>
      <c r="H17" s="707">
        <f>Stavba!BD354</f>
        <v>0</v>
      </c>
      <c r="I17" s="708">
        <f>Stavba!BE354</f>
        <v>0</v>
      </c>
    </row>
    <row r="18" spans="1:9" s="483" customFormat="1" ht="12.75">
      <c r="A18" s="703" t="str">
        <f>Stavba!B355</f>
        <v>94</v>
      </c>
      <c r="B18" s="704" t="str">
        <f>Stavba!C355</f>
        <v>Lešení a stavební výtahy</v>
      </c>
      <c r="C18" s="657"/>
      <c r="D18" s="705"/>
      <c r="E18" s="706">
        <f>Stavba!BA364</f>
        <v>0</v>
      </c>
      <c r="F18" s="707">
        <f>Stavba!BB364</f>
        <v>0</v>
      </c>
      <c r="G18" s="707">
        <f>Stavba!BC364</f>
        <v>0</v>
      </c>
      <c r="H18" s="707">
        <f>Stavba!BD364</f>
        <v>0</v>
      </c>
      <c r="I18" s="708">
        <f>Stavba!BE364</f>
        <v>0</v>
      </c>
    </row>
    <row r="19" spans="1:9" s="483" customFormat="1" ht="12.75">
      <c r="A19" s="703" t="str">
        <f>Stavba!B365</f>
        <v>95</v>
      </c>
      <c r="B19" s="704" t="str">
        <f>Stavba!C365</f>
        <v>Dokončovací konstrukce na pozemních stavbách</v>
      </c>
      <c r="C19" s="657"/>
      <c r="D19" s="705"/>
      <c r="E19" s="706">
        <f>Stavba!BA387</f>
        <v>0</v>
      </c>
      <c r="F19" s="707">
        <f>Stavba!BB387</f>
        <v>0</v>
      </c>
      <c r="G19" s="707">
        <f>Stavba!BC387</f>
        <v>0</v>
      </c>
      <c r="H19" s="707">
        <f>Stavba!BD387</f>
        <v>0</v>
      </c>
      <c r="I19" s="708">
        <f>Stavba!BE387</f>
        <v>0</v>
      </c>
    </row>
    <row r="20" spans="1:9" s="483" customFormat="1" ht="12.75">
      <c r="A20" s="703" t="str">
        <f>Stavba!B388</f>
        <v>96</v>
      </c>
      <c r="B20" s="704" t="str">
        <f>Stavba!C388</f>
        <v>Bourání konstrukcí</v>
      </c>
      <c r="C20" s="657"/>
      <c r="D20" s="705"/>
      <c r="E20" s="706">
        <f>Stavba!BA448</f>
        <v>0</v>
      </c>
      <c r="F20" s="707">
        <f>Stavba!BB448</f>
        <v>0</v>
      </c>
      <c r="G20" s="707">
        <f>Stavba!BC448</f>
        <v>0</v>
      </c>
      <c r="H20" s="707">
        <f>Stavba!BD448</f>
        <v>0</v>
      </c>
      <c r="I20" s="708">
        <f>Stavba!BE448</f>
        <v>0</v>
      </c>
    </row>
    <row r="21" spans="1:9" s="483" customFormat="1" ht="12.75">
      <c r="A21" s="703" t="str">
        <f>Stavba!B449</f>
        <v>97</v>
      </c>
      <c r="B21" s="704" t="str">
        <f>Stavba!C449</f>
        <v>Prorážení otvorů</v>
      </c>
      <c r="C21" s="657"/>
      <c r="D21" s="705"/>
      <c r="E21" s="706">
        <f>Stavba!BA571</f>
        <v>0</v>
      </c>
      <c r="F21" s="707">
        <f>Stavba!BB571</f>
        <v>0</v>
      </c>
      <c r="G21" s="707">
        <f>Stavba!BC571</f>
        <v>0</v>
      </c>
      <c r="H21" s="707">
        <f>Stavba!BD571</f>
        <v>0</v>
      </c>
      <c r="I21" s="708">
        <f>Stavba!BE571</f>
        <v>0</v>
      </c>
    </row>
    <row r="22" spans="1:9" s="483" customFormat="1" ht="12.75">
      <c r="A22" s="703" t="str">
        <f>Stavba!B572</f>
        <v>99</v>
      </c>
      <c r="B22" s="704" t="str">
        <f>Stavba!C572</f>
        <v>Staveništní přesun hmot</v>
      </c>
      <c r="C22" s="657"/>
      <c r="D22" s="705"/>
      <c r="E22" s="706">
        <f>Stavba!BA574</f>
        <v>0</v>
      </c>
      <c r="F22" s="707">
        <f>Stavba!BB574</f>
        <v>0</v>
      </c>
      <c r="G22" s="707">
        <f>Stavba!BC574</f>
        <v>0</v>
      </c>
      <c r="H22" s="707">
        <f>Stavba!BD574</f>
        <v>0</v>
      </c>
      <c r="I22" s="708">
        <f>Stavba!BE574</f>
        <v>0</v>
      </c>
    </row>
    <row r="23" spans="1:9" s="483" customFormat="1" ht="12.75">
      <c r="A23" s="703" t="str">
        <f>Stavba!B575</f>
        <v>711</v>
      </c>
      <c r="B23" s="704" t="str">
        <f>Stavba!C575</f>
        <v>Izolace proti vodě</v>
      </c>
      <c r="C23" s="657"/>
      <c r="D23" s="705"/>
      <c r="E23" s="706">
        <f>Stavba!BA670</f>
        <v>0</v>
      </c>
      <c r="F23" s="707">
        <f>Stavba!BB670</f>
        <v>0</v>
      </c>
      <c r="G23" s="707">
        <f>Stavba!BC670</f>
        <v>0</v>
      </c>
      <c r="H23" s="707">
        <f>Stavba!BD670</f>
        <v>0</v>
      </c>
      <c r="I23" s="708">
        <f>Stavba!BE670</f>
        <v>0</v>
      </c>
    </row>
    <row r="24" spans="1:9" s="483" customFormat="1" ht="12.75">
      <c r="A24" s="703" t="str">
        <f>Stavba!B671</f>
        <v>712</v>
      </c>
      <c r="B24" s="704" t="str">
        <f>Stavba!C671</f>
        <v>Živičné krytiny</v>
      </c>
      <c r="C24" s="657"/>
      <c r="D24" s="705"/>
      <c r="E24" s="706">
        <f>Stavba!BA744</f>
        <v>0</v>
      </c>
      <c r="F24" s="707">
        <f>Stavba!BB744</f>
        <v>0</v>
      </c>
      <c r="G24" s="707">
        <f>Stavba!BC744</f>
        <v>0</v>
      </c>
      <c r="H24" s="707">
        <f>Stavba!BD744</f>
        <v>0</v>
      </c>
      <c r="I24" s="708">
        <f>Stavba!BE744</f>
        <v>0</v>
      </c>
    </row>
    <row r="25" spans="1:9" s="483" customFormat="1" ht="12.75">
      <c r="A25" s="703" t="str">
        <f>Stavba!B745</f>
        <v>713</v>
      </c>
      <c r="B25" s="704" t="str">
        <f>Stavba!C745</f>
        <v>Izolace tepelné a kročejové</v>
      </c>
      <c r="C25" s="657"/>
      <c r="D25" s="705"/>
      <c r="E25" s="706">
        <f>Stavba!BA754</f>
        <v>0</v>
      </c>
      <c r="F25" s="707">
        <f>Stavba!BB754</f>
        <v>0</v>
      </c>
      <c r="G25" s="707">
        <f>Stavba!BC754</f>
        <v>0</v>
      </c>
      <c r="H25" s="707">
        <f>Stavba!BD754</f>
        <v>0</v>
      </c>
      <c r="I25" s="708">
        <f>Stavba!BE754</f>
        <v>0</v>
      </c>
    </row>
    <row r="26" spans="1:9" s="483" customFormat="1" ht="12.75">
      <c r="A26" s="703" t="str">
        <f>Stavba!B755</f>
        <v>714</v>
      </c>
      <c r="B26" s="704" t="str">
        <f>Stavba!C755</f>
        <v>Izolace akustické a protiotřesové</v>
      </c>
      <c r="C26" s="657"/>
      <c r="D26" s="705"/>
      <c r="E26" s="706">
        <f>Stavba!BA767</f>
        <v>0</v>
      </c>
      <c r="F26" s="707">
        <f>Stavba!BB767</f>
        <v>0</v>
      </c>
      <c r="G26" s="707">
        <f>Stavba!BC767</f>
        <v>0</v>
      </c>
      <c r="H26" s="707">
        <f>Stavba!BD767</f>
        <v>0</v>
      </c>
      <c r="I26" s="708">
        <f>Stavba!BE767</f>
        <v>0</v>
      </c>
    </row>
    <row r="27" spans="1:9" s="483" customFormat="1" ht="12.75">
      <c r="A27" s="703" t="str">
        <f>Stavba!B768</f>
        <v>720</v>
      </c>
      <c r="B27" s="704" t="str">
        <f>Stavba!C768</f>
        <v>Zdravotechnická instalace</v>
      </c>
      <c r="C27" s="657"/>
      <c r="D27" s="705"/>
      <c r="E27" s="706">
        <f>Stavba!BA770</f>
        <v>0</v>
      </c>
      <c r="F27" s="707">
        <f>Stavba!BB770</f>
        <v>0</v>
      </c>
      <c r="G27" s="707">
        <f>Stavba!BC770</f>
        <v>0</v>
      </c>
      <c r="H27" s="707">
        <f>Stavba!BD770</f>
        <v>0</v>
      </c>
      <c r="I27" s="708">
        <f>Stavba!BE770</f>
        <v>0</v>
      </c>
    </row>
    <row r="28" spans="1:9" s="483" customFormat="1" ht="12.75">
      <c r="A28" s="703" t="str">
        <f>Stavba!B771</f>
        <v>725</v>
      </c>
      <c r="B28" s="704" t="str">
        <f>Stavba!C771</f>
        <v>Zařizovací předměty</v>
      </c>
      <c r="C28" s="657"/>
      <c r="D28" s="705"/>
      <c r="E28" s="706">
        <f>Stavba!BA775</f>
        <v>0</v>
      </c>
      <c r="F28" s="707">
        <f>Stavba!BB775</f>
        <v>0</v>
      </c>
      <c r="G28" s="707">
        <f>Stavba!BC775</f>
        <v>0</v>
      </c>
      <c r="H28" s="707">
        <f>Stavba!BD775</f>
        <v>0</v>
      </c>
      <c r="I28" s="708">
        <f>Stavba!BE775</f>
        <v>0</v>
      </c>
    </row>
    <row r="29" spans="1:9" s="483" customFormat="1" ht="12.75">
      <c r="A29" s="703" t="str">
        <f>Stavba!B776</f>
        <v>762</v>
      </c>
      <c r="B29" s="704" t="str">
        <f>Stavba!C776</f>
        <v>Konstrukce tesařské</v>
      </c>
      <c r="C29" s="657"/>
      <c r="D29" s="705"/>
      <c r="E29" s="706">
        <f>Stavba!BA789</f>
        <v>0</v>
      </c>
      <c r="F29" s="707">
        <f>Stavba!BB789</f>
        <v>0</v>
      </c>
      <c r="G29" s="707">
        <f>Stavba!BC789</f>
        <v>0</v>
      </c>
      <c r="H29" s="707">
        <f>Stavba!BD789</f>
        <v>0</v>
      </c>
      <c r="I29" s="708">
        <f>Stavba!BE789</f>
        <v>0</v>
      </c>
    </row>
    <row r="30" spans="1:9" s="483" customFormat="1" ht="12.75">
      <c r="A30" s="703" t="str">
        <f>Stavba!B790</f>
        <v>764</v>
      </c>
      <c r="B30" s="704" t="str">
        <f>Stavba!C790</f>
        <v>Konstrukce klempířské</v>
      </c>
      <c r="C30" s="657"/>
      <c r="D30" s="705"/>
      <c r="E30" s="706">
        <f>Stavba!BA845</f>
        <v>0</v>
      </c>
      <c r="F30" s="707">
        <f>Stavba!BB845</f>
        <v>0</v>
      </c>
      <c r="G30" s="707">
        <f>Stavba!BC845</f>
        <v>0</v>
      </c>
      <c r="H30" s="707">
        <f>Stavba!BD845</f>
        <v>0</v>
      </c>
      <c r="I30" s="708">
        <f>Stavba!BE845</f>
        <v>0</v>
      </c>
    </row>
    <row r="31" spans="1:9" s="483" customFormat="1" ht="12.75">
      <c r="A31" s="703" t="str">
        <f>Stavba!B846</f>
        <v>766</v>
      </c>
      <c r="B31" s="704" t="str">
        <f>Stavba!C846</f>
        <v>Konstrukce truhlářské</v>
      </c>
      <c r="C31" s="657"/>
      <c r="D31" s="705"/>
      <c r="E31" s="706">
        <f>Stavba!BA869</f>
        <v>0</v>
      </c>
      <c r="F31" s="707">
        <f>Stavba!BB869</f>
        <v>0</v>
      </c>
      <c r="G31" s="707">
        <f>Stavba!BC869</f>
        <v>0</v>
      </c>
      <c r="H31" s="707">
        <f>Stavba!BD869</f>
        <v>0</v>
      </c>
      <c r="I31" s="708">
        <f>Stavba!BE869</f>
        <v>0</v>
      </c>
    </row>
    <row r="32" spans="1:9" s="483" customFormat="1" ht="12.75">
      <c r="A32" s="703" t="str">
        <f>Stavba!B870</f>
        <v>767</v>
      </c>
      <c r="B32" s="704" t="str">
        <f>Stavba!C870</f>
        <v>Konstrukce zámečnické</v>
      </c>
      <c r="C32" s="657"/>
      <c r="D32" s="705"/>
      <c r="E32" s="706">
        <f>Stavba!BA931</f>
        <v>0</v>
      </c>
      <c r="F32" s="707">
        <f>Stavba!BB931</f>
        <v>0</v>
      </c>
      <c r="G32" s="707">
        <f>Stavba!BC931</f>
        <v>0</v>
      </c>
      <c r="H32" s="707">
        <f>Stavba!BD931</f>
        <v>0</v>
      </c>
      <c r="I32" s="708">
        <f>Stavba!BE931</f>
        <v>0</v>
      </c>
    </row>
    <row r="33" spans="1:57" s="483" customFormat="1" ht="12.75">
      <c r="A33" s="703" t="str">
        <f>Stavba!B932</f>
        <v>769</v>
      </c>
      <c r="B33" s="704" t="str">
        <f>Stavba!C932</f>
        <v>Otvorové prvky z plastu</v>
      </c>
      <c r="C33" s="657"/>
      <c r="D33" s="705"/>
      <c r="E33" s="706">
        <f>Stavba!BA945</f>
        <v>0</v>
      </c>
      <c r="F33" s="707">
        <f>Stavba!BB945</f>
        <v>0</v>
      </c>
      <c r="G33" s="707">
        <f>Stavba!BC945</f>
        <v>0</v>
      </c>
      <c r="H33" s="707">
        <f>Stavba!BD945</f>
        <v>0</v>
      </c>
      <c r="I33" s="708">
        <f>Stavba!BE945</f>
        <v>0</v>
      </c>
    </row>
    <row r="34" spans="1:57" s="483" customFormat="1" ht="12.75">
      <c r="A34" s="703" t="str">
        <f>Stavba!B946</f>
        <v>771</v>
      </c>
      <c r="B34" s="704" t="str">
        <f>Stavba!C946</f>
        <v>Podlahy z dlaždic a obklady</v>
      </c>
      <c r="C34" s="657"/>
      <c r="D34" s="705"/>
      <c r="E34" s="706">
        <f>Stavba!BA965</f>
        <v>0</v>
      </c>
      <c r="F34" s="707">
        <f>Stavba!BB965</f>
        <v>0</v>
      </c>
      <c r="G34" s="707">
        <f>Stavba!BC965</f>
        <v>0</v>
      </c>
      <c r="H34" s="707">
        <f>Stavba!BD965</f>
        <v>0</v>
      </c>
      <c r="I34" s="708">
        <f>Stavba!BE965</f>
        <v>0</v>
      </c>
    </row>
    <row r="35" spans="1:57" s="483" customFormat="1" ht="12.75">
      <c r="A35" s="703" t="str">
        <f>Stavba!B966</f>
        <v>773</v>
      </c>
      <c r="B35" s="704" t="str">
        <f>Stavba!C966</f>
        <v>Podlahy teracové</v>
      </c>
      <c r="C35" s="657"/>
      <c r="D35" s="705"/>
      <c r="E35" s="706">
        <f>Stavba!BA971</f>
        <v>0</v>
      </c>
      <c r="F35" s="707">
        <f>Stavba!BB971</f>
        <v>0</v>
      </c>
      <c r="G35" s="707">
        <f>Stavba!BC971</f>
        <v>0</v>
      </c>
      <c r="H35" s="707">
        <f>Stavba!BD971</f>
        <v>0</v>
      </c>
      <c r="I35" s="708">
        <f>Stavba!BE971</f>
        <v>0</v>
      </c>
    </row>
    <row r="36" spans="1:57" s="483" customFormat="1" ht="12.75">
      <c r="A36" s="703" t="str">
        <f>Stavba!B972</f>
        <v>776</v>
      </c>
      <c r="B36" s="704" t="str">
        <f>Stavba!C972</f>
        <v>Podlahy povlakové</v>
      </c>
      <c r="C36" s="657"/>
      <c r="D36" s="705"/>
      <c r="E36" s="706">
        <f>Stavba!BA1015</f>
        <v>0</v>
      </c>
      <c r="F36" s="707">
        <f>Stavba!BB1015</f>
        <v>0</v>
      </c>
      <c r="G36" s="707">
        <f>Stavba!BC1015</f>
        <v>0</v>
      </c>
      <c r="H36" s="707">
        <f>Stavba!BD1015</f>
        <v>0</v>
      </c>
      <c r="I36" s="708">
        <f>Stavba!BE1015</f>
        <v>0</v>
      </c>
    </row>
    <row r="37" spans="1:57" s="483" customFormat="1" ht="12.75">
      <c r="A37" s="703" t="str">
        <f>Stavba!B1016</f>
        <v>777</v>
      </c>
      <c r="B37" s="704" t="str">
        <f>Stavba!C1016</f>
        <v>Podlahy ze syntetických hmot</v>
      </c>
      <c r="C37" s="657"/>
      <c r="D37" s="705"/>
      <c r="E37" s="706">
        <f>Stavba!BA1037</f>
        <v>0</v>
      </c>
      <c r="F37" s="707">
        <f>Stavba!BB1037</f>
        <v>0</v>
      </c>
      <c r="G37" s="707">
        <f>Stavba!BC1037</f>
        <v>0</v>
      </c>
      <c r="H37" s="707">
        <f>Stavba!BD1037</f>
        <v>0</v>
      </c>
      <c r="I37" s="708">
        <f>Stavba!BE1037</f>
        <v>0</v>
      </c>
    </row>
    <row r="38" spans="1:57" s="483" customFormat="1" ht="12.75">
      <c r="A38" s="703" t="str">
        <f>Stavba!B1038</f>
        <v>781</v>
      </c>
      <c r="B38" s="704" t="str">
        <f>Stavba!C1038</f>
        <v>Obklady keramické</v>
      </c>
      <c r="C38" s="657"/>
      <c r="D38" s="705"/>
      <c r="E38" s="706">
        <f>Stavba!BA1047</f>
        <v>0</v>
      </c>
      <c r="F38" s="707">
        <f>Stavba!BB1047</f>
        <v>0</v>
      </c>
      <c r="G38" s="707">
        <f>Stavba!BC1047</f>
        <v>0</v>
      </c>
      <c r="H38" s="707">
        <f>Stavba!BD1047</f>
        <v>0</v>
      </c>
      <c r="I38" s="708">
        <f>Stavba!BE1047</f>
        <v>0</v>
      </c>
    </row>
    <row r="39" spans="1:57" s="483" customFormat="1" ht="12.75">
      <c r="A39" s="703" t="str">
        <f>Stavba!B1048</f>
        <v>783</v>
      </c>
      <c r="B39" s="704" t="str">
        <f>Stavba!C1048</f>
        <v>Nátěry</v>
      </c>
      <c r="C39" s="657"/>
      <c r="D39" s="705"/>
      <c r="E39" s="706">
        <f>Stavba!BA1076</f>
        <v>0</v>
      </c>
      <c r="F39" s="707">
        <f>Stavba!BB1076</f>
        <v>0</v>
      </c>
      <c r="G39" s="707">
        <f>Stavba!BC1076</f>
        <v>0</v>
      </c>
      <c r="H39" s="707">
        <f>Stavba!BD1076</f>
        <v>0</v>
      </c>
      <c r="I39" s="708">
        <f>Stavba!BE1076</f>
        <v>0</v>
      </c>
    </row>
    <row r="40" spans="1:57" s="483" customFormat="1" ht="12.75">
      <c r="A40" s="703" t="str">
        <f>Stavba!B1077</f>
        <v>784</v>
      </c>
      <c r="B40" s="704" t="str">
        <f>Stavba!C1077</f>
        <v>Malby</v>
      </c>
      <c r="C40" s="657"/>
      <c r="D40" s="705"/>
      <c r="E40" s="706">
        <f>Stavba!BA1142</f>
        <v>0</v>
      </c>
      <c r="F40" s="707">
        <f>Stavba!BB1142</f>
        <v>0</v>
      </c>
      <c r="G40" s="707">
        <f>Stavba!BC1142</f>
        <v>0</v>
      </c>
      <c r="H40" s="707">
        <f>Stavba!BD1142</f>
        <v>0</v>
      </c>
      <c r="I40" s="708">
        <f>Stavba!BE1142</f>
        <v>0</v>
      </c>
    </row>
    <row r="41" spans="1:57" s="483" customFormat="1" ht="12.75">
      <c r="A41" s="703" t="str">
        <f>Stavba!B1143</f>
        <v>M24</v>
      </c>
      <c r="B41" s="704" t="str">
        <f>Stavba!C1143</f>
        <v>Montáže vzduchotechnických zařízení</v>
      </c>
      <c r="C41" s="657"/>
      <c r="D41" s="705"/>
      <c r="E41" s="706">
        <f>Stavba!BA1145</f>
        <v>0</v>
      </c>
      <c r="F41" s="707">
        <f>Stavba!BB1145</f>
        <v>0</v>
      </c>
      <c r="G41" s="707">
        <f>Stavba!BC1145</f>
        <v>0</v>
      </c>
      <c r="H41" s="707">
        <f>Stavba!BD1145</f>
        <v>0</v>
      </c>
      <c r="I41" s="708">
        <f>Stavba!BE1145</f>
        <v>0</v>
      </c>
    </row>
    <row r="42" spans="1:57" s="483" customFormat="1" ht="13.5" thickBot="1">
      <c r="A42" s="703" t="str">
        <f>Stavba!B1146</f>
        <v>D96</v>
      </c>
      <c r="B42" s="704" t="str">
        <f>Stavba!C1146</f>
        <v>Přesuny suti a vybouraných hmot</v>
      </c>
      <c r="C42" s="657"/>
      <c r="D42" s="705"/>
      <c r="E42" s="706">
        <f>Stavba!BA1155</f>
        <v>0</v>
      </c>
      <c r="F42" s="707">
        <f>Stavba!BB1155</f>
        <v>0</v>
      </c>
      <c r="G42" s="707">
        <f>Stavba!BC1155</f>
        <v>0</v>
      </c>
      <c r="H42" s="707">
        <f>Stavba!BD1155</f>
        <v>0</v>
      </c>
      <c r="I42" s="708">
        <f>Stavba!BE1155</f>
        <v>0</v>
      </c>
    </row>
    <row r="43" spans="1:57" s="715" customFormat="1" ht="13.5" thickBot="1">
      <c r="A43" s="709"/>
      <c r="B43" s="710" t="s">
        <v>2694</v>
      </c>
      <c r="C43" s="710"/>
      <c r="D43" s="711"/>
      <c r="E43" s="712">
        <f>SUM(E7:E42)</f>
        <v>0</v>
      </c>
      <c r="F43" s="713">
        <f>SUM(F7:F42)</f>
        <v>0</v>
      </c>
      <c r="G43" s="713">
        <f>SUM(G7:G42)</f>
        <v>0</v>
      </c>
      <c r="H43" s="713">
        <f>SUM(H7:H42)</f>
        <v>0</v>
      </c>
      <c r="I43" s="714">
        <f>SUM(I7:I42)</f>
        <v>0</v>
      </c>
    </row>
    <row r="44" spans="1:57" ht="12.75">
      <c r="A44" s="657"/>
      <c r="B44" s="657"/>
      <c r="C44" s="657"/>
      <c r="D44" s="657"/>
      <c r="E44" s="657"/>
      <c r="F44" s="657"/>
      <c r="G44" s="657"/>
      <c r="H44" s="657"/>
      <c r="I44" s="657"/>
    </row>
    <row r="45" spans="1:57" ht="19.5" customHeight="1">
      <c r="A45" s="695" t="s">
        <v>2695</v>
      </c>
      <c r="B45" s="695"/>
      <c r="C45" s="695"/>
      <c r="D45" s="695"/>
      <c r="E45" s="695"/>
      <c r="F45" s="695"/>
      <c r="G45" s="716"/>
      <c r="H45" s="695"/>
      <c r="I45" s="695"/>
      <c r="BA45" s="632"/>
      <c r="BB45" s="632"/>
      <c r="BC45" s="632"/>
      <c r="BD45" s="632"/>
      <c r="BE45" s="632"/>
    </row>
    <row r="46" spans="1:57" ht="13.5" thickBot="1">
      <c r="A46" s="668"/>
      <c r="B46" s="668"/>
      <c r="C46" s="668"/>
      <c r="D46" s="668"/>
      <c r="E46" s="668"/>
      <c r="F46" s="668"/>
      <c r="G46" s="668"/>
      <c r="H46" s="668"/>
      <c r="I46" s="668"/>
    </row>
    <row r="47" spans="1:57" ht="12.75">
      <c r="A47" s="662" t="s">
        <v>2696</v>
      </c>
      <c r="B47" s="663"/>
      <c r="C47" s="663"/>
      <c r="D47" s="717"/>
      <c r="E47" s="718" t="s">
        <v>2697</v>
      </c>
      <c r="F47" s="719" t="s">
        <v>81</v>
      </c>
      <c r="G47" s="720" t="s">
        <v>2698</v>
      </c>
      <c r="H47" s="721"/>
      <c r="I47" s="722" t="s">
        <v>2697</v>
      </c>
    </row>
    <row r="48" spans="1:57" ht="12.75">
      <c r="A48" s="655" t="s">
        <v>2699</v>
      </c>
      <c r="B48" s="646"/>
      <c r="C48" s="646"/>
      <c r="D48" s="723"/>
      <c r="E48" s="724">
        <v>0</v>
      </c>
      <c r="F48" s="725">
        <v>0</v>
      </c>
      <c r="G48" s="726">
        <f>E43+F43</f>
        <v>0</v>
      </c>
      <c r="H48" s="727"/>
      <c r="I48" s="728">
        <f t="shared" ref="I48:I55" si="0">E48+F48*G48/100</f>
        <v>0</v>
      </c>
      <c r="BA48" s="321">
        <v>0</v>
      </c>
    </row>
    <row r="49" spans="1:53" ht="12.75">
      <c r="A49" s="655" t="s">
        <v>2700</v>
      </c>
      <c r="B49" s="646"/>
      <c r="C49" s="646"/>
      <c r="D49" s="723"/>
      <c r="E49" s="724">
        <v>0</v>
      </c>
      <c r="F49" s="725">
        <v>0</v>
      </c>
      <c r="G49" s="726">
        <f>E43+F43</f>
        <v>0</v>
      </c>
      <c r="H49" s="727"/>
      <c r="I49" s="728">
        <f t="shared" si="0"/>
        <v>0</v>
      </c>
      <c r="BA49" s="321">
        <v>0</v>
      </c>
    </row>
    <row r="50" spans="1:53" ht="12.75">
      <c r="A50" s="655" t="s">
        <v>2701</v>
      </c>
      <c r="B50" s="646"/>
      <c r="C50" s="646"/>
      <c r="D50" s="723"/>
      <c r="E50" s="724">
        <v>0</v>
      </c>
      <c r="F50" s="725">
        <v>0</v>
      </c>
      <c r="G50" s="726">
        <f>E43+F43</f>
        <v>0</v>
      </c>
      <c r="H50" s="727"/>
      <c r="I50" s="728">
        <f t="shared" si="0"/>
        <v>0</v>
      </c>
      <c r="BA50" s="321">
        <v>0</v>
      </c>
    </row>
    <row r="51" spans="1:53" ht="12.75">
      <c r="A51" s="655" t="s">
        <v>2702</v>
      </c>
      <c r="B51" s="646"/>
      <c r="C51" s="646"/>
      <c r="D51" s="723"/>
      <c r="E51" s="724">
        <v>0</v>
      </c>
      <c r="F51" s="725">
        <v>0</v>
      </c>
      <c r="G51" s="726">
        <f>E43+F43</f>
        <v>0</v>
      </c>
      <c r="H51" s="727"/>
      <c r="I51" s="728">
        <f t="shared" si="0"/>
        <v>0</v>
      </c>
      <c r="BA51" s="321">
        <v>0</v>
      </c>
    </row>
    <row r="52" spans="1:53" ht="12.75">
      <c r="A52" s="655" t="s">
        <v>2703</v>
      </c>
      <c r="B52" s="646"/>
      <c r="C52" s="646"/>
      <c r="D52" s="723"/>
      <c r="E52" s="724">
        <v>0</v>
      </c>
      <c r="F52" s="725">
        <v>2</v>
      </c>
      <c r="G52" s="726">
        <f>E43+F43+H43</f>
        <v>0</v>
      </c>
      <c r="H52" s="727"/>
      <c r="I52" s="728">
        <f t="shared" si="0"/>
        <v>0</v>
      </c>
      <c r="BA52" s="321">
        <v>1</v>
      </c>
    </row>
    <row r="53" spans="1:53" ht="12.75">
      <c r="A53" s="655" t="s">
        <v>2704</v>
      </c>
      <c r="B53" s="646"/>
      <c r="C53" s="646"/>
      <c r="D53" s="723"/>
      <c r="E53" s="724">
        <v>0</v>
      </c>
      <c r="F53" s="725">
        <v>0</v>
      </c>
      <c r="G53" s="726">
        <f>E43+F43+H43</f>
        <v>0</v>
      </c>
      <c r="H53" s="727"/>
      <c r="I53" s="728">
        <f t="shared" si="0"/>
        <v>0</v>
      </c>
      <c r="BA53" s="321">
        <v>1</v>
      </c>
    </row>
    <row r="54" spans="1:53" ht="12.75">
      <c r="A54" s="655" t="s">
        <v>2705</v>
      </c>
      <c r="B54" s="646"/>
      <c r="C54" s="646"/>
      <c r="D54" s="723"/>
      <c r="E54" s="724">
        <v>0</v>
      </c>
      <c r="F54" s="725">
        <v>0</v>
      </c>
      <c r="G54" s="726">
        <f>E43+F43+H43</f>
        <v>0</v>
      </c>
      <c r="H54" s="727"/>
      <c r="I54" s="728">
        <f t="shared" si="0"/>
        <v>0</v>
      </c>
      <c r="BA54" s="321">
        <v>2</v>
      </c>
    </row>
    <row r="55" spans="1:53" ht="12.75">
      <c r="A55" s="655" t="s">
        <v>2706</v>
      </c>
      <c r="B55" s="646"/>
      <c r="C55" s="646"/>
      <c r="D55" s="723"/>
      <c r="E55" s="724">
        <v>0</v>
      </c>
      <c r="F55" s="725">
        <v>0</v>
      </c>
      <c r="G55" s="726">
        <f>E43+F43+H43</f>
        <v>0</v>
      </c>
      <c r="H55" s="727"/>
      <c r="I55" s="728">
        <f t="shared" si="0"/>
        <v>0</v>
      </c>
      <c r="BA55" s="321">
        <v>2</v>
      </c>
    </row>
    <row r="56" spans="1:53" ht="13.5" thickBot="1">
      <c r="A56" s="729"/>
      <c r="B56" s="730" t="s">
        <v>2707</v>
      </c>
      <c r="C56" s="731"/>
      <c r="D56" s="732"/>
      <c r="E56" s="733"/>
      <c r="F56" s="734"/>
      <c r="G56" s="734"/>
      <c r="H56" s="929">
        <f>SUM(I48:I55)</f>
        <v>0</v>
      </c>
      <c r="I56" s="930"/>
    </row>
    <row r="58" spans="1:53" ht="12.75">
      <c r="B58" s="715"/>
      <c r="F58" s="735"/>
      <c r="G58" s="736"/>
      <c r="H58" s="736"/>
      <c r="I58" s="595"/>
    </row>
    <row r="59" spans="1:53" ht="12">
      <c r="F59" s="735"/>
      <c r="G59" s="736"/>
      <c r="H59" s="736"/>
      <c r="I59" s="595"/>
    </row>
    <row r="60" spans="1:53" ht="12">
      <c r="F60" s="735"/>
      <c r="G60" s="736"/>
      <c r="H60" s="736"/>
      <c r="I60" s="595"/>
    </row>
    <row r="61" spans="1:53" ht="12">
      <c r="F61" s="735"/>
      <c r="G61" s="736"/>
      <c r="H61" s="736"/>
      <c r="I61" s="595"/>
    </row>
    <row r="62" spans="1:53" ht="12">
      <c r="F62" s="735"/>
      <c r="G62" s="736"/>
      <c r="H62" s="736"/>
      <c r="I62" s="595"/>
    </row>
    <row r="63" spans="1:53" ht="12">
      <c r="F63" s="735"/>
      <c r="G63" s="736"/>
      <c r="H63" s="736"/>
      <c r="I63" s="595"/>
    </row>
    <row r="64" spans="1:53" ht="12">
      <c r="F64" s="735"/>
      <c r="G64" s="736"/>
      <c r="H64" s="736"/>
      <c r="I64" s="595"/>
    </row>
    <row r="65" spans="6:9" ht="12">
      <c r="F65" s="735"/>
      <c r="G65" s="736"/>
      <c r="H65" s="736"/>
      <c r="I65" s="595"/>
    </row>
    <row r="66" spans="6:9" ht="12">
      <c r="F66" s="735"/>
      <c r="G66" s="736"/>
      <c r="H66" s="736"/>
      <c r="I66" s="595"/>
    </row>
    <row r="67" spans="6:9" ht="12">
      <c r="F67" s="735"/>
      <c r="G67" s="736"/>
      <c r="H67" s="736"/>
      <c r="I67" s="595"/>
    </row>
    <row r="68" spans="6:9" ht="12">
      <c r="F68" s="735"/>
      <c r="G68" s="736"/>
      <c r="H68" s="736"/>
      <c r="I68" s="595"/>
    </row>
    <row r="69" spans="6:9" ht="12">
      <c r="F69" s="735"/>
      <c r="G69" s="736"/>
      <c r="H69" s="736"/>
      <c r="I69" s="595"/>
    </row>
    <row r="70" spans="6:9" ht="12">
      <c r="F70" s="735"/>
      <c r="G70" s="736"/>
      <c r="H70" s="736"/>
      <c r="I70" s="595"/>
    </row>
    <row r="71" spans="6:9" ht="12">
      <c r="F71" s="735"/>
      <c r="G71" s="736"/>
      <c r="H71" s="736"/>
      <c r="I71" s="595"/>
    </row>
    <row r="72" spans="6:9" ht="12">
      <c r="F72" s="735"/>
      <c r="G72" s="736"/>
      <c r="H72" s="736"/>
      <c r="I72" s="595"/>
    </row>
    <row r="73" spans="6:9" ht="12">
      <c r="F73" s="735"/>
      <c r="G73" s="736"/>
      <c r="H73" s="736"/>
      <c r="I73" s="595"/>
    </row>
    <row r="74" spans="6:9" ht="12">
      <c r="F74" s="735"/>
      <c r="G74" s="736"/>
      <c r="H74" s="736"/>
      <c r="I74" s="595"/>
    </row>
    <row r="75" spans="6:9" ht="12">
      <c r="F75" s="735"/>
      <c r="G75" s="736"/>
      <c r="H75" s="736"/>
      <c r="I75" s="595"/>
    </row>
    <row r="76" spans="6:9" ht="12">
      <c r="F76" s="735"/>
      <c r="G76" s="736"/>
      <c r="H76" s="736"/>
      <c r="I76" s="595"/>
    </row>
    <row r="77" spans="6:9" ht="12">
      <c r="F77" s="735"/>
      <c r="G77" s="736"/>
      <c r="H77" s="736"/>
      <c r="I77" s="595"/>
    </row>
    <row r="78" spans="6:9" ht="12">
      <c r="F78" s="735"/>
      <c r="G78" s="736"/>
      <c r="H78" s="736"/>
      <c r="I78" s="595"/>
    </row>
    <row r="79" spans="6:9" ht="12">
      <c r="F79" s="735"/>
      <c r="G79" s="736"/>
      <c r="H79" s="736"/>
      <c r="I79" s="595"/>
    </row>
    <row r="80" spans="6:9" ht="12">
      <c r="F80" s="735"/>
      <c r="G80" s="736"/>
      <c r="H80" s="736"/>
      <c r="I80" s="595"/>
    </row>
    <row r="81" spans="6:9" ht="12">
      <c r="F81" s="735"/>
      <c r="G81" s="736"/>
      <c r="H81" s="736"/>
      <c r="I81" s="595"/>
    </row>
    <row r="82" spans="6:9" ht="12">
      <c r="F82" s="735"/>
      <c r="G82" s="736"/>
      <c r="H82" s="736"/>
      <c r="I82" s="595"/>
    </row>
    <row r="83" spans="6:9" ht="12">
      <c r="F83" s="735"/>
      <c r="G83" s="736"/>
      <c r="H83" s="736"/>
      <c r="I83" s="595"/>
    </row>
    <row r="84" spans="6:9" ht="12">
      <c r="F84" s="735"/>
      <c r="G84" s="736"/>
      <c r="H84" s="736"/>
      <c r="I84" s="595"/>
    </row>
    <row r="85" spans="6:9" ht="12">
      <c r="F85" s="735"/>
      <c r="G85" s="736"/>
      <c r="H85" s="736"/>
      <c r="I85" s="595"/>
    </row>
    <row r="86" spans="6:9" ht="12">
      <c r="F86" s="735"/>
      <c r="G86" s="736"/>
      <c r="H86" s="736"/>
      <c r="I86" s="595"/>
    </row>
    <row r="87" spans="6:9" ht="12">
      <c r="F87" s="735"/>
      <c r="G87" s="736"/>
      <c r="H87" s="736"/>
      <c r="I87" s="595"/>
    </row>
    <row r="88" spans="6:9" ht="12">
      <c r="F88" s="735"/>
      <c r="G88" s="736"/>
      <c r="H88" s="736"/>
      <c r="I88" s="595"/>
    </row>
    <row r="89" spans="6:9" ht="12">
      <c r="F89" s="735"/>
      <c r="G89" s="736"/>
      <c r="H89" s="736"/>
      <c r="I89" s="595"/>
    </row>
    <row r="90" spans="6:9" ht="12">
      <c r="F90" s="735"/>
      <c r="G90" s="736"/>
      <c r="H90" s="736"/>
      <c r="I90" s="595"/>
    </row>
    <row r="91" spans="6:9" ht="12">
      <c r="F91" s="735"/>
      <c r="G91" s="736"/>
      <c r="H91" s="736"/>
      <c r="I91" s="595"/>
    </row>
    <row r="92" spans="6:9" ht="12">
      <c r="F92" s="735"/>
      <c r="G92" s="736"/>
      <c r="H92" s="736"/>
      <c r="I92" s="595"/>
    </row>
    <row r="93" spans="6:9" ht="12">
      <c r="F93" s="735"/>
      <c r="G93" s="736"/>
      <c r="H93" s="736"/>
      <c r="I93" s="595"/>
    </row>
    <row r="94" spans="6:9" ht="12">
      <c r="F94" s="735"/>
      <c r="G94" s="736"/>
      <c r="H94" s="736"/>
      <c r="I94" s="595"/>
    </row>
    <row r="95" spans="6:9" ht="12">
      <c r="F95" s="735"/>
      <c r="G95" s="736"/>
      <c r="H95" s="736"/>
      <c r="I95" s="595"/>
    </row>
    <row r="96" spans="6:9" ht="12">
      <c r="F96" s="735"/>
      <c r="G96" s="736"/>
      <c r="H96" s="736"/>
      <c r="I96" s="595"/>
    </row>
    <row r="97" spans="6:9" ht="12">
      <c r="F97" s="735"/>
      <c r="G97" s="736"/>
      <c r="H97" s="736"/>
      <c r="I97" s="595"/>
    </row>
    <row r="98" spans="6:9" ht="12">
      <c r="F98" s="735"/>
      <c r="G98" s="736"/>
      <c r="H98" s="736"/>
      <c r="I98" s="595"/>
    </row>
    <row r="99" spans="6:9" ht="12">
      <c r="F99" s="735"/>
      <c r="G99" s="736"/>
      <c r="H99" s="736"/>
      <c r="I99" s="595"/>
    </row>
    <row r="100" spans="6:9" ht="12">
      <c r="F100" s="735"/>
      <c r="G100" s="736"/>
      <c r="H100" s="736"/>
      <c r="I100" s="595"/>
    </row>
    <row r="101" spans="6:9" ht="12">
      <c r="F101" s="735"/>
      <c r="G101" s="736"/>
      <c r="H101" s="736"/>
      <c r="I101" s="595"/>
    </row>
    <row r="102" spans="6:9" ht="12">
      <c r="F102" s="735"/>
      <c r="G102" s="736"/>
      <c r="H102" s="736"/>
      <c r="I102" s="595"/>
    </row>
    <row r="103" spans="6:9" ht="12">
      <c r="F103" s="735"/>
      <c r="G103" s="736"/>
      <c r="H103" s="736"/>
      <c r="I103" s="595"/>
    </row>
    <row r="104" spans="6:9" ht="12">
      <c r="F104" s="735"/>
      <c r="G104" s="736"/>
      <c r="H104" s="736"/>
      <c r="I104" s="595"/>
    </row>
    <row r="105" spans="6:9" ht="12">
      <c r="F105" s="735"/>
      <c r="G105" s="736"/>
      <c r="H105" s="736"/>
      <c r="I105" s="595"/>
    </row>
    <row r="106" spans="6:9" ht="12">
      <c r="F106" s="735"/>
      <c r="G106" s="736"/>
      <c r="H106" s="736"/>
      <c r="I106" s="595"/>
    </row>
    <row r="107" spans="6:9" ht="12">
      <c r="F107" s="735"/>
      <c r="G107" s="736"/>
      <c r="H107" s="736"/>
      <c r="I107" s="595"/>
    </row>
  </sheetData>
  <mergeCells count="4">
    <mergeCell ref="A1:B1"/>
    <mergeCell ref="A2:B2"/>
    <mergeCell ref="G2:I2"/>
    <mergeCell ref="H56:I56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228"/>
  <sheetViews>
    <sheetView topLeftCell="A982" workbookViewId="0">
      <selection activeCell="F1014" sqref="F1014"/>
    </sheetView>
  </sheetViews>
  <sheetFormatPr defaultRowHeight="12.75"/>
  <cols>
    <col min="1" max="1" width="5.1640625" style="407" customWidth="1"/>
    <col min="2" max="2" width="13.5" style="407" customWidth="1"/>
    <col min="3" max="3" width="47.1640625" style="407" customWidth="1"/>
    <col min="4" max="4" width="6.5" style="407" customWidth="1"/>
    <col min="5" max="5" width="10" style="458" customWidth="1"/>
    <col min="6" max="6" width="11.5" style="407" customWidth="1"/>
    <col min="7" max="7" width="16.1640625" style="407" customWidth="1"/>
    <col min="8" max="11" width="9.33203125" style="407"/>
    <col min="12" max="12" width="88" style="407" customWidth="1"/>
    <col min="13" max="13" width="52.83203125" style="407" customWidth="1"/>
    <col min="14" max="16384" width="9.33203125" style="407"/>
  </cols>
  <sheetData>
    <row r="1" spans="1:104" ht="15.75">
      <c r="A1" s="934" t="s">
        <v>1327</v>
      </c>
      <c r="B1" s="934"/>
      <c r="C1" s="934"/>
      <c r="D1" s="934"/>
      <c r="E1" s="934"/>
      <c r="F1" s="934"/>
      <c r="G1" s="934"/>
    </row>
    <row r="2" spans="1:104" ht="14.25" customHeight="1" thickBot="1">
      <c r="A2" s="408"/>
      <c r="B2" s="409"/>
      <c r="C2" s="410"/>
      <c r="D2" s="410"/>
      <c r="E2" s="411"/>
      <c r="F2" s="410"/>
      <c r="G2" s="410"/>
    </row>
    <row r="3" spans="1:104" ht="13.5" thickTop="1">
      <c r="A3" s="922" t="s">
        <v>1570</v>
      </c>
      <c r="B3" s="923"/>
      <c r="C3" s="412" t="s">
        <v>2711</v>
      </c>
      <c r="D3" s="413"/>
      <c r="E3" s="414" t="s">
        <v>1571</v>
      </c>
      <c r="F3" s="415" t="s">
        <v>2691</v>
      </c>
      <c r="G3" s="416"/>
    </row>
    <row r="4" spans="1:104" ht="13.5" thickBot="1">
      <c r="A4" s="935" t="s">
        <v>1572</v>
      </c>
      <c r="B4" s="925"/>
      <c r="C4" s="417" t="s">
        <v>2710</v>
      </c>
      <c r="D4" s="418"/>
      <c r="E4" s="936" t="s">
        <v>2</v>
      </c>
      <c r="F4" s="937"/>
      <c r="G4" s="938"/>
    </row>
    <row r="5" spans="1:104" ht="13.5" thickTop="1">
      <c r="A5" s="419"/>
      <c r="B5" s="408"/>
      <c r="C5" s="408"/>
      <c r="D5" s="408"/>
      <c r="E5" s="420"/>
      <c r="F5" s="408"/>
      <c r="G5" s="421"/>
    </row>
    <row r="6" spans="1:104">
      <c r="A6" s="422" t="s">
        <v>1338</v>
      </c>
      <c r="B6" s="423" t="s">
        <v>1339</v>
      </c>
      <c r="C6" s="423" t="s">
        <v>1340</v>
      </c>
      <c r="D6" s="423" t="s">
        <v>103</v>
      </c>
      <c r="E6" s="424" t="s">
        <v>1341</v>
      </c>
      <c r="F6" s="423" t="s">
        <v>1342</v>
      </c>
      <c r="G6" s="425" t="s">
        <v>1573</v>
      </c>
    </row>
    <row r="7" spans="1:104">
      <c r="A7" s="426" t="s">
        <v>1356</v>
      </c>
      <c r="B7" s="427" t="s">
        <v>1267</v>
      </c>
      <c r="C7" s="428" t="s">
        <v>1574</v>
      </c>
      <c r="D7" s="429"/>
      <c r="E7" s="430"/>
      <c r="F7" s="430"/>
      <c r="G7" s="431"/>
      <c r="H7" s="432"/>
      <c r="I7" s="432"/>
      <c r="O7" s="433">
        <v>1</v>
      </c>
    </row>
    <row r="8" spans="1:104" ht="22.5">
      <c r="A8" s="434">
        <v>1</v>
      </c>
      <c r="B8" s="435" t="s">
        <v>1575</v>
      </c>
      <c r="C8" s="436" t="s">
        <v>1576</v>
      </c>
      <c r="D8" s="437"/>
      <c r="E8" s="438">
        <v>0</v>
      </c>
      <c r="F8" s="438"/>
      <c r="G8" s="439">
        <f>E8*F8</f>
        <v>0</v>
      </c>
      <c r="O8" s="433">
        <v>2</v>
      </c>
      <c r="AA8" s="407">
        <v>12</v>
      </c>
      <c r="AB8" s="407">
        <v>0</v>
      </c>
      <c r="AC8" s="407">
        <v>189</v>
      </c>
      <c r="AZ8" s="407">
        <v>1</v>
      </c>
      <c r="BA8" s="407">
        <f>IF(AZ8=1,G8,0)</f>
        <v>0</v>
      </c>
      <c r="BB8" s="407">
        <f>IF(AZ8=2,G8,0)</f>
        <v>0</v>
      </c>
      <c r="BC8" s="407">
        <f>IF(AZ8=3,G8,0)</f>
        <v>0</v>
      </c>
      <c r="BD8" s="407">
        <f>IF(AZ8=4,G8,0)</f>
        <v>0</v>
      </c>
      <c r="BE8" s="407">
        <f>IF(AZ8=5,G8,0)</f>
        <v>0</v>
      </c>
      <c r="CA8" s="440">
        <v>12</v>
      </c>
      <c r="CB8" s="440">
        <v>0</v>
      </c>
      <c r="CZ8" s="407">
        <v>0</v>
      </c>
    </row>
    <row r="9" spans="1:104">
      <c r="A9" s="434">
        <v>2</v>
      </c>
      <c r="B9" s="435" t="s">
        <v>1577</v>
      </c>
      <c r="C9" s="436" t="s">
        <v>1578</v>
      </c>
      <c r="D9" s="437"/>
      <c r="E9" s="438">
        <v>0</v>
      </c>
      <c r="F9" s="438"/>
      <c r="G9" s="439">
        <f>E9*F9</f>
        <v>0</v>
      </c>
      <c r="O9" s="433">
        <v>2</v>
      </c>
      <c r="AA9" s="407">
        <v>12</v>
      </c>
      <c r="AB9" s="407">
        <v>0</v>
      </c>
      <c r="AC9" s="407">
        <v>188</v>
      </c>
      <c r="AZ9" s="407">
        <v>1</v>
      </c>
      <c r="BA9" s="407">
        <f>IF(AZ9=1,G9,0)</f>
        <v>0</v>
      </c>
      <c r="BB9" s="407">
        <f>IF(AZ9=2,G9,0)</f>
        <v>0</v>
      </c>
      <c r="BC9" s="407">
        <f>IF(AZ9=3,G9,0)</f>
        <v>0</v>
      </c>
      <c r="BD9" s="407">
        <f>IF(AZ9=4,G9,0)</f>
        <v>0</v>
      </c>
      <c r="BE9" s="407">
        <f>IF(AZ9=5,G9,0)</f>
        <v>0</v>
      </c>
      <c r="CA9" s="440">
        <v>12</v>
      </c>
      <c r="CB9" s="440">
        <v>0</v>
      </c>
      <c r="CZ9" s="407">
        <v>0</v>
      </c>
    </row>
    <row r="10" spans="1:104" ht="22.5">
      <c r="A10" s="441"/>
      <c r="B10" s="442"/>
      <c r="C10" s="931" t="s">
        <v>1579</v>
      </c>
      <c r="D10" s="932"/>
      <c r="E10" s="443">
        <v>0</v>
      </c>
      <c r="F10" s="444"/>
      <c r="G10" s="445"/>
      <c r="M10" s="446" t="s">
        <v>1579</v>
      </c>
      <c r="O10" s="433"/>
    </row>
    <row r="11" spans="1:104" ht="22.5">
      <c r="A11" s="441"/>
      <c r="B11" s="442"/>
      <c r="C11" s="931" t="s">
        <v>1580</v>
      </c>
      <c r="D11" s="932"/>
      <c r="E11" s="443">
        <v>0</v>
      </c>
      <c r="F11" s="444"/>
      <c r="G11" s="445"/>
      <c r="M11" s="446" t="s">
        <v>1580</v>
      </c>
      <c r="O11" s="433"/>
    </row>
    <row r="12" spans="1:104">
      <c r="A12" s="447"/>
      <c r="B12" s="448" t="s">
        <v>1581</v>
      </c>
      <c r="C12" s="449" t="str">
        <f>CONCATENATE(B7," ",C7)</f>
        <v>01 Poznámky</v>
      </c>
      <c r="D12" s="450"/>
      <c r="E12" s="451"/>
      <c r="F12" s="452"/>
      <c r="G12" s="453">
        <f>SUM(G7:G11)</f>
        <v>0</v>
      </c>
      <c r="O12" s="433">
        <v>4</v>
      </c>
      <c r="BA12" s="454">
        <f>SUM(BA7:BA11)</f>
        <v>0</v>
      </c>
      <c r="BB12" s="454">
        <f>SUM(BB7:BB11)</f>
        <v>0</v>
      </c>
      <c r="BC12" s="454">
        <f>SUM(BC7:BC11)</f>
        <v>0</v>
      </c>
      <c r="BD12" s="454">
        <f>SUM(BD7:BD11)</f>
        <v>0</v>
      </c>
      <c r="BE12" s="454">
        <f>SUM(BE7:BE11)</f>
        <v>0</v>
      </c>
    </row>
    <row r="13" spans="1:104">
      <c r="A13" s="426" t="s">
        <v>1356</v>
      </c>
      <c r="B13" s="427" t="s">
        <v>35</v>
      </c>
      <c r="C13" s="428" t="s">
        <v>1357</v>
      </c>
      <c r="D13" s="429"/>
      <c r="E13" s="430"/>
      <c r="F13" s="430"/>
      <c r="G13" s="431"/>
      <c r="H13" s="432"/>
      <c r="I13" s="432"/>
      <c r="O13" s="433">
        <v>1</v>
      </c>
    </row>
    <row r="14" spans="1:104">
      <c r="A14" s="434">
        <v>3</v>
      </c>
      <c r="B14" s="435" t="s">
        <v>1582</v>
      </c>
      <c r="C14" s="436" t="s">
        <v>1583</v>
      </c>
      <c r="D14" s="437" t="s">
        <v>1361</v>
      </c>
      <c r="E14" s="438">
        <v>0.92</v>
      </c>
      <c r="F14" s="438"/>
      <c r="G14" s="439">
        <f>E14*F14</f>
        <v>0</v>
      </c>
      <c r="O14" s="433">
        <v>2</v>
      </c>
      <c r="AA14" s="407">
        <v>1</v>
      </c>
      <c r="AB14" s="407">
        <v>1</v>
      </c>
      <c r="AC14" s="407">
        <v>1</v>
      </c>
      <c r="AZ14" s="407">
        <v>1</v>
      </c>
      <c r="BA14" s="407">
        <f>IF(AZ14=1,G14,0)</f>
        <v>0</v>
      </c>
      <c r="BB14" s="407">
        <f>IF(AZ14=2,G14,0)</f>
        <v>0</v>
      </c>
      <c r="BC14" s="407">
        <f>IF(AZ14=3,G14,0)</f>
        <v>0</v>
      </c>
      <c r="BD14" s="407">
        <f>IF(AZ14=4,G14,0)</f>
        <v>0</v>
      </c>
      <c r="BE14" s="407">
        <f>IF(AZ14=5,G14,0)</f>
        <v>0</v>
      </c>
      <c r="CA14" s="440">
        <v>1</v>
      </c>
      <c r="CB14" s="440">
        <v>1</v>
      </c>
      <c r="CZ14" s="407">
        <v>0</v>
      </c>
    </row>
    <row r="15" spans="1:104" ht="22.5">
      <c r="A15" s="441"/>
      <c r="B15" s="442"/>
      <c r="C15" s="931" t="s">
        <v>1584</v>
      </c>
      <c r="D15" s="932"/>
      <c r="E15" s="443">
        <v>0.92</v>
      </c>
      <c r="F15" s="444"/>
      <c r="G15" s="445"/>
      <c r="M15" s="446" t="s">
        <v>1584</v>
      </c>
      <c r="O15" s="433"/>
    </row>
    <row r="16" spans="1:104">
      <c r="A16" s="434">
        <v>4</v>
      </c>
      <c r="B16" s="435" t="s">
        <v>1585</v>
      </c>
      <c r="C16" s="436" t="s">
        <v>1586</v>
      </c>
      <c r="D16" s="437" t="s">
        <v>1361</v>
      </c>
      <c r="E16" s="438">
        <v>100.83240000000001</v>
      </c>
      <c r="F16" s="438"/>
      <c r="G16" s="439">
        <f>E16*F16</f>
        <v>0</v>
      </c>
      <c r="O16" s="433">
        <v>2</v>
      </c>
      <c r="AA16" s="407">
        <v>1</v>
      </c>
      <c r="AB16" s="407">
        <v>1</v>
      </c>
      <c r="AC16" s="407">
        <v>1</v>
      </c>
      <c r="AZ16" s="407">
        <v>1</v>
      </c>
      <c r="BA16" s="407">
        <f>IF(AZ16=1,G16,0)</f>
        <v>0</v>
      </c>
      <c r="BB16" s="407">
        <f>IF(AZ16=2,G16,0)</f>
        <v>0</v>
      </c>
      <c r="BC16" s="407">
        <f>IF(AZ16=3,G16,0)</f>
        <v>0</v>
      </c>
      <c r="BD16" s="407">
        <f>IF(AZ16=4,G16,0)</f>
        <v>0</v>
      </c>
      <c r="BE16" s="407">
        <f>IF(AZ16=5,G16,0)</f>
        <v>0</v>
      </c>
      <c r="CA16" s="440">
        <v>1</v>
      </c>
      <c r="CB16" s="440">
        <v>1</v>
      </c>
      <c r="CZ16" s="407">
        <v>0</v>
      </c>
    </row>
    <row r="17" spans="1:104" ht="22.5">
      <c r="A17" s="441"/>
      <c r="B17" s="442"/>
      <c r="C17" s="931" t="s">
        <v>1587</v>
      </c>
      <c r="D17" s="932"/>
      <c r="E17" s="443">
        <v>63.385899999999999</v>
      </c>
      <c r="F17" s="444"/>
      <c r="G17" s="445"/>
      <c r="M17" s="446" t="s">
        <v>1587</v>
      </c>
      <c r="O17" s="433"/>
    </row>
    <row r="18" spans="1:104">
      <c r="A18" s="441"/>
      <c r="B18" s="442"/>
      <c r="C18" s="931" t="s">
        <v>1588</v>
      </c>
      <c r="D18" s="932"/>
      <c r="E18" s="443">
        <v>40.0715</v>
      </c>
      <c r="F18" s="444"/>
      <c r="G18" s="445"/>
      <c r="M18" s="446" t="s">
        <v>1588</v>
      </c>
      <c r="O18" s="433"/>
    </row>
    <row r="19" spans="1:104">
      <c r="A19" s="441"/>
      <c r="B19" s="442"/>
      <c r="C19" s="931" t="s">
        <v>1589</v>
      </c>
      <c r="D19" s="932"/>
      <c r="E19" s="443">
        <v>-2.625</v>
      </c>
      <c r="F19" s="444"/>
      <c r="G19" s="445"/>
      <c r="M19" s="446" t="s">
        <v>1589</v>
      </c>
      <c r="O19" s="433"/>
    </row>
    <row r="20" spans="1:104">
      <c r="A20" s="434">
        <v>5</v>
      </c>
      <c r="B20" s="435" t="s">
        <v>1590</v>
      </c>
      <c r="C20" s="436" t="s">
        <v>1591</v>
      </c>
      <c r="D20" s="437" t="s">
        <v>1361</v>
      </c>
      <c r="E20" s="438">
        <v>100.83240000000001</v>
      </c>
      <c r="F20" s="438"/>
      <c r="G20" s="439">
        <f>E20*F20</f>
        <v>0</v>
      </c>
      <c r="O20" s="433">
        <v>2</v>
      </c>
      <c r="AA20" s="407">
        <v>1</v>
      </c>
      <c r="AB20" s="407">
        <v>1</v>
      </c>
      <c r="AC20" s="407">
        <v>1</v>
      </c>
      <c r="AZ20" s="407">
        <v>1</v>
      </c>
      <c r="BA20" s="407">
        <f>IF(AZ20=1,G20,0)</f>
        <v>0</v>
      </c>
      <c r="BB20" s="407">
        <f>IF(AZ20=2,G20,0)</f>
        <v>0</v>
      </c>
      <c r="BC20" s="407">
        <f>IF(AZ20=3,G20,0)</f>
        <v>0</v>
      </c>
      <c r="BD20" s="407">
        <f>IF(AZ20=4,G20,0)</f>
        <v>0</v>
      </c>
      <c r="BE20" s="407">
        <f>IF(AZ20=5,G20,0)</f>
        <v>0</v>
      </c>
      <c r="CA20" s="440">
        <v>1</v>
      </c>
      <c r="CB20" s="440">
        <v>1</v>
      </c>
      <c r="CZ20" s="407">
        <v>0</v>
      </c>
    </row>
    <row r="21" spans="1:104">
      <c r="A21" s="441"/>
      <c r="B21" s="442"/>
      <c r="C21" s="931" t="s">
        <v>1592</v>
      </c>
      <c r="D21" s="932"/>
      <c r="E21" s="443">
        <v>100.83240000000001</v>
      </c>
      <c r="F21" s="444"/>
      <c r="G21" s="445"/>
      <c r="M21" s="446" t="s">
        <v>1592</v>
      </c>
      <c r="O21" s="433"/>
    </row>
    <row r="22" spans="1:104">
      <c r="A22" s="434">
        <v>6</v>
      </c>
      <c r="B22" s="435" t="s">
        <v>1593</v>
      </c>
      <c r="C22" s="436" t="s">
        <v>1594</v>
      </c>
      <c r="D22" s="437" t="s">
        <v>1361</v>
      </c>
      <c r="E22" s="438">
        <v>4.32</v>
      </c>
      <c r="F22" s="438"/>
      <c r="G22" s="439">
        <f>E22*F22</f>
        <v>0</v>
      </c>
      <c r="O22" s="433">
        <v>2</v>
      </c>
      <c r="AA22" s="407">
        <v>1</v>
      </c>
      <c r="AB22" s="407">
        <v>1</v>
      </c>
      <c r="AC22" s="407">
        <v>1</v>
      </c>
      <c r="AZ22" s="407">
        <v>1</v>
      </c>
      <c r="BA22" s="407">
        <f>IF(AZ22=1,G22,0)</f>
        <v>0</v>
      </c>
      <c r="BB22" s="407">
        <f>IF(AZ22=2,G22,0)</f>
        <v>0</v>
      </c>
      <c r="BC22" s="407">
        <f>IF(AZ22=3,G22,0)</f>
        <v>0</v>
      </c>
      <c r="BD22" s="407">
        <f>IF(AZ22=4,G22,0)</f>
        <v>0</v>
      </c>
      <c r="BE22" s="407">
        <f>IF(AZ22=5,G22,0)</f>
        <v>0</v>
      </c>
      <c r="CA22" s="440">
        <v>1</v>
      </c>
      <c r="CB22" s="440">
        <v>1</v>
      </c>
      <c r="CZ22" s="407">
        <v>0</v>
      </c>
    </row>
    <row r="23" spans="1:104">
      <c r="A23" s="441"/>
      <c r="B23" s="442"/>
      <c r="C23" s="931" t="s">
        <v>1595</v>
      </c>
      <c r="D23" s="932"/>
      <c r="E23" s="443">
        <v>4.32</v>
      </c>
      <c r="F23" s="444"/>
      <c r="G23" s="445"/>
      <c r="M23" s="446" t="s">
        <v>1595</v>
      </c>
      <c r="O23" s="433"/>
    </row>
    <row r="24" spans="1:104">
      <c r="A24" s="434">
        <v>7</v>
      </c>
      <c r="B24" s="435" t="s">
        <v>1596</v>
      </c>
      <c r="C24" s="436" t="s">
        <v>1597</v>
      </c>
      <c r="D24" s="437" t="s">
        <v>1361</v>
      </c>
      <c r="E24" s="438">
        <v>44.190800000000003</v>
      </c>
      <c r="F24" s="438"/>
      <c r="G24" s="439">
        <f>E24*F24</f>
        <v>0</v>
      </c>
      <c r="O24" s="433">
        <v>2</v>
      </c>
      <c r="AA24" s="407">
        <v>1</v>
      </c>
      <c r="AB24" s="407">
        <v>1</v>
      </c>
      <c r="AC24" s="407">
        <v>1</v>
      </c>
      <c r="AZ24" s="407">
        <v>1</v>
      </c>
      <c r="BA24" s="407">
        <f>IF(AZ24=1,G24,0)</f>
        <v>0</v>
      </c>
      <c r="BB24" s="407">
        <f>IF(AZ24=2,G24,0)</f>
        <v>0</v>
      </c>
      <c r="BC24" s="407">
        <f>IF(AZ24=3,G24,0)</f>
        <v>0</v>
      </c>
      <c r="BD24" s="407">
        <f>IF(AZ24=4,G24,0)</f>
        <v>0</v>
      </c>
      <c r="BE24" s="407">
        <f>IF(AZ24=5,G24,0)</f>
        <v>0</v>
      </c>
      <c r="CA24" s="440">
        <v>1</v>
      </c>
      <c r="CB24" s="440">
        <v>1</v>
      </c>
      <c r="CZ24" s="407">
        <v>0</v>
      </c>
    </row>
    <row r="25" spans="1:104">
      <c r="A25" s="441"/>
      <c r="B25" s="442"/>
      <c r="C25" s="931" t="s">
        <v>1598</v>
      </c>
      <c r="D25" s="932"/>
      <c r="E25" s="443">
        <v>0</v>
      </c>
      <c r="F25" s="444"/>
      <c r="G25" s="445"/>
      <c r="M25" s="446" t="s">
        <v>1598</v>
      </c>
      <c r="O25" s="433"/>
    </row>
    <row r="26" spans="1:104">
      <c r="A26" s="441"/>
      <c r="B26" s="442"/>
      <c r="C26" s="931" t="s">
        <v>1599</v>
      </c>
      <c r="D26" s="932"/>
      <c r="E26" s="443">
        <v>0</v>
      </c>
      <c r="F26" s="444"/>
      <c r="G26" s="445"/>
      <c r="M26" s="446" t="s">
        <v>1599</v>
      </c>
      <c r="O26" s="433"/>
    </row>
    <row r="27" spans="1:104">
      <c r="A27" s="441"/>
      <c r="B27" s="442"/>
      <c r="C27" s="931" t="s">
        <v>1600</v>
      </c>
      <c r="D27" s="932"/>
      <c r="E27" s="443">
        <v>11.9251</v>
      </c>
      <c r="F27" s="444"/>
      <c r="G27" s="445"/>
      <c r="M27" s="446" t="s">
        <v>1600</v>
      </c>
      <c r="O27" s="433"/>
    </row>
    <row r="28" spans="1:104">
      <c r="A28" s="441"/>
      <c r="B28" s="442"/>
      <c r="C28" s="931" t="s">
        <v>1601</v>
      </c>
      <c r="D28" s="932"/>
      <c r="E28" s="443">
        <v>5.6940999999999997</v>
      </c>
      <c r="F28" s="444"/>
      <c r="G28" s="445"/>
      <c r="M28" s="446" t="s">
        <v>1601</v>
      </c>
      <c r="O28" s="433"/>
    </row>
    <row r="29" spans="1:104">
      <c r="A29" s="441"/>
      <c r="B29" s="442"/>
      <c r="C29" s="931" t="s">
        <v>1602</v>
      </c>
      <c r="D29" s="932"/>
      <c r="E29" s="443">
        <v>3.3319999999999999</v>
      </c>
      <c r="F29" s="444"/>
      <c r="G29" s="445"/>
      <c r="M29" s="446" t="s">
        <v>1602</v>
      </c>
      <c r="O29" s="433"/>
    </row>
    <row r="30" spans="1:104">
      <c r="A30" s="441"/>
      <c r="B30" s="442"/>
      <c r="C30" s="933" t="s">
        <v>1603</v>
      </c>
      <c r="D30" s="932"/>
      <c r="E30" s="455">
        <v>20.9512</v>
      </c>
      <c r="F30" s="444"/>
      <c r="G30" s="445"/>
      <c r="M30" s="446" t="s">
        <v>1603</v>
      </c>
      <c r="O30" s="433"/>
    </row>
    <row r="31" spans="1:104">
      <c r="A31" s="441"/>
      <c r="B31" s="442"/>
      <c r="C31" s="931" t="s">
        <v>1604</v>
      </c>
      <c r="D31" s="932"/>
      <c r="E31" s="443">
        <v>0</v>
      </c>
      <c r="F31" s="444"/>
      <c r="G31" s="445"/>
      <c r="M31" s="446" t="s">
        <v>1604</v>
      </c>
      <c r="O31" s="433"/>
    </row>
    <row r="32" spans="1:104">
      <c r="A32" s="441"/>
      <c r="B32" s="442"/>
      <c r="C32" s="931" t="s">
        <v>1605</v>
      </c>
      <c r="D32" s="932"/>
      <c r="E32" s="443">
        <v>1.0149999999999999</v>
      </c>
      <c r="F32" s="444"/>
      <c r="G32" s="445"/>
      <c r="M32" s="446" t="s">
        <v>1605</v>
      </c>
      <c r="O32" s="433"/>
    </row>
    <row r="33" spans="1:104" ht="22.5">
      <c r="A33" s="441"/>
      <c r="B33" s="442"/>
      <c r="C33" s="931" t="s">
        <v>1606</v>
      </c>
      <c r="D33" s="932"/>
      <c r="E33" s="443">
        <v>2.9485999999999999</v>
      </c>
      <c r="F33" s="444"/>
      <c r="G33" s="445"/>
      <c r="M33" s="446" t="s">
        <v>1606</v>
      </c>
      <c r="O33" s="433"/>
    </row>
    <row r="34" spans="1:104">
      <c r="A34" s="441"/>
      <c r="B34" s="442"/>
      <c r="C34" s="931" t="s">
        <v>1607</v>
      </c>
      <c r="D34" s="932"/>
      <c r="E34" s="443">
        <v>2.548</v>
      </c>
      <c r="F34" s="444"/>
      <c r="G34" s="445"/>
      <c r="M34" s="446" t="s">
        <v>1607</v>
      </c>
      <c r="O34" s="433"/>
    </row>
    <row r="35" spans="1:104">
      <c r="A35" s="441"/>
      <c r="B35" s="442"/>
      <c r="C35" s="933" t="s">
        <v>1603</v>
      </c>
      <c r="D35" s="932"/>
      <c r="E35" s="455">
        <v>6.5115999999999996</v>
      </c>
      <c r="F35" s="444"/>
      <c r="G35" s="445"/>
      <c r="M35" s="446" t="s">
        <v>1603</v>
      </c>
      <c r="O35" s="433"/>
    </row>
    <row r="36" spans="1:104">
      <c r="A36" s="441"/>
      <c r="B36" s="442"/>
      <c r="C36" s="931" t="s">
        <v>1608</v>
      </c>
      <c r="D36" s="932"/>
      <c r="E36" s="443">
        <v>3</v>
      </c>
      <c r="F36" s="444"/>
      <c r="G36" s="445"/>
      <c r="M36" s="446" t="s">
        <v>1608</v>
      </c>
      <c r="O36" s="433"/>
    </row>
    <row r="37" spans="1:104">
      <c r="A37" s="441"/>
      <c r="B37" s="442"/>
      <c r="C37" s="933" t="s">
        <v>1603</v>
      </c>
      <c r="D37" s="932"/>
      <c r="E37" s="455">
        <v>3</v>
      </c>
      <c r="F37" s="444"/>
      <c r="G37" s="445"/>
      <c r="M37" s="446" t="s">
        <v>1603</v>
      </c>
      <c r="O37" s="433"/>
    </row>
    <row r="38" spans="1:104">
      <c r="A38" s="441"/>
      <c r="B38" s="442"/>
      <c r="C38" s="931" t="s">
        <v>1609</v>
      </c>
      <c r="D38" s="932"/>
      <c r="E38" s="443">
        <v>13.728</v>
      </c>
      <c r="F38" s="444"/>
      <c r="G38" s="445"/>
      <c r="M38" s="446" t="s">
        <v>1609</v>
      </c>
      <c r="O38" s="433"/>
    </row>
    <row r="39" spans="1:104">
      <c r="A39" s="441"/>
      <c r="B39" s="442"/>
      <c r="C39" s="933" t="s">
        <v>1603</v>
      </c>
      <c r="D39" s="932"/>
      <c r="E39" s="455">
        <v>13.728</v>
      </c>
      <c r="F39" s="444"/>
      <c r="G39" s="445"/>
      <c r="M39" s="446" t="s">
        <v>1603</v>
      </c>
      <c r="O39" s="433"/>
    </row>
    <row r="40" spans="1:104">
      <c r="A40" s="434">
        <v>8</v>
      </c>
      <c r="B40" s="435" t="s">
        <v>1610</v>
      </c>
      <c r="C40" s="436" t="s">
        <v>1611</v>
      </c>
      <c r="D40" s="437" t="s">
        <v>1361</v>
      </c>
      <c r="E40" s="438">
        <v>149.3424</v>
      </c>
      <c r="F40" s="438"/>
      <c r="G40" s="439">
        <f>E40*F40</f>
        <v>0</v>
      </c>
      <c r="O40" s="433">
        <v>2</v>
      </c>
      <c r="AA40" s="407">
        <v>1</v>
      </c>
      <c r="AB40" s="407">
        <v>1</v>
      </c>
      <c r="AC40" s="407">
        <v>1</v>
      </c>
      <c r="AZ40" s="407">
        <v>1</v>
      </c>
      <c r="BA40" s="407">
        <f>IF(AZ40=1,G40,0)</f>
        <v>0</v>
      </c>
      <c r="BB40" s="407">
        <f>IF(AZ40=2,G40,0)</f>
        <v>0</v>
      </c>
      <c r="BC40" s="407">
        <f>IF(AZ40=3,G40,0)</f>
        <v>0</v>
      </c>
      <c r="BD40" s="407">
        <f>IF(AZ40=4,G40,0)</f>
        <v>0</v>
      </c>
      <c r="BE40" s="407">
        <f>IF(AZ40=5,G40,0)</f>
        <v>0</v>
      </c>
      <c r="CA40" s="440">
        <v>1</v>
      </c>
      <c r="CB40" s="440">
        <v>1</v>
      </c>
      <c r="CZ40" s="407">
        <v>0</v>
      </c>
    </row>
    <row r="41" spans="1:104">
      <c r="A41" s="441"/>
      <c r="B41" s="442"/>
      <c r="C41" s="931" t="s">
        <v>1612</v>
      </c>
      <c r="D41" s="932"/>
      <c r="E41" s="443">
        <v>4.32</v>
      </c>
      <c r="F41" s="444"/>
      <c r="G41" s="445"/>
      <c r="M41" s="446" t="s">
        <v>1612</v>
      </c>
      <c r="O41" s="433"/>
    </row>
    <row r="42" spans="1:104">
      <c r="A42" s="441"/>
      <c r="B42" s="442"/>
      <c r="C42" s="931" t="s">
        <v>1613</v>
      </c>
      <c r="D42" s="932"/>
      <c r="E42" s="443">
        <v>100.83240000000001</v>
      </c>
      <c r="F42" s="444"/>
      <c r="G42" s="445"/>
      <c r="M42" s="446" t="s">
        <v>1613</v>
      </c>
      <c r="O42" s="433"/>
    </row>
    <row r="43" spans="1:104">
      <c r="A43" s="441"/>
      <c r="B43" s="442"/>
      <c r="C43" s="931" t="s">
        <v>1614</v>
      </c>
      <c r="D43" s="932"/>
      <c r="E43" s="443">
        <v>44.19</v>
      </c>
      <c r="F43" s="444"/>
      <c r="G43" s="445"/>
      <c r="M43" s="446" t="s">
        <v>1614</v>
      </c>
      <c r="O43" s="433"/>
    </row>
    <row r="44" spans="1:104">
      <c r="A44" s="434">
        <v>9</v>
      </c>
      <c r="B44" s="435" t="s">
        <v>1615</v>
      </c>
      <c r="C44" s="436" t="s">
        <v>1616</v>
      </c>
      <c r="D44" s="437" t="s">
        <v>1361</v>
      </c>
      <c r="E44" s="438">
        <v>105.85</v>
      </c>
      <c r="F44" s="438"/>
      <c r="G44" s="439">
        <f>E44*F44</f>
        <v>0</v>
      </c>
      <c r="O44" s="433">
        <v>2</v>
      </c>
      <c r="AA44" s="407">
        <v>1</v>
      </c>
      <c r="AB44" s="407">
        <v>1</v>
      </c>
      <c r="AC44" s="407">
        <v>1</v>
      </c>
      <c r="AZ44" s="407">
        <v>1</v>
      </c>
      <c r="BA44" s="407">
        <f>IF(AZ44=1,G44,0)</f>
        <v>0</v>
      </c>
      <c r="BB44" s="407">
        <f>IF(AZ44=2,G44,0)</f>
        <v>0</v>
      </c>
      <c r="BC44" s="407">
        <f>IF(AZ44=3,G44,0)</f>
        <v>0</v>
      </c>
      <c r="BD44" s="407">
        <f>IF(AZ44=4,G44,0)</f>
        <v>0</v>
      </c>
      <c r="BE44" s="407">
        <f>IF(AZ44=5,G44,0)</f>
        <v>0</v>
      </c>
      <c r="CA44" s="440">
        <v>1</v>
      </c>
      <c r="CB44" s="440">
        <v>1</v>
      </c>
      <c r="CZ44" s="407">
        <v>0</v>
      </c>
    </row>
    <row r="45" spans="1:104">
      <c r="A45" s="441"/>
      <c r="B45" s="442"/>
      <c r="C45" s="931" t="s">
        <v>1617</v>
      </c>
      <c r="D45" s="932"/>
      <c r="E45" s="443">
        <v>105.85</v>
      </c>
      <c r="F45" s="444"/>
      <c r="G45" s="445"/>
      <c r="M45" s="446" t="s">
        <v>1617</v>
      </c>
      <c r="O45" s="433"/>
    </row>
    <row r="46" spans="1:104">
      <c r="A46" s="434">
        <v>10</v>
      </c>
      <c r="B46" s="435" t="s">
        <v>1618</v>
      </c>
      <c r="C46" s="436" t="s">
        <v>1619</v>
      </c>
      <c r="D46" s="437" t="s">
        <v>1361</v>
      </c>
      <c r="E46" s="438">
        <v>1587.75</v>
      </c>
      <c r="F46" s="438"/>
      <c r="G46" s="439">
        <f>E46*F46</f>
        <v>0</v>
      </c>
      <c r="O46" s="433">
        <v>2</v>
      </c>
      <c r="AA46" s="407">
        <v>1</v>
      </c>
      <c r="AB46" s="407">
        <v>1</v>
      </c>
      <c r="AC46" s="407">
        <v>1</v>
      </c>
      <c r="AZ46" s="407">
        <v>1</v>
      </c>
      <c r="BA46" s="407">
        <f>IF(AZ46=1,G46,0)</f>
        <v>0</v>
      </c>
      <c r="BB46" s="407">
        <f>IF(AZ46=2,G46,0)</f>
        <v>0</v>
      </c>
      <c r="BC46" s="407">
        <f>IF(AZ46=3,G46,0)</f>
        <v>0</v>
      </c>
      <c r="BD46" s="407">
        <f>IF(AZ46=4,G46,0)</f>
        <v>0</v>
      </c>
      <c r="BE46" s="407">
        <f>IF(AZ46=5,G46,0)</f>
        <v>0</v>
      </c>
      <c r="CA46" s="440">
        <v>1</v>
      </c>
      <c r="CB46" s="440">
        <v>1</v>
      </c>
      <c r="CZ46" s="407">
        <v>0</v>
      </c>
    </row>
    <row r="47" spans="1:104">
      <c r="A47" s="441"/>
      <c r="B47" s="442"/>
      <c r="C47" s="931" t="s">
        <v>1620</v>
      </c>
      <c r="D47" s="932"/>
      <c r="E47" s="443">
        <v>1587.75</v>
      </c>
      <c r="F47" s="444"/>
      <c r="G47" s="445"/>
      <c r="M47" s="446" t="s">
        <v>1620</v>
      </c>
      <c r="O47" s="433"/>
    </row>
    <row r="48" spans="1:104" ht="22.5">
      <c r="A48" s="434">
        <v>11</v>
      </c>
      <c r="B48" s="435" t="s">
        <v>1621</v>
      </c>
      <c r="C48" s="436" t="s">
        <v>1622</v>
      </c>
      <c r="D48" s="437" t="s">
        <v>1361</v>
      </c>
      <c r="E48" s="438">
        <v>105.85</v>
      </c>
      <c r="F48" s="438"/>
      <c r="G48" s="439">
        <f>E48*F48</f>
        <v>0</v>
      </c>
      <c r="O48" s="433">
        <v>2</v>
      </c>
      <c r="AA48" s="407">
        <v>1</v>
      </c>
      <c r="AB48" s="407">
        <v>1</v>
      </c>
      <c r="AC48" s="407">
        <v>1</v>
      </c>
      <c r="AZ48" s="407">
        <v>1</v>
      </c>
      <c r="BA48" s="407">
        <f>IF(AZ48=1,G48,0)</f>
        <v>0</v>
      </c>
      <c r="BB48" s="407">
        <f>IF(AZ48=2,G48,0)</f>
        <v>0</v>
      </c>
      <c r="BC48" s="407">
        <f>IF(AZ48=3,G48,0)</f>
        <v>0</v>
      </c>
      <c r="BD48" s="407">
        <f>IF(AZ48=4,G48,0)</f>
        <v>0</v>
      </c>
      <c r="BE48" s="407">
        <f>IF(AZ48=5,G48,0)</f>
        <v>0</v>
      </c>
      <c r="CA48" s="440">
        <v>1</v>
      </c>
      <c r="CB48" s="440">
        <v>1</v>
      </c>
      <c r="CZ48" s="407">
        <v>0</v>
      </c>
    </row>
    <row r="49" spans="1:104">
      <c r="A49" s="434">
        <v>12</v>
      </c>
      <c r="B49" s="435" t="s">
        <v>1370</v>
      </c>
      <c r="C49" s="436" t="s">
        <v>1623</v>
      </c>
      <c r="D49" s="437" t="s">
        <v>1361</v>
      </c>
      <c r="E49" s="438">
        <v>3</v>
      </c>
      <c r="F49" s="438"/>
      <c r="G49" s="439">
        <f>E49*F49</f>
        <v>0</v>
      </c>
      <c r="O49" s="433">
        <v>2</v>
      </c>
      <c r="AA49" s="407">
        <v>1</v>
      </c>
      <c r="AB49" s="407">
        <v>1</v>
      </c>
      <c r="AC49" s="407">
        <v>1</v>
      </c>
      <c r="AZ49" s="407">
        <v>1</v>
      </c>
      <c r="BA49" s="407">
        <f>IF(AZ49=1,G49,0)</f>
        <v>0</v>
      </c>
      <c r="BB49" s="407">
        <f>IF(AZ49=2,G49,0)</f>
        <v>0</v>
      </c>
      <c r="BC49" s="407">
        <f>IF(AZ49=3,G49,0)</f>
        <v>0</v>
      </c>
      <c r="BD49" s="407">
        <f>IF(AZ49=4,G49,0)</f>
        <v>0</v>
      </c>
      <c r="BE49" s="407">
        <f>IF(AZ49=5,G49,0)</f>
        <v>0</v>
      </c>
      <c r="CA49" s="440">
        <v>1</v>
      </c>
      <c r="CB49" s="440">
        <v>1</v>
      </c>
      <c r="CZ49" s="407">
        <v>0</v>
      </c>
    </row>
    <row r="50" spans="1:104">
      <c r="A50" s="441"/>
      <c r="B50" s="442"/>
      <c r="C50" s="931" t="s">
        <v>1624</v>
      </c>
      <c r="D50" s="932"/>
      <c r="E50" s="443">
        <v>3</v>
      </c>
      <c r="F50" s="444"/>
      <c r="G50" s="445"/>
      <c r="M50" s="446" t="s">
        <v>1624</v>
      </c>
      <c r="O50" s="433"/>
    </row>
    <row r="51" spans="1:104">
      <c r="A51" s="434">
        <v>13</v>
      </c>
      <c r="B51" s="435" t="s">
        <v>1625</v>
      </c>
      <c r="C51" s="436" t="s">
        <v>1626</v>
      </c>
      <c r="D51" s="437" t="s">
        <v>1361</v>
      </c>
      <c r="E51" s="438">
        <v>43.4878</v>
      </c>
      <c r="F51" s="438"/>
      <c r="G51" s="439">
        <f>E51*F51</f>
        <v>0</v>
      </c>
      <c r="O51" s="433">
        <v>2</v>
      </c>
      <c r="AA51" s="407">
        <v>1</v>
      </c>
      <c r="AB51" s="407">
        <v>1</v>
      </c>
      <c r="AC51" s="407">
        <v>1</v>
      </c>
      <c r="AZ51" s="407">
        <v>1</v>
      </c>
      <c r="BA51" s="407">
        <f>IF(AZ51=1,G51,0)</f>
        <v>0</v>
      </c>
      <c r="BB51" s="407">
        <f>IF(AZ51=2,G51,0)</f>
        <v>0</v>
      </c>
      <c r="BC51" s="407">
        <f>IF(AZ51=3,G51,0)</f>
        <v>0</v>
      </c>
      <c r="BD51" s="407">
        <f>IF(AZ51=4,G51,0)</f>
        <v>0</v>
      </c>
      <c r="BE51" s="407">
        <f>IF(AZ51=5,G51,0)</f>
        <v>0</v>
      </c>
      <c r="CA51" s="440">
        <v>1</v>
      </c>
      <c r="CB51" s="440">
        <v>1</v>
      </c>
      <c r="CZ51" s="407">
        <v>0</v>
      </c>
    </row>
    <row r="52" spans="1:104">
      <c r="A52" s="441"/>
      <c r="B52" s="442"/>
      <c r="C52" s="931" t="s">
        <v>1627</v>
      </c>
      <c r="D52" s="932"/>
      <c r="E52" s="443">
        <v>0</v>
      </c>
      <c r="F52" s="444"/>
      <c r="G52" s="445"/>
      <c r="M52" s="446" t="s">
        <v>1627</v>
      </c>
      <c r="O52" s="433"/>
    </row>
    <row r="53" spans="1:104">
      <c r="A53" s="441"/>
      <c r="B53" s="442"/>
      <c r="C53" s="931" t="s">
        <v>1599</v>
      </c>
      <c r="D53" s="932"/>
      <c r="E53" s="443">
        <v>0</v>
      </c>
      <c r="F53" s="444"/>
      <c r="G53" s="445"/>
      <c r="M53" s="446" t="s">
        <v>1599</v>
      </c>
      <c r="O53" s="433"/>
    </row>
    <row r="54" spans="1:104">
      <c r="A54" s="441"/>
      <c r="B54" s="442"/>
      <c r="C54" s="931" t="s">
        <v>1600</v>
      </c>
      <c r="D54" s="932"/>
      <c r="E54" s="443">
        <v>11.9251</v>
      </c>
      <c r="F54" s="444"/>
      <c r="G54" s="445"/>
      <c r="M54" s="446" t="s">
        <v>1600</v>
      </c>
      <c r="O54" s="433"/>
    </row>
    <row r="55" spans="1:104">
      <c r="A55" s="441"/>
      <c r="B55" s="442"/>
      <c r="C55" s="931" t="s">
        <v>1601</v>
      </c>
      <c r="D55" s="932"/>
      <c r="E55" s="443">
        <v>5.6940999999999997</v>
      </c>
      <c r="F55" s="444"/>
      <c r="G55" s="445"/>
      <c r="M55" s="446" t="s">
        <v>1601</v>
      </c>
      <c r="O55" s="433"/>
    </row>
    <row r="56" spans="1:104">
      <c r="A56" s="441"/>
      <c r="B56" s="442"/>
      <c r="C56" s="931" t="s">
        <v>1602</v>
      </c>
      <c r="D56" s="932"/>
      <c r="E56" s="443">
        <v>3.3319999999999999</v>
      </c>
      <c r="F56" s="444"/>
      <c r="G56" s="445"/>
      <c r="M56" s="446" t="s">
        <v>1602</v>
      </c>
      <c r="O56" s="433"/>
    </row>
    <row r="57" spans="1:104">
      <c r="A57" s="441"/>
      <c r="B57" s="442"/>
      <c r="C57" s="933" t="s">
        <v>1603</v>
      </c>
      <c r="D57" s="932"/>
      <c r="E57" s="455">
        <v>20.9512</v>
      </c>
      <c r="F57" s="444"/>
      <c r="G57" s="445"/>
      <c r="M57" s="446" t="s">
        <v>1603</v>
      </c>
      <c r="O57" s="433"/>
    </row>
    <row r="58" spans="1:104">
      <c r="A58" s="441"/>
      <c r="B58" s="442"/>
      <c r="C58" s="931" t="s">
        <v>1604</v>
      </c>
      <c r="D58" s="932"/>
      <c r="E58" s="443">
        <v>0</v>
      </c>
      <c r="F58" s="444"/>
      <c r="G58" s="445"/>
      <c r="M58" s="446" t="s">
        <v>1604</v>
      </c>
      <c r="O58" s="433"/>
    </row>
    <row r="59" spans="1:104">
      <c r="A59" s="441"/>
      <c r="B59" s="442"/>
      <c r="C59" s="931" t="s">
        <v>1605</v>
      </c>
      <c r="D59" s="932"/>
      <c r="E59" s="443">
        <v>1.0149999999999999</v>
      </c>
      <c r="F59" s="444"/>
      <c r="G59" s="445"/>
      <c r="M59" s="446" t="s">
        <v>1605</v>
      </c>
      <c r="O59" s="433"/>
    </row>
    <row r="60" spans="1:104" ht="22.5">
      <c r="A60" s="441"/>
      <c r="B60" s="442"/>
      <c r="C60" s="931" t="s">
        <v>1606</v>
      </c>
      <c r="D60" s="932"/>
      <c r="E60" s="443">
        <v>2.9485999999999999</v>
      </c>
      <c r="F60" s="444"/>
      <c r="G60" s="445"/>
      <c r="M60" s="446" t="s">
        <v>1606</v>
      </c>
      <c r="O60" s="433"/>
    </row>
    <row r="61" spans="1:104">
      <c r="A61" s="441"/>
      <c r="B61" s="442"/>
      <c r="C61" s="931" t="s">
        <v>1607</v>
      </c>
      <c r="D61" s="932"/>
      <c r="E61" s="443">
        <v>2.548</v>
      </c>
      <c r="F61" s="444"/>
      <c r="G61" s="445"/>
      <c r="M61" s="446" t="s">
        <v>1607</v>
      </c>
      <c r="O61" s="433"/>
    </row>
    <row r="62" spans="1:104">
      <c r="A62" s="441"/>
      <c r="B62" s="442"/>
      <c r="C62" s="933" t="s">
        <v>1603</v>
      </c>
      <c r="D62" s="932"/>
      <c r="E62" s="455">
        <v>6.5115999999999996</v>
      </c>
      <c r="F62" s="444"/>
      <c r="G62" s="445"/>
      <c r="M62" s="446" t="s">
        <v>1603</v>
      </c>
      <c r="O62" s="433"/>
    </row>
    <row r="63" spans="1:104">
      <c r="A63" s="441"/>
      <c r="B63" s="442"/>
      <c r="C63" s="931" t="s">
        <v>1628</v>
      </c>
      <c r="D63" s="932"/>
      <c r="E63" s="443">
        <v>5.2969999999999997</v>
      </c>
      <c r="F63" s="444"/>
      <c r="G63" s="445"/>
      <c r="M63" s="446" t="s">
        <v>1628</v>
      </c>
      <c r="O63" s="433"/>
    </row>
    <row r="64" spans="1:104">
      <c r="A64" s="441"/>
      <c r="B64" s="442"/>
      <c r="C64" s="933" t="s">
        <v>1603</v>
      </c>
      <c r="D64" s="932"/>
      <c r="E64" s="455">
        <v>5.2969999999999997</v>
      </c>
      <c r="F64" s="444"/>
      <c r="G64" s="445"/>
      <c r="M64" s="446" t="s">
        <v>1603</v>
      </c>
      <c r="O64" s="433"/>
    </row>
    <row r="65" spans="1:104">
      <c r="A65" s="441"/>
      <c r="B65" s="442"/>
      <c r="C65" s="931" t="s">
        <v>1629</v>
      </c>
      <c r="D65" s="932"/>
      <c r="E65" s="443">
        <v>13.728</v>
      </c>
      <c r="F65" s="444"/>
      <c r="G65" s="445"/>
      <c r="M65" s="446" t="s">
        <v>1629</v>
      </c>
      <c r="O65" s="433"/>
    </row>
    <row r="66" spans="1:104">
      <c r="A66" s="441"/>
      <c r="B66" s="442"/>
      <c r="C66" s="933" t="s">
        <v>1603</v>
      </c>
      <c r="D66" s="932"/>
      <c r="E66" s="455">
        <v>13.728</v>
      </c>
      <c r="F66" s="444"/>
      <c r="G66" s="445"/>
      <c r="M66" s="446" t="s">
        <v>1603</v>
      </c>
      <c r="O66" s="433"/>
    </row>
    <row r="67" spans="1:104">
      <c r="A67" s="441"/>
      <c r="B67" s="442"/>
      <c r="C67" s="931" t="s">
        <v>1630</v>
      </c>
      <c r="D67" s="932"/>
      <c r="E67" s="443">
        <v>-3</v>
      </c>
      <c r="F67" s="444"/>
      <c r="G67" s="445"/>
      <c r="M67" s="446" t="s">
        <v>1630</v>
      </c>
      <c r="O67" s="433"/>
    </row>
    <row r="68" spans="1:104">
      <c r="A68" s="441"/>
      <c r="B68" s="442"/>
      <c r="C68" s="933" t="s">
        <v>1603</v>
      </c>
      <c r="D68" s="932"/>
      <c r="E68" s="455">
        <v>-3</v>
      </c>
      <c r="F68" s="444"/>
      <c r="G68" s="445"/>
      <c r="M68" s="446" t="s">
        <v>1603</v>
      </c>
      <c r="O68" s="433"/>
    </row>
    <row r="69" spans="1:104">
      <c r="A69" s="434">
        <v>14</v>
      </c>
      <c r="B69" s="435" t="s">
        <v>1631</v>
      </c>
      <c r="C69" s="436" t="s">
        <v>1632</v>
      </c>
      <c r="D69" s="437" t="s">
        <v>166</v>
      </c>
      <c r="E69" s="438">
        <v>141.7225</v>
      </c>
      <c r="F69" s="438"/>
      <c r="G69" s="439">
        <f>E69*F69</f>
        <v>0</v>
      </c>
      <c r="O69" s="433">
        <v>2</v>
      </c>
      <c r="AA69" s="407">
        <v>1</v>
      </c>
      <c r="AB69" s="407">
        <v>1</v>
      </c>
      <c r="AC69" s="407">
        <v>1</v>
      </c>
      <c r="AZ69" s="407">
        <v>1</v>
      </c>
      <c r="BA69" s="407">
        <f>IF(AZ69=1,G69,0)</f>
        <v>0</v>
      </c>
      <c r="BB69" s="407">
        <f>IF(AZ69=2,G69,0)</f>
        <v>0</v>
      </c>
      <c r="BC69" s="407">
        <f>IF(AZ69=3,G69,0)</f>
        <v>0</v>
      </c>
      <c r="BD69" s="407">
        <f>IF(AZ69=4,G69,0)</f>
        <v>0</v>
      </c>
      <c r="BE69" s="407">
        <f>IF(AZ69=5,G69,0)</f>
        <v>0</v>
      </c>
      <c r="CA69" s="440">
        <v>1</v>
      </c>
      <c r="CB69" s="440">
        <v>1</v>
      </c>
      <c r="CZ69" s="407">
        <v>0</v>
      </c>
    </row>
    <row r="70" spans="1:104" ht="22.5">
      <c r="A70" s="441"/>
      <c r="B70" s="442"/>
      <c r="C70" s="931" t="s">
        <v>1633</v>
      </c>
      <c r="D70" s="932"/>
      <c r="E70" s="443">
        <v>86.83</v>
      </c>
      <c r="F70" s="444"/>
      <c r="G70" s="445"/>
      <c r="M70" s="446" t="s">
        <v>1633</v>
      </c>
      <c r="O70" s="433"/>
    </row>
    <row r="71" spans="1:104">
      <c r="A71" s="441"/>
      <c r="B71" s="442"/>
      <c r="C71" s="931" t="s">
        <v>1634</v>
      </c>
      <c r="D71" s="932"/>
      <c r="E71" s="443">
        <v>54.892499999999998</v>
      </c>
      <c r="F71" s="444"/>
      <c r="G71" s="445"/>
      <c r="M71" s="446" t="s">
        <v>1634</v>
      </c>
      <c r="O71" s="433"/>
    </row>
    <row r="72" spans="1:104">
      <c r="A72" s="434">
        <v>15</v>
      </c>
      <c r="B72" s="435" t="s">
        <v>1635</v>
      </c>
      <c r="C72" s="436" t="s">
        <v>1636</v>
      </c>
      <c r="D72" s="437" t="s">
        <v>166</v>
      </c>
      <c r="E72" s="438">
        <v>94.1</v>
      </c>
      <c r="F72" s="438"/>
      <c r="G72" s="439">
        <f>E72*F72</f>
        <v>0</v>
      </c>
      <c r="O72" s="433">
        <v>2</v>
      </c>
      <c r="AA72" s="407">
        <v>1</v>
      </c>
      <c r="AB72" s="407">
        <v>1</v>
      </c>
      <c r="AC72" s="407">
        <v>1</v>
      </c>
      <c r="AZ72" s="407">
        <v>1</v>
      </c>
      <c r="BA72" s="407">
        <f>IF(AZ72=1,G72,0)</f>
        <v>0</v>
      </c>
      <c r="BB72" s="407">
        <f>IF(AZ72=2,G72,0)</f>
        <v>0</v>
      </c>
      <c r="BC72" s="407">
        <f>IF(AZ72=3,G72,0)</f>
        <v>0</v>
      </c>
      <c r="BD72" s="407">
        <f>IF(AZ72=4,G72,0)</f>
        <v>0</v>
      </c>
      <c r="BE72" s="407">
        <f>IF(AZ72=5,G72,0)</f>
        <v>0</v>
      </c>
      <c r="CA72" s="440">
        <v>1</v>
      </c>
      <c r="CB72" s="440">
        <v>1</v>
      </c>
      <c r="CZ72" s="407">
        <v>0</v>
      </c>
    </row>
    <row r="73" spans="1:104">
      <c r="A73" s="441"/>
      <c r="B73" s="442"/>
      <c r="C73" s="931" t="s">
        <v>1637</v>
      </c>
      <c r="D73" s="932"/>
      <c r="E73" s="443">
        <v>94.1</v>
      </c>
      <c r="F73" s="444"/>
      <c r="G73" s="445"/>
      <c r="M73" s="446" t="s">
        <v>1637</v>
      </c>
      <c r="O73" s="433"/>
    </row>
    <row r="74" spans="1:104" ht="22.5">
      <c r="A74" s="434">
        <v>16</v>
      </c>
      <c r="B74" s="435" t="s">
        <v>1638</v>
      </c>
      <c r="C74" s="436" t="s">
        <v>1639</v>
      </c>
      <c r="D74" s="437" t="s">
        <v>1361</v>
      </c>
      <c r="E74" s="438">
        <v>4.4370000000000003</v>
      </c>
      <c r="F74" s="438"/>
      <c r="G74" s="439">
        <f>E74*F74</f>
        <v>0</v>
      </c>
      <c r="O74" s="433">
        <v>2</v>
      </c>
      <c r="AA74" s="407">
        <v>12</v>
      </c>
      <c r="AB74" s="407">
        <v>0</v>
      </c>
      <c r="AC74" s="407">
        <v>74</v>
      </c>
      <c r="AZ74" s="407">
        <v>1</v>
      </c>
      <c r="BA74" s="407">
        <f>IF(AZ74=1,G74,0)</f>
        <v>0</v>
      </c>
      <c r="BB74" s="407">
        <f>IF(AZ74=2,G74,0)</f>
        <v>0</v>
      </c>
      <c r="BC74" s="407">
        <f>IF(AZ74=3,G74,0)</f>
        <v>0</v>
      </c>
      <c r="BD74" s="407">
        <f>IF(AZ74=4,G74,0)</f>
        <v>0</v>
      </c>
      <c r="BE74" s="407">
        <f>IF(AZ74=5,G74,0)</f>
        <v>0</v>
      </c>
      <c r="CA74" s="440">
        <v>12</v>
      </c>
      <c r="CB74" s="440">
        <v>0</v>
      </c>
      <c r="CZ74" s="407">
        <v>0</v>
      </c>
    </row>
    <row r="75" spans="1:104">
      <c r="A75" s="441"/>
      <c r="B75" s="442"/>
      <c r="C75" s="931" t="s">
        <v>1640</v>
      </c>
      <c r="D75" s="932"/>
      <c r="E75" s="443">
        <v>4.4370000000000003</v>
      </c>
      <c r="F75" s="444"/>
      <c r="G75" s="445"/>
      <c r="M75" s="446" t="s">
        <v>1640</v>
      </c>
      <c r="O75" s="433"/>
    </row>
    <row r="76" spans="1:104">
      <c r="A76" s="434">
        <v>17</v>
      </c>
      <c r="B76" s="435" t="s">
        <v>1641</v>
      </c>
      <c r="C76" s="436" t="s">
        <v>1642</v>
      </c>
      <c r="D76" s="437" t="s">
        <v>1361</v>
      </c>
      <c r="E76" s="438">
        <v>105.85</v>
      </c>
      <c r="F76" s="438"/>
      <c r="G76" s="439">
        <f>E76*F76</f>
        <v>0</v>
      </c>
      <c r="O76" s="433">
        <v>2</v>
      </c>
      <c r="AA76" s="407">
        <v>12</v>
      </c>
      <c r="AB76" s="407">
        <v>0</v>
      </c>
      <c r="AC76" s="407">
        <v>295</v>
      </c>
      <c r="AZ76" s="407">
        <v>1</v>
      </c>
      <c r="BA76" s="407">
        <f>IF(AZ76=1,G76,0)</f>
        <v>0</v>
      </c>
      <c r="BB76" s="407">
        <f>IF(AZ76=2,G76,0)</f>
        <v>0</v>
      </c>
      <c r="BC76" s="407">
        <f>IF(AZ76=3,G76,0)</f>
        <v>0</v>
      </c>
      <c r="BD76" s="407">
        <f>IF(AZ76=4,G76,0)</f>
        <v>0</v>
      </c>
      <c r="BE76" s="407">
        <f>IF(AZ76=5,G76,0)</f>
        <v>0</v>
      </c>
      <c r="CA76" s="440">
        <v>12</v>
      </c>
      <c r="CB76" s="440">
        <v>0</v>
      </c>
      <c r="CZ76" s="407">
        <v>0</v>
      </c>
    </row>
    <row r="77" spans="1:104">
      <c r="A77" s="434">
        <v>18</v>
      </c>
      <c r="B77" s="435" t="s">
        <v>1643</v>
      </c>
      <c r="C77" s="436" t="s">
        <v>1644</v>
      </c>
      <c r="D77" s="437" t="s">
        <v>1645</v>
      </c>
      <c r="E77" s="438">
        <v>5.7</v>
      </c>
      <c r="F77" s="438"/>
      <c r="G77" s="439">
        <f>E77*F77</f>
        <v>0</v>
      </c>
      <c r="O77" s="433">
        <v>2</v>
      </c>
      <c r="AA77" s="407">
        <v>3</v>
      </c>
      <c r="AB77" s="407">
        <v>1</v>
      </c>
      <c r="AC77" s="407">
        <v>58344169</v>
      </c>
      <c r="AZ77" s="407">
        <v>1</v>
      </c>
      <c r="BA77" s="407">
        <f>IF(AZ77=1,G77,0)</f>
        <v>0</v>
      </c>
      <c r="BB77" s="407">
        <f>IF(AZ77=2,G77,0)</f>
        <v>0</v>
      </c>
      <c r="BC77" s="407">
        <f>IF(AZ77=3,G77,0)</f>
        <v>0</v>
      </c>
      <c r="BD77" s="407">
        <f>IF(AZ77=4,G77,0)</f>
        <v>0</v>
      </c>
      <c r="BE77" s="407">
        <f>IF(AZ77=5,G77,0)</f>
        <v>0</v>
      </c>
      <c r="CA77" s="440">
        <v>3</v>
      </c>
      <c r="CB77" s="440">
        <v>1</v>
      </c>
      <c r="CZ77" s="407">
        <v>1</v>
      </c>
    </row>
    <row r="78" spans="1:104">
      <c r="A78" s="441"/>
      <c r="B78" s="442"/>
      <c r="C78" s="931" t="s">
        <v>1646</v>
      </c>
      <c r="D78" s="932"/>
      <c r="E78" s="443">
        <v>5.7</v>
      </c>
      <c r="F78" s="444"/>
      <c r="G78" s="445"/>
      <c r="M78" s="446" t="s">
        <v>1646</v>
      </c>
      <c r="O78" s="433"/>
    </row>
    <row r="79" spans="1:104">
      <c r="A79" s="447"/>
      <c r="B79" s="448" t="s">
        <v>1581</v>
      </c>
      <c r="C79" s="449" t="str">
        <f>CONCATENATE(B13," ",C13)</f>
        <v>1 Zemní práce</v>
      </c>
      <c r="D79" s="450"/>
      <c r="E79" s="451"/>
      <c r="F79" s="452"/>
      <c r="G79" s="453">
        <f>SUM(G13:G78)</f>
        <v>0</v>
      </c>
      <c r="O79" s="433">
        <v>4</v>
      </c>
      <c r="BA79" s="454">
        <f>SUM(BA13:BA78)</f>
        <v>0</v>
      </c>
      <c r="BB79" s="454">
        <f>SUM(BB13:BB78)</f>
        <v>0</v>
      </c>
      <c r="BC79" s="454">
        <f>SUM(BC13:BC78)</f>
        <v>0</v>
      </c>
      <c r="BD79" s="454">
        <f>SUM(BD13:BD78)</f>
        <v>0</v>
      </c>
      <c r="BE79" s="454">
        <f>SUM(BE13:BE78)</f>
        <v>0</v>
      </c>
    </row>
    <row r="80" spans="1:104">
      <c r="A80" s="426" t="s">
        <v>1356</v>
      </c>
      <c r="B80" s="427" t="s">
        <v>42</v>
      </c>
      <c r="C80" s="428" t="s">
        <v>1647</v>
      </c>
      <c r="D80" s="429"/>
      <c r="E80" s="430"/>
      <c r="F80" s="430"/>
      <c r="G80" s="431"/>
      <c r="H80" s="432"/>
      <c r="I80" s="432"/>
      <c r="O80" s="433">
        <v>1</v>
      </c>
    </row>
    <row r="81" spans="1:104">
      <c r="A81" s="434">
        <v>19</v>
      </c>
      <c r="B81" s="435" t="s">
        <v>1648</v>
      </c>
      <c r="C81" s="436" t="s">
        <v>1649</v>
      </c>
      <c r="D81" s="437" t="s">
        <v>166</v>
      </c>
      <c r="E81" s="438">
        <v>20.079999999999998</v>
      </c>
      <c r="F81" s="438"/>
      <c r="G81" s="439">
        <f>E81*F81</f>
        <v>0</v>
      </c>
      <c r="O81" s="433">
        <v>2</v>
      </c>
      <c r="AA81" s="407">
        <v>1</v>
      </c>
      <c r="AB81" s="407">
        <v>1</v>
      </c>
      <c r="AC81" s="407">
        <v>1</v>
      </c>
      <c r="AZ81" s="407">
        <v>1</v>
      </c>
      <c r="BA81" s="407">
        <f>IF(AZ81=1,G81,0)</f>
        <v>0</v>
      </c>
      <c r="BB81" s="407">
        <f>IF(AZ81=2,G81,0)</f>
        <v>0</v>
      </c>
      <c r="BC81" s="407">
        <f>IF(AZ81=3,G81,0)</f>
        <v>0</v>
      </c>
      <c r="BD81" s="407">
        <f>IF(AZ81=4,G81,0)</f>
        <v>0</v>
      </c>
      <c r="BE81" s="407">
        <f>IF(AZ81=5,G81,0)</f>
        <v>0</v>
      </c>
      <c r="CA81" s="440">
        <v>1</v>
      </c>
      <c r="CB81" s="440">
        <v>1</v>
      </c>
      <c r="CZ81" s="407">
        <v>4.0000000000000003E-5</v>
      </c>
    </row>
    <row r="82" spans="1:104">
      <c r="A82" s="441"/>
      <c r="B82" s="442"/>
      <c r="C82" s="931" t="s">
        <v>1650</v>
      </c>
      <c r="D82" s="932"/>
      <c r="E82" s="443">
        <v>8</v>
      </c>
      <c r="F82" s="444"/>
      <c r="G82" s="445"/>
      <c r="M82" s="446" t="s">
        <v>1650</v>
      </c>
      <c r="O82" s="433"/>
    </row>
    <row r="83" spans="1:104">
      <c r="A83" s="441"/>
      <c r="B83" s="442"/>
      <c r="C83" s="931" t="s">
        <v>1651</v>
      </c>
      <c r="D83" s="932"/>
      <c r="E83" s="443">
        <v>6</v>
      </c>
      <c r="F83" s="444"/>
      <c r="G83" s="445"/>
      <c r="M83" s="446" t="s">
        <v>1651</v>
      </c>
      <c r="O83" s="433"/>
    </row>
    <row r="84" spans="1:104">
      <c r="A84" s="441"/>
      <c r="B84" s="442"/>
      <c r="C84" s="931" t="s">
        <v>1652</v>
      </c>
      <c r="D84" s="932"/>
      <c r="E84" s="443">
        <v>6.08</v>
      </c>
      <c r="F84" s="444"/>
      <c r="G84" s="445"/>
      <c r="M84" s="446" t="s">
        <v>1652</v>
      </c>
      <c r="O84" s="433"/>
    </row>
    <row r="85" spans="1:104">
      <c r="A85" s="434">
        <v>20</v>
      </c>
      <c r="B85" s="435" t="s">
        <v>1653</v>
      </c>
      <c r="C85" s="436" t="s">
        <v>1654</v>
      </c>
      <c r="D85" s="437" t="s">
        <v>1361</v>
      </c>
      <c r="E85" s="438">
        <v>3.5714999999999999</v>
      </c>
      <c r="F85" s="438"/>
      <c r="G85" s="439">
        <f>E85*F85</f>
        <v>0</v>
      </c>
      <c r="O85" s="433">
        <v>2</v>
      </c>
      <c r="AA85" s="407">
        <v>1</v>
      </c>
      <c r="AB85" s="407">
        <v>0</v>
      </c>
      <c r="AC85" s="407">
        <v>0</v>
      </c>
      <c r="AZ85" s="407">
        <v>1</v>
      </c>
      <c r="BA85" s="407">
        <f>IF(AZ85=1,G85,0)</f>
        <v>0</v>
      </c>
      <c r="BB85" s="407">
        <f>IF(AZ85=2,G85,0)</f>
        <v>0</v>
      </c>
      <c r="BC85" s="407">
        <f>IF(AZ85=3,G85,0)</f>
        <v>0</v>
      </c>
      <c r="BD85" s="407">
        <f>IF(AZ85=4,G85,0)</f>
        <v>0</v>
      </c>
      <c r="BE85" s="407">
        <f>IF(AZ85=5,G85,0)</f>
        <v>0</v>
      </c>
      <c r="CA85" s="440">
        <v>1</v>
      </c>
      <c r="CB85" s="440">
        <v>0</v>
      </c>
      <c r="CZ85" s="407">
        <v>2.5249999999999999</v>
      </c>
    </row>
    <row r="86" spans="1:104">
      <c r="A86" s="441"/>
      <c r="B86" s="442"/>
      <c r="C86" s="931" t="s">
        <v>1655</v>
      </c>
      <c r="D86" s="932"/>
      <c r="E86" s="443">
        <v>3.5714999999999999</v>
      </c>
      <c r="F86" s="444"/>
      <c r="G86" s="445"/>
      <c r="M86" s="446" t="s">
        <v>1655</v>
      </c>
      <c r="O86" s="433"/>
    </row>
    <row r="87" spans="1:104">
      <c r="A87" s="434">
        <v>21</v>
      </c>
      <c r="B87" s="435" t="s">
        <v>1656</v>
      </c>
      <c r="C87" s="436" t="s">
        <v>1657</v>
      </c>
      <c r="D87" s="437" t="s">
        <v>166</v>
      </c>
      <c r="E87" s="438">
        <v>20.4864</v>
      </c>
      <c r="F87" s="438"/>
      <c r="G87" s="439">
        <f>E87*F87</f>
        <v>0</v>
      </c>
      <c r="O87" s="433">
        <v>2</v>
      </c>
      <c r="AA87" s="407">
        <v>1</v>
      </c>
      <c r="AB87" s="407">
        <v>1</v>
      </c>
      <c r="AC87" s="407">
        <v>1</v>
      </c>
      <c r="AZ87" s="407">
        <v>1</v>
      </c>
      <c r="BA87" s="407">
        <f>IF(AZ87=1,G87,0)</f>
        <v>0</v>
      </c>
      <c r="BB87" s="407">
        <f>IF(AZ87=2,G87,0)</f>
        <v>0</v>
      </c>
      <c r="BC87" s="407">
        <f>IF(AZ87=3,G87,0)</f>
        <v>0</v>
      </c>
      <c r="BD87" s="407">
        <f>IF(AZ87=4,G87,0)</f>
        <v>0</v>
      </c>
      <c r="BE87" s="407">
        <f>IF(AZ87=5,G87,0)</f>
        <v>0</v>
      </c>
      <c r="CA87" s="440">
        <v>1</v>
      </c>
      <c r="CB87" s="440">
        <v>1</v>
      </c>
      <c r="CZ87" s="407">
        <v>0</v>
      </c>
    </row>
    <row r="88" spans="1:104">
      <c r="A88" s="441"/>
      <c r="B88" s="442"/>
      <c r="C88" s="931" t="s">
        <v>1658</v>
      </c>
      <c r="D88" s="932"/>
      <c r="E88" s="443">
        <v>20.4864</v>
      </c>
      <c r="F88" s="444"/>
      <c r="G88" s="445"/>
      <c r="M88" s="446" t="s">
        <v>1658</v>
      </c>
      <c r="O88" s="433"/>
    </row>
    <row r="89" spans="1:104">
      <c r="A89" s="434">
        <v>22</v>
      </c>
      <c r="B89" s="435" t="s">
        <v>1659</v>
      </c>
      <c r="C89" s="436" t="s">
        <v>1660</v>
      </c>
      <c r="D89" s="437" t="s">
        <v>166</v>
      </c>
      <c r="E89" s="438">
        <v>20.4864</v>
      </c>
      <c r="F89" s="438"/>
      <c r="G89" s="439">
        <f>E89*F89</f>
        <v>0</v>
      </c>
      <c r="O89" s="433">
        <v>2</v>
      </c>
      <c r="AA89" s="407">
        <v>1</v>
      </c>
      <c r="AB89" s="407">
        <v>1</v>
      </c>
      <c r="AC89" s="407">
        <v>1</v>
      </c>
      <c r="AZ89" s="407">
        <v>1</v>
      </c>
      <c r="BA89" s="407">
        <f>IF(AZ89=1,G89,0)</f>
        <v>0</v>
      </c>
      <c r="BB89" s="407">
        <f>IF(AZ89=2,G89,0)</f>
        <v>0</v>
      </c>
      <c r="BC89" s="407">
        <f>IF(AZ89=3,G89,0)</f>
        <v>0</v>
      </c>
      <c r="BD89" s="407">
        <f>IF(AZ89=4,G89,0)</f>
        <v>0</v>
      </c>
      <c r="BE89" s="407">
        <f>IF(AZ89=5,G89,0)</f>
        <v>0</v>
      </c>
      <c r="CA89" s="440">
        <v>1</v>
      </c>
      <c r="CB89" s="440">
        <v>1</v>
      </c>
      <c r="CZ89" s="407">
        <v>0</v>
      </c>
    </row>
    <row r="90" spans="1:104">
      <c r="A90" s="434">
        <v>23</v>
      </c>
      <c r="B90" s="435" t="s">
        <v>1661</v>
      </c>
      <c r="C90" s="436" t="s">
        <v>1662</v>
      </c>
      <c r="D90" s="437" t="s">
        <v>166</v>
      </c>
      <c r="E90" s="438">
        <v>21.084</v>
      </c>
      <c r="F90" s="438"/>
      <c r="G90" s="439">
        <f>E90*F90</f>
        <v>0</v>
      </c>
      <c r="O90" s="433">
        <v>2</v>
      </c>
      <c r="AA90" s="407">
        <v>3</v>
      </c>
      <c r="AB90" s="407">
        <v>1</v>
      </c>
      <c r="AC90" s="407">
        <v>693660194</v>
      </c>
      <c r="AZ90" s="407">
        <v>1</v>
      </c>
      <c r="BA90" s="407">
        <f>IF(AZ90=1,G90,0)</f>
        <v>0</v>
      </c>
      <c r="BB90" s="407">
        <f>IF(AZ90=2,G90,0)</f>
        <v>0</v>
      </c>
      <c r="BC90" s="407">
        <f>IF(AZ90=3,G90,0)</f>
        <v>0</v>
      </c>
      <c r="BD90" s="407">
        <f>IF(AZ90=4,G90,0)</f>
        <v>0</v>
      </c>
      <c r="BE90" s="407">
        <f>IF(AZ90=5,G90,0)</f>
        <v>0</v>
      </c>
      <c r="CA90" s="440">
        <v>3</v>
      </c>
      <c r="CB90" s="440">
        <v>1</v>
      </c>
      <c r="CZ90" s="407">
        <v>5.0000000000000001E-4</v>
      </c>
    </row>
    <row r="91" spans="1:104">
      <c r="A91" s="441"/>
      <c r="B91" s="442"/>
      <c r="C91" s="931" t="s">
        <v>1663</v>
      </c>
      <c r="D91" s="932"/>
      <c r="E91" s="443">
        <v>21.084</v>
      </c>
      <c r="F91" s="444"/>
      <c r="G91" s="445"/>
      <c r="M91" s="446" t="s">
        <v>1663</v>
      </c>
      <c r="O91" s="433"/>
    </row>
    <row r="92" spans="1:104">
      <c r="A92" s="447"/>
      <c r="B92" s="448" t="s">
        <v>1581</v>
      </c>
      <c r="C92" s="449" t="str">
        <f>CONCATENATE(B80," ",C80)</f>
        <v>2 Základy a zvláštní zakládání</v>
      </c>
      <c r="D92" s="450"/>
      <c r="E92" s="451"/>
      <c r="F92" s="452"/>
      <c r="G92" s="453">
        <f>SUM(G80:G91)</f>
        <v>0</v>
      </c>
      <c r="O92" s="433">
        <v>4</v>
      </c>
      <c r="BA92" s="454">
        <f>SUM(BA80:BA91)</f>
        <v>0</v>
      </c>
      <c r="BB92" s="454">
        <f>SUM(BB80:BB91)</f>
        <v>0</v>
      </c>
      <c r="BC92" s="454">
        <f>SUM(BC80:BC91)</f>
        <v>0</v>
      </c>
      <c r="BD92" s="454">
        <f>SUM(BD80:BD91)</f>
        <v>0</v>
      </c>
      <c r="BE92" s="454">
        <f>SUM(BE80:BE91)</f>
        <v>0</v>
      </c>
    </row>
    <row r="93" spans="1:104">
      <c r="A93" s="426" t="s">
        <v>1356</v>
      </c>
      <c r="B93" s="427" t="s">
        <v>48</v>
      </c>
      <c r="C93" s="428" t="s">
        <v>1389</v>
      </c>
      <c r="D93" s="429"/>
      <c r="E93" s="430"/>
      <c r="F93" s="430"/>
      <c r="G93" s="431"/>
      <c r="H93" s="432"/>
      <c r="I93" s="432"/>
      <c r="O93" s="433">
        <v>1</v>
      </c>
    </row>
    <row r="94" spans="1:104">
      <c r="A94" s="434">
        <v>24</v>
      </c>
      <c r="B94" s="435" t="s">
        <v>1664</v>
      </c>
      <c r="C94" s="436" t="s">
        <v>1665</v>
      </c>
      <c r="D94" s="437" t="s">
        <v>1361</v>
      </c>
      <c r="E94" s="438">
        <v>0.2364</v>
      </c>
      <c r="F94" s="438"/>
      <c r="G94" s="439">
        <f>E94*F94</f>
        <v>0</v>
      </c>
      <c r="O94" s="433">
        <v>2</v>
      </c>
      <c r="AA94" s="407">
        <v>1</v>
      </c>
      <c r="AB94" s="407">
        <v>1</v>
      </c>
      <c r="AC94" s="407">
        <v>1</v>
      </c>
      <c r="AZ94" s="407">
        <v>1</v>
      </c>
      <c r="BA94" s="407">
        <f>IF(AZ94=1,G94,0)</f>
        <v>0</v>
      </c>
      <c r="BB94" s="407">
        <f>IF(AZ94=2,G94,0)</f>
        <v>0</v>
      </c>
      <c r="BC94" s="407">
        <f>IF(AZ94=3,G94,0)</f>
        <v>0</v>
      </c>
      <c r="BD94" s="407">
        <f>IF(AZ94=4,G94,0)</f>
        <v>0</v>
      </c>
      <c r="BE94" s="407">
        <f>IF(AZ94=5,G94,0)</f>
        <v>0</v>
      </c>
      <c r="CA94" s="440">
        <v>1</v>
      </c>
      <c r="CB94" s="440">
        <v>1</v>
      </c>
      <c r="CZ94" s="407">
        <v>1.95224</v>
      </c>
    </row>
    <row r="95" spans="1:104" ht="22.5">
      <c r="A95" s="441"/>
      <c r="B95" s="442"/>
      <c r="C95" s="931" t="s">
        <v>1666</v>
      </c>
      <c r="D95" s="932"/>
      <c r="E95" s="443">
        <v>0.2364</v>
      </c>
      <c r="F95" s="444"/>
      <c r="G95" s="445"/>
      <c r="M95" s="446" t="s">
        <v>1666</v>
      </c>
      <c r="O95" s="433"/>
    </row>
    <row r="96" spans="1:104">
      <c r="A96" s="434">
        <v>25</v>
      </c>
      <c r="B96" s="435" t="s">
        <v>1667</v>
      </c>
      <c r="C96" s="436" t="s">
        <v>1668</v>
      </c>
      <c r="D96" s="437" t="s">
        <v>1361</v>
      </c>
      <c r="E96" s="438">
        <v>4.1322000000000001</v>
      </c>
      <c r="F96" s="438"/>
      <c r="G96" s="439">
        <f>E96*F96</f>
        <v>0</v>
      </c>
      <c r="O96" s="433">
        <v>2</v>
      </c>
      <c r="AA96" s="407">
        <v>1</v>
      </c>
      <c r="AB96" s="407">
        <v>1</v>
      </c>
      <c r="AC96" s="407">
        <v>1</v>
      </c>
      <c r="AZ96" s="407">
        <v>1</v>
      </c>
      <c r="BA96" s="407">
        <f>IF(AZ96=1,G96,0)</f>
        <v>0</v>
      </c>
      <c r="BB96" s="407">
        <f>IF(AZ96=2,G96,0)</f>
        <v>0</v>
      </c>
      <c r="BC96" s="407">
        <f>IF(AZ96=3,G96,0)</f>
        <v>0</v>
      </c>
      <c r="BD96" s="407">
        <f>IF(AZ96=4,G96,0)</f>
        <v>0</v>
      </c>
      <c r="BE96" s="407">
        <f>IF(AZ96=5,G96,0)</f>
        <v>0</v>
      </c>
      <c r="CA96" s="440">
        <v>1</v>
      </c>
      <c r="CB96" s="440">
        <v>1</v>
      </c>
      <c r="CZ96" s="407">
        <v>1.95224</v>
      </c>
    </row>
    <row r="97" spans="1:104">
      <c r="A97" s="441"/>
      <c r="B97" s="442"/>
      <c r="C97" s="931" t="s">
        <v>1669</v>
      </c>
      <c r="D97" s="932"/>
      <c r="E97" s="443">
        <v>0.54179999999999995</v>
      </c>
      <c r="F97" s="444"/>
      <c r="G97" s="445"/>
      <c r="M97" s="446" t="s">
        <v>1669</v>
      </c>
      <c r="O97" s="433"/>
    </row>
    <row r="98" spans="1:104">
      <c r="A98" s="441"/>
      <c r="B98" s="442"/>
      <c r="C98" s="931" t="s">
        <v>1670</v>
      </c>
      <c r="D98" s="932"/>
      <c r="E98" s="443">
        <v>1.3104</v>
      </c>
      <c r="F98" s="444"/>
      <c r="G98" s="445"/>
      <c r="M98" s="446" t="s">
        <v>1670</v>
      </c>
      <c r="O98" s="433"/>
    </row>
    <row r="99" spans="1:104">
      <c r="A99" s="441"/>
      <c r="B99" s="442"/>
      <c r="C99" s="931" t="s">
        <v>1671</v>
      </c>
      <c r="D99" s="932"/>
      <c r="E99" s="443">
        <v>2.2799999999999998</v>
      </c>
      <c r="F99" s="444"/>
      <c r="G99" s="445"/>
      <c r="M99" s="446" t="s">
        <v>1671</v>
      </c>
      <c r="O99" s="433"/>
    </row>
    <row r="100" spans="1:104" ht="22.5">
      <c r="A100" s="434">
        <v>26</v>
      </c>
      <c r="B100" s="435" t="s">
        <v>1672</v>
      </c>
      <c r="C100" s="436" t="s">
        <v>1673</v>
      </c>
      <c r="D100" s="437" t="s">
        <v>1674</v>
      </c>
      <c r="E100" s="438">
        <v>8.7300000000000003E-2</v>
      </c>
      <c r="F100" s="438"/>
      <c r="G100" s="439">
        <f>E100*F100</f>
        <v>0</v>
      </c>
      <c r="O100" s="433">
        <v>2</v>
      </c>
      <c r="AA100" s="407">
        <v>1</v>
      </c>
      <c r="AB100" s="407">
        <v>1</v>
      </c>
      <c r="AC100" s="407">
        <v>1</v>
      </c>
      <c r="AZ100" s="407">
        <v>1</v>
      </c>
      <c r="BA100" s="407">
        <f>IF(AZ100=1,G100,0)</f>
        <v>0</v>
      </c>
      <c r="BB100" s="407">
        <f>IF(AZ100=2,G100,0)</f>
        <v>0</v>
      </c>
      <c r="BC100" s="407">
        <f>IF(AZ100=3,G100,0)</f>
        <v>0</v>
      </c>
      <c r="BD100" s="407">
        <f>IF(AZ100=4,G100,0)</f>
        <v>0</v>
      </c>
      <c r="BE100" s="407">
        <f>IF(AZ100=5,G100,0)</f>
        <v>0</v>
      </c>
      <c r="CA100" s="440">
        <v>1</v>
      </c>
      <c r="CB100" s="440">
        <v>1</v>
      </c>
      <c r="CZ100" s="407">
        <v>1.0900000000000001</v>
      </c>
    </row>
    <row r="101" spans="1:104">
      <c r="A101" s="441"/>
      <c r="B101" s="442"/>
      <c r="C101" s="931" t="s">
        <v>1675</v>
      </c>
      <c r="D101" s="932"/>
      <c r="E101" s="443">
        <v>8.7300000000000003E-2</v>
      </c>
      <c r="F101" s="444"/>
      <c r="G101" s="445"/>
      <c r="M101" s="446" t="s">
        <v>1675</v>
      </c>
      <c r="O101" s="433"/>
    </row>
    <row r="102" spans="1:104">
      <c r="A102" s="434">
        <v>27</v>
      </c>
      <c r="B102" s="435" t="s">
        <v>1676</v>
      </c>
      <c r="C102" s="436" t="s">
        <v>1677</v>
      </c>
      <c r="D102" s="437" t="s">
        <v>166</v>
      </c>
      <c r="E102" s="438">
        <v>136.77850000000001</v>
      </c>
      <c r="F102" s="438"/>
      <c r="G102" s="439">
        <f>E102*F102</f>
        <v>0</v>
      </c>
      <c r="O102" s="433">
        <v>2</v>
      </c>
      <c r="AA102" s="407">
        <v>1</v>
      </c>
      <c r="AB102" s="407">
        <v>1</v>
      </c>
      <c r="AC102" s="407">
        <v>1</v>
      </c>
      <c r="AZ102" s="407">
        <v>1</v>
      </c>
      <c r="BA102" s="407">
        <f>IF(AZ102=1,G102,0)</f>
        <v>0</v>
      </c>
      <c r="BB102" s="407">
        <f>IF(AZ102=2,G102,0)</f>
        <v>0</v>
      </c>
      <c r="BC102" s="407">
        <f>IF(AZ102=3,G102,0)</f>
        <v>0</v>
      </c>
      <c r="BD102" s="407">
        <f>IF(AZ102=4,G102,0)</f>
        <v>0</v>
      </c>
      <c r="BE102" s="407">
        <f>IF(AZ102=5,G102,0)</f>
        <v>0</v>
      </c>
      <c r="CA102" s="440">
        <v>1</v>
      </c>
      <c r="CB102" s="440">
        <v>1</v>
      </c>
      <c r="CZ102" s="407">
        <v>3.7670000000000002E-2</v>
      </c>
    </row>
    <row r="103" spans="1:104">
      <c r="A103" s="441"/>
      <c r="B103" s="442"/>
      <c r="C103" s="931" t="s">
        <v>1678</v>
      </c>
      <c r="D103" s="932"/>
      <c r="E103" s="443">
        <v>0</v>
      </c>
      <c r="F103" s="444"/>
      <c r="G103" s="445"/>
      <c r="M103" s="446" t="s">
        <v>1678</v>
      </c>
      <c r="O103" s="433"/>
    </row>
    <row r="104" spans="1:104">
      <c r="A104" s="441"/>
      <c r="B104" s="442"/>
      <c r="C104" s="931" t="s">
        <v>1679</v>
      </c>
      <c r="D104" s="932"/>
      <c r="E104" s="443">
        <v>0</v>
      </c>
      <c r="F104" s="444"/>
      <c r="G104" s="445"/>
      <c r="M104" s="446" t="s">
        <v>1679</v>
      </c>
      <c r="O104" s="433"/>
    </row>
    <row r="105" spans="1:104">
      <c r="A105" s="441"/>
      <c r="B105" s="442"/>
      <c r="C105" s="931" t="s">
        <v>1680</v>
      </c>
      <c r="D105" s="932"/>
      <c r="E105" s="443">
        <v>16.705500000000001</v>
      </c>
      <c r="F105" s="444"/>
      <c r="G105" s="445"/>
      <c r="M105" s="446" t="s">
        <v>1680</v>
      </c>
      <c r="O105" s="433"/>
    </row>
    <row r="106" spans="1:104">
      <c r="A106" s="441"/>
      <c r="B106" s="442"/>
      <c r="C106" s="931" t="s">
        <v>1681</v>
      </c>
      <c r="D106" s="932"/>
      <c r="E106" s="443">
        <v>14.9175</v>
      </c>
      <c r="F106" s="444"/>
      <c r="G106" s="445"/>
      <c r="M106" s="446" t="s">
        <v>1681</v>
      </c>
      <c r="O106" s="433"/>
    </row>
    <row r="107" spans="1:104">
      <c r="A107" s="441"/>
      <c r="B107" s="442"/>
      <c r="C107" s="931" t="s">
        <v>1682</v>
      </c>
      <c r="D107" s="932"/>
      <c r="E107" s="443">
        <v>20.359500000000001</v>
      </c>
      <c r="F107" s="444"/>
      <c r="G107" s="445"/>
      <c r="M107" s="446" t="s">
        <v>1682</v>
      </c>
      <c r="O107" s="433"/>
    </row>
    <row r="108" spans="1:104">
      <c r="A108" s="441"/>
      <c r="B108" s="442"/>
      <c r="C108" s="931" t="s">
        <v>1683</v>
      </c>
      <c r="D108" s="932"/>
      <c r="E108" s="443">
        <v>0</v>
      </c>
      <c r="F108" s="444"/>
      <c r="G108" s="445"/>
      <c r="M108" s="446" t="s">
        <v>1683</v>
      </c>
      <c r="O108" s="433"/>
    </row>
    <row r="109" spans="1:104">
      <c r="A109" s="441"/>
      <c r="B109" s="442"/>
      <c r="C109" s="931" t="s">
        <v>1684</v>
      </c>
      <c r="D109" s="932"/>
      <c r="E109" s="443">
        <v>6.141</v>
      </c>
      <c r="F109" s="444"/>
      <c r="G109" s="445"/>
      <c r="M109" s="446" t="s">
        <v>1684</v>
      </c>
      <c r="O109" s="433"/>
    </row>
    <row r="110" spans="1:104">
      <c r="A110" s="441"/>
      <c r="B110" s="442"/>
      <c r="C110" s="931" t="s">
        <v>1685</v>
      </c>
      <c r="D110" s="932"/>
      <c r="E110" s="443">
        <v>12.4053</v>
      </c>
      <c r="F110" s="444"/>
      <c r="G110" s="445"/>
      <c r="M110" s="446" t="s">
        <v>1685</v>
      </c>
      <c r="O110" s="433"/>
    </row>
    <row r="111" spans="1:104">
      <c r="A111" s="441"/>
      <c r="B111" s="442"/>
      <c r="C111" s="931" t="s">
        <v>1686</v>
      </c>
      <c r="D111" s="932"/>
      <c r="E111" s="443">
        <v>2.6549999999999998</v>
      </c>
      <c r="F111" s="444"/>
      <c r="G111" s="445"/>
      <c r="M111" s="446" t="s">
        <v>1686</v>
      </c>
      <c r="O111" s="433"/>
    </row>
    <row r="112" spans="1:104">
      <c r="A112" s="441"/>
      <c r="B112" s="442"/>
      <c r="C112" s="933" t="s">
        <v>1603</v>
      </c>
      <c r="D112" s="932"/>
      <c r="E112" s="455">
        <v>73.183800000000005</v>
      </c>
      <c r="F112" s="444"/>
      <c r="G112" s="445"/>
      <c r="M112" s="446" t="s">
        <v>1603</v>
      </c>
      <c r="O112" s="433"/>
    </row>
    <row r="113" spans="1:104">
      <c r="A113" s="441"/>
      <c r="B113" s="442"/>
      <c r="C113" s="931" t="s">
        <v>1687</v>
      </c>
      <c r="D113" s="932"/>
      <c r="E113" s="443">
        <v>0</v>
      </c>
      <c r="F113" s="444"/>
      <c r="G113" s="445"/>
      <c r="M113" s="446" t="s">
        <v>1687</v>
      </c>
      <c r="O113" s="433"/>
    </row>
    <row r="114" spans="1:104">
      <c r="A114" s="441"/>
      <c r="B114" s="442"/>
      <c r="C114" s="931" t="s">
        <v>1688</v>
      </c>
      <c r="D114" s="932"/>
      <c r="E114" s="443">
        <v>0</v>
      </c>
      <c r="F114" s="444"/>
      <c r="G114" s="445"/>
      <c r="M114" s="446" t="s">
        <v>1688</v>
      </c>
      <c r="O114" s="433"/>
    </row>
    <row r="115" spans="1:104">
      <c r="A115" s="441"/>
      <c r="B115" s="442"/>
      <c r="C115" s="931" t="s">
        <v>1689</v>
      </c>
      <c r="D115" s="932"/>
      <c r="E115" s="443">
        <v>14.545999999999999</v>
      </c>
      <c r="F115" s="444"/>
      <c r="G115" s="445"/>
      <c r="M115" s="446" t="s">
        <v>1689</v>
      </c>
      <c r="O115" s="433"/>
    </row>
    <row r="116" spans="1:104">
      <c r="A116" s="441"/>
      <c r="B116" s="442"/>
      <c r="C116" s="931" t="s">
        <v>1690</v>
      </c>
      <c r="D116" s="932"/>
      <c r="E116" s="443">
        <v>13.8575</v>
      </c>
      <c r="F116" s="444"/>
      <c r="G116" s="445"/>
      <c r="M116" s="446" t="s">
        <v>1690</v>
      </c>
      <c r="O116" s="433"/>
    </row>
    <row r="117" spans="1:104">
      <c r="A117" s="441"/>
      <c r="B117" s="442"/>
      <c r="C117" s="931" t="s">
        <v>1691</v>
      </c>
      <c r="D117" s="932"/>
      <c r="E117" s="443">
        <v>14.5762</v>
      </c>
      <c r="F117" s="444"/>
      <c r="G117" s="445"/>
      <c r="M117" s="446" t="s">
        <v>1691</v>
      </c>
      <c r="O117" s="433"/>
    </row>
    <row r="118" spans="1:104">
      <c r="A118" s="441"/>
      <c r="B118" s="442"/>
      <c r="C118" s="931" t="s">
        <v>1692</v>
      </c>
      <c r="D118" s="932"/>
      <c r="E118" s="443">
        <v>20.614999999999998</v>
      </c>
      <c r="F118" s="444"/>
      <c r="G118" s="445"/>
      <c r="M118" s="446" t="s">
        <v>1692</v>
      </c>
      <c r="O118" s="433"/>
    </row>
    <row r="119" spans="1:104">
      <c r="A119" s="441"/>
      <c r="B119" s="442"/>
      <c r="C119" s="933" t="s">
        <v>1603</v>
      </c>
      <c r="D119" s="932"/>
      <c r="E119" s="455">
        <v>63.594700000000003</v>
      </c>
      <c r="F119" s="444"/>
      <c r="G119" s="445"/>
      <c r="M119" s="446" t="s">
        <v>1603</v>
      </c>
      <c r="O119" s="433"/>
    </row>
    <row r="120" spans="1:104">
      <c r="A120" s="434">
        <v>28</v>
      </c>
      <c r="B120" s="435" t="s">
        <v>1693</v>
      </c>
      <c r="C120" s="436" t="s">
        <v>1694</v>
      </c>
      <c r="D120" s="437" t="s">
        <v>158</v>
      </c>
      <c r="E120" s="438">
        <v>62</v>
      </c>
      <c r="F120" s="438"/>
      <c r="G120" s="439">
        <f>E120*F120</f>
        <v>0</v>
      </c>
      <c r="O120" s="433">
        <v>2</v>
      </c>
      <c r="AA120" s="407">
        <v>1</v>
      </c>
      <c r="AB120" s="407">
        <v>1</v>
      </c>
      <c r="AC120" s="407">
        <v>1</v>
      </c>
      <c r="AZ120" s="407">
        <v>1</v>
      </c>
      <c r="BA120" s="407">
        <f>IF(AZ120=1,G120,0)</f>
        <v>0</v>
      </c>
      <c r="BB120" s="407">
        <f>IF(AZ120=2,G120,0)</f>
        <v>0</v>
      </c>
      <c r="BC120" s="407">
        <f>IF(AZ120=3,G120,0)</f>
        <v>0</v>
      </c>
      <c r="BD120" s="407">
        <f>IF(AZ120=4,G120,0)</f>
        <v>0</v>
      </c>
      <c r="BE120" s="407">
        <f>IF(AZ120=5,G120,0)</f>
        <v>0</v>
      </c>
      <c r="CA120" s="440">
        <v>1</v>
      </c>
      <c r="CB120" s="440">
        <v>1</v>
      </c>
      <c r="CZ120" s="407">
        <v>2.9389999999999999E-2</v>
      </c>
    </row>
    <row r="121" spans="1:104">
      <c r="A121" s="441"/>
      <c r="B121" s="442"/>
      <c r="C121" s="931" t="s">
        <v>1695</v>
      </c>
      <c r="D121" s="932"/>
      <c r="E121" s="443">
        <v>6</v>
      </c>
      <c r="F121" s="444"/>
      <c r="G121" s="445"/>
      <c r="M121" s="446" t="s">
        <v>1695</v>
      </c>
      <c r="O121" s="433"/>
    </row>
    <row r="122" spans="1:104">
      <c r="A122" s="441"/>
      <c r="B122" s="442"/>
      <c r="C122" s="931" t="s">
        <v>1696</v>
      </c>
      <c r="D122" s="932"/>
      <c r="E122" s="443">
        <v>39</v>
      </c>
      <c r="F122" s="444"/>
      <c r="G122" s="445"/>
      <c r="M122" s="446" t="s">
        <v>1696</v>
      </c>
      <c r="O122" s="433"/>
    </row>
    <row r="123" spans="1:104">
      <c r="A123" s="441"/>
      <c r="B123" s="442"/>
      <c r="C123" s="931" t="s">
        <v>1697</v>
      </c>
      <c r="D123" s="932"/>
      <c r="E123" s="443">
        <v>17</v>
      </c>
      <c r="F123" s="444"/>
      <c r="G123" s="445"/>
      <c r="M123" s="446" t="s">
        <v>1697</v>
      </c>
      <c r="O123" s="433"/>
    </row>
    <row r="124" spans="1:104" ht="22.5">
      <c r="A124" s="434">
        <v>29</v>
      </c>
      <c r="B124" s="435" t="s">
        <v>1698</v>
      </c>
      <c r="C124" s="436" t="s">
        <v>1699</v>
      </c>
      <c r="D124" s="437" t="s">
        <v>166</v>
      </c>
      <c r="E124" s="438">
        <v>8.7210000000000001</v>
      </c>
      <c r="F124" s="438"/>
      <c r="G124" s="439">
        <f>E124*F124</f>
        <v>0</v>
      </c>
      <c r="O124" s="433">
        <v>2</v>
      </c>
      <c r="AA124" s="407">
        <v>1</v>
      </c>
      <c r="AB124" s="407">
        <v>1</v>
      </c>
      <c r="AC124" s="407">
        <v>1</v>
      </c>
      <c r="AZ124" s="407">
        <v>1</v>
      </c>
      <c r="BA124" s="407">
        <f>IF(AZ124=1,G124,0)</f>
        <v>0</v>
      </c>
      <c r="BB124" s="407">
        <f>IF(AZ124=2,G124,0)</f>
        <v>0</v>
      </c>
      <c r="BC124" s="407">
        <f>IF(AZ124=3,G124,0)</f>
        <v>0</v>
      </c>
      <c r="BD124" s="407">
        <f>IF(AZ124=4,G124,0)</f>
        <v>0</v>
      </c>
      <c r="BE124" s="407">
        <f>IF(AZ124=5,G124,0)</f>
        <v>0</v>
      </c>
      <c r="CA124" s="440">
        <v>1</v>
      </c>
      <c r="CB124" s="440">
        <v>1</v>
      </c>
      <c r="CZ124" s="407">
        <v>9.2030000000000001E-2</v>
      </c>
    </row>
    <row r="125" spans="1:104">
      <c r="A125" s="441"/>
      <c r="B125" s="442"/>
      <c r="C125" s="931" t="s">
        <v>1700</v>
      </c>
      <c r="D125" s="932"/>
      <c r="E125" s="443">
        <v>8.7210000000000001</v>
      </c>
      <c r="F125" s="444"/>
      <c r="G125" s="445"/>
      <c r="M125" s="446" t="s">
        <v>1700</v>
      </c>
      <c r="O125" s="433"/>
    </row>
    <row r="126" spans="1:104">
      <c r="A126" s="434">
        <v>30</v>
      </c>
      <c r="B126" s="435" t="s">
        <v>1701</v>
      </c>
      <c r="C126" s="436" t="s">
        <v>1702</v>
      </c>
      <c r="D126" s="437" t="s">
        <v>1674</v>
      </c>
      <c r="E126" s="438">
        <v>1.6999999999999999E-3</v>
      </c>
      <c r="F126" s="438"/>
      <c r="G126" s="439">
        <f>E126*F126</f>
        <v>0</v>
      </c>
      <c r="O126" s="433">
        <v>2</v>
      </c>
      <c r="AA126" s="407">
        <v>1</v>
      </c>
      <c r="AB126" s="407">
        <v>1</v>
      </c>
      <c r="AC126" s="407">
        <v>1</v>
      </c>
      <c r="AZ126" s="407">
        <v>1</v>
      </c>
      <c r="BA126" s="407">
        <f>IF(AZ126=1,G126,0)</f>
        <v>0</v>
      </c>
      <c r="BB126" s="407">
        <f>IF(AZ126=2,G126,0)</f>
        <v>0</v>
      </c>
      <c r="BC126" s="407">
        <f>IF(AZ126=3,G126,0)</f>
        <v>0</v>
      </c>
      <c r="BD126" s="407">
        <f>IF(AZ126=4,G126,0)</f>
        <v>0</v>
      </c>
      <c r="BE126" s="407">
        <f>IF(AZ126=5,G126,0)</f>
        <v>0</v>
      </c>
      <c r="CA126" s="440">
        <v>1</v>
      </c>
      <c r="CB126" s="440">
        <v>1</v>
      </c>
      <c r="CZ126" s="407">
        <v>1.02491</v>
      </c>
    </row>
    <row r="127" spans="1:104" ht="22.5">
      <c r="A127" s="441"/>
      <c r="B127" s="442"/>
      <c r="C127" s="931" t="s">
        <v>1703</v>
      </c>
      <c r="D127" s="932"/>
      <c r="E127" s="443">
        <v>1.6999999999999999E-3</v>
      </c>
      <c r="F127" s="444"/>
      <c r="G127" s="445"/>
      <c r="M127" s="446" t="s">
        <v>1703</v>
      </c>
      <c r="O127" s="433"/>
    </row>
    <row r="128" spans="1:104">
      <c r="A128" s="434">
        <v>31</v>
      </c>
      <c r="B128" s="435" t="s">
        <v>1704</v>
      </c>
      <c r="C128" s="436" t="s">
        <v>1705</v>
      </c>
      <c r="D128" s="437" t="s">
        <v>166</v>
      </c>
      <c r="E128" s="438">
        <v>1.1499999999999999</v>
      </c>
      <c r="F128" s="438"/>
      <c r="G128" s="439">
        <f>E128*F128</f>
        <v>0</v>
      </c>
      <c r="O128" s="433">
        <v>2</v>
      </c>
      <c r="AA128" s="407">
        <v>1</v>
      </c>
      <c r="AB128" s="407">
        <v>1</v>
      </c>
      <c r="AC128" s="407">
        <v>1</v>
      </c>
      <c r="AZ128" s="407">
        <v>1</v>
      </c>
      <c r="BA128" s="407">
        <f>IF(AZ128=1,G128,0)</f>
        <v>0</v>
      </c>
      <c r="BB128" s="407">
        <f>IF(AZ128=2,G128,0)</f>
        <v>0</v>
      </c>
      <c r="BC128" s="407">
        <f>IF(AZ128=3,G128,0)</f>
        <v>0</v>
      </c>
      <c r="BD128" s="407">
        <f>IF(AZ128=4,G128,0)</f>
        <v>0</v>
      </c>
      <c r="BE128" s="407">
        <f>IF(AZ128=5,G128,0)</f>
        <v>0</v>
      </c>
      <c r="CA128" s="440">
        <v>1</v>
      </c>
      <c r="CB128" s="440">
        <v>1</v>
      </c>
      <c r="CZ128" s="407">
        <v>0.18323999999999999</v>
      </c>
    </row>
    <row r="129" spans="1:104">
      <c r="A129" s="441"/>
      <c r="B129" s="442"/>
      <c r="C129" s="931" t="s">
        <v>1706</v>
      </c>
      <c r="D129" s="932"/>
      <c r="E129" s="443">
        <v>1.1499999999999999</v>
      </c>
      <c r="F129" s="444"/>
      <c r="G129" s="445"/>
      <c r="M129" s="446" t="s">
        <v>1706</v>
      </c>
      <c r="O129" s="433"/>
    </row>
    <row r="130" spans="1:104" ht="22.5">
      <c r="A130" s="434">
        <v>32</v>
      </c>
      <c r="B130" s="435" t="s">
        <v>1707</v>
      </c>
      <c r="C130" s="436" t="s">
        <v>1708</v>
      </c>
      <c r="D130" s="437" t="s">
        <v>1361</v>
      </c>
      <c r="E130" s="438">
        <v>2</v>
      </c>
      <c r="F130" s="438"/>
      <c r="G130" s="439">
        <f>E130*F130</f>
        <v>0</v>
      </c>
      <c r="O130" s="433">
        <v>2</v>
      </c>
      <c r="AA130" s="407">
        <v>12</v>
      </c>
      <c r="AB130" s="407">
        <v>0</v>
      </c>
      <c r="AC130" s="407">
        <v>245</v>
      </c>
      <c r="AZ130" s="407">
        <v>1</v>
      </c>
      <c r="BA130" s="407">
        <f>IF(AZ130=1,G130,0)</f>
        <v>0</v>
      </c>
      <c r="BB130" s="407">
        <f>IF(AZ130=2,G130,0)</f>
        <v>0</v>
      </c>
      <c r="BC130" s="407">
        <f>IF(AZ130=3,G130,0)</f>
        <v>0</v>
      </c>
      <c r="BD130" s="407">
        <f>IF(AZ130=4,G130,0)</f>
        <v>0</v>
      </c>
      <c r="BE130" s="407">
        <f>IF(AZ130=5,G130,0)</f>
        <v>0</v>
      </c>
      <c r="CA130" s="440">
        <v>12</v>
      </c>
      <c r="CB130" s="440">
        <v>0</v>
      </c>
      <c r="CZ130" s="407">
        <v>1.95224</v>
      </c>
    </row>
    <row r="131" spans="1:104" ht="22.5">
      <c r="A131" s="434">
        <v>33</v>
      </c>
      <c r="B131" s="435" t="s">
        <v>1709</v>
      </c>
      <c r="C131" s="436" t="s">
        <v>1710</v>
      </c>
      <c r="D131" s="437" t="s">
        <v>166</v>
      </c>
      <c r="E131" s="438">
        <v>63.594799999999999</v>
      </c>
      <c r="F131" s="438"/>
      <c r="G131" s="439">
        <f>E131*F131</f>
        <v>0</v>
      </c>
      <c r="O131" s="433">
        <v>2</v>
      </c>
      <c r="AA131" s="407">
        <v>12</v>
      </c>
      <c r="AB131" s="407">
        <v>0</v>
      </c>
      <c r="AC131" s="407">
        <v>213</v>
      </c>
      <c r="AZ131" s="407">
        <v>1</v>
      </c>
      <c r="BA131" s="407">
        <f>IF(AZ131=1,G131,0)</f>
        <v>0</v>
      </c>
      <c r="BB131" s="407">
        <f>IF(AZ131=2,G131,0)</f>
        <v>0</v>
      </c>
      <c r="BC131" s="407">
        <f>IF(AZ131=3,G131,0)</f>
        <v>0</v>
      </c>
      <c r="BD131" s="407">
        <f>IF(AZ131=4,G131,0)</f>
        <v>0</v>
      </c>
      <c r="BE131" s="407">
        <f>IF(AZ131=5,G131,0)</f>
        <v>0</v>
      </c>
      <c r="CA131" s="440">
        <v>12</v>
      </c>
      <c r="CB131" s="440">
        <v>0</v>
      </c>
      <c r="CZ131" s="407">
        <v>3.6670000000000001E-2</v>
      </c>
    </row>
    <row r="132" spans="1:104">
      <c r="A132" s="441"/>
      <c r="B132" s="442"/>
      <c r="C132" s="931" t="s">
        <v>1688</v>
      </c>
      <c r="D132" s="932"/>
      <c r="E132" s="443">
        <v>0</v>
      </c>
      <c r="F132" s="444"/>
      <c r="G132" s="445"/>
      <c r="M132" s="446" t="s">
        <v>1688</v>
      </c>
      <c r="O132" s="433"/>
    </row>
    <row r="133" spans="1:104">
      <c r="A133" s="441"/>
      <c r="B133" s="442"/>
      <c r="C133" s="931" t="s">
        <v>1689</v>
      </c>
      <c r="D133" s="932"/>
      <c r="E133" s="443">
        <v>14.545999999999999</v>
      </c>
      <c r="F133" s="444"/>
      <c r="G133" s="445"/>
      <c r="M133" s="446" t="s">
        <v>1689</v>
      </c>
      <c r="O133" s="433"/>
    </row>
    <row r="134" spans="1:104">
      <c r="A134" s="441"/>
      <c r="B134" s="442"/>
      <c r="C134" s="931" t="s">
        <v>1690</v>
      </c>
      <c r="D134" s="932"/>
      <c r="E134" s="443">
        <v>13.8575</v>
      </c>
      <c r="F134" s="444"/>
      <c r="G134" s="445"/>
      <c r="M134" s="446" t="s">
        <v>1690</v>
      </c>
      <c r="O134" s="433"/>
    </row>
    <row r="135" spans="1:104">
      <c r="A135" s="441"/>
      <c r="B135" s="442"/>
      <c r="C135" s="931" t="s">
        <v>1691</v>
      </c>
      <c r="D135" s="932"/>
      <c r="E135" s="443">
        <v>14.5762</v>
      </c>
      <c r="F135" s="444"/>
      <c r="G135" s="445"/>
      <c r="M135" s="446" t="s">
        <v>1691</v>
      </c>
      <c r="O135" s="433"/>
    </row>
    <row r="136" spans="1:104">
      <c r="A136" s="441"/>
      <c r="B136" s="442"/>
      <c r="C136" s="931" t="s">
        <v>1692</v>
      </c>
      <c r="D136" s="932"/>
      <c r="E136" s="443">
        <v>20.614999999999998</v>
      </c>
      <c r="F136" s="444"/>
      <c r="G136" s="445"/>
      <c r="M136" s="446" t="s">
        <v>1692</v>
      </c>
      <c r="O136" s="433"/>
    </row>
    <row r="137" spans="1:104">
      <c r="A137" s="434">
        <v>34</v>
      </c>
      <c r="B137" s="435" t="s">
        <v>1711</v>
      </c>
      <c r="C137" s="436" t="s">
        <v>1712</v>
      </c>
      <c r="D137" s="437" t="s">
        <v>158</v>
      </c>
      <c r="E137" s="438">
        <v>17</v>
      </c>
      <c r="F137" s="438"/>
      <c r="G137" s="439">
        <f>E137*F137</f>
        <v>0</v>
      </c>
      <c r="O137" s="433">
        <v>2</v>
      </c>
      <c r="AA137" s="407">
        <v>3</v>
      </c>
      <c r="AB137" s="407">
        <v>0</v>
      </c>
      <c r="AC137" s="407">
        <v>55346209301</v>
      </c>
      <c r="AZ137" s="407">
        <v>1</v>
      </c>
      <c r="BA137" s="407">
        <f>IF(AZ137=1,G137,0)</f>
        <v>0</v>
      </c>
      <c r="BB137" s="407">
        <f>IF(AZ137=2,G137,0)</f>
        <v>0</v>
      </c>
      <c r="BC137" s="407">
        <f>IF(AZ137=3,G137,0)</f>
        <v>0</v>
      </c>
      <c r="BD137" s="407">
        <f>IF(AZ137=4,G137,0)</f>
        <v>0</v>
      </c>
      <c r="BE137" s="407">
        <f>IF(AZ137=5,G137,0)</f>
        <v>0</v>
      </c>
      <c r="CA137" s="440">
        <v>3</v>
      </c>
      <c r="CB137" s="440">
        <v>0</v>
      </c>
      <c r="CZ137" s="407">
        <v>2.64E-3</v>
      </c>
    </row>
    <row r="138" spans="1:104">
      <c r="A138" s="441"/>
      <c r="B138" s="442"/>
      <c r="C138" s="931" t="s">
        <v>1697</v>
      </c>
      <c r="D138" s="932"/>
      <c r="E138" s="443">
        <v>17</v>
      </c>
      <c r="F138" s="444"/>
      <c r="G138" s="445"/>
      <c r="M138" s="446" t="s">
        <v>1697</v>
      </c>
      <c r="O138" s="433"/>
    </row>
    <row r="139" spans="1:104">
      <c r="A139" s="434">
        <v>35</v>
      </c>
      <c r="B139" s="435" t="s">
        <v>1713</v>
      </c>
      <c r="C139" s="436" t="s">
        <v>1714</v>
      </c>
      <c r="D139" s="437" t="s">
        <v>158</v>
      </c>
      <c r="E139" s="438">
        <v>45</v>
      </c>
      <c r="F139" s="438"/>
      <c r="G139" s="439">
        <f>E139*F139</f>
        <v>0</v>
      </c>
      <c r="O139" s="433">
        <v>2</v>
      </c>
      <c r="AA139" s="407">
        <v>3</v>
      </c>
      <c r="AB139" s="407">
        <v>0</v>
      </c>
      <c r="AC139" s="407">
        <v>55346211402</v>
      </c>
      <c r="AZ139" s="407">
        <v>1</v>
      </c>
      <c r="BA139" s="407">
        <f>IF(AZ139=1,G139,0)</f>
        <v>0</v>
      </c>
      <c r="BB139" s="407">
        <f>IF(AZ139=2,G139,0)</f>
        <v>0</v>
      </c>
      <c r="BC139" s="407">
        <f>IF(AZ139=3,G139,0)</f>
        <v>0</v>
      </c>
      <c r="BD139" s="407">
        <f>IF(AZ139=4,G139,0)</f>
        <v>0</v>
      </c>
      <c r="BE139" s="407">
        <f>IF(AZ139=5,G139,0)</f>
        <v>0</v>
      </c>
      <c r="CA139" s="440">
        <v>3</v>
      </c>
      <c r="CB139" s="440">
        <v>0</v>
      </c>
      <c r="CZ139" s="407">
        <v>3.13E-3</v>
      </c>
    </row>
    <row r="140" spans="1:104">
      <c r="A140" s="441"/>
      <c r="B140" s="442"/>
      <c r="C140" s="931" t="s">
        <v>1695</v>
      </c>
      <c r="D140" s="932"/>
      <c r="E140" s="443">
        <v>6</v>
      </c>
      <c r="F140" s="444"/>
      <c r="G140" s="445"/>
      <c r="M140" s="446" t="s">
        <v>1695</v>
      </c>
      <c r="O140" s="433"/>
    </row>
    <row r="141" spans="1:104">
      <c r="A141" s="441"/>
      <c r="B141" s="442"/>
      <c r="C141" s="931" t="s">
        <v>1696</v>
      </c>
      <c r="D141" s="932"/>
      <c r="E141" s="443">
        <v>39</v>
      </c>
      <c r="F141" s="444"/>
      <c r="G141" s="445"/>
      <c r="M141" s="446" t="s">
        <v>1696</v>
      </c>
      <c r="O141" s="433"/>
    </row>
    <row r="142" spans="1:104">
      <c r="A142" s="447"/>
      <c r="B142" s="448" t="s">
        <v>1581</v>
      </c>
      <c r="C142" s="449" t="str">
        <f>CONCATENATE(B93," ",C93)</f>
        <v>3 Svislé a kompletní konstrukce</v>
      </c>
      <c r="D142" s="450"/>
      <c r="E142" s="451"/>
      <c r="F142" s="452"/>
      <c r="G142" s="453">
        <f>SUM(G93:G141)</f>
        <v>0</v>
      </c>
      <c r="O142" s="433">
        <v>4</v>
      </c>
      <c r="BA142" s="454">
        <f>SUM(BA93:BA141)</f>
        <v>0</v>
      </c>
      <c r="BB142" s="454">
        <f>SUM(BB93:BB141)</f>
        <v>0</v>
      </c>
      <c r="BC142" s="454">
        <f>SUM(BC93:BC141)</f>
        <v>0</v>
      </c>
      <c r="BD142" s="454">
        <f>SUM(BD93:BD141)</f>
        <v>0</v>
      </c>
      <c r="BE142" s="454">
        <f>SUM(BE93:BE141)</f>
        <v>0</v>
      </c>
    </row>
    <row r="143" spans="1:104">
      <c r="A143" s="426" t="s">
        <v>1356</v>
      </c>
      <c r="B143" s="427" t="s">
        <v>54</v>
      </c>
      <c r="C143" s="428" t="s">
        <v>1392</v>
      </c>
      <c r="D143" s="429"/>
      <c r="E143" s="430"/>
      <c r="F143" s="430"/>
      <c r="G143" s="431"/>
      <c r="H143" s="432"/>
      <c r="I143" s="432"/>
      <c r="O143" s="433">
        <v>1</v>
      </c>
    </row>
    <row r="144" spans="1:104">
      <c r="A144" s="434">
        <v>36</v>
      </c>
      <c r="B144" s="435" t="s">
        <v>1715</v>
      </c>
      <c r="C144" s="436" t="s">
        <v>1716</v>
      </c>
      <c r="D144" s="437" t="s">
        <v>158</v>
      </c>
      <c r="E144" s="438">
        <v>8</v>
      </c>
      <c r="F144" s="438"/>
      <c r="G144" s="439">
        <f>E144*F144</f>
        <v>0</v>
      </c>
      <c r="O144" s="433">
        <v>2</v>
      </c>
      <c r="AA144" s="407">
        <v>1</v>
      </c>
      <c r="AB144" s="407">
        <v>1</v>
      </c>
      <c r="AC144" s="407">
        <v>1</v>
      </c>
      <c r="AZ144" s="407">
        <v>1</v>
      </c>
      <c r="BA144" s="407">
        <f>IF(AZ144=1,G144,0)</f>
        <v>0</v>
      </c>
      <c r="BB144" s="407">
        <f>IF(AZ144=2,G144,0)</f>
        <v>0</v>
      </c>
      <c r="BC144" s="407">
        <f>IF(AZ144=3,G144,0)</f>
        <v>0</v>
      </c>
      <c r="BD144" s="407">
        <f>IF(AZ144=4,G144,0)</f>
        <v>0</v>
      </c>
      <c r="BE144" s="407">
        <f>IF(AZ144=5,G144,0)</f>
        <v>0</v>
      </c>
      <c r="CA144" s="440">
        <v>1</v>
      </c>
      <c r="CB144" s="440">
        <v>1</v>
      </c>
      <c r="CZ144" s="407">
        <v>5.0200000000000002E-2</v>
      </c>
    </row>
    <row r="145" spans="1:104">
      <c r="A145" s="441"/>
      <c r="B145" s="442"/>
      <c r="C145" s="931" t="s">
        <v>1717</v>
      </c>
      <c r="D145" s="932"/>
      <c r="E145" s="443">
        <v>8</v>
      </c>
      <c r="F145" s="444"/>
      <c r="G145" s="445"/>
      <c r="M145" s="446" t="s">
        <v>1717</v>
      </c>
      <c r="O145" s="433"/>
    </row>
    <row r="146" spans="1:104">
      <c r="A146" s="434">
        <v>37</v>
      </c>
      <c r="B146" s="435" t="s">
        <v>1718</v>
      </c>
      <c r="C146" s="436" t="s">
        <v>1719</v>
      </c>
      <c r="D146" s="437" t="s">
        <v>1361</v>
      </c>
      <c r="E146" s="438">
        <v>0.66590000000000005</v>
      </c>
      <c r="F146" s="438"/>
      <c r="G146" s="439">
        <f>E146*F146</f>
        <v>0</v>
      </c>
      <c r="O146" s="433">
        <v>2</v>
      </c>
      <c r="AA146" s="407">
        <v>1</v>
      </c>
      <c r="AB146" s="407">
        <v>0</v>
      </c>
      <c r="AC146" s="407">
        <v>0</v>
      </c>
      <c r="AZ146" s="407">
        <v>1</v>
      </c>
      <c r="BA146" s="407">
        <f>IF(AZ146=1,G146,0)</f>
        <v>0</v>
      </c>
      <c r="BB146" s="407">
        <f>IF(AZ146=2,G146,0)</f>
        <v>0</v>
      </c>
      <c r="BC146" s="407">
        <f>IF(AZ146=3,G146,0)</f>
        <v>0</v>
      </c>
      <c r="BD146" s="407">
        <f>IF(AZ146=4,G146,0)</f>
        <v>0</v>
      </c>
      <c r="BE146" s="407">
        <f>IF(AZ146=5,G146,0)</f>
        <v>0</v>
      </c>
      <c r="CA146" s="440">
        <v>1</v>
      </c>
      <c r="CB146" s="440">
        <v>0</v>
      </c>
      <c r="CZ146" s="407">
        <v>2.6975199999999999</v>
      </c>
    </row>
    <row r="147" spans="1:104" ht="22.5">
      <c r="A147" s="441"/>
      <c r="B147" s="442"/>
      <c r="C147" s="931" t="s">
        <v>1720</v>
      </c>
      <c r="D147" s="932"/>
      <c r="E147" s="443">
        <v>0</v>
      </c>
      <c r="F147" s="444"/>
      <c r="G147" s="445"/>
      <c r="M147" s="446" t="s">
        <v>1720</v>
      </c>
      <c r="O147" s="433"/>
    </row>
    <row r="148" spans="1:104">
      <c r="A148" s="441"/>
      <c r="B148" s="442"/>
      <c r="C148" s="931" t="s">
        <v>1721</v>
      </c>
      <c r="D148" s="932"/>
      <c r="E148" s="443">
        <v>0.42480000000000001</v>
      </c>
      <c r="F148" s="444"/>
      <c r="G148" s="445"/>
      <c r="M148" s="446" t="s">
        <v>1721</v>
      </c>
      <c r="O148" s="433"/>
    </row>
    <row r="149" spans="1:104">
      <c r="A149" s="441"/>
      <c r="B149" s="442"/>
      <c r="C149" s="931" t="s">
        <v>1722</v>
      </c>
      <c r="D149" s="932"/>
      <c r="E149" s="443">
        <v>0.17560000000000001</v>
      </c>
      <c r="F149" s="444"/>
      <c r="G149" s="445"/>
      <c r="M149" s="446" t="s">
        <v>1722</v>
      </c>
      <c r="O149" s="433"/>
    </row>
    <row r="150" spans="1:104">
      <c r="A150" s="441"/>
      <c r="B150" s="442"/>
      <c r="C150" s="931" t="s">
        <v>1723</v>
      </c>
      <c r="D150" s="932"/>
      <c r="E150" s="443">
        <v>6.5600000000000006E-2</v>
      </c>
      <c r="F150" s="444"/>
      <c r="G150" s="445"/>
      <c r="M150" s="446" t="s">
        <v>1723</v>
      </c>
      <c r="O150" s="433"/>
    </row>
    <row r="151" spans="1:104">
      <c r="A151" s="447"/>
      <c r="B151" s="448" t="s">
        <v>1581</v>
      </c>
      <c r="C151" s="449" t="str">
        <f>CONCATENATE(B143," ",C143)</f>
        <v>4 Vodorovné konstrukce</v>
      </c>
      <c r="D151" s="450"/>
      <c r="E151" s="451"/>
      <c r="F151" s="452"/>
      <c r="G151" s="453">
        <f>SUM(G143:G150)</f>
        <v>0</v>
      </c>
      <c r="O151" s="433">
        <v>4</v>
      </c>
      <c r="BA151" s="454">
        <f>SUM(BA143:BA150)</f>
        <v>0</v>
      </c>
      <c r="BB151" s="454">
        <f>SUM(BB143:BB150)</f>
        <v>0</v>
      </c>
      <c r="BC151" s="454">
        <f>SUM(BC143:BC150)</f>
        <v>0</v>
      </c>
      <c r="BD151" s="454">
        <f>SUM(BD143:BD150)</f>
        <v>0</v>
      </c>
      <c r="BE151" s="454">
        <f>SUM(BE143:BE150)</f>
        <v>0</v>
      </c>
    </row>
    <row r="152" spans="1:104">
      <c r="A152" s="426" t="s">
        <v>1356</v>
      </c>
      <c r="B152" s="427" t="s">
        <v>58</v>
      </c>
      <c r="C152" s="428" t="s">
        <v>1724</v>
      </c>
      <c r="D152" s="429"/>
      <c r="E152" s="430"/>
      <c r="F152" s="430"/>
      <c r="G152" s="431"/>
      <c r="H152" s="432"/>
      <c r="I152" s="432"/>
      <c r="O152" s="433">
        <v>1</v>
      </c>
    </row>
    <row r="153" spans="1:104">
      <c r="A153" s="434">
        <v>38</v>
      </c>
      <c r="B153" s="435" t="s">
        <v>1725</v>
      </c>
      <c r="C153" s="436" t="s">
        <v>1726</v>
      </c>
      <c r="D153" s="437" t="s">
        <v>166</v>
      </c>
      <c r="E153" s="438">
        <v>141.7225</v>
      </c>
      <c r="F153" s="438"/>
      <c r="G153" s="439">
        <f>E153*F153</f>
        <v>0</v>
      </c>
      <c r="O153" s="433">
        <v>2</v>
      </c>
      <c r="AA153" s="407">
        <v>1</v>
      </c>
      <c r="AB153" s="407">
        <v>1</v>
      </c>
      <c r="AC153" s="407">
        <v>1</v>
      </c>
      <c r="AZ153" s="407">
        <v>1</v>
      </c>
      <c r="BA153" s="407">
        <f>IF(AZ153=1,G153,0)</f>
        <v>0</v>
      </c>
      <c r="BB153" s="407">
        <f>IF(AZ153=2,G153,0)</f>
        <v>0</v>
      </c>
      <c r="BC153" s="407">
        <f>IF(AZ153=3,G153,0)</f>
        <v>0</v>
      </c>
      <c r="BD153" s="407">
        <f>IF(AZ153=4,G153,0)</f>
        <v>0</v>
      </c>
      <c r="BE153" s="407">
        <f>IF(AZ153=5,G153,0)</f>
        <v>0</v>
      </c>
      <c r="CA153" s="440">
        <v>1</v>
      </c>
      <c r="CB153" s="440">
        <v>1</v>
      </c>
      <c r="CZ153" s="407">
        <v>0.57699999999999996</v>
      </c>
    </row>
    <row r="154" spans="1:104">
      <c r="A154" s="441"/>
      <c r="B154" s="442"/>
      <c r="C154" s="931" t="s">
        <v>1727</v>
      </c>
      <c r="D154" s="932"/>
      <c r="E154" s="443">
        <v>86.83</v>
      </c>
      <c r="F154" s="444"/>
      <c r="G154" s="445"/>
      <c r="M154" s="446" t="s">
        <v>1727</v>
      </c>
      <c r="O154" s="433"/>
    </row>
    <row r="155" spans="1:104">
      <c r="A155" s="441"/>
      <c r="B155" s="442"/>
      <c r="C155" s="931" t="s">
        <v>1634</v>
      </c>
      <c r="D155" s="932"/>
      <c r="E155" s="443">
        <v>54.892499999999998</v>
      </c>
      <c r="F155" s="444"/>
      <c r="G155" s="445"/>
      <c r="M155" s="446" t="s">
        <v>1634</v>
      </c>
      <c r="O155" s="433"/>
    </row>
    <row r="156" spans="1:104">
      <c r="A156" s="434">
        <v>39</v>
      </c>
      <c r="B156" s="435" t="s">
        <v>1728</v>
      </c>
      <c r="C156" s="436" t="s">
        <v>1729</v>
      </c>
      <c r="D156" s="437" t="s">
        <v>166</v>
      </c>
      <c r="E156" s="438">
        <v>141.7225</v>
      </c>
      <c r="F156" s="438"/>
      <c r="G156" s="439">
        <f>E156*F156</f>
        <v>0</v>
      </c>
      <c r="O156" s="433">
        <v>2</v>
      </c>
      <c r="AA156" s="407">
        <v>1</v>
      </c>
      <c r="AB156" s="407">
        <v>1</v>
      </c>
      <c r="AC156" s="407">
        <v>1</v>
      </c>
      <c r="AZ156" s="407">
        <v>1</v>
      </c>
      <c r="BA156" s="407">
        <f>IF(AZ156=1,G156,0)</f>
        <v>0</v>
      </c>
      <c r="BB156" s="407">
        <f>IF(AZ156=2,G156,0)</f>
        <v>0</v>
      </c>
      <c r="BC156" s="407">
        <f>IF(AZ156=3,G156,0)</f>
        <v>0</v>
      </c>
      <c r="BD156" s="407">
        <f>IF(AZ156=4,G156,0)</f>
        <v>0</v>
      </c>
      <c r="BE156" s="407">
        <f>IF(AZ156=5,G156,0)</f>
        <v>0</v>
      </c>
      <c r="CA156" s="440">
        <v>1</v>
      </c>
      <c r="CB156" s="440">
        <v>1</v>
      </c>
      <c r="CZ156" s="407">
        <v>0.29160000000000003</v>
      </c>
    </row>
    <row r="157" spans="1:104" ht="22.5">
      <c r="A157" s="441"/>
      <c r="B157" s="442"/>
      <c r="C157" s="931" t="s">
        <v>1730</v>
      </c>
      <c r="D157" s="932"/>
      <c r="E157" s="443">
        <v>86.83</v>
      </c>
      <c r="F157" s="444"/>
      <c r="G157" s="445"/>
      <c r="M157" s="446" t="s">
        <v>1730</v>
      </c>
      <c r="O157" s="433"/>
    </row>
    <row r="158" spans="1:104">
      <c r="A158" s="441"/>
      <c r="B158" s="442"/>
      <c r="C158" s="931" t="s">
        <v>1634</v>
      </c>
      <c r="D158" s="932"/>
      <c r="E158" s="443">
        <v>54.892499999999998</v>
      </c>
      <c r="F158" s="444"/>
      <c r="G158" s="445"/>
      <c r="M158" s="446" t="s">
        <v>1634</v>
      </c>
      <c r="O158" s="433"/>
    </row>
    <row r="159" spans="1:104">
      <c r="A159" s="434">
        <v>40</v>
      </c>
      <c r="B159" s="435" t="s">
        <v>1731</v>
      </c>
      <c r="C159" s="436" t="s">
        <v>1732</v>
      </c>
      <c r="D159" s="437" t="s">
        <v>166</v>
      </c>
      <c r="E159" s="438">
        <v>141.7225</v>
      </c>
      <c r="F159" s="438"/>
      <c r="G159" s="439">
        <f>E159*F159</f>
        <v>0</v>
      </c>
      <c r="O159" s="433">
        <v>2</v>
      </c>
      <c r="AA159" s="407">
        <v>1</v>
      </c>
      <c r="AB159" s="407">
        <v>1</v>
      </c>
      <c r="AC159" s="407">
        <v>1</v>
      </c>
      <c r="AZ159" s="407">
        <v>1</v>
      </c>
      <c r="BA159" s="407">
        <f>IF(AZ159=1,G159,0)</f>
        <v>0</v>
      </c>
      <c r="BB159" s="407">
        <f>IF(AZ159=2,G159,0)</f>
        <v>0</v>
      </c>
      <c r="BC159" s="407">
        <f>IF(AZ159=3,G159,0)</f>
        <v>0</v>
      </c>
      <c r="BD159" s="407">
        <f>IF(AZ159=4,G159,0)</f>
        <v>0</v>
      </c>
      <c r="BE159" s="407">
        <f>IF(AZ159=5,G159,0)</f>
        <v>0</v>
      </c>
      <c r="CA159" s="440">
        <v>1</v>
      </c>
      <c r="CB159" s="440">
        <v>1</v>
      </c>
      <c r="CZ159" s="407">
        <v>0.36834</v>
      </c>
    </row>
    <row r="160" spans="1:104" ht="22.5">
      <c r="A160" s="441"/>
      <c r="B160" s="442"/>
      <c r="C160" s="931" t="s">
        <v>1730</v>
      </c>
      <c r="D160" s="932"/>
      <c r="E160" s="443">
        <v>86.83</v>
      </c>
      <c r="F160" s="444"/>
      <c r="G160" s="445"/>
      <c r="M160" s="446" t="s">
        <v>1730</v>
      </c>
      <c r="O160" s="433"/>
    </row>
    <row r="161" spans="1:104">
      <c r="A161" s="441"/>
      <c r="B161" s="442"/>
      <c r="C161" s="931" t="s">
        <v>1634</v>
      </c>
      <c r="D161" s="932"/>
      <c r="E161" s="443">
        <v>54.892499999999998</v>
      </c>
      <c r="F161" s="444"/>
      <c r="G161" s="445"/>
      <c r="M161" s="446" t="s">
        <v>1634</v>
      </c>
      <c r="O161" s="433"/>
    </row>
    <row r="162" spans="1:104">
      <c r="A162" s="434">
        <v>41</v>
      </c>
      <c r="B162" s="435" t="s">
        <v>1733</v>
      </c>
      <c r="C162" s="436" t="s">
        <v>1734</v>
      </c>
      <c r="D162" s="437" t="s">
        <v>166</v>
      </c>
      <c r="E162" s="438">
        <v>141.7225</v>
      </c>
      <c r="F162" s="438"/>
      <c r="G162" s="439">
        <f>E162*F162</f>
        <v>0</v>
      </c>
      <c r="O162" s="433">
        <v>2</v>
      </c>
      <c r="AA162" s="407">
        <v>1</v>
      </c>
      <c r="AB162" s="407">
        <v>1</v>
      </c>
      <c r="AC162" s="407">
        <v>1</v>
      </c>
      <c r="AZ162" s="407">
        <v>1</v>
      </c>
      <c r="BA162" s="407">
        <f>IF(AZ162=1,G162,0)</f>
        <v>0</v>
      </c>
      <c r="BB162" s="407">
        <f>IF(AZ162=2,G162,0)</f>
        <v>0</v>
      </c>
      <c r="BC162" s="407">
        <f>IF(AZ162=3,G162,0)</f>
        <v>0</v>
      </c>
      <c r="BD162" s="407">
        <f>IF(AZ162=4,G162,0)</f>
        <v>0</v>
      </c>
      <c r="BE162" s="407">
        <f>IF(AZ162=5,G162,0)</f>
        <v>0</v>
      </c>
      <c r="CA162" s="440">
        <v>1</v>
      </c>
      <c r="CB162" s="440">
        <v>1</v>
      </c>
      <c r="CZ162" s="407">
        <v>9.2799999999999994E-2</v>
      </c>
    </row>
    <row r="163" spans="1:104">
      <c r="A163" s="441"/>
      <c r="B163" s="442"/>
      <c r="C163" s="931" t="s">
        <v>1735</v>
      </c>
      <c r="D163" s="932"/>
      <c r="E163" s="443">
        <v>86.83</v>
      </c>
      <c r="F163" s="444"/>
      <c r="G163" s="445"/>
      <c r="M163" s="446" t="s">
        <v>1735</v>
      </c>
      <c r="O163" s="433"/>
    </row>
    <row r="164" spans="1:104">
      <c r="A164" s="441"/>
      <c r="B164" s="442"/>
      <c r="C164" s="931" t="s">
        <v>1634</v>
      </c>
      <c r="D164" s="932"/>
      <c r="E164" s="443">
        <v>54.892499999999998</v>
      </c>
      <c r="F164" s="444"/>
      <c r="G164" s="445"/>
      <c r="M164" s="446" t="s">
        <v>1634</v>
      </c>
      <c r="O164" s="433"/>
    </row>
    <row r="165" spans="1:104" ht="22.5">
      <c r="A165" s="434">
        <v>42</v>
      </c>
      <c r="B165" s="435" t="s">
        <v>1736</v>
      </c>
      <c r="C165" s="436" t="s">
        <v>1737</v>
      </c>
      <c r="D165" s="437" t="s">
        <v>188</v>
      </c>
      <c r="E165" s="438">
        <v>3.8</v>
      </c>
      <c r="F165" s="438"/>
      <c r="G165" s="439">
        <f>E165*F165</f>
        <v>0</v>
      </c>
      <c r="O165" s="433">
        <v>2</v>
      </c>
      <c r="AA165" s="407">
        <v>1</v>
      </c>
      <c r="AB165" s="407">
        <v>1</v>
      </c>
      <c r="AC165" s="407">
        <v>1</v>
      </c>
      <c r="AZ165" s="407">
        <v>1</v>
      </c>
      <c r="BA165" s="407">
        <f>IF(AZ165=1,G165,0)</f>
        <v>0</v>
      </c>
      <c r="BB165" s="407">
        <f>IF(AZ165=2,G165,0)</f>
        <v>0</v>
      </c>
      <c r="BC165" s="407">
        <f>IF(AZ165=3,G165,0)</f>
        <v>0</v>
      </c>
      <c r="BD165" s="407">
        <f>IF(AZ165=4,G165,0)</f>
        <v>0</v>
      </c>
      <c r="BE165" s="407">
        <f>IF(AZ165=5,G165,0)</f>
        <v>0</v>
      </c>
      <c r="CA165" s="440">
        <v>1</v>
      </c>
      <c r="CB165" s="440">
        <v>1</v>
      </c>
      <c r="CZ165" s="407">
        <v>0.24357999999999999</v>
      </c>
    </row>
    <row r="166" spans="1:104" ht="22.5">
      <c r="A166" s="434">
        <v>43</v>
      </c>
      <c r="B166" s="435" t="s">
        <v>1738</v>
      </c>
      <c r="C166" s="436" t="s">
        <v>1739</v>
      </c>
      <c r="D166" s="437" t="s">
        <v>188</v>
      </c>
      <c r="E166" s="438">
        <v>6.6</v>
      </c>
      <c r="F166" s="438"/>
      <c r="G166" s="439">
        <f>E166*F166</f>
        <v>0</v>
      </c>
      <c r="O166" s="433">
        <v>2</v>
      </c>
      <c r="AA166" s="407">
        <v>1</v>
      </c>
      <c r="AB166" s="407">
        <v>1</v>
      </c>
      <c r="AC166" s="407">
        <v>1</v>
      </c>
      <c r="AZ166" s="407">
        <v>1</v>
      </c>
      <c r="BA166" s="407">
        <f>IF(AZ166=1,G166,0)</f>
        <v>0</v>
      </c>
      <c r="BB166" s="407">
        <f>IF(AZ166=2,G166,0)</f>
        <v>0</v>
      </c>
      <c r="BC166" s="407">
        <f>IF(AZ166=3,G166,0)</f>
        <v>0</v>
      </c>
      <c r="BD166" s="407">
        <f>IF(AZ166=4,G166,0)</f>
        <v>0</v>
      </c>
      <c r="BE166" s="407">
        <f>IF(AZ166=5,G166,0)</f>
        <v>0</v>
      </c>
      <c r="CA166" s="440">
        <v>1</v>
      </c>
      <c r="CB166" s="440">
        <v>1</v>
      </c>
      <c r="CZ166" s="407">
        <v>0.17033000000000001</v>
      </c>
    </row>
    <row r="167" spans="1:104">
      <c r="A167" s="441"/>
      <c r="B167" s="442"/>
      <c r="C167" s="931" t="s">
        <v>1740</v>
      </c>
      <c r="D167" s="932"/>
      <c r="E167" s="443">
        <v>6.6</v>
      </c>
      <c r="F167" s="444"/>
      <c r="G167" s="445"/>
      <c r="M167" s="446" t="s">
        <v>1740</v>
      </c>
      <c r="O167" s="433"/>
    </row>
    <row r="168" spans="1:104" ht="22.5">
      <c r="A168" s="434">
        <v>44</v>
      </c>
      <c r="B168" s="435" t="s">
        <v>1741</v>
      </c>
      <c r="C168" s="436" t="s">
        <v>1742</v>
      </c>
      <c r="D168" s="437" t="s">
        <v>188</v>
      </c>
      <c r="E168" s="438">
        <v>40.1</v>
      </c>
      <c r="F168" s="438"/>
      <c r="G168" s="439">
        <f>E168*F168</f>
        <v>0</v>
      </c>
      <c r="O168" s="433">
        <v>2</v>
      </c>
      <c r="AA168" s="407">
        <v>1</v>
      </c>
      <c r="AB168" s="407">
        <v>1</v>
      </c>
      <c r="AC168" s="407">
        <v>1</v>
      </c>
      <c r="AZ168" s="407">
        <v>1</v>
      </c>
      <c r="BA168" s="407">
        <f>IF(AZ168=1,G168,0)</f>
        <v>0</v>
      </c>
      <c r="BB168" s="407">
        <f>IF(AZ168=2,G168,0)</f>
        <v>0</v>
      </c>
      <c r="BC168" s="407">
        <f>IF(AZ168=3,G168,0)</f>
        <v>0</v>
      </c>
      <c r="BD168" s="407">
        <f>IF(AZ168=4,G168,0)</f>
        <v>0</v>
      </c>
      <c r="BE168" s="407">
        <f>IF(AZ168=5,G168,0)</f>
        <v>0</v>
      </c>
      <c r="CA168" s="440">
        <v>1</v>
      </c>
      <c r="CB168" s="440">
        <v>1</v>
      </c>
      <c r="CZ168" s="407">
        <v>0.22133</v>
      </c>
    </row>
    <row r="169" spans="1:104">
      <c r="A169" s="441"/>
      <c r="B169" s="442"/>
      <c r="C169" s="931" t="s">
        <v>1743</v>
      </c>
      <c r="D169" s="932"/>
      <c r="E169" s="443">
        <v>40.1</v>
      </c>
      <c r="F169" s="444"/>
      <c r="G169" s="445"/>
      <c r="M169" s="446" t="s">
        <v>1743</v>
      </c>
      <c r="O169" s="433"/>
    </row>
    <row r="170" spans="1:104">
      <c r="A170" s="434">
        <v>45</v>
      </c>
      <c r="B170" s="435" t="s">
        <v>1744</v>
      </c>
      <c r="C170" s="436" t="s">
        <v>1745</v>
      </c>
      <c r="D170" s="437" t="s">
        <v>166</v>
      </c>
      <c r="E170" s="438">
        <v>143.1397</v>
      </c>
      <c r="F170" s="438"/>
      <c r="G170" s="439">
        <f>E170*F170</f>
        <v>0</v>
      </c>
      <c r="O170" s="433">
        <v>2</v>
      </c>
      <c r="AA170" s="407">
        <v>3</v>
      </c>
      <c r="AB170" s="407">
        <v>7</v>
      </c>
      <c r="AC170" s="407">
        <v>59245020</v>
      </c>
      <c r="AZ170" s="407">
        <v>1</v>
      </c>
      <c r="BA170" s="407">
        <f>IF(AZ170=1,G170,0)</f>
        <v>0</v>
      </c>
      <c r="BB170" s="407">
        <f>IF(AZ170=2,G170,0)</f>
        <v>0</v>
      </c>
      <c r="BC170" s="407">
        <f>IF(AZ170=3,G170,0)</f>
        <v>0</v>
      </c>
      <c r="BD170" s="407">
        <f>IF(AZ170=4,G170,0)</f>
        <v>0</v>
      </c>
      <c r="BE170" s="407">
        <f>IF(AZ170=5,G170,0)</f>
        <v>0</v>
      </c>
      <c r="CA170" s="440">
        <v>3</v>
      </c>
      <c r="CB170" s="440">
        <v>7</v>
      </c>
      <c r="CZ170" s="407">
        <v>0.12959999999999999</v>
      </c>
    </row>
    <row r="171" spans="1:104">
      <c r="A171" s="441"/>
      <c r="B171" s="442"/>
      <c r="C171" s="931" t="s">
        <v>1746</v>
      </c>
      <c r="D171" s="932"/>
      <c r="E171" s="443">
        <v>143.1397</v>
      </c>
      <c r="F171" s="444"/>
      <c r="G171" s="445"/>
      <c r="M171" s="446" t="s">
        <v>1746</v>
      </c>
      <c r="O171" s="433"/>
    </row>
    <row r="172" spans="1:104">
      <c r="A172" s="447"/>
      <c r="B172" s="448" t="s">
        <v>1581</v>
      </c>
      <c r="C172" s="449" t="str">
        <f>CONCATENATE(B152," ",C152)</f>
        <v>5 Komunikace</v>
      </c>
      <c r="D172" s="450"/>
      <c r="E172" s="451"/>
      <c r="F172" s="452"/>
      <c r="G172" s="453">
        <f>SUM(G152:G171)</f>
        <v>0</v>
      </c>
      <c r="O172" s="433">
        <v>4</v>
      </c>
      <c r="BA172" s="454">
        <f>SUM(BA152:BA171)</f>
        <v>0</v>
      </c>
      <c r="BB172" s="454">
        <f>SUM(BB152:BB171)</f>
        <v>0</v>
      </c>
      <c r="BC172" s="454">
        <f>SUM(BC152:BC171)</f>
        <v>0</v>
      </c>
      <c r="BD172" s="454">
        <f>SUM(BD152:BD171)</f>
        <v>0</v>
      </c>
      <c r="BE172" s="454">
        <f>SUM(BE152:BE171)</f>
        <v>0</v>
      </c>
    </row>
    <row r="173" spans="1:104">
      <c r="A173" s="426" t="s">
        <v>1356</v>
      </c>
      <c r="B173" s="427" t="s">
        <v>1747</v>
      </c>
      <c r="C173" s="428" t="s">
        <v>1748</v>
      </c>
      <c r="D173" s="429"/>
      <c r="E173" s="430"/>
      <c r="F173" s="430"/>
      <c r="G173" s="431"/>
      <c r="H173" s="432"/>
      <c r="I173" s="432"/>
      <c r="O173" s="433">
        <v>1</v>
      </c>
    </row>
    <row r="174" spans="1:104">
      <c r="A174" s="434">
        <v>46</v>
      </c>
      <c r="B174" s="435" t="s">
        <v>1749</v>
      </c>
      <c r="C174" s="436" t="s">
        <v>1750</v>
      </c>
      <c r="D174" s="437" t="s">
        <v>166</v>
      </c>
      <c r="E174" s="438">
        <v>198.35499999999999</v>
      </c>
      <c r="F174" s="438"/>
      <c r="G174" s="439">
        <f>E174*F174</f>
        <v>0</v>
      </c>
      <c r="O174" s="433">
        <v>2</v>
      </c>
      <c r="AA174" s="407">
        <v>1</v>
      </c>
      <c r="AB174" s="407">
        <v>1</v>
      </c>
      <c r="AC174" s="407">
        <v>1</v>
      </c>
      <c r="AZ174" s="407">
        <v>1</v>
      </c>
      <c r="BA174" s="407">
        <f>IF(AZ174=1,G174,0)</f>
        <v>0</v>
      </c>
      <c r="BB174" s="407">
        <f>IF(AZ174=2,G174,0)</f>
        <v>0</v>
      </c>
      <c r="BC174" s="407">
        <f>IF(AZ174=3,G174,0)</f>
        <v>0</v>
      </c>
      <c r="BD174" s="407">
        <f>IF(AZ174=4,G174,0)</f>
        <v>0</v>
      </c>
      <c r="BE174" s="407">
        <f>IF(AZ174=5,G174,0)</f>
        <v>0</v>
      </c>
      <c r="CA174" s="440">
        <v>1</v>
      </c>
      <c r="CB174" s="440">
        <v>1</v>
      </c>
      <c r="CZ174" s="407">
        <v>6.45E-3</v>
      </c>
    </row>
    <row r="175" spans="1:104">
      <c r="A175" s="441"/>
      <c r="B175" s="442"/>
      <c r="C175" s="931" t="s">
        <v>1751</v>
      </c>
      <c r="D175" s="932"/>
      <c r="E175" s="443">
        <v>0</v>
      </c>
      <c r="F175" s="444"/>
      <c r="G175" s="445"/>
      <c r="M175" s="446" t="s">
        <v>1751</v>
      </c>
      <c r="O175" s="433"/>
    </row>
    <row r="176" spans="1:104">
      <c r="A176" s="441"/>
      <c r="B176" s="442"/>
      <c r="C176" s="931" t="s">
        <v>1752</v>
      </c>
      <c r="D176" s="932"/>
      <c r="E176" s="443">
        <v>3.0535000000000001</v>
      </c>
      <c r="F176" s="444"/>
      <c r="G176" s="445"/>
      <c r="M176" s="446" t="s">
        <v>1752</v>
      </c>
      <c r="O176" s="433"/>
    </row>
    <row r="177" spans="1:104">
      <c r="A177" s="441"/>
      <c r="B177" s="442"/>
      <c r="C177" s="931" t="s">
        <v>1753</v>
      </c>
      <c r="D177" s="932"/>
      <c r="E177" s="443">
        <v>1.6739999999999999</v>
      </c>
      <c r="F177" s="444"/>
      <c r="G177" s="445"/>
      <c r="M177" s="446" t="s">
        <v>1753</v>
      </c>
      <c r="O177" s="433"/>
    </row>
    <row r="178" spans="1:104">
      <c r="A178" s="441"/>
      <c r="B178" s="442"/>
      <c r="C178" s="931" t="s">
        <v>1754</v>
      </c>
      <c r="D178" s="932"/>
      <c r="E178" s="443">
        <v>1.4724999999999999</v>
      </c>
      <c r="F178" s="444"/>
      <c r="G178" s="445"/>
      <c r="M178" s="446" t="s">
        <v>1754</v>
      </c>
      <c r="O178" s="433"/>
    </row>
    <row r="179" spans="1:104">
      <c r="A179" s="441"/>
      <c r="B179" s="442"/>
      <c r="C179" s="931" t="s">
        <v>1755</v>
      </c>
      <c r="D179" s="932"/>
      <c r="E179" s="443">
        <v>24.36</v>
      </c>
      <c r="F179" s="444"/>
      <c r="G179" s="445"/>
      <c r="M179" s="446" t="s">
        <v>1755</v>
      </c>
      <c r="O179" s="433"/>
    </row>
    <row r="180" spans="1:104">
      <c r="A180" s="441"/>
      <c r="B180" s="442"/>
      <c r="C180" s="931" t="s">
        <v>1756</v>
      </c>
      <c r="D180" s="932"/>
      <c r="E180" s="443">
        <v>61.74</v>
      </c>
      <c r="F180" s="444"/>
      <c r="G180" s="445"/>
      <c r="M180" s="446" t="s">
        <v>1756</v>
      </c>
      <c r="O180" s="433"/>
    </row>
    <row r="181" spans="1:104">
      <c r="A181" s="441"/>
      <c r="B181" s="442"/>
      <c r="C181" s="931" t="s">
        <v>1757</v>
      </c>
      <c r="D181" s="932"/>
      <c r="E181" s="443">
        <v>36.215000000000003</v>
      </c>
      <c r="F181" s="444"/>
      <c r="G181" s="445"/>
      <c r="M181" s="446" t="s">
        <v>1757</v>
      </c>
      <c r="O181" s="433"/>
    </row>
    <row r="182" spans="1:104">
      <c r="A182" s="441"/>
      <c r="B182" s="442"/>
      <c r="C182" s="931" t="s">
        <v>1758</v>
      </c>
      <c r="D182" s="932"/>
      <c r="E182" s="443">
        <v>50.4</v>
      </c>
      <c r="F182" s="444"/>
      <c r="G182" s="445"/>
      <c r="M182" s="446" t="s">
        <v>1758</v>
      </c>
      <c r="O182" s="433"/>
    </row>
    <row r="183" spans="1:104">
      <c r="A183" s="441"/>
      <c r="B183" s="442"/>
      <c r="C183" s="931" t="s">
        <v>1759</v>
      </c>
      <c r="D183" s="932"/>
      <c r="E183" s="443">
        <v>19.440000000000001</v>
      </c>
      <c r="F183" s="444"/>
      <c r="G183" s="445"/>
      <c r="M183" s="446" t="s">
        <v>1759</v>
      </c>
      <c r="O183" s="433"/>
    </row>
    <row r="184" spans="1:104">
      <c r="A184" s="434">
        <v>47</v>
      </c>
      <c r="B184" s="435" t="s">
        <v>1760</v>
      </c>
      <c r="C184" s="436" t="s">
        <v>1761</v>
      </c>
      <c r="D184" s="437" t="s">
        <v>166</v>
      </c>
      <c r="E184" s="438">
        <v>1.55</v>
      </c>
      <c r="F184" s="438"/>
      <c r="G184" s="439">
        <f>E184*F184</f>
        <v>0</v>
      </c>
      <c r="O184" s="433">
        <v>2</v>
      </c>
      <c r="AA184" s="407">
        <v>1</v>
      </c>
      <c r="AB184" s="407">
        <v>1</v>
      </c>
      <c r="AC184" s="407">
        <v>1</v>
      </c>
      <c r="AZ184" s="407">
        <v>1</v>
      </c>
      <c r="BA184" s="407">
        <f>IF(AZ184=1,G184,0)</f>
        <v>0</v>
      </c>
      <c r="BB184" s="407">
        <f>IF(AZ184=2,G184,0)</f>
        <v>0</v>
      </c>
      <c r="BC184" s="407">
        <f>IF(AZ184=3,G184,0)</f>
        <v>0</v>
      </c>
      <c r="BD184" s="407">
        <f>IF(AZ184=4,G184,0)</f>
        <v>0</v>
      </c>
      <c r="BE184" s="407">
        <f>IF(AZ184=5,G184,0)</f>
        <v>0</v>
      </c>
      <c r="CA184" s="440">
        <v>1</v>
      </c>
      <c r="CB184" s="440">
        <v>1</v>
      </c>
      <c r="CZ184" s="407">
        <v>3.4000000000000002E-4</v>
      </c>
    </row>
    <row r="185" spans="1:104" ht="22.5">
      <c r="A185" s="441"/>
      <c r="B185" s="442"/>
      <c r="C185" s="931" t="s">
        <v>1762</v>
      </c>
      <c r="D185" s="932"/>
      <c r="E185" s="443">
        <v>1.55</v>
      </c>
      <c r="F185" s="444"/>
      <c r="G185" s="445"/>
      <c r="M185" s="446" t="s">
        <v>1762</v>
      </c>
      <c r="O185" s="433"/>
    </row>
    <row r="186" spans="1:104">
      <c r="A186" s="434">
        <v>48</v>
      </c>
      <c r="B186" s="435" t="s">
        <v>1760</v>
      </c>
      <c r="C186" s="436" t="s">
        <v>1761</v>
      </c>
      <c r="D186" s="437" t="s">
        <v>166</v>
      </c>
      <c r="E186" s="438">
        <v>19.440000000000001</v>
      </c>
      <c r="F186" s="438"/>
      <c r="G186" s="439">
        <f>E186*F186</f>
        <v>0</v>
      </c>
      <c r="O186" s="433">
        <v>2</v>
      </c>
      <c r="AA186" s="407">
        <v>1</v>
      </c>
      <c r="AB186" s="407">
        <v>1</v>
      </c>
      <c r="AC186" s="407">
        <v>1</v>
      </c>
      <c r="AZ186" s="407">
        <v>1</v>
      </c>
      <c r="BA186" s="407">
        <f>IF(AZ186=1,G186,0)</f>
        <v>0</v>
      </c>
      <c r="BB186" s="407">
        <f>IF(AZ186=2,G186,0)</f>
        <v>0</v>
      </c>
      <c r="BC186" s="407">
        <f>IF(AZ186=3,G186,0)</f>
        <v>0</v>
      </c>
      <c r="BD186" s="407">
        <f>IF(AZ186=4,G186,0)</f>
        <v>0</v>
      </c>
      <c r="BE186" s="407">
        <f>IF(AZ186=5,G186,0)</f>
        <v>0</v>
      </c>
      <c r="CA186" s="440">
        <v>1</v>
      </c>
      <c r="CB186" s="440">
        <v>1</v>
      </c>
      <c r="CZ186" s="407">
        <v>3.4000000000000002E-4</v>
      </c>
    </row>
    <row r="187" spans="1:104">
      <c r="A187" s="441"/>
      <c r="B187" s="442"/>
      <c r="C187" s="931" t="s">
        <v>1763</v>
      </c>
      <c r="D187" s="932"/>
      <c r="E187" s="443">
        <v>19.440000000000001</v>
      </c>
      <c r="F187" s="444"/>
      <c r="G187" s="445"/>
      <c r="M187" s="446" t="s">
        <v>1763</v>
      </c>
      <c r="O187" s="433"/>
    </row>
    <row r="188" spans="1:104">
      <c r="A188" s="434">
        <v>49</v>
      </c>
      <c r="B188" s="435" t="s">
        <v>1764</v>
      </c>
      <c r="C188" s="436" t="s">
        <v>1765</v>
      </c>
      <c r="D188" s="437" t="s">
        <v>166</v>
      </c>
      <c r="E188" s="438">
        <v>25.655999999999999</v>
      </c>
      <c r="F188" s="438"/>
      <c r="G188" s="439">
        <f>E188*F188</f>
        <v>0</v>
      </c>
      <c r="O188" s="433">
        <v>2</v>
      </c>
      <c r="AA188" s="407">
        <v>1</v>
      </c>
      <c r="AB188" s="407">
        <v>1</v>
      </c>
      <c r="AC188" s="407">
        <v>1</v>
      </c>
      <c r="AZ188" s="407">
        <v>1</v>
      </c>
      <c r="BA188" s="407">
        <f>IF(AZ188=1,G188,0)</f>
        <v>0</v>
      </c>
      <c r="BB188" s="407">
        <f>IF(AZ188=2,G188,0)</f>
        <v>0</v>
      </c>
      <c r="BC188" s="407">
        <f>IF(AZ188=3,G188,0)</f>
        <v>0</v>
      </c>
      <c r="BD188" s="407">
        <f>IF(AZ188=4,G188,0)</f>
        <v>0</v>
      </c>
      <c r="BE188" s="407">
        <f>IF(AZ188=5,G188,0)</f>
        <v>0</v>
      </c>
      <c r="CA188" s="440">
        <v>1</v>
      </c>
      <c r="CB188" s="440">
        <v>1</v>
      </c>
      <c r="CZ188" s="407">
        <v>1.5810000000000001E-2</v>
      </c>
    </row>
    <row r="189" spans="1:104">
      <c r="A189" s="441"/>
      <c r="B189" s="442"/>
      <c r="C189" s="931" t="s">
        <v>1766</v>
      </c>
      <c r="D189" s="932"/>
      <c r="E189" s="443">
        <v>0</v>
      </c>
      <c r="F189" s="444"/>
      <c r="G189" s="445"/>
      <c r="M189" s="446" t="s">
        <v>1766</v>
      </c>
      <c r="O189" s="433"/>
    </row>
    <row r="190" spans="1:104">
      <c r="A190" s="441"/>
      <c r="B190" s="442"/>
      <c r="C190" s="931" t="s">
        <v>1767</v>
      </c>
      <c r="D190" s="932"/>
      <c r="E190" s="443">
        <v>9.19</v>
      </c>
      <c r="F190" s="444"/>
      <c r="G190" s="445"/>
      <c r="M190" s="446" t="s">
        <v>1767</v>
      </c>
      <c r="O190" s="433"/>
    </row>
    <row r="191" spans="1:104">
      <c r="A191" s="441"/>
      <c r="B191" s="442"/>
      <c r="C191" s="931" t="s">
        <v>1768</v>
      </c>
      <c r="D191" s="932"/>
      <c r="E191" s="443">
        <v>7.3460000000000001</v>
      </c>
      <c r="F191" s="444"/>
      <c r="G191" s="445"/>
      <c r="M191" s="446" t="s">
        <v>1768</v>
      </c>
      <c r="O191" s="433"/>
    </row>
    <row r="192" spans="1:104">
      <c r="A192" s="441"/>
      <c r="B192" s="442"/>
      <c r="C192" s="931" t="s">
        <v>1769</v>
      </c>
      <c r="D192" s="932"/>
      <c r="E192" s="443">
        <v>9.1199999999999992</v>
      </c>
      <c r="F192" s="444"/>
      <c r="G192" s="445"/>
      <c r="M192" s="446" t="s">
        <v>1769</v>
      </c>
      <c r="O192" s="433"/>
    </row>
    <row r="193" spans="1:104">
      <c r="A193" s="434">
        <v>50</v>
      </c>
      <c r="B193" s="435" t="s">
        <v>1770</v>
      </c>
      <c r="C193" s="436" t="s">
        <v>1771</v>
      </c>
      <c r="D193" s="437" t="s">
        <v>166</v>
      </c>
      <c r="E193" s="438">
        <v>373.18619999999999</v>
      </c>
      <c r="F193" s="438"/>
      <c r="G193" s="439">
        <f>E193*F193</f>
        <v>0</v>
      </c>
      <c r="O193" s="433">
        <v>2</v>
      </c>
      <c r="AA193" s="407">
        <v>1</v>
      </c>
      <c r="AB193" s="407">
        <v>1</v>
      </c>
      <c r="AC193" s="407">
        <v>1</v>
      </c>
      <c r="AZ193" s="407">
        <v>1</v>
      </c>
      <c r="BA193" s="407">
        <f>IF(AZ193=1,G193,0)</f>
        <v>0</v>
      </c>
      <c r="BB193" s="407">
        <f>IF(AZ193=2,G193,0)</f>
        <v>0</v>
      </c>
      <c r="BC193" s="407">
        <f>IF(AZ193=3,G193,0)</f>
        <v>0</v>
      </c>
      <c r="BD193" s="407">
        <f>IF(AZ193=4,G193,0)</f>
        <v>0</v>
      </c>
      <c r="BE193" s="407">
        <f>IF(AZ193=5,G193,0)</f>
        <v>0</v>
      </c>
      <c r="CA193" s="440">
        <v>1</v>
      </c>
      <c r="CB193" s="440">
        <v>1</v>
      </c>
      <c r="CZ193" s="407">
        <v>1.694E-2</v>
      </c>
    </row>
    <row r="194" spans="1:104">
      <c r="A194" s="441"/>
      <c r="B194" s="442"/>
      <c r="C194" s="931" t="s">
        <v>1751</v>
      </c>
      <c r="D194" s="932"/>
      <c r="E194" s="443">
        <v>0</v>
      </c>
      <c r="F194" s="444"/>
      <c r="G194" s="445"/>
      <c r="M194" s="446" t="s">
        <v>1751</v>
      </c>
      <c r="O194" s="433"/>
    </row>
    <row r="195" spans="1:104">
      <c r="A195" s="441"/>
      <c r="B195" s="442"/>
      <c r="C195" s="931" t="s">
        <v>1772</v>
      </c>
      <c r="D195" s="932"/>
      <c r="E195" s="443">
        <v>25.608599999999999</v>
      </c>
      <c r="F195" s="444"/>
      <c r="G195" s="445"/>
      <c r="M195" s="446" t="s">
        <v>1772</v>
      </c>
      <c r="O195" s="433"/>
    </row>
    <row r="196" spans="1:104">
      <c r="A196" s="441"/>
      <c r="B196" s="442"/>
      <c r="C196" s="931" t="s">
        <v>1773</v>
      </c>
      <c r="D196" s="932"/>
      <c r="E196" s="443">
        <v>-2.79</v>
      </c>
      <c r="F196" s="444"/>
      <c r="G196" s="445"/>
      <c r="M196" s="446" t="s">
        <v>1773</v>
      </c>
      <c r="O196" s="433"/>
    </row>
    <row r="197" spans="1:104">
      <c r="A197" s="441"/>
      <c r="B197" s="442"/>
      <c r="C197" s="931" t="s">
        <v>1774</v>
      </c>
      <c r="D197" s="932"/>
      <c r="E197" s="443">
        <v>118.175</v>
      </c>
      <c r="F197" s="444"/>
      <c r="G197" s="445"/>
      <c r="M197" s="446" t="s">
        <v>1774</v>
      </c>
      <c r="O197" s="433"/>
    </row>
    <row r="198" spans="1:104">
      <c r="A198" s="441"/>
      <c r="B198" s="442"/>
      <c r="C198" s="931" t="s">
        <v>1775</v>
      </c>
      <c r="D198" s="932"/>
      <c r="E198" s="443">
        <v>-6.0519999999999996</v>
      </c>
      <c r="F198" s="444"/>
      <c r="G198" s="445"/>
      <c r="M198" s="446" t="s">
        <v>1775</v>
      </c>
      <c r="O198" s="433"/>
    </row>
    <row r="199" spans="1:104">
      <c r="A199" s="441"/>
      <c r="B199" s="442"/>
      <c r="C199" s="931" t="s">
        <v>1776</v>
      </c>
      <c r="D199" s="932"/>
      <c r="E199" s="443">
        <v>118.572</v>
      </c>
      <c r="F199" s="444"/>
      <c r="G199" s="445"/>
      <c r="M199" s="446" t="s">
        <v>1776</v>
      </c>
      <c r="O199" s="433"/>
    </row>
    <row r="200" spans="1:104" ht="22.5">
      <c r="A200" s="441"/>
      <c r="B200" s="442"/>
      <c r="C200" s="931" t="s">
        <v>1777</v>
      </c>
      <c r="D200" s="932"/>
      <c r="E200" s="443">
        <v>50.301000000000002</v>
      </c>
      <c r="F200" s="444"/>
      <c r="G200" s="445"/>
      <c r="M200" s="446" t="s">
        <v>1777</v>
      </c>
      <c r="O200" s="433"/>
    </row>
    <row r="201" spans="1:104">
      <c r="A201" s="441"/>
      <c r="B201" s="442"/>
      <c r="C201" s="931" t="s">
        <v>1778</v>
      </c>
      <c r="D201" s="932"/>
      <c r="E201" s="443">
        <v>-10.38</v>
      </c>
      <c r="F201" s="444"/>
      <c r="G201" s="445"/>
      <c r="M201" s="446" t="s">
        <v>1778</v>
      </c>
      <c r="O201" s="433"/>
    </row>
    <row r="202" spans="1:104" ht="22.5">
      <c r="A202" s="441"/>
      <c r="B202" s="442"/>
      <c r="C202" s="931" t="s">
        <v>1779</v>
      </c>
      <c r="D202" s="932"/>
      <c r="E202" s="443">
        <v>31.739000000000001</v>
      </c>
      <c r="F202" s="444"/>
      <c r="G202" s="445"/>
      <c r="M202" s="446" t="s">
        <v>1779</v>
      </c>
      <c r="O202" s="433"/>
    </row>
    <row r="203" spans="1:104">
      <c r="A203" s="441"/>
      <c r="B203" s="442"/>
      <c r="C203" s="931" t="s">
        <v>1780</v>
      </c>
      <c r="D203" s="932"/>
      <c r="E203" s="443">
        <v>-2.16</v>
      </c>
      <c r="F203" s="444"/>
      <c r="G203" s="445"/>
      <c r="M203" s="446" t="s">
        <v>1780</v>
      </c>
      <c r="O203" s="433"/>
    </row>
    <row r="204" spans="1:104" ht="22.5">
      <c r="A204" s="441"/>
      <c r="B204" s="442"/>
      <c r="C204" s="931" t="s">
        <v>1781</v>
      </c>
      <c r="D204" s="932"/>
      <c r="E204" s="443">
        <v>33.18</v>
      </c>
      <c r="F204" s="444"/>
      <c r="G204" s="445"/>
      <c r="M204" s="446" t="s">
        <v>1781</v>
      </c>
      <c r="O204" s="433"/>
    </row>
    <row r="205" spans="1:104">
      <c r="A205" s="441"/>
      <c r="B205" s="442"/>
      <c r="C205" s="931" t="s">
        <v>1782</v>
      </c>
      <c r="D205" s="932"/>
      <c r="E205" s="443">
        <v>13.339399999999999</v>
      </c>
      <c r="F205" s="444"/>
      <c r="G205" s="445"/>
      <c r="M205" s="446" t="s">
        <v>1782</v>
      </c>
      <c r="O205" s="433"/>
    </row>
    <row r="206" spans="1:104">
      <c r="A206" s="441"/>
      <c r="B206" s="442"/>
      <c r="C206" s="931" t="s">
        <v>1783</v>
      </c>
      <c r="D206" s="932"/>
      <c r="E206" s="443">
        <v>13.949199999999999</v>
      </c>
      <c r="F206" s="444"/>
      <c r="G206" s="445"/>
      <c r="M206" s="446" t="s">
        <v>1783</v>
      </c>
      <c r="O206" s="433"/>
    </row>
    <row r="207" spans="1:104">
      <c r="A207" s="441"/>
      <c r="B207" s="442"/>
      <c r="C207" s="931" t="s">
        <v>1784</v>
      </c>
      <c r="D207" s="932"/>
      <c r="E207" s="443">
        <v>15.36</v>
      </c>
      <c r="F207" s="444"/>
      <c r="G207" s="445"/>
      <c r="M207" s="446" t="s">
        <v>1784</v>
      </c>
      <c r="O207" s="433"/>
    </row>
    <row r="208" spans="1:104">
      <c r="A208" s="441"/>
      <c r="B208" s="442"/>
      <c r="C208" s="931" t="s">
        <v>1785</v>
      </c>
      <c r="D208" s="932"/>
      <c r="E208" s="443">
        <v>-25.655999999999999</v>
      </c>
      <c r="F208" s="444"/>
      <c r="G208" s="445"/>
      <c r="M208" s="446" t="s">
        <v>1785</v>
      </c>
      <c r="O208" s="433"/>
    </row>
    <row r="209" spans="1:104" ht="22.5">
      <c r="A209" s="434">
        <v>51</v>
      </c>
      <c r="B209" s="435" t="s">
        <v>1786</v>
      </c>
      <c r="C209" s="436" t="s">
        <v>1787</v>
      </c>
      <c r="D209" s="437" t="s">
        <v>166</v>
      </c>
      <c r="E209" s="438">
        <v>525.64599999999996</v>
      </c>
      <c r="F209" s="438"/>
      <c r="G209" s="439">
        <f>E209*F209</f>
        <v>0</v>
      </c>
      <c r="O209" s="433">
        <v>2</v>
      </c>
      <c r="AA209" s="407">
        <v>1</v>
      </c>
      <c r="AB209" s="407">
        <v>0</v>
      </c>
      <c r="AC209" s="407">
        <v>0</v>
      </c>
      <c r="AZ209" s="407">
        <v>1</v>
      </c>
      <c r="BA209" s="407">
        <f>IF(AZ209=1,G209,0)</f>
        <v>0</v>
      </c>
      <c r="BB209" s="407">
        <f>IF(AZ209=2,G209,0)</f>
        <v>0</v>
      </c>
      <c r="BC209" s="407">
        <f>IF(AZ209=3,G209,0)</f>
        <v>0</v>
      </c>
      <c r="BD209" s="407">
        <f>IF(AZ209=4,G209,0)</f>
        <v>0</v>
      </c>
      <c r="BE209" s="407">
        <f>IF(AZ209=5,G209,0)</f>
        <v>0</v>
      </c>
      <c r="CA209" s="440">
        <v>1</v>
      </c>
      <c r="CB209" s="440">
        <v>0</v>
      </c>
      <c r="CZ209" s="407">
        <v>4.7660000000000001E-2</v>
      </c>
    </row>
    <row r="210" spans="1:104">
      <c r="A210" s="441"/>
      <c r="B210" s="442"/>
      <c r="C210" s="931" t="s">
        <v>1788</v>
      </c>
      <c r="D210" s="932"/>
      <c r="E210" s="443">
        <v>525.64599999999996</v>
      </c>
      <c r="F210" s="444"/>
      <c r="G210" s="445"/>
      <c r="M210" s="446" t="s">
        <v>1788</v>
      </c>
      <c r="O210" s="433"/>
    </row>
    <row r="211" spans="1:104">
      <c r="A211" s="434">
        <v>52</v>
      </c>
      <c r="B211" s="435" t="s">
        <v>1789</v>
      </c>
      <c r="C211" s="436" t="s">
        <v>1790</v>
      </c>
      <c r="D211" s="437" t="s">
        <v>166</v>
      </c>
      <c r="E211" s="438">
        <v>152.46</v>
      </c>
      <c r="F211" s="438"/>
      <c r="G211" s="439">
        <f>E211*F211</f>
        <v>0</v>
      </c>
      <c r="O211" s="433">
        <v>2</v>
      </c>
      <c r="AA211" s="407">
        <v>1</v>
      </c>
      <c r="AB211" s="407">
        <v>1</v>
      </c>
      <c r="AC211" s="407">
        <v>1</v>
      </c>
      <c r="AZ211" s="407">
        <v>1</v>
      </c>
      <c r="BA211" s="407">
        <f>IF(AZ211=1,G211,0)</f>
        <v>0</v>
      </c>
      <c r="BB211" s="407">
        <f>IF(AZ211=2,G211,0)</f>
        <v>0</v>
      </c>
      <c r="BC211" s="407">
        <f>IF(AZ211=3,G211,0)</f>
        <v>0</v>
      </c>
      <c r="BD211" s="407">
        <f>IF(AZ211=4,G211,0)</f>
        <v>0</v>
      </c>
      <c r="BE211" s="407">
        <f>IF(AZ211=5,G211,0)</f>
        <v>0</v>
      </c>
      <c r="CA211" s="440">
        <v>1</v>
      </c>
      <c r="CB211" s="440">
        <v>1</v>
      </c>
      <c r="CZ211" s="407">
        <v>5.2999999999999999E-2</v>
      </c>
    </row>
    <row r="212" spans="1:104">
      <c r="A212" s="441"/>
      <c r="B212" s="442"/>
      <c r="C212" s="931" t="s">
        <v>1791</v>
      </c>
      <c r="D212" s="932"/>
      <c r="E212" s="443">
        <v>0</v>
      </c>
      <c r="F212" s="444"/>
      <c r="G212" s="445"/>
      <c r="M212" s="446" t="s">
        <v>1791</v>
      </c>
      <c r="O212" s="433"/>
    </row>
    <row r="213" spans="1:104">
      <c r="A213" s="441"/>
      <c r="B213" s="442"/>
      <c r="C213" s="931" t="s">
        <v>1792</v>
      </c>
      <c r="D213" s="932"/>
      <c r="E213" s="443">
        <v>0</v>
      </c>
      <c r="F213" s="444"/>
      <c r="G213" s="445"/>
      <c r="M213" s="446" t="s">
        <v>1792</v>
      </c>
      <c r="O213" s="433"/>
    </row>
    <row r="214" spans="1:104">
      <c r="A214" s="441"/>
      <c r="B214" s="442"/>
      <c r="C214" s="931" t="s">
        <v>1751</v>
      </c>
      <c r="D214" s="932"/>
      <c r="E214" s="443">
        <v>0</v>
      </c>
      <c r="F214" s="444"/>
      <c r="G214" s="445"/>
      <c r="M214" s="446" t="s">
        <v>1751</v>
      </c>
      <c r="O214" s="433"/>
    </row>
    <row r="215" spans="1:104">
      <c r="A215" s="441"/>
      <c r="B215" s="442"/>
      <c r="C215" s="931" t="s">
        <v>1793</v>
      </c>
      <c r="D215" s="932"/>
      <c r="E215" s="443">
        <v>26.28</v>
      </c>
      <c r="F215" s="444"/>
      <c r="G215" s="445"/>
      <c r="M215" s="446" t="s">
        <v>1793</v>
      </c>
      <c r="O215" s="433"/>
    </row>
    <row r="216" spans="1:104">
      <c r="A216" s="441"/>
      <c r="B216" s="442"/>
      <c r="C216" s="931" t="s">
        <v>1794</v>
      </c>
      <c r="D216" s="932"/>
      <c r="E216" s="443">
        <v>65.16</v>
      </c>
      <c r="F216" s="444"/>
      <c r="G216" s="445"/>
      <c r="M216" s="446" t="s">
        <v>1794</v>
      </c>
      <c r="O216" s="433"/>
    </row>
    <row r="217" spans="1:104">
      <c r="A217" s="441"/>
      <c r="B217" s="442"/>
      <c r="C217" s="931" t="s">
        <v>1795</v>
      </c>
      <c r="D217" s="932"/>
      <c r="E217" s="443">
        <v>17.64</v>
      </c>
      <c r="F217" s="444"/>
      <c r="G217" s="445"/>
      <c r="M217" s="446" t="s">
        <v>1795</v>
      </c>
      <c r="O217" s="433"/>
    </row>
    <row r="218" spans="1:104">
      <c r="A218" s="441"/>
      <c r="B218" s="442"/>
      <c r="C218" s="931" t="s">
        <v>1796</v>
      </c>
      <c r="D218" s="932"/>
      <c r="E218" s="443">
        <v>43.38</v>
      </c>
      <c r="F218" s="444"/>
      <c r="G218" s="445"/>
      <c r="M218" s="446" t="s">
        <v>1796</v>
      </c>
      <c r="O218" s="433"/>
    </row>
    <row r="219" spans="1:104">
      <c r="A219" s="434">
        <v>53</v>
      </c>
      <c r="B219" s="435" t="s">
        <v>1797</v>
      </c>
      <c r="C219" s="436" t="s">
        <v>1798</v>
      </c>
      <c r="D219" s="437" t="s">
        <v>166</v>
      </c>
      <c r="E219" s="438">
        <v>19.440000000000001</v>
      </c>
      <c r="F219" s="438"/>
      <c r="G219" s="439">
        <f>E219*F219</f>
        <v>0</v>
      </c>
      <c r="O219" s="433">
        <v>2</v>
      </c>
      <c r="AA219" s="407">
        <v>12</v>
      </c>
      <c r="AB219" s="407">
        <v>0</v>
      </c>
      <c r="AC219" s="407">
        <v>141</v>
      </c>
      <c r="AZ219" s="407">
        <v>1</v>
      </c>
      <c r="BA219" s="407">
        <f>IF(AZ219=1,G219,0)</f>
        <v>0</v>
      </c>
      <c r="BB219" s="407">
        <f>IF(AZ219=2,G219,0)</f>
        <v>0</v>
      </c>
      <c r="BC219" s="407">
        <f>IF(AZ219=3,G219,0)</f>
        <v>0</v>
      </c>
      <c r="BD219" s="407">
        <f>IF(AZ219=4,G219,0)</f>
        <v>0</v>
      </c>
      <c r="BE219" s="407">
        <f>IF(AZ219=5,G219,0)</f>
        <v>0</v>
      </c>
      <c r="CA219" s="440">
        <v>12</v>
      </c>
      <c r="CB219" s="440">
        <v>0</v>
      </c>
      <c r="CZ219" s="407">
        <v>7.2999999999999996E-4</v>
      </c>
    </row>
    <row r="220" spans="1:104">
      <c r="A220" s="441"/>
      <c r="B220" s="442"/>
      <c r="C220" s="931" t="s">
        <v>1799</v>
      </c>
      <c r="D220" s="932"/>
      <c r="E220" s="443">
        <v>19.440000000000001</v>
      </c>
      <c r="F220" s="444"/>
      <c r="G220" s="445"/>
      <c r="M220" s="446" t="s">
        <v>1799</v>
      </c>
      <c r="O220" s="433"/>
    </row>
    <row r="221" spans="1:104">
      <c r="A221" s="434">
        <v>54</v>
      </c>
      <c r="B221" s="435" t="s">
        <v>1800</v>
      </c>
      <c r="C221" s="436" t="s">
        <v>1801</v>
      </c>
      <c r="D221" s="437" t="s">
        <v>166</v>
      </c>
      <c r="E221" s="438">
        <v>63</v>
      </c>
      <c r="F221" s="438"/>
      <c r="G221" s="439">
        <f>E221*F221</f>
        <v>0</v>
      </c>
      <c r="O221" s="433">
        <v>2</v>
      </c>
      <c r="AA221" s="407">
        <v>12</v>
      </c>
      <c r="AB221" s="407">
        <v>0</v>
      </c>
      <c r="AC221" s="407">
        <v>143</v>
      </c>
      <c r="AZ221" s="407">
        <v>1</v>
      </c>
      <c r="BA221" s="407">
        <f>IF(AZ221=1,G221,0)</f>
        <v>0</v>
      </c>
      <c r="BB221" s="407">
        <f>IF(AZ221=2,G221,0)</f>
        <v>0</v>
      </c>
      <c r="BC221" s="407">
        <f>IF(AZ221=3,G221,0)</f>
        <v>0</v>
      </c>
      <c r="BD221" s="407">
        <f>IF(AZ221=4,G221,0)</f>
        <v>0</v>
      </c>
      <c r="BE221" s="407">
        <f>IF(AZ221=5,G221,0)</f>
        <v>0</v>
      </c>
      <c r="CA221" s="440">
        <v>12</v>
      </c>
      <c r="CB221" s="440">
        <v>0</v>
      </c>
      <c r="CZ221" s="407">
        <v>3.4000000000000002E-4</v>
      </c>
    </row>
    <row r="222" spans="1:104">
      <c r="A222" s="441"/>
      <c r="B222" s="442"/>
      <c r="C222" s="931" t="s">
        <v>1802</v>
      </c>
      <c r="D222" s="932"/>
      <c r="E222" s="443">
        <v>80.64</v>
      </c>
      <c r="F222" s="444"/>
      <c r="G222" s="445"/>
      <c r="M222" s="446" t="s">
        <v>1802</v>
      </c>
      <c r="O222" s="433"/>
    </row>
    <row r="223" spans="1:104">
      <c r="A223" s="441"/>
      <c r="B223" s="442"/>
      <c r="C223" s="931" t="s">
        <v>1803</v>
      </c>
      <c r="D223" s="932"/>
      <c r="E223" s="443">
        <v>-17.64</v>
      </c>
      <c r="F223" s="444"/>
      <c r="G223" s="445"/>
      <c r="M223" s="446" t="s">
        <v>1803</v>
      </c>
      <c r="O223" s="433"/>
    </row>
    <row r="224" spans="1:104">
      <c r="A224" s="434">
        <v>55</v>
      </c>
      <c r="B224" s="435" t="s">
        <v>1804</v>
      </c>
      <c r="C224" s="436" t="s">
        <v>1805</v>
      </c>
      <c r="D224" s="437" t="s">
        <v>166</v>
      </c>
      <c r="E224" s="438">
        <v>63</v>
      </c>
      <c r="F224" s="438"/>
      <c r="G224" s="439">
        <f>E224*F224</f>
        <v>0</v>
      </c>
      <c r="O224" s="433">
        <v>2</v>
      </c>
      <c r="AA224" s="407">
        <v>12</v>
      </c>
      <c r="AB224" s="407">
        <v>0</v>
      </c>
      <c r="AC224" s="407">
        <v>142</v>
      </c>
      <c r="AZ224" s="407">
        <v>1</v>
      </c>
      <c r="BA224" s="407">
        <f>IF(AZ224=1,G224,0)</f>
        <v>0</v>
      </c>
      <c r="BB224" s="407">
        <f>IF(AZ224=2,G224,0)</f>
        <v>0</v>
      </c>
      <c r="BC224" s="407">
        <f>IF(AZ224=3,G224,0)</f>
        <v>0</v>
      </c>
      <c r="BD224" s="407">
        <f>IF(AZ224=4,G224,0)</f>
        <v>0</v>
      </c>
      <c r="BE224" s="407">
        <f>IF(AZ224=5,G224,0)</f>
        <v>0</v>
      </c>
      <c r="CA224" s="440">
        <v>12</v>
      </c>
      <c r="CB224" s="440">
        <v>0</v>
      </c>
      <c r="CZ224" s="407">
        <v>7.2999999999999996E-4</v>
      </c>
    </row>
    <row r="225" spans="1:104">
      <c r="A225" s="441"/>
      <c r="B225" s="442"/>
      <c r="C225" s="931" t="s">
        <v>1806</v>
      </c>
      <c r="D225" s="932"/>
      <c r="E225" s="443">
        <v>80.64</v>
      </c>
      <c r="F225" s="444"/>
      <c r="G225" s="445"/>
      <c r="M225" s="446" t="s">
        <v>1806</v>
      </c>
      <c r="O225" s="433"/>
    </row>
    <row r="226" spans="1:104">
      <c r="A226" s="441"/>
      <c r="B226" s="442"/>
      <c r="C226" s="931" t="s">
        <v>1803</v>
      </c>
      <c r="D226" s="932"/>
      <c r="E226" s="443">
        <v>-17.64</v>
      </c>
      <c r="F226" s="444"/>
      <c r="G226" s="445"/>
      <c r="M226" s="446" t="s">
        <v>1803</v>
      </c>
      <c r="O226" s="433"/>
    </row>
    <row r="227" spans="1:104">
      <c r="A227" s="447"/>
      <c r="B227" s="448" t="s">
        <v>1581</v>
      </c>
      <c r="C227" s="449" t="str">
        <f>CONCATENATE(B173," ",C173)</f>
        <v>61 Upravy povrchů vnitřní</v>
      </c>
      <c r="D227" s="450"/>
      <c r="E227" s="451"/>
      <c r="F227" s="452"/>
      <c r="G227" s="453">
        <f>SUM(G173:G226)</f>
        <v>0</v>
      </c>
      <c r="O227" s="433">
        <v>4</v>
      </c>
      <c r="BA227" s="454">
        <f>SUM(BA173:BA226)</f>
        <v>0</v>
      </c>
      <c r="BB227" s="454">
        <f>SUM(BB173:BB226)</f>
        <v>0</v>
      </c>
      <c r="BC227" s="454">
        <f>SUM(BC173:BC226)</f>
        <v>0</v>
      </c>
      <c r="BD227" s="454">
        <f>SUM(BD173:BD226)</f>
        <v>0</v>
      </c>
      <c r="BE227" s="454">
        <f>SUM(BE173:BE226)</f>
        <v>0</v>
      </c>
    </row>
    <row r="228" spans="1:104">
      <c r="A228" s="426" t="s">
        <v>1356</v>
      </c>
      <c r="B228" s="427" t="s">
        <v>1807</v>
      </c>
      <c r="C228" s="428" t="s">
        <v>1808</v>
      </c>
      <c r="D228" s="429"/>
      <c r="E228" s="430"/>
      <c r="F228" s="430"/>
      <c r="G228" s="431"/>
      <c r="H228" s="432"/>
      <c r="I228" s="432"/>
      <c r="O228" s="433">
        <v>1</v>
      </c>
    </row>
    <row r="229" spans="1:104">
      <c r="A229" s="434">
        <v>56</v>
      </c>
      <c r="B229" s="435" t="s">
        <v>1809</v>
      </c>
      <c r="C229" s="436" t="s">
        <v>1810</v>
      </c>
      <c r="D229" s="437" t="s">
        <v>166</v>
      </c>
      <c r="E229" s="438">
        <v>63.594799999999999</v>
      </c>
      <c r="F229" s="438"/>
      <c r="G229" s="439">
        <f>E229*F229</f>
        <v>0</v>
      </c>
      <c r="O229" s="433">
        <v>2</v>
      </c>
      <c r="AA229" s="407">
        <v>1</v>
      </c>
      <c r="AB229" s="407">
        <v>1</v>
      </c>
      <c r="AC229" s="407">
        <v>1</v>
      </c>
      <c r="AZ229" s="407">
        <v>1</v>
      </c>
      <c r="BA229" s="407">
        <f>IF(AZ229=1,G229,0)</f>
        <v>0</v>
      </c>
      <c r="BB229" s="407">
        <f>IF(AZ229=2,G229,0)</f>
        <v>0</v>
      </c>
      <c r="BC229" s="407">
        <f>IF(AZ229=3,G229,0)</f>
        <v>0</v>
      </c>
      <c r="BD229" s="407">
        <f>IF(AZ229=4,G229,0)</f>
        <v>0</v>
      </c>
      <c r="BE229" s="407">
        <f>IF(AZ229=5,G229,0)</f>
        <v>0</v>
      </c>
      <c r="CA229" s="440">
        <v>1</v>
      </c>
      <c r="CB229" s="440">
        <v>1</v>
      </c>
      <c r="CZ229" s="407">
        <v>4.7299999999999998E-3</v>
      </c>
    </row>
    <row r="230" spans="1:104">
      <c r="A230" s="441"/>
      <c r="B230" s="442"/>
      <c r="C230" s="931" t="s">
        <v>1811</v>
      </c>
      <c r="D230" s="932"/>
      <c r="E230" s="443">
        <v>0</v>
      </c>
      <c r="F230" s="444"/>
      <c r="G230" s="445"/>
      <c r="M230" s="446" t="s">
        <v>1811</v>
      </c>
      <c r="O230" s="433"/>
    </row>
    <row r="231" spans="1:104">
      <c r="A231" s="441"/>
      <c r="B231" s="442"/>
      <c r="C231" s="931" t="s">
        <v>1688</v>
      </c>
      <c r="D231" s="932"/>
      <c r="E231" s="443">
        <v>0</v>
      </c>
      <c r="F231" s="444"/>
      <c r="G231" s="445"/>
      <c r="M231" s="446" t="s">
        <v>1688</v>
      </c>
      <c r="O231" s="433"/>
    </row>
    <row r="232" spans="1:104">
      <c r="A232" s="441"/>
      <c r="B232" s="442"/>
      <c r="C232" s="931" t="s">
        <v>1689</v>
      </c>
      <c r="D232" s="932"/>
      <c r="E232" s="443">
        <v>14.545999999999999</v>
      </c>
      <c r="F232" s="444"/>
      <c r="G232" s="445"/>
      <c r="M232" s="446" t="s">
        <v>1689</v>
      </c>
      <c r="O232" s="433"/>
    </row>
    <row r="233" spans="1:104">
      <c r="A233" s="441"/>
      <c r="B233" s="442"/>
      <c r="C233" s="931" t="s">
        <v>1690</v>
      </c>
      <c r="D233" s="932"/>
      <c r="E233" s="443">
        <v>13.8575</v>
      </c>
      <c r="F233" s="444"/>
      <c r="G233" s="445"/>
      <c r="M233" s="446" t="s">
        <v>1690</v>
      </c>
      <c r="O233" s="433"/>
    </row>
    <row r="234" spans="1:104">
      <c r="A234" s="441"/>
      <c r="B234" s="442"/>
      <c r="C234" s="931" t="s">
        <v>1691</v>
      </c>
      <c r="D234" s="932"/>
      <c r="E234" s="443">
        <v>14.5762</v>
      </c>
      <c r="F234" s="444"/>
      <c r="G234" s="445"/>
      <c r="M234" s="446" t="s">
        <v>1691</v>
      </c>
      <c r="O234" s="433"/>
    </row>
    <row r="235" spans="1:104">
      <c r="A235" s="441"/>
      <c r="B235" s="442"/>
      <c r="C235" s="931" t="s">
        <v>1692</v>
      </c>
      <c r="D235" s="932"/>
      <c r="E235" s="443">
        <v>20.614999999999998</v>
      </c>
      <c r="F235" s="444"/>
      <c r="G235" s="445"/>
      <c r="M235" s="446" t="s">
        <v>1692</v>
      </c>
      <c r="O235" s="433"/>
    </row>
    <row r="236" spans="1:104">
      <c r="A236" s="434">
        <v>57</v>
      </c>
      <c r="B236" s="435" t="s">
        <v>1812</v>
      </c>
      <c r="C236" s="436" t="s">
        <v>1813</v>
      </c>
      <c r="D236" s="437" t="s">
        <v>166</v>
      </c>
      <c r="E236" s="438">
        <v>63.594799999999999</v>
      </c>
      <c r="F236" s="438"/>
      <c r="G236" s="439">
        <f>E236*F236</f>
        <v>0</v>
      </c>
      <c r="O236" s="433">
        <v>2</v>
      </c>
      <c r="AA236" s="407">
        <v>1</v>
      </c>
      <c r="AB236" s="407">
        <v>1</v>
      </c>
      <c r="AC236" s="407">
        <v>1</v>
      </c>
      <c r="AZ236" s="407">
        <v>1</v>
      </c>
      <c r="BA236" s="407">
        <f>IF(AZ236=1,G236,0)</f>
        <v>0</v>
      </c>
      <c r="BB236" s="407">
        <f>IF(AZ236=2,G236,0)</f>
        <v>0</v>
      </c>
      <c r="BC236" s="407">
        <f>IF(AZ236=3,G236,0)</f>
        <v>0</v>
      </c>
      <c r="BD236" s="407">
        <f>IF(AZ236=4,G236,0)</f>
        <v>0</v>
      </c>
      <c r="BE236" s="407">
        <f>IF(AZ236=5,G236,0)</f>
        <v>0</v>
      </c>
      <c r="CA236" s="440">
        <v>1</v>
      </c>
      <c r="CB236" s="440">
        <v>1</v>
      </c>
      <c r="CZ236" s="407">
        <v>4.2999999999999999E-4</v>
      </c>
    </row>
    <row r="237" spans="1:104">
      <c r="A237" s="441"/>
      <c r="B237" s="442"/>
      <c r="C237" s="931" t="s">
        <v>1811</v>
      </c>
      <c r="D237" s="932"/>
      <c r="E237" s="443">
        <v>0</v>
      </c>
      <c r="F237" s="444"/>
      <c r="G237" s="445"/>
      <c r="M237" s="446" t="s">
        <v>1811</v>
      </c>
      <c r="O237" s="433"/>
    </row>
    <row r="238" spans="1:104">
      <c r="A238" s="441"/>
      <c r="B238" s="442"/>
      <c r="C238" s="931" t="s">
        <v>1688</v>
      </c>
      <c r="D238" s="932"/>
      <c r="E238" s="443">
        <v>0</v>
      </c>
      <c r="F238" s="444"/>
      <c r="G238" s="445"/>
      <c r="M238" s="446" t="s">
        <v>1688</v>
      </c>
      <c r="O238" s="433"/>
    </row>
    <row r="239" spans="1:104">
      <c r="A239" s="441"/>
      <c r="B239" s="442"/>
      <c r="C239" s="931" t="s">
        <v>1689</v>
      </c>
      <c r="D239" s="932"/>
      <c r="E239" s="443">
        <v>14.545999999999999</v>
      </c>
      <c r="F239" s="444"/>
      <c r="G239" s="445"/>
      <c r="M239" s="446" t="s">
        <v>1689</v>
      </c>
      <c r="O239" s="433"/>
    </row>
    <row r="240" spans="1:104">
      <c r="A240" s="441"/>
      <c r="B240" s="442"/>
      <c r="C240" s="931" t="s">
        <v>1690</v>
      </c>
      <c r="D240" s="932"/>
      <c r="E240" s="443">
        <v>13.8575</v>
      </c>
      <c r="F240" s="444"/>
      <c r="G240" s="445"/>
      <c r="M240" s="446" t="s">
        <v>1690</v>
      </c>
      <c r="O240" s="433"/>
    </row>
    <row r="241" spans="1:104">
      <c r="A241" s="441"/>
      <c r="B241" s="442"/>
      <c r="C241" s="931" t="s">
        <v>1691</v>
      </c>
      <c r="D241" s="932"/>
      <c r="E241" s="443">
        <v>14.5762</v>
      </c>
      <c r="F241" s="444"/>
      <c r="G241" s="445"/>
      <c r="M241" s="446" t="s">
        <v>1691</v>
      </c>
      <c r="O241" s="433"/>
    </row>
    <row r="242" spans="1:104">
      <c r="A242" s="441"/>
      <c r="B242" s="442"/>
      <c r="C242" s="931" t="s">
        <v>1692</v>
      </c>
      <c r="D242" s="932"/>
      <c r="E242" s="443">
        <v>20.614999999999998</v>
      </c>
      <c r="F242" s="444"/>
      <c r="G242" s="445"/>
      <c r="M242" s="446" t="s">
        <v>1692</v>
      </c>
      <c r="O242" s="433"/>
    </row>
    <row r="243" spans="1:104">
      <c r="A243" s="434">
        <v>58</v>
      </c>
      <c r="B243" s="435" t="s">
        <v>1814</v>
      </c>
      <c r="C243" s="436" t="s">
        <v>1815</v>
      </c>
      <c r="D243" s="437" t="s">
        <v>166</v>
      </c>
      <c r="E243" s="438">
        <v>325.12099999999998</v>
      </c>
      <c r="F243" s="438"/>
      <c r="G243" s="439">
        <f>E243*F243</f>
        <v>0</v>
      </c>
      <c r="O243" s="433">
        <v>2</v>
      </c>
      <c r="AA243" s="407">
        <v>1</v>
      </c>
      <c r="AB243" s="407">
        <v>1</v>
      </c>
      <c r="AC243" s="407">
        <v>1</v>
      </c>
      <c r="AZ243" s="407">
        <v>1</v>
      </c>
      <c r="BA243" s="407">
        <f>IF(AZ243=1,G243,0)</f>
        <v>0</v>
      </c>
      <c r="BB243" s="407">
        <f>IF(AZ243=2,G243,0)</f>
        <v>0</v>
      </c>
      <c r="BC243" s="407">
        <f>IF(AZ243=3,G243,0)</f>
        <v>0</v>
      </c>
      <c r="BD243" s="407">
        <f>IF(AZ243=4,G243,0)</f>
        <v>0</v>
      </c>
      <c r="BE243" s="407">
        <f>IF(AZ243=5,G243,0)</f>
        <v>0</v>
      </c>
      <c r="CA243" s="440">
        <v>1</v>
      </c>
      <c r="CB243" s="440">
        <v>1</v>
      </c>
      <c r="CZ243" s="407">
        <v>3.7470000000000003E-2</v>
      </c>
    </row>
    <row r="244" spans="1:104">
      <c r="A244" s="441"/>
      <c r="B244" s="442"/>
      <c r="C244" s="931" t="s">
        <v>1816</v>
      </c>
      <c r="D244" s="932"/>
      <c r="E244" s="443">
        <v>0</v>
      </c>
      <c r="F244" s="444"/>
      <c r="G244" s="445"/>
      <c r="M244" s="446" t="s">
        <v>1816</v>
      </c>
      <c r="O244" s="433"/>
    </row>
    <row r="245" spans="1:104">
      <c r="A245" s="441"/>
      <c r="B245" s="442"/>
      <c r="C245" s="931" t="s">
        <v>1817</v>
      </c>
      <c r="D245" s="932"/>
      <c r="E245" s="443">
        <v>40.435000000000002</v>
      </c>
      <c r="F245" s="444"/>
      <c r="G245" s="445"/>
      <c r="M245" s="446" t="s">
        <v>1817</v>
      </c>
      <c r="O245" s="433"/>
    </row>
    <row r="246" spans="1:104">
      <c r="A246" s="441"/>
      <c r="B246" s="442"/>
      <c r="C246" s="931" t="s">
        <v>1818</v>
      </c>
      <c r="D246" s="932"/>
      <c r="E246" s="443">
        <v>27.6</v>
      </c>
      <c r="F246" s="444"/>
      <c r="G246" s="445"/>
      <c r="M246" s="446" t="s">
        <v>1818</v>
      </c>
      <c r="O246" s="433"/>
    </row>
    <row r="247" spans="1:104">
      <c r="A247" s="441"/>
      <c r="B247" s="442"/>
      <c r="C247" s="931" t="s">
        <v>1819</v>
      </c>
      <c r="D247" s="932"/>
      <c r="E247" s="443">
        <v>9.3000000000000007</v>
      </c>
      <c r="F247" s="444"/>
      <c r="G247" s="445"/>
      <c r="M247" s="446" t="s">
        <v>1819</v>
      </c>
      <c r="O247" s="433"/>
    </row>
    <row r="248" spans="1:104">
      <c r="A248" s="441"/>
      <c r="B248" s="442"/>
      <c r="C248" s="931" t="s">
        <v>1820</v>
      </c>
      <c r="D248" s="932"/>
      <c r="E248" s="443">
        <v>42.314999999999998</v>
      </c>
      <c r="F248" s="444"/>
      <c r="G248" s="445"/>
      <c r="M248" s="446" t="s">
        <v>1820</v>
      </c>
      <c r="O248" s="433"/>
    </row>
    <row r="249" spans="1:104">
      <c r="A249" s="441"/>
      <c r="B249" s="442"/>
      <c r="C249" s="931" t="s">
        <v>1821</v>
      </c>
      <c r="D249" s="932"/>
      <c r="E249" s="443">
        <v>39.51</v>
      </c>
      <c r="F249" s="444"/>
      <c r="G249" s="445"/>
      <c r="M249" s="446" t="s">
        <v>1821</v>
      </c>
      <c r="O249" s="433"/>
    </row>
    <row r="250" spans="1:104">
      <c r="A250" s="441"/>
      <c r="B250" s="442"/>
      <c r="C250" s="931" t="s">
        <v>1822</v>
      </c>
      <c r="D250" s="932"/>
      <c r="E250" s="443">
        <v>31.045999999999999</v>
      </c>
      <c r="F250" s="444"/>
      <c r="G250" s="445"/>
      <c r="M250" s="446" t="s">
        <v>1822</v>
      </c>
      <c r="O250" s="433"/>
    </row>
    <row r="251" spans="1:104">
      <c r="A251" s="441"/>
      <c r="B251" s="442"/>
      <c r="C251" s="931" t="s">
        <v>1823</v>
      </c>
      <c r="D251" s="932"/>
      <c r="E251" s="443">
        <v>35.787500000000001</v>
      </c>
      <c r="F251" s="444"/>
      <c r="G251" s="445"/>
      <c r="M251" s="446" t="s">
        <v>1823</v>
      </c>
      <c r="O251" s="433"/>
    </row>
    <row r="252" spans="1:104">
      <c r="A252" s="441"/>
      <c r="B252" s="442"/>
      <c r="C252" s="931" t="s">
        <v>1824</v>
      </c>
      <c r="D252" s="932"/>
      <c r="E252" s="443">
        <v>12.305</v>
      </c>
      <c r="F252" s="444"/>
      <c r="G252" s="445"/>
      <c r="M252" s="446" t="s">
        <v>1824</v>
      </c>
      <c r="O252" s="433"/>
    </row>
    <row r="253" spans="1:104">
      <c r="A253" s="441"/>
      <c r="B253" s="442"/>
      <c r="C253" s="931" t="s">
        <v>1825</v>
      </c>
      <c r="D253" s="932"/>
      <c r="E253" s="443">
        <v>59.612499999999997</v>
      </c>
      <c r="F253" s="444"/>
      <c r="G253" s="445"/>
      <c r="M253" s="446" t="s">
        <v>1825</v>
      </c>
      <c r="O253" s="433"/>
    </row>
    <row r="254" spans="1:104">
      <c r="A254" s="441"/>
      <c r="B254" s="442"/>
      <c r="C254" s="931" t="s">
        <v>1826</v>
      </c>
      <c r="D254" s="932"/>
      <c r="E254" s="443">
        <v>-5.4</v>
      </c>
      <c r="F254" s="444"/>
      <c r="G254" s="445"/>
      <c r="M254" s="446" t="s">
        <v>1826</v>
      </c>
      <c r="O254" s="433"/>
    </row>
    <row r="255" spans="1:104">
      <c r="A255" s="441"/>
      <c r="B255" s="442"/>
      <c r="C255" s="931" t="s">
        <v>1827</v>
      </c>
      <c r="D255" s="932"/>
      <c r="E255" s="443">
        <v>32.61</v>
      </c>
      <c r="F255" s="444"/>
      <c r="G255" s="445"/>
      <c r="M255" s="446" t="s">
        <v>1827</v>
      </c>
      <c r="O255" s="433"/>
    </row>
    <row r="256" spans="1:104">
      <c r="A256" s="441"/>
      <c r="B256" s="442"/>
      <c r="C256" s="933" t="s">
        <v>1603</v>
      </c>
      <c r="D256" s="932"/>
      <c r="E256" s="455">
        <v>325.12100000000004</v>
      </c>
      <c r="F256" s="444"/>
      <c r="G256" s="445"/>
      <c r="M256" s="446" t="s">
        <v>1603</v>
      </c>
      <c r="O256" s="433"/>
    </row>
    <row r="257" spans="1:104" ht="22.5">
      <c r="A257" s="434">
        <v>59</v>
      </c>
      <c r="B257" s="435" t="s">
        <v>1828</v>
      </c>
      <c r="C257" s="436" t="s">
        <v>1829</v>
      </c>
      <c r="D257" s="437" t="s">
        <v>166</v>
      </c>
      <c r="E257" s="438">
        <v>63.594799999999999</v>
      </c>
      <c r="F257" s="438"/>
      <c r="G257" s="439">
        <f>E257*F257</f>
        <v>0</v>
      </c>
      <c r="O257" s="433">
        <v>2</v>
      </c>
      <c r="AA257" s="407">
        <v>12</v>
      </c>
      <c r="AB257" s="407">
        <v>0</v>
      </c>
      <c r="AC257" s="407">
        <v>214</v>
      </c>
      <c r="AZ257" s="407">
        <v>1</v>
      </c>
      <c r="BA257" s="407">
        <f>IF(AZ257=1,G257,0)</f>
        <v>0</v>
      </c>
      <c r="BB257" s="407">
        <f>IF(AZ257=2,G257,0)</f>
        <v>0</v>
      </c>
      <c r="BC257" s="407">
        <f>IF(AZ257=3,G257,0)</f>
        <v>0</v>
      </c>
      <c r="BD257" s="407">
        <f>IF(AZ257=4,G257,0)</f>
        <v>0</v>
      </c>
      <c r="BE257" s="407">
        <f>IF(AZ257=5,G257,0)</f>
        <v>0</v>
      </c>
      <c r="CA257" s="440">
        <v>12</v>
      </c>
      <c r="CB257" s="440">
        <v>0</v>
      </c>
      <c r="CZ257" s="407">
        <v>1.146E-2</v>
      </c>
    </row>
    <row r="258" spans="1:104">
      <c r="A258" s="441"/>
      <c r="B258" s="442"/>
      <c r="C258" s="931" t="s">
        <v>1830</v>
      </c>
      <c r="D258" s="932"/>
      <c r="E258" s="443">
        <v>0</v>
      </c>
      <c r="F258" s="444"/>
      <c r="G258" s="445"/>
      <c r="M258" s="446" t="s">
        <v>1830</v>
      </c>
      <c r="O258" s="433"/>
    </row>
    <row r="259" spans="1:104">
      <c r="A259" s="441"/>
      <c r="B259" s="442"/>
      <c r="C259" s="931" t="s">
        <v>1831</v>
      </c>
      <c r="D259" s="932"/>
      <c r="E259" s="443">
        <v>0</v>
      </c>
      <c r="F259" s="444"/>
      <c r="G259" s="445"/>
      <c r="M259" s="446" t="s">
        <v>1831</v>
      </c>
      <c r="O259" s="433"/>
    </row>
    <row r="260" spans="1:104">
      <c r="A260" s="441"/>
      <c r="B260" s="442"/>
      <c r="C260" s="931" t="s">
        <v>1689</v>
      </c>
      <c r="D260" s="932"/>
      <c r="E260" s="443">
        <v>14.545999999999999</v>
      </c>
      <c r="F260" s="444"/>
      <c r="G260" s="445"/>
      <c r="M260" s="446" t="s">
        <v>1689</v>
      </c>
      <c r="O260" s="433"/>
    </row>
    <row r="261" spans="1:104">
      <c r="A261" s="441"/>
      <c r="B261" s="442"/>
      <c r="C261" s="931" t="s">
        <v>1690</v>
      </c>
      <c r="D261" s="932"/>
      <c r="E261" s="443">
        <v>13.8575</v>
      </c>
      <c r="F261" s="444"/>
      <c r="G261" s="445"/>
      <c r="M261" s="446" t="s">
        <v>1690</v>
      </c>
      <c r="O261" s="433"/>
    </row>
    <row r="262" spans="1:104">
      <c r="A262" s="441"/>
      <c r="B262" s="442"/>
      <c r="C262" s="931" t="s">
        <v>1691</v>
      </c>
      <c r="D262" s="932"/>
      <c r="E262" s="443">
        <v>14.5762</v>
      </c>
      <c r="F262" s="444"/>
      <c r="G262" s="445"/>
      <c r="M262" s="446" t="s">
        <v>1691</v>
      </c>
      <c r="O262" s="433"/>
    </row>
    <row r="263" spans="1:104">
      <c r="A263" s="441"/>
      <c r="B263" s="442"/>
      <c r="C263" s="931" t="s">
        <v>1692</v>
      </c>
      <c r="D263" s="932"/>
      <c r="E263" s="443">
        <v>20.614999999999998</v>
      </c>
      <c r="F263" s="444"/>
      <c r="G263" s="445"/>
      <c r="M263" s="446" t="s">
        <v>1692</v>
      </c>
      <c r="O263" s="433"/>
    </row>
    <row r="264" spans="1:104" ht="22.5">
      <c r="A264" s="434">
        <v>60</v>
      </c>
      <c r="B264" s="435" t="s">
        <v>1832</v>
      </c>
      <c r="C264" s="436" t="s">
        <v>1833</v>
      </c>
      <c r="D264" s="437" t="s">
        <v>166</v>
      </c>
      <c r="E264" s="438">
        <v>325.12099999999998</v>
      </c>
      <c r="F264" s="438"/>
      <c r="G264" s="439">
        <f>E264*F264</f>
        <v>0</v>
      </c>
      <c r="O264" s="433">
        <v>2</v>
      </c>
      <c r="AA264" s="407">
        <v>12</v>
      </c>
      <c r="AB264" s="407">
        <v>0</v>
      </c>
      <c r="AC264" s="407">
        <v>200</v>
      </c>
      <c r="AZ264" s="407">
        <v>1</v>
      </c>
      <c r="BA264" s="407">
        <f>IF(AZ264=1,G264,0)</f>
        <v>0</v>
      </c>
      <c r="BB264" s="407">
        <f>IF(AZ264=2,G264,0)</f>
        <v>0</v>
      </c>
      <c r="BC264" s="407">
        <f>IF(AZ264=3,G264,0)</f>
        <v>0</v>
      </c>
      <c r="BD264" s="407">
        <f>IF(AZ264=4,G264,0)</f>
        <v>0</v>
      </c>
      <c r="BE264" s="407">
        <f>IF(AZ264=5,G264,0)</f>
        <v>0</v>
      </c>
      <c r="CA264" s="440">
        <v>12</v>
      </c>
      <c r="CB264" s="440">
        <v>0</v>
      </c>
      <c r="CZ264" s="407">
        <v>4.6999999999999999E-4</v>
      </c>
    </row>
    <row r="265" spans="1:104">
      <c r="A265" s="441"/>
      <c r="B265" s="442"/>
      <c r="C265" s="931" t="s">
        <v>1834</v>
      </c>
      <c r="D265" s="932"/>
      <c r="E265" s="443">
        <v>0</v>
      </c>
      <c r="F265" s="444"/>
      <c r="G265" s="445"/>
      <c r="M265" s="446" t="s">
        <v>1834</v>
      </c>
      <c r="O265" s="433"/>
    </row>
    <row r="266" spans="1:104">
      <c r="A266" s="441"/>
      <c r="B266" s="442"/>
      <c r="C266" s="931" t="s">
        <v>1817</v>
      </c>
      <c r="D266" s="932"/>
      <c r="E266" s="443">
        <v>40.435000000000002</v>
      </c>
      <c r="F266" s="444"/>
      <c r="G266" s="445"/>
      <c r="M266" s="446" t="s">
        <v>1817</v>
      </c>
      <c r="O266" s="433"/>
    </row>
    <row r="267" spans="1:104">
      <c r="A267" s="441"/>
      <c r="B267" s="442"/>
      <c r="C267" s="931" t="s">
        <v>1818</v>
      </c>
      <c r="D267" s="932"/>
      <c r="E267" s="443">
        <v>27.6</v>
      </c>
      <c r="F267" s="444"/>
      <c r="G267" s="445"/>
      <c r="M267" s="446" t="s">
        <v>1818</v>
      </c>
      <c r="O267" s="433"/>
    </row>
    <row r="268" spans="1:104">
      <c r="A268" s="441"/>
      <c r="B268" s="442"/>
      <c r="C268" s="931" t="s">
        <v>1819</v>
      </c>
      <c r="D268" s="932"/>
      <c r="E268" s="443">
        <v>9.3000000000000007</v>
      </c>
      <c r="F268" s="444"/>
      <c r="G268" s="445"/>
      <c r="M268" s="446" t="s">
        <v>1819</v>
      </c>
      <c r="O268" s="433"/>
    </row>
    <row r="269" spans="1:104">
      <c r="A269" s="441"/>
      <c r="B269" s="442"/>
      <c r="C269" s="931" t="s">
        <v>1820</v>
      </c>
      <c r="D269" s="932"/>
      <c r="E269" s="443">
        <v>42.314999999999998</v>
      </c>
      <c r="F269" s="444"/>
      <c r="G269" s="445"/>
      <c r="M269" s="446" t="s">
        <v>1820</v>
      </c>
      <c r="O269" s="433"/>
    </row>
    <row r="270" spans="1:104">
      <c r="A270" s="441"/>
      <c r="B270" s="442"/>
      <c r="C270" s="931" t="s">
        <v>1821</v>
      </c>
      <c r="D270" s="932"/>
      <c r="E270" s="443">
        <v>39.51</v>
      </c>
      <c r="F270" s="444"/>
      <c r="G270" s="445"/>
      <c r="M270" s="446" t="s">
        <v>1821</v>
      </c>
      <c r="O270" s="433"/>
    </row>
    <row r="271" spans="1:104">
      <c r="A271" s="441"/>
      <c r="B271" s="442"/>
      <c r="C271" s="931" t="s">
        <v>1822</v>
      </c>
      <c r="D271" s="932"/>
      <c r="E271" s="443">
        <v>31.045999999999999</v>
      </c>
      <c r="F271" s="444"/>
      <c r="G271" s="445"/>
      <c r="M271" s="446" t="s">
        <v>1822</v>
      </c>
      <c r="O271" s="433"/>
    </row>
    <row r="272" spans="1:104">
      <c r="A272" s="441"/>
      <c r="B272" s="442"/>
      <c r="C272" s="931" t="s">
        <v>1823</v>
      </c>
      <c r="D272" s="932"/>
      <c r="E272" s="443">
        <v>35.787500000000001</v>
      </c>
      <c r="F272" s="444"/>
      <c r="G272" s="445"/>
      <c r="M272" s="446" t="s">
        <v>1823</v>
      </c>
      <c r="O272" s="433"/>
    </row>
    <row r="273" spans="1:104">
      <c r="A273" s="441"/>
      <c r="B273" s="442"/>
      <c r="C273" s="931" t="s">
        <v>1824</v>
      </c>
      <c r="D273" s="932"/>
      <c r="E273" s="443">
        <v>12.305</v>
      </c>
      <c r="F273" s="444"/>
      <c r="G273" s="445"/>
      <c r="M273" s="446" t="s">
        <v>1824</v>
      </c>
      <c r="O273" s="433"/>
    </row>
    <row r="274" spans="1:104">
      <c r="A274" s="441"/>
      <c r="B274" s="442"/>
      <c r="C274" s="931" t="s">
        <v>1825</v>
      </c>
      <c r="D274" s="932"/>
      <c r="E274" s="443">
        <v>59.612499999999997</v>
      </c>
      <c r="F274" s="444"/>
      <c r="G274" s="445"/>
      <c r="M274" s="446" t="s">
        <v>1825</v>
      </c>
      <c r="O274" s="433"/>
    </row>
    <row r="275" spans="1:104">
      <c r="A275" s="441"/>
      <c r="B275" s="442"/>
      <c r="C275" s="931" t="s">
        <v>1826</v>
      </c>
      <c r="D275" s="932"/>
      <c r="E275" s="443">
        <v>-5.4</v>
      </c>
      <c r="F275" s="444"/>
      <c r="G275" s="445"/>
      <c r="M275" s="446" t="s">
        <v>1826</v>
      </c>
      <c r="O275" s="433"/>
    </row>
    <row r="276" spans="1:104">
      <c r="A276" s="441"/>
      <c r="B276" s="442"/>
      <c r="C276" s="931" t="s">
        <v>1827</v>
      </c>
      <c r="D276" s="932"/>
      <c r="E276" s="443">
        <v>32.61</v>
      </c>
      <c r="F276" s="444"/>
      <c r="G276" s="445"/>
      <c r="M276" s="446" t="s">
        <v>1827</v>
      </c>
      <c r="O276" s="433"/>
    </row>
    <row r="277" spans="1:104">
      <c r="A277" s="441"/>
      <c r="B277" s="442"/>
      <c r="C277" s="933" t="s">
        <v>1603</v>
      </c>
      <c r="D277" s="932"/>
      <c r="E277" s="455">
        <v>325.12100000000004</v>
      </c>
      <c r="F277" s="444"/>
      <c r="G277" s="445"/>
      <c r="M277" s="446" t="s">
        <v>1603</v>
      </c>
      <c r="O277" s="433"/>
    </row>
    <row r="278" spans="1:104">
      <c r="A278" s="447"/>
      <c r="B278" s="448" t="s">
        <v>1581</v>
      </c>
      <c r="C278" s="449" t="str">
        <f>CONCATENATE(B228," ",C228)</f>
        <v>62 Úpravy povrchů vnější</v>
      </c>
      <c r="D278" s="450"/>
      <c r="E278" s="451"/>
      <c r="F278" s="452"/>
      <c r="G278" s="453">
        <f>SUM(G228:G277)</f>
        <v>0</v>
      </c>
      <c r="O278" s="433">
        <v>4</v>
      </c>
      <c r="BA278" s="454">
        <f>SUM(BA228:BA277)</f>
        <v>0</v>
      </c>
      <c r="BB278" s="454">
        <f>SUM(BB228:BB277)</f>
        <v>0</v>
      </c>
      <c r="BC278" s="454">
        <f>SUM(BC228:BC277)</f>
        <v>0</v>
      </c>
      <c r="BD278" s="454">
        <f>SUM(BD228:BD277)</f>
        <v>0</v>
      </c>
      <c r="BE278" s="454">
        <f>SUM(BE228:BE277)</f>
        <v>0</v>
      </c>
    </row>
    <row r="279" spans="1:104">
      <c r="A279" s="426" t="s">
        <v>1356</v>
      </c>
      <c r="B279" s="427" t="s">
        <v>1835</v>
      </c>
      <c r="C279" s="428" t="s">
        <v>1836</v>
      </c>
      <c r="D279" s="429"/>
      <c r="E279" s="430"/>
      <c r="F279" s="430"/>
      <c r="G279" s="431"/>
      <c r="H279" s="432"/>
      <c r="I279" s="432"/>
      <c r="O279" s="433">
        <v>1</v>
      </c>
    </row>
    <row r="280" spans="1:104">
      <c r="A280" s="434">
        <v>61</v>
      </c>
      <c r="B280" s="435" t="s">
        <v>1837</v>
      </c>
      <c r="C280" s="436" t="s">
        <v>1838</v>
      </c>
      <c r="D280" s="437" t="s">
        <v>1361</v>
      </c>
      <c r="E280" s="438">
        <v>0.216</v>
      </c>
      <c r="F280" s="438"/>
      <c r="G280" s="439">
        <f>E280*F280</f>
        <v>0</v>
      </c>
      <c r="O280" s="433">
        <v>2</v>
      </c>
      <c r="AA280" s="407">
        <v>1</v>
      </c>
      <c r="AB280" s="407">
        <v>1</v>
      </c>
      <c r="AC280" s="407">
        <v>1</v>
      </c>
      <c r="AZ280" s="407">
        <v>1</v>
      </c>
      <c r="BA280" s="407">
        <f>IF(AZ280=1,G280,0)</f>
        <v>0</v>
      </c>
      <c r="BB280" s="407">
        <f>IF(AZ280=2,G280,0)</f>
        <v>0</v>
      </c>
      <c r="BC280" s="407">
        <f>IF(AZ280=3,G280,0)</f>
        <v>0</v>
      </c>
      <c r="BD280" s="407">
        <f>IF(AZ280=4,G280,0)</f>
        <v>0</v>
      </c>
      <c r="BE280" s="407">
        <f>IF(AZ280=5,G280,0)</f>
        <v>0</v>
      </c>
      <c r="CA280" s="440">
        <v>1</v>
      </c>
      <c r="CB280" s="440">
        <v>1</v>
      </c>
      <c r="CZ280" s="407">
        <v>2.5</v>
      </c>
    </row>
    <row r="281" spans="1:104">
      <c r="A281" s="441"/>
      <c r="B281" s="442"/>
      <c r="C281" s="931" t="s">
        <v>1839</v>
      </c>
      <c r="D281" s="932"/>
      <c r="E281" s="443">
        <v>0.216</v>
      </c>
      <c r="F281" s="444"/>
      <c r="G281" s="445"/>
      <c r="M281" s="446" t="s">
        <v>1839</v>
      </c>
      <c r="O281" s="433"/>
    </row>
    <row r="282" spans="1:104">
      <c r="A282" s="434">
        <v>62</v>
      </c>
      <c r="B282" s="435" t="s">
        <v>1840</v>
      </c>
      <c r="C282" s="436" t="s">
        <v>1841</v>
      </c>
      <c r="D282" s="437" t="s">
        <v>1361</v>
      </c>
      <c r="E282" s="438">
        <v>1.7600000000000001E-2</v>
      </c>
      <c r="F282" s="438"/>
      <c r="G282" s="439">
        <f>E282*F282</f>
        <v>0</v>
      </c>
      <c r="O282" s="433">
        <v>2</v>
      </c>
      <c r="AA282" s="407">
        <v>1</v>
      </c>
      <c r="AB282" s="407">
        <v>1</v>
      </c>
      <c r="AC282" s="407">
        <v>1</v>
      </c>
      <c r="AZ282" s="407">
        <v>1</v>
      </c>
      <c r="BA282" s="407">
        <f>IF(AZ282=1,G282,0)</f>
        <v>0</v>
      </c>
      <c r="BB282" s="407">
        <f>IF(AZ282=2,G282,0)</f>
        <v>0</v>
      </c>
      <c r="BC282" s="407">
        <f>IF(AZ282=3,G282,0)</f>
        <v>0</v>
      </c>
      <c r="BD282" s="407">
        <f>IF(AZ282=4,G282,0)</f>
        <v>0</v>
      </c>
      <c r="BE282" s="407">
        <f>IF(AZ282=5,G282,0)</f>
        <v>0</v>
      </c>
      <c r="CA282" s="440">
        <v>1</v>
      </c>
      <c r="CB282" s="440">
        <v>1</v>
      </c>
      <c r="CZ282" s="407">
        <v>2.5249999999999999</v>
      </c>
    </row>
    <row r="283" spans="1:104">
      <c r="A283" s="441"/>
      <c r="B283" s="442"/>
      <c r="C283" s="931" t="s">
        <v>1842</v>
      </c>
      <c r="D283" s="932"/>
      <c r="E283" s="443">
        <v>0</v>
      </c>
      <c r="F283" s="444"/>
      <c r="G283" s="445"/>
      <c r="M283" s="446" t="s">
        <v>1842</v>
      </c>
      <c r="O283" s="433"/>
    </row>
    <row r="284" spans="1:104">
      <c r="A284" s="441"/>
      <c r="B284" s="442"/>
      <c r="C284" s="931" t="s">
        <v>1843</v>
      </c>
      <c r="D284" s="932"/>
      <c r="E284" s="443">
        <v>1.7600000000000001E-2</v>
      </c>
      <c r="F284" s="444"/>
      <c r="G284" s="445"/>
      <c r="M284" s="446" t="s">
        <v>1843</v>
      </c>
      <c r="O284" s="433"/>
    </row>
    <row r="285" spans="1:104">
      <c r="A285" s="434">
        <v>63</v>
      </c>
      <c r="B285" s="435" t="s">
        <v>1840</v>
      </c>
      <c r="C285" s="436" t="s">
        <v>1841</v>
      </c>
      <c r="D285" s="437" t="s">
        <v>1361</v>
      </c>
      <c r="E285" s="438">
        <v>0.42680000000000001</v>
      </c>
      <c r="F285" s="438"/>
      <c r="G285" s="439">
        <f>E285*F285</f>
        <v>0</v>
      </c>
      <c r="O285" s="433">
        <v>2</v>
      </c>
      <c r="AA285" s="407">
        <v>1</v>
      </c>
      <c r="AB285" s="407">
        <v>1</v>
      </c>
      <c r="AC285" s="407">
        <v>1</v>
      </c>
      <c r="AZ285" s="407">
        <v>1</v>
      </c>
      <c r="BA285" s="407">
        <f>IF(AZ285=1,G285,0)</f>
        <v>0</v>
      </c>
      <c r="BB285" s="407">
        <f>IF(AZ285=2,G285,0)</f>
        <v>0</v>
      </c>
      <c r="BC285" s="407">
        <f>IF(AZ285=3,G285,0)</f>
        <v>0</v>
      </c>
      <c r="BD285" s="407">
        <f>IF(AZ285=4,G285,0)</f>
        <v>0</v>
      </c>
      <c r="BE285" s="407">
        <f>IF(AZ285=5,G285,0)</f>
        <v>0</v>
      </c>
      <c r="CA285" s="440">
        <v>1</v>
      </c>
      <c r="CB285" s="440">
        <v>1</v>
      </c>
      <c r="CZ285" s="407">
        <v>2.5249999999999999</v>
      </c>
    </row>
    <row r="286" spans="1:104">
      <c r="A286" s="441"/>
      <c r="B286" s="442"/>
      <c r="C286" s="931" t="s">
        <v>1844</v>
      </c>
      <c r="D286" s="932"/>
      <c r="E286" s="443">
        <v>0.14729999999999999</v>
      </c>
      <c r="F286" s="444"/>
      <c r="G286" s="445"/>
      <c r="M286" s="446" t="s">
        <v>1844</v>
      </c>
      <c r="O286" s="433"/>
    </row>
    <row r="287" spans="1:104">
      <c r="A287" s="441"/>
      <c r="B287" s="442"/>
      <c r="C287" s="931" t="s">
        <v>1845</v>
      </c>
      <c r="D287" s="932"/>
      <c r="E287" s="443">
        <v>0.27950000000000003</v>
      </c>
      <c r="F287" s="444"/>
      <c r="G287" s="445"/>
      <c r="M287" s="446" t="s">
        <v>1845</v>
      </c>
      <c r="O287" s="433"/>
    </row>
    <row r="288" spans="1:104">
      <c r="A288" s="434">
        <v>64</v>
      </c>
      <c r="B288" s="435" t="s">
        <v>1846</v>
      </c>
      <c r="C288" s="436" t="s">
        <v>1847</v>
      </c>
      <c r="D288" s="437" t="s">
        <v>1361</v>
      </c>
      <c r="E288" s="438">
        <v>0.91200000000000003</v>
      </c>
      <c r="F288" s="438"/>
      <c r="G288" s="439">
        <f>E288*F288</f>
        <v>0</v>
      </c>
      <c r="O288" s="433">
        <v>2</v>
      </c>
      <c r="AA288" s="407">
        <v>1</v>
      </c>
      <c r="AB288" s="407">
        <v>1</v>
      </c>
      <c r="AC288" s="407">
        <v>1</v>
      </c>
      <c r="AZ288" s="407">
        <v>1</v>
      </c>
      <c r="BA288" s="407">
        <f>IF(AZ288=1,G288,0)</f>
        <v>0</v>
      </c>
      <c r="BB288" s="407">
        <f>IF(AZ288=2,G288,0)</f>
        <v>0</v>
      </c>
      <c r="BC288" s="407">
        <f>IF(AZ288=3,G288,0)</f>
        <v>0</v>
      </c>
      <c r="BD288" s="407">
        <f>IF(AZ288=4,G288,0)</f>
        <v>0</v>
      </c>
      <c r="BE288" s="407">
        <f>IF(AZ288=5,G288,0)</f>
        <v>0</v>
      </c>
      <c r="CA288" s="440">
        <v>1</v>
      </c>
      <c r="CB288" s="440">
        <v>1</v>
      </c>
      <c r="CZ288" s="407">
        <v>1.6</v>
      </c>
    </row>
    <row r="289" spans="1:104">
      <c r="A289" s="441"/>
      <c r="B289" s="442"/>
      <c r="C289" s="931" t="s">
        <v>1848</v>
      </c>
      <c r="D289" s="932"/>
      <c r="E289" s="443">
        <v>0.91200000000000003</v>
      </c>
      <c r="F289" s="444"/>
      <c r="G289" s="445"/>
      <c r="M289" s="446" t="s">
        <v>1848</v>
      </c>
      <c r="O289" s="433"/>
    </row>
    <row r="290" spans="1:104">
      <c r="A290" s="434">
        <v>65</v>
      </c>
      <c r="B290" s="435" t="s">
        <v>1849</v>
      </c>
      <c r="C290" s="436" t="s">
        <v>1850</v>
      </c>
      <c r="D290" s="437" t="s">
        <v>166</v>
      </c>
      <c r="E290" s="438">
        <v>1.6739999999999999</v>
      </c>
      <c r="F290" s="438"/>
      <c r="G290" s="439">
        <f>E290*F290</f>
        <v>0</v>
      </c>
      <c r="O290" s="433">
        <v>2</v>
      </c>
      <c r="AA290" s="407">
        <v>1</v>
      </c>
      <c r="AB290" s="407">
        <v>1</v>
      </c>
      <c r="AC290" s="407">
        <v>1</v>
      </c>
      <c r="AZ290" s="407">
        <v>1</v>
      </c>
      <c r="BA290" s="407">
        <f>IF(AZ290=1,G290,0)</f>
        <v>0</v>
      </c>
      <c r="BB290" s="407">
        <f>IF(AZ290=2,G290,0)</f>
        <v>0</v>
      </c>
      <c r="BC290" s="407">
        <f>IF(AZ290=3,G290,0)</f>
        <v>0</v>
      </c>
      <c r="BD290" s="407">
        <f>IF(AZ290=4,G290,0)</f>
        <v>0</v>
      </c>
      <c r="BE290" s="407">
        <f>IF(AZ290=5,G290,0)</f>
        <v>0</v>
      </c>
      <c r="CA290" s="440">
        <v>1</v>
      </c>
      <c r="CB290" s="440">
        <v>1</v>
      </c>
      <c r="CZ290" s="407">
        <v>2.1930000000000002E-2</v>
      </c>
    </row>
    <row r="291" spans="1:104">
      <c r="A291" s="441"/>
      <c r="B291" s="442"/>
      <c r="C291" s="931" t="s">
        <v>1851</v>
      </c>
      <c r="D291" s="932"/>
      <c r="E291" s="443">
        <v>1.6739999999999999</v>
      </c>
      <c r="F291" s="444"/>
      <c r="G291" s="445"/>
      <c r="M291" s="446" t="s">
        <v>1851</v>
      </c>
      <c r="O291" s="433"/>
    </row>
    <row r="292" spans="1:104">
      <c r="A292" s="434">
        <v>66</v>
      </c>
      <c r="B292" s="435" t="s">
        <v>1852</v>
      </c>
      <c r="C292" s="436" t="s">
        <v>1853</v>
      </c>
      <c r="D292" s="437" t="s">
        <v>166</v>
      </c>
      <c r="E292" s="438">
        <v>2.8675000000000002</v>
      </c>
      <c r="F292" s="438"/>
      <c r="G292" s="439">
        <f>E292*F292</f>
        <v>0</v>
      </c>
      <c r="O292" s="433">
        <v>2</v>
      </c>
      <c r="AA292" s="407">
        <v>1</v>
      </c>
      <c r="AB292" s="407">
        <v>1</v>
      </c>
      <c r="AC292" s="407">
        <v>1</v>
      </c>
      <c r="AZ292" s="407">
        <v>1</v>
      </c>
      <c r="BA292" s="407">
        <f>IF(AZ292=1,G292,0)</f>
        <v>0</v>
      </c>
      <c r="BB292" s="407">
        <f>IF(AZ292=2,G292,0)</f>
        <v>0</v>
      </c>
      <c r="BC292" s="407">
        <f>IF(AZ292=3,G292,0)</f>
        <v>0</v>
      </c>
      <c r="BD292" s="407">
        <f>IF(AZ292=4,G292,0)</f>
        <v>0</v>
      </c>
      <c r="BE292" s="407">
        <f>IF(AZ292=5,G292,0)</f>
        <v>0</v>
      </c>
      <c r="CA292" s="440">
        <v>1</v>
      </c>
      <c r="CB292" s="440">
        <v>1</v>
      </c>
      <c r="CZ292" s="407">
        <v>0.1222</v>
      </c>
    </row>
    <row r="293" spans="1:104">
      <c r="A293" s="441"/>
      <c r="B293" s="442"/>
      <c r="C293" s="931" t="s">
        <v>1854</v>
      </c>
      <c r="D293" s="932"/>
      <c r="E293" s="443">
        <v>0</v>
      </c>
      <c r="F293" s="444"/>
      <c r="G293" s="445"/>
      <c r="M293" s="446" t="s">
        <v>1854</v>
      </c>
      <c r="O293" s="433"/>
    </row>
    <row r="294" spans="1:104">
      <c r="A294" s="441"/>
      <c r="B294" s="442"/>
      <c r="C294" s="931" t="s">
        <v>1855</v>
      </c>
      <c r="D294" s="932"/>
      <c r="E294" s="443">
        <v>1.395</v>
      </c>
      <c r="F294" s="444"/>
      <c r="G294" s="445"/>
      <c r="M294" s="446" t="s">
        <v>1855</v>
      </c>
      <c r="O294" s="433"/>
    </row>
    <row r="295" spans="1:104">
      <c r="A295" s="441"/>
      <c r="B295" s="442"/>
      <c r="C295" s="931" t="s">
        <v>1754</v>
      </c>
      <c r="D295" s="932"/>
      <c r="E295" s="443">
        <v>1.4724999999999999</v>
      </c>
      <c r="F295" s="444"/>
      <c r="G295" s="445"/>
      <c r="M295" s="446" t="s">
        <v>1754</v>
      </c>
      <c r="O295" s="433"/>
    </row>
    <row r="296" spans="1:104" ht="22.5">
      <c r="A296" s="434">
        <v>67</v>
      </c>
      <c r="B296" s="435" t="s">
        <v>1856</v>
      </c>
      <c r="C296" s="436" t="s">
        <v>1857</v>
      </c>
      <c r="D296" s="437" t="s">
        <v>166</v>
      </c>
      <c r="E296" s="438">
        <v>19.987500000000001</v>
      </c>
      <c r="F296" s="438"/>
      <c r="G296" s="439">
        <f>E296*F296</f>
        <v>0</v>
      </c>
      <c r="O296" s="433">
        <v>2</v>
      </c>
      <c r="AA296" s="407">
        <v>1</v>
      </c>
      <c r="AB296" s="407">
        <v>1</v>
      </c>
      <c r="AC296" s="407">
        <v>1</v>
      </c>
      <c r="AZ296" s="407">
        <v>1</v>
      </c>
      <c r="BA296" s="407">
        <f>IF(AZ296=1,G296,0)</f>
        <v>0</v>
      </c>
      <c r="BB296" s="407">
        <f>IF(AZ296=2,G296,0)</f>
        <v>0</v>
      </c>
      <c r="BC296" s="407">
        <f>IF(AZ296=3,G296,0)</f>
        <v>0</v>
      </c>
      <c r="BD296" s="407">
        <f>IF(AZ296=4,G296,0)</f>
        <v>0</v>
      </c>
      <c r="BE296" s="407">
        <f>IF(AZ296=5,G296,0)</f>
        <v>0</v>
      </c>
      <c r="CA296" s="440">
        <v>1</v>
      </c>
      <c r="CB296" s="440">
        <v>1</v>
      </c>
      <c r="CZ296" s="407">
        <v>0.27827000000000002</v>
      </c>
    </row>
    <row r="297" spans="1:104">
      <c r="A297" s="441"/>
      <c r="B297" s="442"/>
      <c r="C297" s="931" t="s">
        <v>1858</v>
      </c>
      <c r="D297" s="932"/>
      <c r="E297" s="443">
        <v>0</v>
      </c>
      <c r="F297" s="444"/>
      <c r="G297" s="445"/>
      <c r="M297" s="446" t="s">
        <v>1858</v>
      </c>
      <c r="O297" s="433"/>
    </row>
    <row r="298" spans="1:104">
      <c r="A298" s="441"/>
      <c r="B298" s="442"/>
      <c r="C298" s="931" t="s">
        <v>1859</v>
      </c>
      <c r="D298" s="932"/>
      <c r="E298" s="443">
        <v>6.75</v>
      </c>
      <c r="F298" s="444"/>
      <c r="G298" s="445"/>
      <c r="M298" s="446" t="s">
        <v>1859</v>
      </c>
      <c r="O298" s="433"/>
    </row>
    <row r="299" spans="1:104">
      <c r="A299" s="441"/>
      <c r="B299" s="442"/>
      <c r="C299" s="931" t="s">
        <v>1860</v>
      </c>
      <c r="D299" s="932"/>
      <c r="E299" s="443">
        <v>8.875</v>
      </c>
      <c r="F299" s="444"/>
      <c r="G299" s="445"/>
      <c r="M299" s="446" t="s">
        <v>1860</v>
      </c>
      <c r="O299" s="433"/>
    </row>
    <row r="300" spans="1:104">
      <c r="A300" s="441"/>
      <c r="B300" s="442"/>
      <c r="C300" s="931" t="s">
        <v>1861</v>
      </c>
      <c r="D300" s="932"/>
      <c r="E300" s="443">
        <v>4.3624999999999998</v>
      </c>
      <c r="F300" s="444"/>
      <c r="G300" s="445"/>
      <c r="M300" s="446" t="s">
        <v>1861</v>
      </c>
      <c r="O300" s="433"/>
    </row>
    <row r="301" spans="1:104">
      <c r="A301" s="434">
        <v>68</v>
      </c>
      <c r="B301" s="435" t="s">
        <v>1862</v>
      </c>
      <c r="C301" s="436" t="s">
        <v>1863</v>
      </c>
      <c r="D301" s="437" t="s">
        <v>1361</v>
      </c>
      <c r="E301" s="438">
        <v>0.95</v>
      </c>
      <c r="F301" s="438"/>
      <c r="G301" s="439">
        <f>E301*F301</f>
        <v>0</v>
      </c>
      <c r="O301" s="433">
        <v>2</v>
      </c>
      <c r="AA301" s="407">
        <v>12</v>
      </c>
      <c r="AB301" s="407">
        <v>0</v>
      </c>
      <c r="AC301" s="407">
        <v>80</v>
      </c>
      <c r="AZ301" s="407">
        <v>1</v>
      </c>
      <c r="BA301" s="407">
        <f>IF(AZ301=1,G301,0)</f>
        <v>0</v>
      </c>
      <c r="BB301" s="407">
        <f>IF(AZ301=2,G301,0)</f>
        <v>0</v>
      </c>
      <c r="BC301" s="407">
        <f>IF(AZ301=3,G301,0)</f>
        <v>0</v>
      </c>
      <c r="BD301" s="407">
        <f>IF(AZ301=4,G301,0)</f>
        <v>0</v>
      </c>
      <c r="BE301" s="407">
        <f>IF(AZ301=5,G301,0)</f>
        <v>0</v>
      </c>
      <c r="CA301" s="440">
        <v>12</v>
      </c>
      <c r="CB301" s="440">
        <v>0</v>
      </c>
      <c r="CZ301" s="407">
        <v>1.141</v>
      </c>
    </row>
    <row r="302" spans="1:104">
      <c r="A302" s="441"/>
      <c r="B302" s="442"/>
      <c r="C302" s="931" t="s">
        <v>1864</v>
      </c>
      <c r="D302" s="932"/>
      <c r="E302" s="443">
        <v>0</v>
      </c>
      <c r="F302" s="444"/>
      <c r="G302" s="445"/>
      <c r="M302" s="446" t="s">
        <v>1864</v>
      </c>
      <c r="O302" s="433"/>
    </row>
    <row r="303" spans="1:104">
      <c r="A303" s="441"/>
      <c r="B303" s="442"/>
      <c r="C303" s="931" t="s">
        <v>1865</v>
      </c>
      <c r="D303" s="932"/>
      <c r="E303" s="443">
        <v>0</v>
      </c>
      <c r="F303" s="444"/>
      <c r="G303" s="445"/>
      <c r="M303" s="446" t="s">
        <v>1865</v>
      </c>
      <c r="O303" s="433"/>
    </row>
    <row r="304" spans="1:104">
      <c r="A304" s="441"/>
      <c r="B304" s="442"/>
      <c r="C304" s="931" t="s">
        <v>1866</v>
      </c>
      <c r="D304" s="932"/>
      <c r="E304" s="443">
        <v>0.45</v>
      </c>
      <c r="F304" s="444"/>
      <c r="G304" s="445"/>
      <c r="M304" s="446" t="s">
        <v>1866</v>
      </c>
      <c r="O304" s="433"/>
    </row>
    <row r="305" spans="1:104">
      <c r="A305" s="441"/>
      <c r="B305" s="442"/>
      <c r="C305" s="931" t="s">
        <v>1867</v>
      </c>
      <c r="D305" s="932"/>
      <c r="E305" s="443">
        <v>0.2</v>
      </c>
      <c r="F305" s="444"/>
      <c r="G305" s="445"/>
      <c r="M305" s="446" t="s">
        <v>1867</v>
      </c>
      <c r="O305" s="433"/>
    </row>
    <row r="306" spans="1:104">
      <c r="A306" s="441"/>
      <c r="B306" s="442"/>
      <c r="C306" s="931" t="s">
        <v>1868</v>
      </c>
      <c r="D306" s="932"/>
      <c r="E306" s="443">
        <v>0.3</v>
      </c>
      <c r="F306" s="444"/>
      <c r="G306" s="445"/>
      <c r="M306" s="446" t="s">
        <v>1868</v>
      </c>
      <c r="O306" s="433"/>
    </row>
    <row r="307" spans="1:104">
      <c r="A307" s="434">
        <v>69</v>
      </c>
      <c r="B307" s="435" t="s">
        <v>1869</v>
      </c>
      <c r="C307" s="436" t="s">
        <v>1870</v>
      </c>
      <c r="D307" s="437" t="s">
        <v>166</v>
      </c>
      <c r="E307" s="438">
        <v>120.5865</v>
      </c>
      <c r="F307" s="438"/>
      <c r="G307" s="439">
        <f>E307*F307</f>
        <v>0</v>
      </c>
      <c r="O307" s="433">
        <v>2</v>
      </c>
      <c r="AA307" s="407">
        <v>12</v>
      </c>
      <c r="AB307" s="407">
        <v>0</v>
      </c>
      <c r="AC307" s="407">
        <v>191</v>
      </c>
      <c r="AZ307" s="407">
        <v>1</v>
      </c>
      <c r="BA307" s="407">
        <f>IF(AZ307=1,G307,0)</f>
        <v>0</v>
      </c>
      <c r="BB307" s="407">
        <f>IF(AZ307=2,G307,0)</f>
        <v>0</v>
      </c>
      <c r="BC307" s="407">
        <f>IF(AZ307=3,G307,0)</f>
        <v>0</v>
      </c>
      <c r="BD307" s="407">
        <f>IF(AZ307=4,G307,0)</f>
        <v>0</v>
      </c>
      <c r="BE307" s="407">
        <f>IF(AZ307=5,G307,0)</f>
        <v>0</v>
      </c>
      <c r="CA307" s="440">
        <v>12</v>
      </c>
      <c r="CB307" s="440">
        <v>0</v>
      </c>
      <c r="CZ307" s="407">
        <v>6.5360000000000001E-2</v>
      </c>
    </row>
    <row r="308" spans="1:104">
      <c r="A308" s="441"/>
      <c r="B308" s="442"/>
      <c r="C308" s="931" t="s">
        <v>1871</v>
      </c>
      <c r="D308" s="932"/>
      <c r="E308" s="443">
        <v>0</v>
      </c>
      <c r="F308" s="444"/>
      <c r="G308" s="445"/>
      <c r="M308" s="446" t="s">
        <v>1871</v>
      </c>
      <c r="O308" s="433"/>
    </row>
    <row r="309" spans="1:104">
      <c r="A309" s="441"/>
      <c r="B309" s="442"/>
      <c r="C309" s="931" t="s">
        <v>1872</v>
      </c>
      <c r="D309" s="932"/>
      <c r="E309" s="443">
        <v>57.12</v>
      </c>
      <c r="F309" s="444"/>
      <c r="G309" s="445"/>
      <c r="M309" s="446" t="s">
        <v>1872</v>
      </c>
      <c r="O309" s="433"/>
    </row>
    <row r="310" spans="1:104">
      <c r="A310" s="441"/>
      <c r="B310" s="442"/>
      <c r="C310" s="931" t="s">
        <v>1873</v>
      </c>
      <c r="D310" s="932"/>
      <c r="E310" s="443">
        <v>18.420000000000002</v>
      </c>
      <c r="F310" s="444"/>
      <c r="G310" s="445"/>
      <c r="M310" s="446" t="s">
        <v>1873</v>
      </c>
      <c r="O310" s="433"/>
    </row>
    <row r="311" spans="1:104">
      <c r="A311" s="441"/>
      <c r="B311" s="442"/>
      <c r="C311" s="931" t="s">
        <v>1874</v>
      </c>
      <c r="D311" s="932"/>
      <c r="E311" s="443">
        <v>45.046500000000002</v>
      </c>
      <c r="F311" s="444"/>
      <c r="G311" s="445"/>
      <c r="M311" s="446" t="s">
        <v>1874</v>
      </c>
      <c r="O311" s="433"/>
    </row>
    <row r="312" spans="1:104">
      <c r="A312" s="447"/>
      <c r="B312" s="448" t="s">
        <v>1581</v>
      </c>
      <c r="C312" s="449" t="str">
        <f>CONCATENATE(B279," ",C279)</f>
        <v>63 Podlahy a podlahové konstrukce</v>
      </c>
      <c r="D312" s="450"/>
      <c r="E312" s="451"/>
      <c r="F312" s="452"/>
      <c r="G312" s="453">
        <f>SUM(G279:G311)</f>
        <v>0</v>
      </c>
      <c r="O312" s="433">
        <v>4</v>
      </c>
      <c r="BA312" s="454">
        <f>SUM(BA279:BA311)</f>
        <v>0</v>
      </c>
      <c r="BB312" s="454">
        <f>SUM(BB279:BB311)</f>
        <v>0</v>
      </c>
      <c r="BC312" s="454">
        <f>SUM(BC279:BC311)</f>
        <v>0</v>
      </c>
      <c r="BD312" s="454">
        <f>SUM(BD279:BD311)</f>
        <v>0</v>
      </c>
      <c r="BE312" s="454">
        <f>SUM(BE279:BE311)</f>
        <v>0</v>
      </c>
    </row>
    <row r="313" spans="1:104">
      <c r="A313" s="426" t="s">
        <v>1356</v>
      </c>
      <c r="B313" s="427" t="s">
        <v>1875</v>
      </c>
      <c r="C313" s="428" t="s">
        <v>1876</v>
      </c>
      <c r="D313" s="429"/>
      <c r="E313" s="430"/>
      <c r="F313" s="430"/>
      <c r="G313" s="431"/>
      <c r="H313" s="432"/>
      <c r="I313" s="432"/>
      <c r="O313" s="433">
        <v>1</v>
      </c>
    </row>
    <row r="314" spans="1:104">
      <c r="A314" s="434">
        <v>70</v>
      </c>
      <c r="B314" s="435" t="s">
        <v>1877</v>
      </c>
      <c r="C314" s="436" t="s">
        <v>1878</v>
      </c>
      <c r="D314" s="437" t="s">
        <v>158</v>
      </c>
      <c r="E314" s="438">
        <v>3</v>
      </c>
      <c r="F314" s="438"/>
      <c r="G314" s="439">
        <f>E314*F314</f>
        <v>0</v>
      </c>
      <c r="O314" s="433">
        <v>2</v>
      </c>
      <c r="AA314" s="407">
        <v>1</v>
      </c>
      <c r="AB314" s="407">
        <v>1</v>
      </c>
      <c r="AC314" s="407">
        <v>1</v>
      </c>
      <c r="AZ314" s="407">
        <v>1</v>
      </c>
      <c r="BA314" s="407">
        <f>IF(AZ314=1,G314,0)</f>
        <v>0</v>
      </c>
      <c r="BB314" s="407">
        <f>IF(AZ314=2,G314,0)</f>
        <v>0</v>
      </c>
      <c r="BC314" s="407">
        <f>IF(AZ314=3,G314,0)</f>
        <v>0</v>
      </c>
      <c r="BD314" s="407">
        <f>IF(AZ314=4,G314,0)</f>
        <v>0</v>
      </c>
      <c r="BE314" s="407">
        <f>IF(AZ314=5,G314,0)</f>
        <v>0</v>
      </c>
      <c r="CA314" s="440">
        <v>1</v>
      </c>
      <c r="CB314" s="440">
        <v>1</v>
      </c>
      <c r="CZ314" s="407">
        <v>1.8970000000000001E-2</v>
      </c>
    </row>
    <row r="315" spans="1:104">
      <c r="A315" s="441"/>
      <c r="B315" s="442"/>
      <c r="C315" s="931" t="s">
        <v>1879</v>
      </c>
      <c r="D315" s="932"/>
      <c r="E315" s="443">
        <v>3</v>
      </c>
      <c r="F315" s="444"/>
      <c r="G315" s="445"/>
      <c r="M315" s="446" t="s">
        <v>1879</v>
      </c>
      <c r="O315" s="433"/>
    </row>
    <row r="316" spans="1:104">
      <c r="A316" s="434">
        <v>71</v>
      </c>
      <c r="B316" s="435" t="s">
        <v>1880</v>
      </c>
      <c r="C316" s="436" t="s">
        <v>1881</v>
      </c>
      <c r="D316" s="437" t="s">
        <v>188</v>
      </c>
      <c r="E316" s="438">
        <v>2.2000000000000002</v>
      </c>
      <c r="F316" s="438"/>
      <c r="G316" s="439">
        <f>E316*F316</f>
        <v>0</v>
      </c>
      <c r="O316" s="433">
        <v>2</v>
      </c>
      <c r="AA316" s="407">
        <v>1</v>
      </c>
      <c r="AB316" s="407">
        <v>1</v>
      </c>
      <c r="AC316" s="407">
        <v>1</v>
      </c>
      <c r="AZ316" s="407">
        <v>1</v>
      </c>
      <c r="BA316" s="407">
        <f>IF(AZ316=1,G316,0)</f>
        <v>0</v>
      </c>
      <c r="BB316" s="407">
        <f>IF(AZ316=2,G316,0)</f>
        <v>0</v>
      </c>
      <c r="BC316" s="407">
        <f>IF(AZ316=3,G316,0)</f>
        <v>0</v>
      </c>
      <c r="BD316" s="407">
        <f>IF(AZ316=4,G316,0)</f>
        <v>0</v>
      </c>
      <c r="BE316" s="407">
        <f>IF(AZ316=5,G316,0)</f>
        <v>0</v>
      </c>
      <c r="CA316" s="440">
        <v>1</v>
      </c>
      <c r="CB316" s="440">
        <v>1</v>
      </c>
      <c r="CZ316" s="407">
        <v>8.8699999999999994E-3</v>
      </c>
    </row>
    <row r="317" spans="1:104">
      <c r="A317" s="441"/>
      <c r="B317" s="442"/>
      <c r="C317" s="931" t="s">
        <v>1882</v>
      </c>
      <c r="D317" s="932"/>
      <c r="E317" s="443">
        <v>2.2000000000000002</v>
      </c>
      <c r="F317" s="444"/>
      <c r="G317" s="445"/>
      <c r="M317" s="446" t="s">
        <v>1882</v>
      </c>
      <c r="O317" s="433"/>
    </row>
    <row r="318" spans="1:104">
      <c r="A318" s="434">
        <v>72</v>
      </c>
      <c r="B318" s="435" t="s">
        <v>1883</v>
      </c>
      <c r="C318" s="436" t="s">
        <v>1884</v>
      </c>
      <c r="D318" s="437" t="s">
        <v>158</v>
      </c>
      <c r="E318" s="438">
        <v>1</v>
      </c>
      <c r="F318" s="438"/>
      <c r="G318" s="439">
        <f>E318*F318</f>
        <v>0</v>
      </c>
      <c r="O318" s="433">
        <v>2</v>
      </c>
      <c r="AA318" s="407">
        <v>3</v>
      </c>
      <c r="AB318" s="407">
        <v>1</v>
      </c>
      <c r="AC318" s="407">
        <v>55330315</v>
      </c>
      <c r="AZ318" s="407">
        <v>1</v>
      </c>
      <c r="BA318" s="407">
        <f>IF(AZ318=1,G318,0)</f>
        <v>0</v>
      </c>
      <c r="BB318" s="407">
        <f>IF(AZ318=2,G318,0)</f>
        <v>0</v>
      </c>
      <c r="BC318" s="407">
        <f>IF(AZ318=3,G318,0)</f>
        <v>0</v>
      </c>
      <c r="BD318" s="407">
        <f>IF(AZ318=4,G318,0)</f>
        <v>0</v>
      </c>
      <c r="BE318" s="407">
        <f>IF(AZ318=5,G318,0)</f>
        <v>0</v>
      </c>
      <c r="CA318" s="440">
        <v>3</v>
      </c>
      <c r="CB318" s="440">
        <v>1</v>
      </c>
      <c r="CZ318" s="407">
        <v>1.1299999999999999E-2</v>
      </c>
    </row>
    <row r="319" spans="1:104">
      <c r="A319" s="441"/>
      <c r="B319" s="442"/>
      <c r="C319" s="931" t="s">
        <v>1885</v>
      </c>
      <c r="D319" s="932"/>
      <c r="E319" s="443">
        <v>1</v>
      </c>
      <c r="F319" s="444"/>
      <c r="G319" s="445"/>
      <c r="M319" s="446" t="s">
        <v>1885</v>
      </c>
      <c r="O319" s="433"/>
    </row>
    <row r="320" spans="1:104">
      <c r="A320" s="434">
        <v>73</v>
      </c>
      <c r="B320" s="435" t="s">
        <v>1886</v>
      </c>
      <c r="C320" s="436" t="s">
        <v>1887</v>
      </c>
      <c r="D320" s="437" t="s">
        <v>158</v>
      </c>
      <c r="E320" s="438">
        <v>1</v>
      </c>
      <c r="F320" s="438"/>
      <c r="G320" s="439">
        <f>E320*F320</f>
        <v>0</v>
      </c>
      <c r="O320" s="433">
        <v>2</v>
      </c>
      <c r="AA320" s="407">
        <v>3</v>
      </c>
      <c r="AB320" s="407">
        <v>0</v>
      </c>
      <c r="AC320" s="407">
        <v>55330318</v>
      </c>
      <c r="AZ320" s="407">
        <v>1</v>
      </c>
      <c r="BA320" s="407">
        <f>IF(AZ320=1,G320,0)</f>
        <v>0</v>
      </c>
      <c r="BB320" s="407">
        <f>IF(AZ320=2,G320,0)</f>
        <v>0</v>
      </c>
      <c r="BC320" s="407">
        <f>IF(AZ320=3,G320,0)</f>
        <v>0</v>
      </c>
      <c r="BD320" s="407">
        <f>IF(AZ320=4,G320,0)</f>
        <v>0</v>
      </c>
      <c r="BE320" s="407">
        <f>IF(AZ320=5,G320,0)</f>
        <v>0</v>
      </c>
      <c r="CA320" s="440">
        <v>3</v>
      </c>
      <c r="CB320" s="440">
        <v>0</v>
      </c>
      <c r="CZ320" s="407">
        <v>1.158E-2</v>
      </c>
    </row>
    <row r="321" spans="1:104">
      <c r="A321" s="441"/>
      <c r="B321" s="442"/>
      <c r="C321" s="931" t="s">
        <v>1888</v>
      </c>
      <c r="D321" s="932"/>
      <c r="E321" s="443">
        <v>1</v>
      </c>
      <c r="F321" s="444"/>
      <c r="G321" s="445"/>
      <c r="M321" s="446" t="s">
        <v>1888</v>
      </c>
      <c r="O321" s="433"/>
    </row>
    <row r="322" spans="1:104">
      <c r="A322" s="434">
        <v>74</v>
      </c>
      <c r="B322" s="435" t="s">
        <v>1889</v>
      </c>
      <c r="C322" s="436" t="s">
        <v>1890</v>
      </c>
      <c r="D322" s="437" t="s">
        <v>158</v>
      </c>
      <c r="E322" s="438">
        <v>1</v>
      </c>
      <c r="F322" s="438"/>
      <c r="G322" s="439">
        <f>E322*F322</f>
        <v>0</v>
      </c>
      <c r="O322" s="433">
        <v>2</v>
      </c>
      <c r="AA322" s="407">
        <v>3</v>
      </c>
      <c r="AB322" s="407">
        <v>0</v>
      </c>
      <c r="AC322" s="407">
        <v>55330319</v>
      </c>
      <c r="AZ322" s="407">
        <v>1</v>
      </c>
      <c r="BA322" s="407">
        <f>IF(AZ322=1,G322,0)</f>
        <v>0</v>
      </c>
      <c r="BB322" s="407">
        <f>IF(AZ322=2,G322,0)</f>
        <v>0</v>
      </c>
      <c r="BC322" s="407">
        <f>IF(AZ322=3,G322,0)</f>
        <v>0</v>
      </c>
      <c r="BD322" s="407">
        <f>IF(AZ322=4,G322,0)</f>
        <v>0</v>
      </c>
      <c r="BE322" s="407">
        <f>IF(AZ322=5,G322,0)</f>
        <v>0</v>
      </c>
      <c r="CA322" s="440">
        <v>3</v>
      </c>
      <c r="CB322" s="440">
        <v>0</v>
      </c>
      <c r="CZ322" s="407">
        <v>1.1860000000000001E-2</v>
      </c>
    </row>
    <row r="323" spans="1:104">
      <c r="A323" s="441"/>
      <c r="B323" s="442"/>
      <c r="C323" s="931" t="s">
        <v>1891</v>
      </c>
      <c r="D323" s="932"/>
      <c r="E323" s="443">
        <v>1</v>
      </c>
      <c r="F323" s="444"/>
      <c r="G323" s="445"/>
      <c r="M323" s="446" t="s">
        <v>1891</v>
      </c>
      <c r="O323" s="433"/>
    </row>
    <row r="324" spans="1:104">
      <c r="A324" s="434">
        <v>75</v>
      </c>
      <c r="B324" s="435" t="s">
        <v>1892</v>
      </c>
      <c r="C324" s="436" t="s">
        <v>1893</v>
      </c>
      <c r="D324" s="437" t="s">
        <v>188</v>
      </c>
      <c r="E324" s="438">
        <v>2.2000000000000002</v>
      </c>
      <c r="F324" s="438"/>
      <c r="G324" s="439">
        <f>E324*F324</f>
        <v>0</v>
      </c>
      <c r="O324" s="433">
        <v>2</v>
      </c>
      <c r="AA324" s="407">
        <v>3</v>
      </c>
      <c r="AB324" s="407">
        <v>7</v>
      </c>
      <c r="AC324" s="407">
        <v>611875501</v>
      </c>
      <c r="AZ324" s="407">
        <v>1</v>
      </c>
      <c r="BA324" s="407">
        <f>IF(AZ324=1,G324,0)</f>
        <v>0</v>
      </c>
      <c r="BB324" s="407">
        <f>IF(AZ324=2,G324,0)</f>
        <v>0</v>
      </c>
      <c r="BC324" s="407">
        <f>IF(AZ324=3,G324,0)</f>
        <v>0</v>
      </c>
      <c r="BD324" s="407">
        <f>IF(AZ324=4,G324,0)</f>
        <v>0</v>
      </c>
      <c r="BE324" s="407">
        <f>IF(AZ324=5,G324,0)</f>
        <v>0</v>
      </c>
      <c r="CA324" s="440">
        <v>3</v>
      </c>
      <c r="CB324" s="440">
        <v>7</v>
      </c>
      <c r="CZ324" s="407">
        <v>4.9500000000000004E-3</v>
      </c>
    </row>
    <row r="325" spans="1:104">
      <c r="A325" s="441"/>
      <c r="B325" s="442"/>
      <c r="C325" s="931" t="s">
        <v>1882</v>
      </c>
      <c r="D325" s="932"/>
      <c r="E325" s="443">
        <v>2.2000000000000002</v>
      </c>
      <c r="F325" s="444"/>
      <c r="G325" s="445"/>
      <c r="M325" s="446" t="s">
        <v>1882</v>
      </c>
      <c r="O325" s="433"/>
    </row>
    <row r="326" spans="1:104">
      <c r="A326" s="447"/>
      <c r="B326" s="448" t="s">
        <v>1581</v>
      </c>
      <c r="C326" s="449" t="str">
        <f>CONCATENATE(B313," ",C313)</f>
        <v>64 Výplně otvorů</v>
      </c>
      <c r="D326" s="450"/>
      <c r="E326" s="451"/>
      <c r="F326" s="452"/>
      <c r="G326" s="453">
        <f>SUM(G313:G325)</f>
        <v>0</v>
      </c>
      <c r="O326" s="433">
        <v>4</v>
      </c>
      <c r="BA326" s="454">
        <f>SUM(BA313:BA325)</f>
        <v>0</v>
      </c>
      <c r="BB326" s="454">
        <f>SUM(BB313:BB325)</f>
        <v>0</v>
      </c>
      <c r="BC326" s="454">
        <f>SUM(BC313:BC325)</f>
        <v>0</v>
      </c>
      <c r="BD326" s="454">
        <f>SUM(BD313:BD325)</f>
        <v>0</v>
      </c>
      <c r="BE326" s="454">
        <f>SUM(BE313:BE325)</f>
        <v>0</v>
      </c>
    </row>
    <row r="327" spans="1:104">
      <c r="A327" s="426" t="s">
        <v>1356</v>
      </c>
      <c r="B327" s="427" t="s">
        <v>1894</v>
      </c>
      <c r="C327" s="428" t="s">
        <v>1895</v>
      </c>
      <c r="D327" s="429"/>
      <c r="E327" s="430"/>
      <c r="F327" s="430"/>
      <c r="G327" s="431"/>
      <c r="H327" s="432"/>
      <c r="I327" s="432"/>
      <c r="O327" s="433">
        <v>1</v>
      </c>
    </row>
    <row r="328" spans="1:104">
      <c r="A328" s="434">
        <v>76</v>
      </c>
      <c r="B328" s="435" t="s">
        <v>1896</v>
      </c>
      <c r="C328" s="436" t="s">
        <v>1897</v>
      </c>
      <c r="D328" s="437" t="s">
        <v>166</v>
      </c>
      <c r="E328" s="438">
        <v>147.5838</v>
      </c>
      <c r="F328" s="438"/>
      <c r="G328" s="439">
        <f>E328*F328</f>
        <v>0</v>
      </c>
      <c r="O328" s="433">
        <v>2</v>
      </c>
      <c r="AA328" s="407">
        <v>12</v>
      </c>
      <c r="AB328" s="407">
        <v>0</v>
      </c>
      <c r="AC328" s="407">
        <v>88</v>
      </c>
      <c r="AZ328" s="407">
        <v>1</v>
      </c>
      <c r="BA328" s="407">
        <f>IF(AZ328=1,G328,0)</f>
        <v>0</v>
      </c>
      <c r="BB328" s="407">
        <f>IF(AZ328=2,G328,0)</f>
        <v>0</v>
      </c>
      <c r="BC328" s="407">
        <f>IF(AZ328=3,G328,0)</f>
        <v>0</v>
      </c>
      <c r="BD328" s="407">
        <f>IF(AZ328=4,G328,0)</f>
        <v>0</v>
      </c>
      <c r="BE328" s="407">
        <f>IF(AZ328=5,G328,0)</f>
        <v>0</v>
      </c>
      <c r="CA328" s="440">
        <v>12</v>
      </c>
      <c r="CB328" s="440">
        <v>0</v>
      </c>
      <c r="CZ328" s="407">
        <v>0</v>
      </c>
    </row>
    <row r="329" spans="1:104">
      <c r="A329" s="441"/>
      <c r="B329" s="442"/>
      <c r="C329" s="931" t="s">
        <v>1898</v>
      </c>
      <c r="D329" s="932"/>
      <c r="E329" s="443">
        <v>24.03</v>
      </c>
      <c r="F329" s="444"/>
      <c r="G329" s="445"/>
      <c r="M329" s="446" t="s">
        <v>1898</v>
      </c>
      <c r="O329" s="433"/>
    </row>
    <row r="330" spans="1:104">
      <c r="A330" s="441"/>
      <c r="B330" s="442"/>
      <c r="C330" s="931" t="s">
        <v>1899</v>
      </c>
      <c r="D330" s="932"/>
      <c r="E330" s="443">
        <v>-0.19600000000000001</v>
      </c>
      <c r="F330" s="444"/>
      <c r="G330" s="445"/>
      <c r="M330" s="446" t="s">
        <v>1899</v>
      </c>
      <c r="O330" s="433"/>
    </row>
    <row r="331" spans="1:104">
      <c r="A331" s="441"/>
      <c r="B331" s="442"/>
      <c r="C331" s="931" t="s">
        <v>1900</v>
      </c>
      <c r="D331" s="932"/>
      <c r="E331" s="443">
        <v>0.67500000000000004</v>
      </c>
      <c r="F331" s="444"/>
      <c r="G331" s="445"/>
      <c r="M331" s="446" t="s">
        <v>1900</v>
      </c>
      <c r="O331" s="433"/>
    </row>
    <row r="332" spans="1:104">
      <c r="A332" s="441"/>
      <c r="B332" s="442"/>
      <c r="C332" s="931" t="s">
        <v>1901</v>
      </c>
      <c r="D332" s="932"/>
      <c r="E332" s="443">
        <v>39.04</v>
      </c>
      <c r="F332" s="444"/>
      <c r="G332" s="445"/>
      <c r="M332" s="446" t="s">
        <v>1901</v>
      </c>
      <c r="O332" s="433"/>
    </row>
    <row r="333" spans="1:104">
      <c r="A333" s="441"/>
      <c r="B333" s="442"/>
      <c r="C333" s="931" t="s">
        <v>1902</v>
      </c>
      <c r="D333" s="932"/>
      <c r="E333" s="443">
        <v>36.204999999999998</v>
      </c>
      <c r="F333" s="444"/>
      <c r="G333" s="445"/>
      <c r="M333" s="446" t="s">
        <v>1902</v>
      </c>
      <c r="O333" s="433"/>
    </row>
    <row r="334" spans="1:104">
      <c r="A334" s="441"/>
      <c r="B334" s="442"/>
      <c r="C334" s="931" t="s">
        <v>1903</v>
      </c>
      <c r="D334" s="932"/>
      <c r="E334" s="443">
        <v>49.317799999999998</v>
      </c>
      <c r="F334" s="444"/>
      <c r="G334" s="445"/>
      <c r="M334" s="446" t="s">
        <v>1903</v>
      </c>
      <c r="O334" s="433"/>
    </row>
    <row r="335" spans="1:104">
      <c r="A335" s="441"/>
      <c r="B335" s="442"/>
      <c r="C335" s="931" t="s">
        <v>1904</v>
      </c>
      <c r="D335" s="932"/>
      <c r="E335" s="443">
        <v>-1.488</v>
      </c>
      <c r="F335" s="444"/>
      <c r="G335" s="445"/>
      <c r="M335" s="446" t="s">
        <v>1904</v>
      </c>
      <c r="O335" s="433"/>
    </row>
    <row r="336" spans="1:104">
      <c r="A336" s="434">
        <v>77</v>
      </c>
      <c r="B336" s="435" t="s">
        <v>1905</v>
      </c>
      <c r="C336" s="436" t="s">
        <v>1906</v>
      </c>
      <c r="D336" s="437" t="s">
        <v>166</v>
      </c>
      <c r="E336" s="438">
        <v>0.19600000000000001</v>
      </c>
      <c r="F336" s="438"/>
      <c r="G336" s="439">
        <f>E336*F336</f>
        <v>0</v>
      </c>
      <c r="O336" s="433">
        <v>2</v>
      </c>
      <c r="AA336" s="407">
        <v>12</v>
      </c>
      <c r="AB336" s="407">
        <v>0</v>
      </c>
      <c r="AC336" s="407">
        <v>89</v>
      </c>
      <c r="AZ336" s="407">
        <v>1</v>
      </c>
      <c r="BA336" s="407">
        <f>IF(AZ336=1,G336,0)</f>
        <v>0</v>
      </c>
      <c r="BB336" s="407">
        <f>IF(AZ336=2,G336,0)</f>
        <v>0</v>
      </c>
      <c r="BC336" s="407">
        <f>IF(AZ336=3,G336,0)</f>
        <v>0</v>
      </c>
      <c r="BD336" s="407">
        <f>IF(AZ336=4,G336,0)</f>
        <v>0</v>
      </c>
      <c r="BE336" s="407">
        <f>IF(AZ336=5,G336,0)</f>
        <v>0</v>
      </c>
      <c r="CA336" s="440">
        <v>12</v>
      </c>
      <c r="CB336" s="440">
        <v>0</v>
      </c>
      <c r="CZ336" s="407">
        <v>0</v>
      </c>
    </row>
    <row r="337" spans="1:104">
      <c r="A337" s="441"/>
      <c r="B337" s="442"/>
      <c r="C337" s="931" t="s">
        <v>1907</v>
      </c>
      <c r="D337" s="932"/>
      <c r="E337" s="443">
        <v>0.19600000000000001</v>
      </c>
      <c r="F337" s="444"/>
      <c r="G337" s="445"/>
      <c r="M337" s="446" t="s">
        <v>1907</v>
      </c>
      <c r="O337" s="433"/>
    </row>
    <row r="338" spans="1:104">
      <c r="A338" s="434">
        <v>78</v>
      </c>
      <c r="B338" s="435" t="s">
        <v>1908</v>
      </c>
      <c r="C338" s="436" t="s">
        <v>1909</v>
      </c>
      <c r="D338" s="437" t="s">
        <v>166</v>
      </c>
      <c r="E338" s="438">
        <v>1.6739999999999999</v>
      </c>
      <c r="F338" s="438"/>
      <c r="G338" s="439">
        <f>E338*F338</f>
        <v>0</v>
      </c>
      <c r="O338" s="433">
        <v>2</v>
      </c>
      <c r="AA338" s="407">
        <v>12</v>
      </c>
      <c r="AB338" s="407">
        <v>0</v>
      </c>
      <c r="AC338" s="407">
        <v>90</v>
      </c>
      <c r="AZ338" s="407">
        <v>1</v>
      </c>
      <c r="BA338" s="407">
        <f>IF(AZ338=1,G338,0)</f>
        <v>0</v>
      </c>
      <c r="BB338" s="407">
        <f>IF(AZ338=2,G338,0)</f>
        <v>0</v>
      </c>
      <c r="BC338" s="407">
        <f>IF(AZ338=3,G338,0)</f>
        <v>0</v>
      </c>
      <c r="BD338" s="407">
        <f>IF(AZ338=4,G338,0)</f>
        <v>0</v>
      </c>
      <c r="BE338" s="407">
        <f>IF(AZ338=5,G338,0)</f>
        <v>0</v>
      </c>
      <c r="CA338" s="440">
        <v>12</v>
      </c>
      <c r="CB338" s="440">
        <v>0</v>
      </c>
      <c r="CZ338" s="407">
        <v>0</v>
      </c>
    </row>
    <row r="339" spans="1:104">
      <c r="A339" s="441"/>
      <c r="B339" s="442"/>
      <c r="C339" s="931" t="s">
        <v>1753</v>
      </c>
      <c r="D339" s="932"/>
      <c r="E339" s="443">
        <v>1.6739999999999999</v>
      </c>
      <c r="F339" s="444"/>
      <c r="G339" s="445"/>
      <c r="M339" s="446" t="s">
        <v>1753</v>
      </c>
      <c r="O339" s="433"/>
    </row>
    <row r="340" spans="1:104">
      <c r="A340" s="434">
        <v>79</v>
      </c>
      <c r="B340" s="435" t="s">
        <v>1910</v>
      </c>
      <c r="C340" s="436" t="s">
        <v>1911</v>
      </c>
      <c r="D340" s="437" t="s">
        <v>166</v>
      </c>
      <c r="E340" s="438">
        <v>2.8675000000000002</v>
      </c>
      <c r="F340" s="438"/>
      <c r="G340" s="439">
        <f>E340*F340</f>
        <v>0</v>
      </c>
      <c r="O340" s="433">
        <v>2</v>
      </c>
      <c r="AA340" s="407">
        <v>12</v>
      </c>
      <c r="AB340" s="407">
        <v>0</v>
      </c>
      <c r="AC340" s="407">
        <v>91</v>
      </c>
      <c r="AZ340" s="407">
        <v>1</v>
      </c>
      <c r="BA340" s="407">
        <f>IF(AZ340=1,G340,0)</f>
        <v>0</v>
      </c>
      <c r="BB340" s="407">
        <f>IF(AZ340=2,G340,0)</f>
        <v>0</v>
      </c>
      <c r="BC340" s="407">
        <f>IF(AZ340=3,G340,0)</f>
        <v>0</v>
      </c>
      <c r="BD340" s="407">
        <f>IF(AZ340=4,G340,0)</f>
        <v>0</v>
      </c>
      <c r="BE340" s="407">
        <f>IF(AZ340=5,G340,0)</f>
        <v>0</v>
      </c>
      <c r="CA340" s="440">
        <v>12</v>
      </c>
      <c r="CB340" s="440">
        <v>0</v>
      </c>
      <c r="CZ340" s="407">
        <v>0</v>
      </c>
    </row>
    <row r="341" spans="1:104">
      <c r="A341" s="441"/>
      <c r="B341" s="442"/>
      <c r="C341" s="931" t="s">
        <v>1855</v>
      </c>
      <c r="D341" s="932"/>
      <c r="E341" s="443">
        <v>1.395</v>
      </c>
      <c r="F341" s="444"/>
      <c r="G341" s="445"/>
      <c r="M341" s="446" t="s">
        <v>1855</v>
      </c>
      <c r="O341" s="433"/>
    </row>
    <row r="342" spans="1:104">
      <c r="A342" s="441"/>
      <c r="B342" s="442"/>
      <c r="C342" s="931" t="s">
        <v>1754</v>
      </c>
      <c r="D342" s="932"/>
      <c r="E342" s="443">
        <v>1.4724999999999999</v>
      </c>
      <c r="F342" s="444"/>
      <c r="G342" s="445"/>
      <c r="M342" s="446" t="s">
        <v>1754</v>
      </c>
      <c r="O342" s="433"/>
    </row>
    <row r="343" spans="1:104">
      <c r="A343" s="434">
        <v>80</v>
      </c>
      <c r="B343" s="435" t="s">
        <v>1912</v>
      </c>
      <c r="C343" s="436" t="s">
        <v>1913</v>
      </c>
      <c r="D343" s="437" t="s">
        <v>166</v>
      </c>
      <c r="E343" s="438">
        <v>120.5865</v>
      </c>
      <c r="F343" s="438"/>
      <c r="G343" s="439">
        <f>E343*F343</f>
        <v>0</v>
      </c>
      <c r="O343" s="433">
        <v>2</v>
      </c>
      <c r="AA343" s="407">
        <v>12</v>
      </c>
      <c r="AB343" s="407">
        <v>0</v>
      </c>
      <c r="AC343" s="407">
        <v>92</v>
      </c>
      <c r="AZ343" s="407">
        <v>1</v>
      </c>
      <c r="BA343" s="407">
        <f>IF(AZ343=1,G343,0)</f>
        <v>0</v>
      </c>
      <c r="BB343" s="407">
        <f>IF(AZ343=2,G343,0)</f>
        <v>0</v>
      </c>
      <c r="BC343" s="407">
        <f>IF(AZ343=3,G343,0)</f>
        <v>0</v>
      </c>
      <c r="BD343" s="407">
        <f>IF(AZ343=4,G343,0)</f>
        <v>0</v>
      </c>
      <c r="BE343" s="407">
        <f>IF(AZ343=5,G343,0)</f>
        <v>0</v>
      </c>
      <c r="CA343" s="440">
        <v>12</v>
      </c>
      <c r="CB343" s="440">
        <v>0</v>
      </c>
      <c r="CZ343" s="407">
        <v>0</v>
      </c>
    </row>
    <row r="344" spans="1:104">
      <c r="A344" s="441"/>
      <c r="B344" s="442"/>
      <c r="C344" s="931" t="s">
        <v>1914</v>
      </c>
      <c r="D344" s="932"/>
      <c r="E344" s="443">
        <v>0</v>
      </c>
      <c r="F344" s="444"/>
      <c r="G344" s="445"/>
      <c r="M344" s="446" t="s">
        <v>1914</v>
      </c>
      <c r="O344" s="433"/>
    </row>
    <row r="345" spans="1:104">
      <c r="A345" s="441"/>
      <c r="B345" s="442"/>
      <c r="C345" s="931" t="s">
        <v>1872</v>
      </c>
      <c r="D345" s="932"/>
      <c r="E345" s="443">
        <v>57.12</v>
      </c>
      <c r="F345" s="444"/>
      <c r="G345" s="445"/>
      <c r="M345" s="446" t="s">
        <v>1872</v>
      </c>
      <c r="O345" s="433"/>
    </row>
    <row r="346" spans="1:104">
      <c r="A346" s="441"/>
      <c r="B346" s="442"/>
      <c r="C346" s="931" t="s">
        <v>1873</v>
      </c>
      <c r="D346" s="932"/>
      <c r="E346" s="443">
        <v>18.420000000000002</v>
      </c>
      <c r="F346" s="444"/>
      <c r="G346" s="445"/>
      <c r="M346" s="446" t="s">
        <v>1873</v>
      </c>
      <c r="O346" s="433"/>
    </row>
    <row r="347" spans="1:104">
      <c r="A347" s="441"/>
      <c r="B347" s="442"/>
      <c r="C347" s="931" t="s">
        <v>1874</v>
      </c>
      <c r="D347" s="932"/>
      <c r="E347" s="443">
        <v>45.046500000000002</v>
      </c>
      <c r="F347" s="444"/>
      <c r="G347" s="445"/>
      <c r="M347" s="446" t="s">
        <v>1874</v>
      </c>
      <c r="O347" s="433"/>
    </row>
    <row r="348" spans="1:104">
      <c r="A348" s="434">
        <v>81</v>
      </c>
      <c r="B348" s="435" t="s">
        <v>1915</v>
      </c>
      <c r="C348" s="436" t="s">
        <v>1916</v>
      </c>
      <c r="D348" s="437" t="s">
        <v>166</v>
      </c>
      <c r="E348" s="438">
        <v>22.288499999999999</v>
      </c>
      <c r="F348" s="438"/>
      <c r="G348" s="439">
        <f>E348*F348</f>
        <v>0</v>
      </c>
      <c r="O348" s="433">
        <v>2</v>
      </c>
      <c r="AA348" s="407">
        <v>12</v>
      </c>
      <c r="AB348" s="407">
        <v>0</v>
      </c>
      <c r="AC348" s="407">
        <v>93</v>
      </c>
      <c r="AZ348" s="407">
        <v>1</v>
      </c>
      <c r="BA348" s="407">
        <f>IF(AZ348=1,G348,0)</f>
        <v>0</v>
      </c>
      <c r="BB348" s="407">
        <f>IF(AZ348=2,G348,0)</f>
        <v>0</v>
      </c>
      <c r="BC348" s="407">
        <f>IF(AZ348=3,G348,0)</f>
        <v>0</v>
      </c>
      <c r="BD348" s="407">
        <f>IF(AZ348=4,G348,0)</f>
        <v>0</v>
      </c>
      <c r="BE348" s="407">
        <f>IF(AZ348=5,G348,0)</f>
        <v>0</v>
      </c>
      <c r="CA348" s="440">
        <v>12</v>
      </c>
      <c r="CB348" s="440">
        <v>0</v>
      </c>
      <c r="CZ348" s="407">
        <v>0</v>
      </c>
    </row>
    <row r="349" spans="1:104">
      <c r="A349" s="441"/>
      <c r="B349" s="442"/>
      <c r="C349" s="931" t="s">
        <v>1917</v>
      </c>
      <c r="D349" s="932"/>
      <c r="E349" s="443">
        <v>1.0485</v>
      </c>
      <c r="F349" s="444"/>
      <c r="G349" s="445"/>
      <c r="M349" s="446" t="s">
        <v>1917</v>
      </c>
      <c r="O349" s="433"/>
    </row>
    <row r="350" spans="1:104">
      <c r="A350" s="441"/>
      <c r="B350" s="442"/>
      <c r="C350" s="931" t="s">
        <v>1918</v>
      </c>
      <c r="D350" s="932"/>
      <c r="E350" s="443">
        <v>10.62</v>
      </c>
      <c r="F350" s="444"/>
      <c r="G350" s="445"/>
      <c r="M350" s="446" t="s">
        <v>1918</v>
      </c>
      <c r="O350" s="433"/>
    </row>
    <row r="351" spans="1:104">
      <c r="A351" s="441"/>
      <c r="B351" s="442"/>
      <c r="C351" s="931" t="s">
        <v>1919</v>
      </c>
      <c r="D351" s="932"/>
      <c r="E351" s="443">
        <v>10.62</v>
      </c>
      <c r="F351" s="444"/>
      <c r="G351" s="445"/>
      <c r="M351" s="446" t="s">
        <v>1919</v>
      </c>
      <c r="O351" s="433"/>
    </row>
    <row r="352" spans="1:104">
      <c r="A352" s="434">
        <v>82</v>
      </c>
      <c r="B352" s="435" t="s">
        <v>1920</v>
      </c>
      <c r="C352" s="436" t="s">
        <v>1916</v>
      </c>
      <c r="D352" s="437" t="s">
        <v>166</v>
      </c>
      <c r="E352" s="438">
        <v>21</v>
      </c>
      <c r="F352" s="438"/>
      <c r="G352" s="439">
        <f>E352*F352</f>
        <v>0</v>
      </c>
      <c r="O352" s="433">
        <v>2</v>
      </c>
      <c r="AA352" s="407">
        <v>12</v>
      </c>
      <c r="AB352" s="407">
        <v>0</v>
      </c>
      <c r="AC352" s="407">
        <v>253</v>
      </c>
      <c r="AZ352" s="407">
        <v>1</v>
      </c>
      <c r="BA352" s="407">
        <f>IF(AZ352=1,G352,0)</f>
        <v>0</v>
      </c>
      <c r="BB352" s="407">
        <f>IF(AZ352=2,G352,0)</f>
        <v>0</v>
      </c>
      <c r="BC352" s="407">
        <f>IF(AZ352=3,G352,0)</f>
        <v>0</v>
      </c>
      <c r="BD352" s="407">
        <f>IF(AZ352=4,G352,0)</f>
        <v>0</v>
      </c>
      <c r="BE352" s="407">
        <f>IF(AZ352=5,G352,0)</f>
        <v>0</v>
      </c>
      <c r="CA352" s="440">
        <v>12</v>
      </c>
      <c r="CB352" s="440">
        <v>0</v>
      </c>
      <c r="CZ352" s="407">
        <v>0</v>
      </c>
    </row>
    <row r="353" spans="1:104">
      <c r="A353" s="441"/>
      <c r="B353" s="442"/>
      <c r="C353" s="931" t="s">
        <v>1921</v>
      </c>
      <c r="D353" s="932"/>
      <c r="E353" s="443">
        <v>21</v>
      </c>
      <c r="F353" s="444"/>
      <c r="G353" s="445"/>
      <c r="M353" s="446" t="s">
        <v>1921</v>
      </c>
      <c r="O353" s="433"/>
    </row>
    <row r="354" spans="1:104">
      <c r="A354" s="447"/>
      <c r="B354" s="448" t="s">
        <v>1581</v>
      </c>
      <c r="C354" s="449" t="str">
        <f>CONCATENATE(B327," ",C327)</f>
        <v>7VY Výměry</v>
      </c>
      <c r="D354" s="450"/>
      <c r="E354" s="451"/>
      <c r="F354" s="452"/>
      <c r="G354" s="453">
        <f>SUM(G327:G353)</f>
        <v>0</v>
      </c>
      <c r="O354" s="433">
        <v>4</v>
      </c>
      <c r="BA354" s="454">
        <f>SUM(BA327:BA353)</f>
        <v>0</v>
      </c>
      <c r="BB354" s="454">
        <f>SUM(BB327:BB353)</f>
        <v>0</v>
      </c>
      <c r="BC354" s="454">
        <f>SUM(BC327:BC353)</f>
        <v>0</v>
      </c>
      <c r="BD354" s="454">
        <f>SUM(BD327:BD353)</f>
        <v>0</v>
      </c>
      <c r="BE354" s="454">
        <f>SUM(BE327:BE353)</f>
        <v>0</v>
      </c>
    </row>
    <row r="355" spans="1:104">
      <c r="A355" s="426" t="s">
        <v>1356</v>
      </c>
      <c r="B355" s="427" t="s">
        <v>1922</v>
      </c>
      <c r="C355" s="428" t="s">
        <v>1923</v>
      </c>
      <c r="D355" s="429"/>
      <c r="E355" s="430"/>
      <c r="F355" s="430"/>
      <c r="G355" s="431"/>
      <c r="H355" s="432"/>
      <c r="I355" s="432"/>
      <c r="O355" s="433">
        <v>1</v>
      </c>
    </row>
    <row r="356" spans="1:104">
      <c r="A356" s="434">
        <v>83</v>
      </c>
      <c r="B356" s="435" t="s">
        <v>1924</v>
      </c>
      <c r="C356" s="436" t="s">
        <v>1925</v>
      </c>
      <c r="D356" s="437" t="s">
        <v>166</v>
      </c>
      <c r="E356" s="438">
        <v>359.32499999999999</v>
      </c>
      <c r="F356" s="438"/>
      <c r="G356" s="439">
        <f>E356*F356</f>
        <v>0</v>
      </c>
      <c r="O356" s="433">
        <v>2</v>
      </c>
      <c r="AA356" s="407">
        <v>1</v>
      </c>
      <c r="AB356" s="407">
        <v>1</v>
      </c>
      <c r="AC356" s="407">
        <v>1</v>
      </c>
      <c r="AZ356" s="407">
        <v>1</v>
      </c>
      <c r="BA356" s="407">
        <f>IF(AZ356=1,G356,0)</f>
        <v>0</v>
      </c>
      <c r="BB356" s="407">
        <f>IF(AZ356=2,G356,0)</f>
        <v>0</v>
      </c>
      <c r="BC356" s="407">
        <f>IF(AZ356=3,G356,0)</f>
        <v>0</v>
      </c>
      <c r="BD356" s="407">
        <f>IF(AZ356=4,G356,0)</f>
        <v>0</v>
      </c>
      <c r="BE356" s="407">
        <f>IF(AZ356=5,G356,0)</f>
        <v>0</v>
      </c>
      <c r="CA356" s="440">
        <v>1</v>
      </c>
      <c r="CB356" s="440">
        <v>1</v>
      </c>
      <c r="CZ356" s="407">
        <v>1.8380000000000001E-2</v>
      </c>
    </row>
    <row r="357" spans="1:104">
      <c r="A357" s="441"/>
      <c r="B357" s="442"/>
      <c r="C357" s="931" t="s">
        <v>1926</v>
      </c>
      <c r="D357" s="932"/>
      <c r="E357" s="443">
        <v>216.9</v>
      </c>
      <c r="F357" s="444"/>
      <c r="G357" s="445"/>
      <c r="M357" s="446" t="s">
        <v>1926</v>
      </c>
      <c r="O357" s="433"/>
    </row>
    <row r="358" spans="1:104">
      <c r="A358" s="441"/>
      <c r="B358" s="442"/>
      <c r="C358" s="931" t="s">
        <v>1927</v>
      </c>
      <c r="D358" s="932"/>
      <c r="E358" s="443">
        <v>142.42500000000001</v>
      </c>
      <c r="F358" s="444"/>
      <c r="G358" s="445"/>
      <c r="M358" s="446" t="s">
        <v>1927</v>
      </c>
      <c r="O358" s="433"/>
    </row>
    <row r="359" spans="1:104">
      <c r="A359" s="434">
        <v>84</v>
      </c>
      <c r="B359" s="435" t="s">
        <v>1928</v>
      </c>
      <c r="C359" s="436" t="s">
        <v>1929</v>
      </c>
      <c r="D359" s="437" t="s">
        <v>166</v>
      </c>
      <c r="E359" s="438">
        <v>718.65</v>
      </c>
      <c r="F359" s="438"/>
      <c r="G359" s="439">
        <f>E359*F359</f>
        <v>0</v>
      </c>
      <c r="O359" s="433">
        <v>2</v>
      </c>
      <c r="AA359" s="407">
        <v>1</v>
      </c>
      <c r="AB359" s="407">
        <v>1</v>
      </c>
      <c r="AC359" s="407">
        <v>1</v>
      </c>
      <c r="AZ359" s="407">
        <v>1</v>
      </c>
      <c r="BA359" s="407">
        <f>IF(AZ359=1,G359,0)</f>
        <v>0</v>
      </c>
      <c r="BB359" s="407">
        <f>IF(AZ359=2,G359,0)</f>
        <v>0</v>
      </c>
      <c r="BC359" s="407">
        <f>IF(AZ359=3,G359,0)</f>
        <v>0</v>
      </c>
      <c r="BD359" s="407">
        <f>IF(AZ359=4,G359,0)</f>
        <v>0</v>
      </c>
      <c r="BE359" s="407">
        <f>IF(AZ359=5,G359,0)</f>
        <v>0</v>
      </c>
      <c r="CA359" s="440">
        <v>1</v>
      </c>
      <c r="CB359" s="440">
        <v>1</v>
      </c>
      <c r="CZ359" s="407">
        <v>9.7000000000000005E-4</v>
      </c>
    </row>
    <row r="360" spans="1:104">
      <c r="A360" s="441"/>
      <c r="B360" s="442"/>
      <c r="C360" s="931" t="s">
        <v>1930</v>
      </c>
      <c r="D360" s="932"/>
      <c r="E360" s="443">
        <v>718.65</v>
      </c>
      <c r="F360" s="444"/>
      <c r="G360" s="445"/>
      <c r="M360" s="446" t="s">
        <v>1930</v>
      </c>
      <c r="O360" s="433"/>
    </row>
    <row r="361" spans="1:104">
      <c r="A361" s="434">
        <v>85</v>
      </c>
      <c r="B361" s="435" t="s">
        <v>1931</v>
      </c>
      <c r="C361" s="436" t="s">
        <v>1932</v>
      </c>
      <c r="D361" s="437" t="s">
        <v>166</v>
      </c>
      <c r="E361" s="438">
        <v>359.32499999999999</v>
      </c>
      <c r="F361" s="438"/>
      <c r="G361" s="439">
        <f>E361*F361</f>
        <v>0</v>
      </c>
      <c r="O361" s="433">
        <v>2</v>
      </c>
      <c r="AA361" s="407">
        <v>1</v>
      </c>
      <c r="AB361" s="407">
        <v>1</v>
      </c>
      <c r="AC361" s="407">
        <v>1</v>
      </c>
      <c r="AZ361" s="407">
        <v>1</v>
      </c>
      <c r="BA361" s="407">
        <f>IF(AZ361=1,G361,0)</f>
        <v>0</v>
      </c>
      <c r="BB361" s="407">
        <f>IF(AZ361=2,G361,0)</f>
        <v>0</v>
      </c>
      <c r="BC361" s="407">
        <f>IF(AZ361=3,G361,0)</f>
        <v>0</v>
      </c>
      <c r="BD361" s="407">
        <f>IF(AZ361=4,G361,0)</f>
        <v>0</v>
      </c>
      <c r="BE361" s="407">
        <f>IF(AZ361=5,G361,0)</f>
        <v>0</v>
      </c>
      <c r="CA361" s="440">
        <v>1</v>
      </c>
      <c r="CB361" s="440">
        <v>1</v>
      </c>
      <c r="CZ361" s="407">
        <v>0</v>
      </c>
    </row>
    <row r="362" spans="1:104">
      <c r="A362" s="434">
        <v>86</v>
      </c>
      <c r="B362" s="435" t="s">
        <v>1933</v>
      </c>
      <c r="C362" s="436" t="s">
        <v>1934</v>
      </c>
      <c r="D362" s="437" t="s">
        <v>166</v>
      </c>
      <c r="E362" s="438">
        <v>201.85</v>
      </c>
      <c r="F362" s="438"/>
      <c r="G362" s="439">
        <f>E362*F362</f>
        <v>0</v>
      </c>
      <c r="O362" s="433">
        <v>2</v>
      </c>
      <c r="AA362" s="407">
        <v>1</v>
      </c>
      <c r="AB362" s="407">
        <v>1</v>
      </c>
      <c r="AC362" s="407">
        <v>1</v>
      </c>
      <c r="AZ362" s="407">
        <v>1</v>
      </c>
      <c r="BA362" s="407">
        <f>IF(AZ362=1,G362,0)</f>
        <v>0</v>
      </c>
      <c r="BB362" s="407">
        <f>IF(AZ362=2,G362,0)</f>
        <v>0</v>
      </c>
      <c r="BC362" s="407">
        <f>IF(AZ362=3,G362,0)</f>
        <v>0</v>
      </c>
      <c r="BD362" s="407">
        <f>IF(AZ362=4,G362,0)</f>
        <v>0</v>
      </c>
      <c r="BE362" s="407">
        <f>IF(AZ362=5,G362,0)</f>
        <v>0</v>
      </c>
      <c r="CA362" s="440">
        <v>1</v>
      </c>
      <c r="CB362" s="440">
        <v>1</v>
      </c>
      <c r="CZ362" s="407">
        <v>5.9199999999999999E-3</v>
      </c>
    </row>
    <row r="363" spans="1:104">
      <c r="A363" s="441"/>
      <c r="B363" s="442"/>
      <c r="C363" s="931" t="s">
        <v>1935</v>
      </c>
      <c r="D363" s="932"/>
      <c r="E363" s="443">
        <v>201.85</v>
      </c>
      <c r="F363" s="444"/>
      <c r="G363" s="445"/>
      <c r="M363" s="446" t="s">
        <v>1935</v>
      </c>
      <c r="O363" s="433"/>
    </row>
    <row r="364" spans="1:104">
      <c r="A364" s="447"/>
      <c r="B364" s="448" t="s">
        <v>1581</v>
      </c>
      <c r="C364" s="449" t="str">
        <f>CONCATENATE(B355," ",C355)</f>
        <v>94 Lešení a stavební výtahy</v>
      </c>
      <c r="D364" s="450"/>
      <c r="E364" s="451"/>
      <c r="F364" s="452"/>
      <c r="G364" s="453">
        <f>SUM(G355:G363)</f>
        <v>0</v>
      </c>
      <c r="O364" s="433">
        <v>4</v>
      </c>
      <c r="BA364" s="454">
        <f>SUM(BA355:BA363)</f>
        <v>0</v>
      </c>
      <c r="BB364" s="454">
        <f>SUM(BB355:BB363)</f>
        <v>0</v>
      </c>
      <c r="BC364" s="454">
        <f>SUM(BC355:BC363)</f>
        <v>0</v>
      </c>
      <c r="BD364" s="454">
        <f>SUM(BD355:BD363)</f>
        <v>0</v>
      </c>
      <c r="BE364" s="454">
        <f>SUM(BE355:BE363)</f>
        <v>0</v>
      </c>
    </row>
    <row r="365" spans="1:104">
      <c r="A365" s="426" t="s">
        <v>1356</v>
      </c>
      <c r="B365" s="427" t="s">
        <v>1936</v>
      </c>
      <c r="C365" s="428" t="s">
        <v>1937</v>
      </c>
      <c r="D365" s="429"/>
      <c r="E365" s="430"/>
      <c r="F365" s="430"/>
      <c r="G365" s="431"/>
      <c r="H365" s="432"/>
      <c r="I365" s="432"/>
      <c r="O365" s="433">
        <v>1</v>
      </c>
    </row>
    <row r="366" spans="1:104">
      <c r="A366" s="434">
        <v>87</v>
      </c>
      <c r="B366" s="435" t="s">
        <v>1938</v>
      </c>
      <c r="C366" s="436" t="s">
        <v>1939</v>
      </c>
      <c r="D366" s="437" t="s">
        <v>166</v>
      </c>
      <c r="E366" s="438">
        <v>240.86099999999999</v>
      </c>
      <c r="F366" s="438"/>
      <c r="G366" s="439">
        <f>E366*F366</f>
        <v>0</v>
      </c>
      <c r="O366" s="433">
        <v>2</v>
      </c>
      <c r="AA366" s="407">
        <v>1</v>
      </c>
      <c r="AB366" s="407">
        <v>1</v>
      </c>
      <c r="AC366" s="407">
        <v>1</v>
      </c>
      <c r="AZ366" s="407">
        <v>1</v>
      </c>
      <c r="BA366" s="407">
        <f>IF(AZ366=1,G366,0)</f>
        <v>0</v>
      </c>
      <c r="BB366" s="407">
        <f>IF(AZ366=2,G366,0)</f>
        <v>0</v>
      </c>
      <c r="BC366" s="407">
        <f>IF(AZ366=3,G366,0)</f>
        <v>0</v>
      </c>
      <c r="BD366" s="407">
        <f>IF(AZ366=4,G366,0)</f>
        <v>0</v>
      </c>
      <c r="BE366" s="407">
        <f>IF(AZ366=5,G366,0)</f>
        <v>0</v>
      </c>
      <c r="CA366" s="440">
        <v>1</v>
      </c>
      <c r="CB366" s="440">
        <v>1</v>
      </c>
      <c r="CZ366" s="407">
        <v>4.0000000000000003E-5</v>
      </c>
    </row>
    <row r="367" spans="1:104">
      <c r="A367" s="441"/>
      <c r="B367" s="442"/>
      <c r="C367" s="931" t="s">
        <v>1940</v>
      </c>
      <c r="D367" s="932"/>
      <c r="E367" s="443">
        <v>240.86099999999999</v>
      </c>
      <c r="F367" s="444"/>
      <c r="G367" s="445"/>
      <c r="M367" s="446" t="s">
        <v>1940</v>
      </c>
      <c r="O367" s="433"/>
    </row>
    <row r="368" spans="1:104">
      <c r="A368" s="434">
        <v>88</v>
      </c>
      <c r="B368" s="435" t="s">
        <v>1941</v>
      </c>
      <c r="C368" s="436" t="s">
        <v>1942</v>
      </c>
      <c r="D368" s="437" t="s">
        <v>158</v>
      </c>
      <c r="E368" s="438">
        <v>10</v>
      </c>
      <c r="F368" s="438"/>
      <c r="G368" s="439">
        <f>E368*F368</f>
        <v>0</v>
      </c>
      <c r="O368" s="433">
        <v>2</v>
      </c>
      <c r="AA368" s="407">
        <v>1</v>
      </c>
      <c r="AB368" s="407">
        <v>1</v>
      </c>
      <c r="AC368" s="407">
        <v>1</v>
      </c>
      <c r="AZ368" s="407">
        <v>1</v>
      </c>
      <c r="BA368" s="407">
        <f>IF(AZ368=1,G368,0)</f>
        <v>0</v>
      </c>
      <c r="BB368" s="407">
        <f>IF(AZ368=2,G368,0)</f>
        <v>0</v>
      </c>
      <c r="BC368" s="407">
        <f>IF(AZ368=3,G368,0)</f>
        <v>0</v>
      </c>
      <c r="BD368" s="407">
        <f>IF(AZ368=4,G368,0)</f>
        <v>0</v>
      </c>
      <c r="BE368" s="407">
        <f>IF(AZ368=5,G368,0)</f>
        <v>0</v>
      </c>
      <c r="CA368" s="440">
        <v>1</v>
      </c>
      <c r="CB368" s="440">
        <v>1</v>
      </c>
      <c r="CZ368" s="407">
        <v>1.8799999999999999E-3</v>
      </c>
    </row>
    <row r="369" spans="1:104">
      <c r="A369" s="441"/>
      <c r="B369" s="442"/>
      <c r="C369" s="931" t="s">
        <v>1943</v>
      </c>
      <c r="D369" s="932"/>
      <c r="E369" s="443">
        <v>0</v>
      </c>
      <c r="F369" s="444"/>
      <c r="G369" s="445"/>
      <c r="M369" s="446" t="s">
        <v>1943</v>
      </c>
      <c r="O369" s="433"/>
    </row>
    <row r="370" spans="1:104">
      <c r="A370" s="441"/>
      <c r="B370" s="442"/>
      <c r="C370" s="931" t="s">
        <v>1944</v>
      </c>
      <c r="D370" s="932"/>
      <c r="E370" s="443">
        <v>2</v>
      </c>
      <c r="F370" s="444"/>
      <c r="G370" s="445"/>
      <c r="M370" s="446" t="s">
        <v>1944</v>
      </c>
      <c r="O370" s="433"/>
    </row>
    <row r="371" spans="1:104">
      <c r="A371" s="441"/>
      <c r="B371" s="442"/>
      <c r="C371" s="931" t="s">
        <v>1945</v>
      </c>
      <c r="D371" s="932"/>
      <c r="E371" s="443">
        <v>8</v>
      </c>
      <c r="F371" s="444"/>
      <c r="G371" s="445"/>
      <c r="M371" s="446" t="s">
        <v>1945</v>
      </c>
      <c r="O371" s="433"/>
    </row>
    <row r="372" spans="1:104" ht="22.5">
      <c r="A372" s="434">
        <v>89</v>
      </c>
      <c r="B372" s="435" t="s">
        <v>1946</v>
      </c>
      <c r="C372" s="436" t="s">
        <v>1947</v>
      </c>
      <c r="D372" s="437" t="s">
        <v>158</v>
      </c>
      <c r="E372" s="438">
        <v>13</v>
      </c>
      <c r="F372" s="438"/>
      <c r="G372" s="439">
        <f>E372*F372</f>
        <v>0</v>
      </c>
      <c r="O372" s="433">
        <v>2</v>
      </c>
      <c r="AA372" s="407">
        <v>1</v>
      </c>
      <c r="AB372" s="407">
        <v>1</v>
      </c>
      <c r="AC372" s="407">
        <v>1</v>
      </c>
      <c r="AZ372" s="407">
        <v>1</v>
      </c>
      <c r="BA372" s="407">
        <f>IF(AZ372=1,G372,0)</f>
        <v>0</v>
      </c>
      <c r="BB372" s="407">
        <f>IF(AZ372=2,G372,0)</f>
        <v>0</v>
      </c>
      <c r="BC372" s="407">
        <f>IF(AZ372=3,G372,0)</f>
        <v>0</v>
      </c>
      <c r="BD372" s="407">
        <f>IF(AZ372=4,G372,0)</f>
        <v>0</v>
      </c>
      <c r="BE372" s="407">
        <f>IF(AZ372=5,G372,0)</f>
        <v>0</v>
      </c>
      <c r="CA372" s="440">
        <v>1</v>
      </c>
      <c r="CB372" s="440">
        <v>1</v>
      </c>
      <c r="CZ372" s="407">
        <v>4.6800000000000001E-3</v>
      </c>
    </row>
    <row r="373" spans="1:104">
      <c r="A373" s="441"/>
      <c r="B373" s="442"/>
      <c r="C373" s="931" t="s">
        <v>1948</v>
      </c>
      <c r="D373" s="932"/>
      <c r="E373" s="443">
        <v>7</v>
      </c>
      <c r="F373" s="444"/>
      <c r="G373" s="445"/>
      <c r="M373" s="446" t="s">
        <v>1948</v>
      </c>
      <c r="O373" s="433"/>
    </row>
    <row r="374" spans="1:104">
      <c r="A374" s="441"/>
      <c r="B374" s="442"/>
      <c r="C374" s="931" t="s">
        <v>1949</v>
      </c>
      <c r="D374" s="932"/>
      <c r="E374" s="443">
        <v>6</v>
      </c>
      <c r="F374" s="444"/>
      <c r="G374" s="445"/>
      <c r="M374" s="446" t="s">
        <v>1949</v>
      </c>
      <c r="O374" s="433"/>
    </row>
    <row r="375" spans="1:104">
      <c r="A375" s="434">
        <v>90</v>
      </c>
      <c r="B375" s="435" t="s">
        <v>1950</v>
      </c>
      <c r="C375" s="436" t="s">
        <v>1951</v>
      </c>
      <c r="D375" s="437" t="s">
        <v>166</v>
      </c>
      <c r="E375" s="438">
        <v>4.1710000000000003</v>
      </c>
      <c r="F375" s="438"/>
      <c r="G375" s="439">
        <f>E375*F375</f>
        <v>0</v>
      </c>
      <c r="O375" s="433">
        <v>2</v>
      </c>
      <c r="AA375" s="407">
        <v>12</v>
      </c>
      <c r="AB375" s="407">
        <v>0</v>
      </c>
      <c r="AC375" s="407">
        <v>220</v>
      </c>
      <c r="AZ375" s="407">
        <v>1</v>
      </c>
      <c r="BA375" s="407">
        <f>IF(AZ375=1,G375,0)</f>
        <v>0</v>
      </c>
      <c r="BB375" s="407">
        <f>IF(AZ375=2,G375,0)</f>
        <v>0</v>
      </c>
      <c r="BC375" s="407">
        <f>IF(AZ375=3,G375,0)</f>
        <v>0</v>
      </c>
      <c r="BD375" s="407">
        <f>IF(AZ375=4,G375,0)</f>
        <v>0</v>
      </c>
      <c r="BE375" s="407">
        <f>IF(AZ375=5,G375,0)</f>
        <v>0</v>
      </c>
      <c r="CA375" s="440">
        <v>12</v>
      </c>
      <c r="CB375" s="440">
        <v>0</v>
      </c>
      <c r="CZ375" s="407">
        <v>8.7000000000000001E-4</v>
      </c>
    </row>
    <row r="376" spans="1:104">
      <c r="A376" s="441"/>
      <c r="B376" s="442"/>
      <c r="C376" s="931" t="s">
        <v>1952</v>
      </c>
      <c r="D376" s="932"/>
      <c r="E376" s="443">
        <v>4.1710000000000003</v>
      </c>
      <c r="F376" s="444"/>
      <c r="G376" s="445"/>
      <c r="M376" s="446" t="s">
        <v>1952</v>
      </c>
      <c r="O376" s="433"/>
    </row>
    <row r="377" spans="1:104">
      <c r="A377" s="434">
        <v>91</v>
      </c>
      <c r="B377" s="435" t="s">
        <v>1953</v>
      </c>
      <c r="C377" s="436" t="s">
        <v>1954</v>
      </c>
      <c r="D377" s="437" t="s">
        <v>1481</v>
      </c>
      <c r="E377" s="438">
        <v>1</v>
      </c>
      <c r="F377" s="438"/>
      <c r="G377" s="439">
        <f>E377*F377</f>
        <v>0</v>
      </c>
      <c r="O377" s="433">
        <v>2</v>
      </c>
      <c r="AA377" s="407">
        <v>12</v>
      </c>
      <c r="AB377" s="407">
        <v>0</v>
      </c>
      <c r="AC377" s="407">
        <v>43</v>
      </c>
      <c r="AZ377" s="407">
        <v>1</v>
      </c>
      <c r="BA377" s="407">
        <f>IF(AZ377=1,G377,0)</f>
        <v>0</v>
      </c>
      <c r="BB377" s="407">
        <f>IF(AZ377=2,G377,0)</f>
        <v>0</v>
      </c>
      <c r="BC377" s="407">
        <f>IF(AZ377=3,G377,0)</f>
        <v>0</v>
      </c>
      <c r="BD377" s="407">
        <f>IF(AZ377=4,G377,0)</f>
        <v>0</v>
      </c>
      <c r="BE377" s="407">
        <f>IF(AZ377=5,G377,0)</f>
        <v>0</v>
      </c>
      <c r="CA377" s="440">
        <v>12</v>
      </c>
      <c r="CB377" s="440">
        <v>0</v>
      </c>
      <c r="CZ377" s="407">
        <v>0</v>
      </c>
    </row>
    <row r="378" spans="1:104">
      <c r="A378" s="434">
        <v>92</v>
      </c>
      <c r="B378" s="435" t="s">
        <v>1955</v>
      </c>
      <c r="C378" s="436" t="s">
        <v>1956</v>
      </c>
      <c r="D378" s="437" t="s">
        <v>1957</v>
      </c>
      <c r="E378" s="438">
        <v>1</v>
      </c>
      <c r="F378" s="438"/>
      <c r="G378" s="439">
        <f>E378*F378</f>
        <v>0</v>
      </c>
      <c r="O378" s="433">
        <v>2</v>
      </c>
      <c r="AA378" s="407">
        <v>12</v>
      </c>
      <c r="AB378" s="407">
        <v>0</v>
      </c>
      <c r="AC378" s="407">
        <v>79</v>
      </c>
      <c r="AZ378" s="407">
        <v>1</v>
      </c>
      <c r="BA378" s="407">
        <f>IF(AZ378=1,G378,0)</f>
        <v>0</v>
      </c>
      <c r="BB378" s="407">
        <f>IF(AZ378=2,G378,0)</f>
        <v>0</v>
      </c>
      <c r="BC378" s="407">
        <f>IF(AZ378=3,G378,0)</f>
        <v>0</v>
      </c>
      <c r="BD378" s="407">
        <f>IF(AZ378=4,G378,0)</f>
        <v>0</v>
      </c>
      <c r="BE378" s="407">
        <f>IF(AZ378=5,G378,0)</f>
        <v>0</v>
      </c>
      <c r="CA378" s="440">
        <v>12</v>
      </c>
      <c r="CB378" s="440">
        <v>0</v>
      </c>
      <c r="CZ378" s="407">
        <v>0</v>
      </c>
    </row>
    <row r="379" spans="1:104" ht="22.5">
      <c r="A379" s="434">
        <v>93</v>
      </c>
      <c r="B379" s="435" t="s">
        <v>1958</v>
      </c>
      <c r="C379" s="436" t="s">
        <v>1959</v>
      </c>
      <c r="D379" s="437" t="s">
        <v>158</v>
      </c>
      <c r="E379" s="438">
        <v>40</v>
      </c>
      <c r="F379" s="438"/>
      <c r="G379" s="439">
        <f>E379*F379</f>
        <v>0</v>
      </c>
      <c r="O379" s="433">
        <v>2</v>
      </c>
      <c r="AA379" s="407">
        <v>12</v>
      </c>
      <c r="AB379" s="407">
        <v>0</v>
      </c>
      <c r="AC379" s="407">
        <v>175</v>
      </c>
      <c r="AZ379" s="407">
        <v>1</v>
      </c>
      <c r="BA379" s="407">
        <f>IF(AZ379=1,G379,0)</f>
        <v>0</v>
      </c>
      <c r="BB379" s="407">
        <f>IF(AZ379=2,G379,0)</f>
        <v>0</v>
      </c>
      <c r="BC379" s="407">
        <f>IF(AZ379=3,G379,0)</f>
        <v>0</v>
      </c>
      <c r="BD379" s="407">
        <f>IF(AZ379=4,G379,0)</f>
        <v>0</v>
      </c>
      <c r="BE379" s="407">
        <f>IF(AZ379=5,G379,0)</f>
        <v>0</v>
      </c>
      <c r="CA379" s="440">
        <v>12</v>
      </c>
      <c r="CB379" s="440">
        <v>0</v>
      </c>
      <c r="CZ379" s="407">
        <v>0</v>
      </c>
    </row>
    <row r="380" spans="1:104">
      <c r="A380" s="441"/>
      <c r="B380" s="442"/>
      <c r="C380" s="931" t="s">
        <v>1960</v>
      </c>
      <c r="D380" s="932"/>
      <c r="E380" s="443">
        <v>40</v>
      </c>
      <c r="F380" s="444"/>
      <c r="G380" s="445"/>
      <c r="M380" s="446" t="s">
        <v>1960</v>
      </c>
      <c r="O380" s="433"/>
    </row>
    <row r="381" spans="1:104" ht="22.5">
      <c r="A381" s="434">
        <v>94</v>
      </c>
      <c r="B381" s="435" t="s">
        <v>1961</v>
      </c>
      <c r="C381" s="436" t="s">
        <v>1962</v>
      </c>
      <c r="D381" s="437" t="s">
        <v>158</v>
      </c>
      <c r="E381" s="438">
        <v>3</v>
      </c>
      <c r="F381" s="438"/>
      <c r="G381" s="439">
        <f>E381*F381</f>
        <v>0</v>
      </c>
      <c r="O381" s="433">
        <v>2</v>
      </c>
      <c r="AA381" s="407">
        <v>12</v>
      </c>
      <c r="AB381" s="407">
        <v>0</v>
      </c>
      <c r="AC381" s="407">
        <v>173</v>
      </c>
      <c r="AZ381" s="407">
        <v>1</v>
      </c>
      <c r="BA381" s="407">
        <f>IF(AZ381=1,G381,0)</f>
        <v>0</v>
      </c>
      <c r="BB381" s="407">
        <f>IF(AZ381=2,G381,0)</f>
        <v>0</v>
      </c>
      <c r="BC381" s="407">
        <f>IF(AZ381=3,G381,0)</f>
        <v>0</v>
      </c>
      <c r="BD381" s="407">
        <f>IF(AZ381=4,G381,0)</f>
        <v>0</v>
      </c>
      <c r="BE381" s="407">
        <f>IF(AZ381=5,G381,0)</f>
        <v>0</v>
      </c>
      <c r="CA381" s="440">
        <v>12</v>
      </c>
      <c r="CB381" s="440">
        <v>0</v>
      </c>
      <c r="CZ381" s="407">
        <v>0</v>
      </c>
    </row>
    <row r="382" spans="1:104">
      <c r="A382" s="441"/>
      <c r="B382" s="442"/>
      <c r="C382" s="931" t="s">
        <v>1963</v>
      </c>
      <c r="D382" s="932"/>
      <c r="E382" s="443">
        <v>3</v>
      </c>
      <c r="F382" s="444"/>
      <c r="G382" s="445"/>
      <c r="M382" s="446" t="s">
        <v>1963</v>
      </c>
      <c r="O382" s="433"/>
    </row>
    <row r="383" spans="1:104" ht="22.5">
      <c r="A383" s="434">
        <v>95</v>
      </c>
      <c r="B383" s="435" t="s">
        <v>1964</v>
      </c>
      <c r="C383" s="436" t="s">
        <v>1965</v>
      </c>
      <c r="D383" s="437" t="s">
        <v>158</v>
      </c>
      <c r="E383" s="438">
        <v>6</v>
      </c>
      <c r="F383" s="438"/>
      <c r="G383" s="439">
        <f>E383*F383</f>
        <v>0</v>
      </c>
      <c r="O383" s="433">
        <v>2</v>
      </c>
      <c r="AA383" s="407">
        <v>12</v>
      </c>
      <c r="AB383" s="407">
        <v>0</v>
      </c>
      <c r="AC383" s="407">
        <v>246</v>
      </c>
      <c r="AZ383" s="407">
        <v>1</v>
      </c>
      <c r="BA383" s="407">
        <f>IF(AZ383=1,G383,0)</f>
        <v>0</v>
      </c>
      <c r="BB383" s="407">
        <f>IF(AZ383=2,G383,0)</f>
        <v>0</v>
      </c>
      <c r="BC383" s="407">
        <f>IF(AZ383=3,G383,0)</f>
        <v>0</v>
      </c>
      <c r="BD383" s="407">
        <f>IF(AZ383=4,G383,0)</f>
        <v>0</v>
      </c>
      <c r="BE383" s="407">
        <f>IF(AZ383=5,G383,0)</f>
        <v>0</v>
      </c>
      <c r="CA383" s="440">
        <v>12</v>
      </c>
      <c r="CB383" s="440">
        <v>0</v>
      </c>
      <c r="CZ383" s="407">
        <v>0</v>
      </c>
    </row>
    <row r="384" spans="1:104">
      <c r="A384" s="434">
        <v>96</v>
      </c>
      <c r="B384" s="435" t="s">
        <v>1966</v>
      </c>
      <c r="C384" s="436" t="s">
        <v>1967</v>
      </c>
      <c r="D384" s="437" t="s">
        <v>158</v>
      </c>
      <c r="E384" s="438">
        <v>10</v>
      </c>
      <c r="F384" s="438"/>
      <c r="G384" s="439">
        <f>E384*F384</f>
        <v>0</v>
      </c>
      <c r="O384" s="433">
        <v>2</v>
      </c>
      <c r="AA384" s="407">
        <v>3</v>
      </c>
      <c r="AB384" s="407">
        <v>7</v>
      </c>
      <c r="AC384" s="407">
        <v>5524001</v>
      </c>
      <c r="AZ384" s="407">
        <v>1</v>
      </c>
      <c r="BA384" s="407">
        <f>IF(AZ384=1,G384,0)</f>
        <v>0</v>
      </c>
      <c r="BB384" s="407">
        <f>IF(AZ384=2,G384,0)</f>
        <v>0</v>
      </c>
      <c r="BC384" s="407">
        <f>IF(AZ384=3,G384,0)</f>
        <v>0</v>
      </c>
      <c r="BD384" s="407">
        <f>IF(AZ384=4,G384,0)</f>
        <v>0</v>
      </c>
      <c r="BE384" s="407">
        <f>IF(AZ384=5,G384,0)</f>
        <v>0</v>
      </c>
      <c r="CA384" s="440">
        <v>3</v>
      </c>
      <c r="CB384" s="440">
        <v>7</v>
      </c>
      <c r="CZ384" s="407">
        <v>1.4E-3</v>
      </c>
    </row>
    <row r="385" spans="1:104">
      <c r="A385" s="441"/>
      <c r="B385" s="442"/>
      <c r="C385" s="931" t="s">
        <v>1968</v>
      </c>
      <c r="D385" s="932"/>
      <c r="E385" s="443">
        <v>0</v>
      </c>
      <c r="F385" s="444"/>
      <c r="G385" s="445"/>
      <c r="M385" s="446" t="s">
        <v>1968</v>
      </c>
      <c r="O385" s="433"/>
    </row>
    <row r="386" spans="1:104">
      <c r="A386" s="441"/>
      <c r="B386" s="442"/>
      <c r="C386" s="931" t="s">
        <v>1969</v>
      </c>
      <c r="D386" s="932"/>
      <c r="E386" s="443">
        <v>10</v>
      </c>
      <c r="F386" s="444"/>
      <c r="G386" s="445"/>
      <c r="M386" s="446" t="s">
        <v>1969</v>
      </c>
      <c r="O386" s="433"/>
    </row>
    <row r="387" spans="1:104">
      <c r="A387" s="447"/>
      <c r="B387" s="448" t="s">
        <v>1581</v>
      </c>
      <c r="C387" s="449" t="str">
        <f>CONCATENATE(B365," ",C365)</f>
        <v>95 Dokončovací konstrukce na pozemních stavbách</v>
      </c>
      <c r="D387" s="450"/>
      <c r="E387" s="451"/>
      <c r="F387" s="452"/>
      <c r="G387" s="453">
        <f>SUM(G365:G386)</f>
        <v>0</v>
      </c>
      <c r="O387" s="433">
        <v>4</v>
      </c>
      <c r="BA387" s="454">
        <f>SUM(BA365:BA386)</f>
        <v>0</v>
      </c>
      <c r="BB387" s="454">
        <f>SUM(BB365:BB386)</f>
        <v>0</v>
      </c>
      <c r="BC387" s="454">
        <f>SUM(BC365:BC386)</f>
        <v>0</v>
      </c>
      <c r="BD387" s="454">
        <f>SUM(BD365:BD386)</f>
        <v>0</v>
      </c>
      <c r="BE387" s="454">
        <f>SUM(BE365:BE386)</f>
        <v>0</v>
      </c>
    </row>
    <row r="388" spans="1:104">
      <c r="A388" s="426" t="s">
        <v>1356</v>
      </c>
      <c r="B388" s="427" t="s">
        <v>1412</v>
      </c>
      <c r="C388" s="428" t="s">
        <v>1413</v>
      </c>
      <c r="D388" s="429"/>
      <c r="E388" s="430"/>
      <c r="F388" s="430"/>
      <c r="G388" s="431"/>
      <c r="H388" s="432"/>
      <c r="I388" s="432"/>
      <c r="O388" s="433">
        <v>1</v>
      </c>
    </row>
    <row r="389" spans="1:104">
      <c r="A389" s="434">
        <v>97</v>
      </c>
      <c r="B389" s="435" t="s">
        <v>1970</v>
      </c>
      <c r="C389" s="436" t="s">
        <v>1971</v>
      </c>
      <c r="D389" s="437" t="s">
        <v>166</v>
      </c>
      <c r="E389" s="438">
        <v>6.7374000000000001</v>
      </c>
      <c r="F389" s="438"/>
      <c r="G389" s="439">
        <f>E389*F389</f>
        <v>0</v>
      </c>
      <c r="O389" s="433">
        <v>2</v>
      </c>
      <c r="AA389" s="407">
        <v>1</v>
      </c>
      <c r="AB389" s="407">
        <v>1</v>
      </c>
      <c r="AC389" s="407">
        <v>1</v>
      </c>
      <c r="AZ389" s="407">
        <v>1</v>
      </c>
      <c r="BA389" s="407">
        <f>IF(AZ389=1,G389,0)</f>
        <v>0</v>
      </c>
      <c r="BB389" s="407">
        <f>IF(AZ389=2,G389,0)</f>
        <v>0</v>
      </c>
      <c r="BC389" s="407">
        <f>IF(AZ389=3,G389,0)</f>
        <v>0</v>
      </c>
      <c r="BD389" s="407">
        <f>IF(AZ389=4,G389,0)</f>
        <v>0</v>
      </c>
      <c r="BE389" s="407">
        <f>IF(AZ389=5,G389,0)</f>
        <v>0</v>
      </c>
      <c r="CA389" s="440">
        <v>1</v>
      </c>
      <c r="CB389" s="440">
        <v>1</v>
      </c>
      <c r="CZ389" s="407">
        <v>6.7000000000000002E-4</v>
      </c>
    </row>
    <row r="390" spans="1:104">
      <c r="A390" s="441"/>
      <c r="B390" s="442"/>
      <c r="C390" s="931" t="s">
        <v>1972</v>
      </c>
      <c r="D390" s="932"/>
      <c r="E390" s="443">
        <v>6.7374000000000001</v>
      </c>
      <c r="F390" s="444"/>
      <c r="G390" s="445"/>
      <c r="M390" s="446" t="s">
        <v>1972</v>
      </c>
      <c r="O390" s="433"/>
    </row>
    <row r="391" spans="1:104">
      <c r="A391" s="434">
        <v>98</v>
      </c>
      <c r="B391" s="435" t="s">
        <v>1973</v>
      </c>
      <c r="C391" s="436" t="s">
        <v>1974</v>
      </c>
      <c r="D391" s="437" t="s">
        <v>1361</v>
      </c>
      <c r="E391" s="438">
        <v>10.9726</v>
      </c>
      <c r="F391" s="438"/>
      <c r="G391" s="439">
        <f>E391*F391</f>
        <v>0</v>
      </c>
      <c r="O391" s="433">
        <v>2</v>
      </c>
      <c r="AA391" s="407">
        <v>1</v>
      </c>
      <c r="AB391" s="407">
        <v>1</v>
      </c>
      <c r="AC391" s="407">
        <v>1</v>
      </c>
      <c r="AZ391" s="407">
        <v>1</v>
      </c>
      <c r="BA391" s="407">
        <f>IF(AZ391=1,G391,0)</f>
        <v>0</v>
      </c>
      <c r="BB391" s="407">
        <f>IF(AZ391=2,G391,0)</f>
        <v>0</v>
      </c>
      <c r="BC391" s="407">
        <f>IF(AZ391=3,G391,0)</f>
        <v>0</v>
      </c>
      <c r="BD391" s="407">
        <f>IF(AZ391=4,G391,0)</f>
        <v>0</v>
      </c>
      <c r="BE391" s="407">
        <f>IF(AZ391=5,G391,0)</f>
        <v>0</v>
      </c>
      <c r="CA391" s="440">
        <v>1</v>
      </c>
      <c r="CB391" s="440">
        <v>1</v>
      </c>
      <c r="CZ391" s="407">
        <v>1.2800000000000001E-3</v>
      </c>
    </row>
    <row r="392" spans="1:104">
      <c r="A392" s="441"/>
      <c r="B392" s="442"/>
      <c r="C392" s="931" t="s">
        <v>1975</v>
      </c>
      <c r="D392" s="932"/>
      <c r="E392" s="443">
        <v>0</v>
      </c>
      <c r="F392" s="444"/>
      <c r="G392" s="445"/>
      <c r="M392" s="446" t="s">
        <v>1975</v>
      </c>
      <c r="O392" s="433"/>
    </row>
    <row r="393" spans="1:104">
      <c r="A393" s="441"/>
      <c r="B393" s="442"/>
      <c r="C393" s="931" t="s">
        <v>1976</v>
      </c>
      <c r="D393" s="932"/>
      <c r="E393" s="443">
        <v>0</v>
      </c>
      <c r="F393" s="444"/>
      <c r="G393" s="445"/>
      <c r="M393" s="446" t="s">
        <v>1976</v>
      </c>
      <c r="O393" s="433"/>
    </row>
    <row r="394" spans="1:104">
      <c r="A394" s="441"/>
      <c r="B394" s="442"/>
      <c r="C394" s="931" t="s">
        <v>1977</v>
      </c>
      <c r="D394" s="932"/>
      <c r="E394" s="443">
        <v>2.4060999999999999</v>
      </c>
      <c r="F394" s="444"/>
      <c r="G394" s="445"/>
      <c r="M394" s="446" t="s">
        <v>1977</v>
      </c>
      <c r="O394" s="433"/>
    </row>
    <row r="395" spans="1:104">
      <c r="A395" s="441"/>
      <c r="B395" s="442"/>
      <c r="C395" s="931" t="s">
        <v>1978</v>
      </c>
      <c r="D395" s="932"/>
      <c r="E395" s="443">
        <v>3.0525000000000002</v>
      </c>
      <c r="F395" s="444"/>
      <c r="G395" s="445"/>
      <c r="M395" s="446" t="s">
        <v>1978</v>
      </c>
      <c r="O395" s="433"/>
    </row>
    <row r="396" spans="1:104">
      <c r="A396" s="441"/>
      <c r="B396" s="442"/>
      <c r="C396" s="931" t="s">
        <v>1979</v>
      </c>
      <c r="D396" s="932"/>
      <c r="E396" s="443">
        <v>4.9884000000000004</v>
      </c>
      <c r="F396" s="444"/>
      <c r="G396" s="445"/>
      <c r="M396" s="446" t="s">
        <v>1979</v>
      </c>
      <c r="O396" s="433"/>
    </row>
    <row r="397" spans="1:104">
      <c r="A397" s="441"/>
      <c r="B397" s="442"/>
      <c r="C397" s="931" t="s">
        <v>1980</v>
      </c>
      <c r="D397" s="932"/>
      <c r="E397" s="443">
        <v>0.52559999999999996</v>
      </c>
      <c r="F397" s="444"/>
      <c r="G397" s="445"/>
      <c r="M397" s="446" t="s">
        <v>1980</v>
      </c>
      <c r="O397" s="433"/>
    </row>
    <row r="398" spans="1:104">
      <c r="A398" s="434">
        <v>99</v>
      </c>
      <c r="B398" s="435" t="s">
        <v>1981</v>
      </c>
      <c r="C398" s="436" t="s">
        <v>1982</v>
      </c>
      <c r="D398" s="437" t="s">
        <v>166</v>
      </c>
      <c r="E398" s="438">
        <v>3.95</v>
      </c>
      <c r="F398" s="438"/>
      <c r="G398" s="439">
        <f>E398*F398</f>
        <v>0</v>
      </c>
      <c r="O398" s="433">
        <v>2</v>
      </c>
      <c r="AA398" s="407">
        <v>1</v>
      </c>
      <c r="AB398" s="407">
        <v>1</v>
      </c>
      <c r="AC398" s="407">
        <v>1</v>
      </c>
      <c r="AZ398" s="407">
        <v>1</v>
      </c>
      <c r="BA398" s="407">
        <f>IF(AZ398=1,G398,0)</f>
        <v>0</v>
      </c>
      <c r="BB398" s="407">
        <f>IF(AZ398=2,G398,0)</f>
        <v>0</v>
      </c>
      <c r="BC398" s="407">
        <f>IF(AZ398=3,G398,0)</f>
        <v>0</v>
      </c>
      <c r="BD398" s="407">
        <f>IF(AZ398=4,G398,0)</f>
        <v>0</v>
      </c>
      <c r="BE398" s="407">
        <f>IF(AZ398=5,G398,0)</f>
        <v>0</v>
      </c>
      <c r="CA398" s="440">
        <v>1</v>
      </c>
      <c r="CB398" s="440">
        <v>1</v>
      </c>
      <c r="CZ398" s="407">
        <v>6.7000000000000002E-4</v>
      </c>
    </row>
    <row r="399" spans="1:104">
      <c r="A399" s="441"/>
      <c r="B399" s="442"/>
      <c r="C399" s="931" t="s">
        <v>1983</v>
      </c>
      <c r="D399" s="932"/>
      <c r="E399" s="443">
        <v>0</v>
      </c>
      <c r="F399" s="444"/>
      <c r="G399" s="445"/>
      <c r="M399" s="446" t="s">
        <v>1983</v>
      </c>
      <c r="O399" s="433"/>
    </row>
    <row r="400" spans="1:104">
      <c r="A400" s="441"/>
      <c r="B400" s="442"/>
      <c r="C400" s="931" t="s">
        <v>1984</v>
      </c>
      <c r="D400" s="932"/>
      <c r="E400" s="443">
        <v>2.4300000000000002</v>
      </c>
      <c r="F400" s="444"/>
      <c r="G400" s="445"/>
      <c r="M400" s="446" t="s">
        <v>1984</v>
      </c>
      <c r="O400" s="433"/>
    </row>
    <row r="401" spans="1:104" ht="22.5">
      <c r="A401" s="441"/>
      <c r="B401" s="442"/>
      <c r="C401" s="931" t="s">
        <v>1985</v>
      </c>
      <c r="D401" s="932"/>
      <c r="E401" s="443">
        <v>0.92</v>
      </c>
      <c r="F401" s="444"/>
      <c r="G401" s="445"/>
      <c r="M401" s="446" t="s">
        <v>1985</v>
      </c>
      <c r="O401" s="433"/>
    </row>
    <row r="402" spans="1:104">
      <c r="A402" s="441"/>
      <c r="B402" s="442"/>
      <c r="C402" s="931" t="s">
        <v>1986</v>
      </c>
      <c r="D402" s="932"/>
      <c r="E402" s="443">
        <v>0.6</v>
      </c>
      <c r="F402" s="444"/>
      <c r="G402" s="445"/>
      <c r="M402" s="446" t="s">
        <v>1986</v>
      </c>
      <c r="O402" s="433"/>
    </row>
    <row r="403" spans="1:104">
      <c r="A403" s="434">
        <v>100</v>
      </c>
      <c r="B403" s="435" t="s">
        <v>1987</v>
      </c>
      <c r="C403" s="436" t="s">
        <v>1988</v>
      </c>
      <c r="D403" s="437" t="s">
        <v>1361</v>
      </c>
      <c r="E403" s="438">
        <v>3.8967000000000001</v>
      </c>
      <c r="F403" s="438"/>
      <c r="G403" s="439">
        <f>E403*F403</f>
        <v>0</v>
      </c>
      <c r="O403" s="433">
        <v>2</v>
      </c>
      <c r="AA403" s="407">
        <v>1</v>
      </c>
      <c r="AB403" s="407">
        <v>1</v>
      </c>
      <c r="AC403" s="407">
        <v>1</v>
      </c>
      <c r="AZ403" s="407">
        <v>1</v>
      </c>
      <c r="BA403" s="407">
        <f>IF(AZ403=1,G403,0)</f>
        <v>0</v>
      </c>
      <c r="BB403" s="407">
        <f>IF(AZ403=2,G403,0)</f>
        <v>0</v>
      </c>
      <c r="BC403" s="407">
        <f>IF(AZ403=3,G403,0)</f>
        <v>0</v>
      </c>
      <c r="BD403" s="407">
        <f>IF(AZ403=4,G403,0)</f>
        <v>0</v>
      </c>
      <c r="BE403" s="407">
        <f>IF(AZ403=5,G403,0)</f>
        <v>0</v>
      </c>
      <c r="CA403" s="440">
        <v>1</v>
      </c>
      <c r="CB403" s="440">
        <v>1</v>
      </c>
      <c r="CZ403" s="407">
        <v>6.6600000000000001E-3</v>
      </c>
    </row>
    <row r="404" spans="1:104">
      <c r="A404" s="441"/>
      <c r="B404" s="442"/>
      <c r="C404" s="931" t="s">
        <v>1989</v>
      </c>
      <c r="D404" s="932"/>
      <c r="E404" s="443">
        <v>0.99019999999999997</v>
      </c>
      <c r="F404" s="444"/>
      <c r="G404" s="445"/>
      <c r="M404" s="446" t="s">
        <v>1989</v>
      </c>
      <c r="O404" s="433"/>
    </row>
    <row r="405" spans="1:104">
      <c r="A405" s="441"/>
      <c r="B405" s="442"/>
      <c r="C405" s="931" t="s">
        <v>1990</v>
      </c>
      <c r="D405" s="932"/>
      <c r="E405" s="443">
        <v>2.1865000000000001</v>
      </c>
      <c r="F405" s="444"/>
      <c r="G405" s="445"/>
      <c r="M405" s="446" t="s">
        <v>1990</v>
      </c>
      <c r="O405" s="433"/>
    </row>
    <row r="406" spans="1:104">
      <c r="A406" s="441"/>
      <c r="B406" s="442"/>
      <c r="C406" s="931" t="s">
        <v>1991</v>
      </c>
      <c r="D406" s="932"/>
      <c r="E406" s="443">
        <v>0.72</v>
      </c>
      <c r="F406" s="444"/>
      <c r="G406" s="445"/>
      <c r="M406" s="446" t="s">
        <v>1991</v>
      </c>
      <c r="O406" s="433"/>
    </row>
    <row r="407" spans="1:104">
      <c r="A407" s="434">
        <v>101</v>
      </c>
      <c r="B407" s="435" t="s">
        <v>1992</v>
      </c>
      <c r="C407" s="436" t="s">
        <v>1993</v>
      </c>
      <c r="D407" s="437" t="s">
        <v>166</v>
      </c>
      <c r="E407" s="438">
        <v>2.2400000000000002</v>
      </c>
      <c r="F407" s="438"/>
      <c r="G407" s="439">
        <f>E407*F407</f>
        <v>0</v>
      </c>
      <c r="O407" s="433">
        <v>2</v>
      </c>
      <c r="AA407" s="407">
        <v>1</v>
      </c>
      <c r="AB407" s="407">
        <v>1</v>
      </c>
      <c r="AC407" s="407">
        <v>1</v>
      </c>
      <c r="AZ407" s="407">
        <v>1</v>
      </c>
      <c r="BA407" s="407">
        <f>IF(AZ407=1,G407,0)</f>
        <v>0</v>
      </c>
      <c r="BB407" s="407">
        <f>IF(AZ407=2,G407,0)</f>
        <v>0</v>
      </c>
      <c r="BC407" s="407">
        <f>IF(AZ407=3,G407,0)</f>
        <v>0</v>
      </c>
      <c r="BD407" s="407">
        <f>IF(AZ407=4,G407,0)</f>
        <v>0</v>
      </c>
      <c r="BE407" s="407">
        <f>IF(AZ407=5,G407,0)</f>
        <v>0</v>
      </c>
      <c r="CA407" s="440">
        <v>1</v>
      </c>
      <c r="CB407" s="440">
        <v>1</v>
      </c>
      <c r="CZ407" s="407">
        <v>0</v>
      </c>
    </row>
    <row r="408" spans="1:104">
      <c r="A408" s="441"/>
      <c r="B408" s="442"/>
      <c r="C408" s="931" t="s">
        <v>1994</v>
      </c>
      <c r="D408" s="932"/>
      <c r="E408" s="443">
        <v>2.2400000000000002</v>
      </c>
      <c r="F408" s="444"/>
      <c r="G408" s="445"/>
      <c r="M408" s="446" t="s">
        <v>1994</v>
      </c>
      <c r="O408" s="433"/>
    </row>
    <row r="409" spans="1:104">
      <c r="A409" s="434">
        <v>102</v>
      </c>
      <c r="B409" s="435" t="s">
        <v>1995</v>
      </c>
      <c r="C409" s="436" t="s">
        <v>1996</v>
      </c>
      <c r="D409" s="437" t="s">
        <v>1361</v>
      </c>
      <c r="E409" s="438">
        <v>1.85</v>
      </c>
      <c r="F409" s="438"/>
      <c r="G409" s="439">
        <f>E409*F409</f>
        <v>0</v>
      </c>
      <c r="O409" s="433">
        <v>2</v>
      </c>
      <c r="AA409" s="407">
        <v>1</v>
      </c>
      <c r="AB409" s="407">
        <v>1</v>
      </c>
      <c r="AC409" s="407">
        <v>1</v>
      </c>
      <c r="AZ409" s="407">
        <v>1</v>
      </c>
      <c r="BA409" s="407">
        <f>IF(AZ409=1,G409,0)</f>
        <v>0</v>
      </c>
      <c r="BB409" s="407">
        <f>IF(AZ409=2,G409,0)</f>
        <v>0</v>
      </c>
      <c r="BC409" s="407">
        <f>IF(AZ409=3,G409,0)</f>
        <v>0</v>
      </c>
      <c r="BD409" s="407">
        <f>IF(AZ409=4,G409,0)</f>
        <v>0</v>
      </c>
      <c r="BE409" s="407">
        <f>IF(AZ409=5,G409,0)</f>
        <v>0</v>
      </c>
      <c r="CA409" s="440">
        <v>1</v>
      </c>
      <c r="CB409" s="440">
        <v>1</v>
      </c>
      <c r="CZ409" s="407">
        <v>0</v>
      </c>
    </row>
    <row r="410" spans="1:104">
      <c r="A410" s="441"/>
      <c r="B410" s="442"/>
      <c r="C410" s="931" t="s">
        <v>1997</v>
      </c>
      <c r="D410" s="932"/>
      <c r="E410" s="443">
        <v>0</v>
      </c>
      <c r="F410" s="444"/>
      <c r="G410" s="445"/>
      <c r="M410" s="446" t="s">
        <v>1997</v>
      </c>
      <c r="O410" s="433"/>
    </row>
    <row r="411" spans="1:104">
      <c r="A411" s="441"/>
      <c r="B411" s="442"/>
      <c r="C411" s="931" t="s">
        <v>1998</v>
      </c>
      <c r="D411" s="932"/>
      <c r="E411" s="443">
        <v>0.68</v>
      </c>
      <c r="F411" s="444"/>
      <c r="G411" s="445"/>
      <c r="M411" s="446" t="s">
        <v>1998</v>
      </c>
      <c r="O411" s="433"/>
    </row>
    <row r="412" spans="1:104">
      <c r="A412" s="441"/>
      <c r="B412" s="442"/>
      <c r="C412" s="931" t="s">
        <v>1999</v>
      </c>
      <c r="D412" s="932"/>
      <c r="E412" s="443">
        <v>0.78</v>
      </c>
      <c r="F412" s="444"/>
      <c r="G412" s="445"/>
      <c r="M412" s="446" t="s">
        <v>1999</v>
      </c>
      <c r="O412" s="433"/>
    </row>
    <row r="413" spans="1:104">
      <c r="A413" s="441"/>
      <c r="B413" s="442"/>
      <c r="C413" s="931" t="s">
        <v>2000</v>
      </c>
      <c r="D413" s="932"/>
      <c r="E413" s="443">
        <v>0.39</v>
      </c>
      <c r="F413" s="444"/>
      <c r="G413" s="445"/>
      <c r="M413" s="446" t="s">
        <v>2000</v>
      </c>
      <c r="O413" s="433"/>
    </row>
    <row r="414" spans="1:104">
      <c r="A414" s="434">
        <v>103</v>
      </c>
      <c r="B414" s="435" t="s">
        <v>2001</v>
      </c>
      <c r="C414" s="436" t="s">
        <v>2002</v>
      </c>
      <c r="D414" s="437" t="s">
        <v>1361</v>
      </c>
      <c r="E414" s="438">
        <v>0.3896</v>
      </c>
      <c r="F414" s="438"/>
      <c r="G414" s="439">
        <f>E414*F414</f>
        <v>0</v>
      </c>
      <c r="O414" s="433">
        <v>2</v>
      </c>
      <c r="AA414" s="407">
        <v>1</v>
      </c>
      <c r="AB414" s="407">
        <v>1</v>
      </c>
      <c r="AC414" s="407">
        <v>1</v>
      </c>
      <c r="AZ414" s="407">
        <v>1</v>
      </c>
      <c r="BA414" s="407">
        <f>IF(AZ414=1,G414,0)</f>
        <v>0</v>
      </c>
      <c r="BB414" s="407">
        <f>IF(AZ414=2,G414,0)</f>
        <v>0</v>
      </c>
      <c r="BC414" s="407">
        <f>IF(AZ414=3,G414,0)</f>
        <v>0</v>
      </c>
      <c r="BD414" s="407">
        <f>IF(AZ414=4,G414,0)</f>
        <v>0</v>
      </c>
      <c r="BE414" s="407">
        <f>IF(AZ414=5,G414,0)</f>
        <v>0</v>
      </c>
      <c r="CA414" s="440">
        <v>1</v>
      </c>
      <c r="CB414" s="440">
        <v>1</v>
      </c>
      <c r="CZ414" s="407">
        <v>0</v>
      </c>
    </row>
    <row r="415" spans="1:104">
      <c r="A415" s="441"/>
      <c r="B415" s="442"/>
      <c r="C415" s="931" t="s">
        <v>2003</v>
      </c>
      <c r="D415" s="932"/>
      <c r="E415" s="443">
        <v>0</v>
      </c>
      <c r="F415" s="444"/>
      <c r="G415" s="445"/>
      <c r="M415" s="446" t="s">
        <v>2003</v>
      </c>
      <c r="O415" s="433"/>
    </row>
    <row r="416" spans="1:104">
      <c r="A416" s="441"/>
      <c r="B416" s="442"/>
      <c r="C416" s="931" t="s">
        <v>1751</v>
      </c>
      <c r="D416" s="932"/>
      <c r="E416" s="443">
        <v>0</v>
      </c>
      <c r="F416" s="444"/>
      <c r="G416" s="445"/>
      <c r="M416" s="446" t="s">
        <v>1751</v>
      </c>
      <c r="O416" s="433"/>
    </row>
    <row r="417" spans="1:104">
      <c r="A417" s="441"/>
      <c r="B417" s="442"/>
      <c r="C417" s="931" t="s">
        <v>2004</v>
      </c>
      <c r="D417" s="932"/>
      <c r="E417" s="443">
        <v>0.2424</v>
      </c>
      <c r="F417" s="444"/>
      <c r="G417" s="445"/>
      <c r="M417" s="446" t="s">
        <v>2004</v>
      </c>
      <c r="O417" s="433"/>
    </row>
    <row r="418" spans="1:104">
      <c r="A418" s="441"/>
      <c r="B418" s="442"/>
      <c r="C418" s="931" t="s">
        <v>2005</v>
      </c>
      <c r="D418" s="932"/>
      <c r="E418" s="443">
        <v>0.14729999999999999</v>
      </c>
      <c r="F418" s="444"/>
      <c r="G418" s="445"/>
      <c r="M418" s="446" t="s">
        <v>2005</v>
      </c>
      <c r="O418" s="433"/>
    </row>
    <row r="419" spans="1:104">
      <c r="A419" s="434">
        <v>104</v>
      </c>
      <c r="B419" s="435" t="s">
        <v>2006</v>
      </c>
      <c r="C419" s="436" t="s">
        <v>2007</v>
      </c>
      <c r="D419" s="437" t="s">
        <v>158</v>
      </c>
      <c r="E419" s="438">
        <v>1</v>
      </c>
      <c r="F419" s="438"/>
      <c r="G419" s="439">
        <f>E419*F419</f>
        <v>0</v>
      </c>
      <c r="O419" s="433">
        <v>2</v>
      </c>
      <c r="AA419" s="407">
        <v>1</v>
      </c>
      <c r="AB419" s="407">
        <v>1</v>
      </c>
      <c r="AC419" s="407">
        <v>1</v>
      </c>
      <c r="AZ419" s="407">
        <v>1</v>
      </c>
      <c r="BA419" s="407">
        <f>IF(AZ419=1,G419,0)</f>
        <v>0</v>
      </c>
      <c r="BB419" s="407">
        <f>IF(AZ419=2,G419,0)</f>
        <v>0</v>
      </c>
      <c r="BC419" s="407">
        <f>IF(AZ419=3,G419,0)</f>
        <v>0</v>
      </c>
      <c r="BD419" s="407">
        <f>IF(AZ419=4,G419,0)</f>
        <v>0</v>
      </c>
      <c r="BE419" s="407">
        <f>IF(AZ419=5,G419,0)</f>
        <v>0</v>
      </c>
      <c r="CA419" s="440">
        <v>1</v>
      </c>
      <c r="CB419" s="440">
        <v>1</v>
      </c>
      <c r="CZ419" s="407">
        <v>0</v>
      </c>
    </row>
    <row r="420" spans="1:104">
      <c r="A420" s="441"/>
      <c r="B420" s="442"/>
      <c r="C420" s="931" t="s">
        <v>2008</v>
      </c>
      <c r="D420" s="932"/>
      <c r="E420" s="443">
        <v>0</v>
      </c>
      <c r="F420" s="444"/>
      <c r="G420" s="445"/>
      <c r="M420" s="446" t="s">
        <v>2008</v>
      </c>
      <c r="O420" s="433"/>
    </row>
    <row r="421" spans="1:104">
      <c r="A421" s="441"/>
      <c r="B421" s="442"/>
      <c r="C421" s="931" t="s">
        <v>2009</v>
      </c>
      <c r="D421" s="932"/>
      <c r="E421" s="443">
        <v>1</v>
      </c>
      <c r="F421" s="444"/>
      <c r="G421" s="445"/>
      <c r="M421" s="446" t="s">
        <v>2009</v>
      </c>
      <c r="O421" s="433"/>
    </row>
    <row r="422" spans="1:104">
      <c r="A422" s="434">
        <v>105</v>
      </c>
      <c r="B422" s="435" t="s">
        <v>2010</v>
      </c>
      <c r="C422" s="436" t="s">
        <v>2011</v>
      </c>
      <c r="D422" s="437" t="s">
        <v>158</v>
      </c>
      <c r="E422" s="438">
        <v>6</v>
      </c>
      <c r="F422" s="438"/>
      <c r="G422" s="439">
        <f>E422*F422</f>
        <v>0</v>
      </c>
      <c r="O422" s="433">
        <v>2</v>
      </c>
      <c r="AA422" s="407">
        <v>1</v>
      </c>
      <c r="AB422" s="407">
        <v>1</v>
      </c>
      <c r="AC422" s="407">
        <v>1</v>
      </c>
      <c r="AZ422" s="407">
        <v>1</v>
      </c>
      <c r="BA422" s="407">
        <f>IF(AZ422=1,G422,0)</f>
        <v>0</v>
      </c>
      <c r="BB422" s="407">
        <f>IF(AZ422=2,G422,0)</f>
        <v>0</v>
      </c>
      <c r="BC422" s="407">
        <f>IF(AZ422=3,G422,0)</f>
        <v>0</v>
      </c>
      <c r="BD422" s="407">
        <f>IF(AZ422=4,G422,0)</f>
        <v>0</v>
      </c>
      <c r="BE422" s="407">
        <f>IF(AZ422=5,G422,0)</f>
        <v>0</v>
      </c>
      <c r="CA422" s="440">
        <v>1</v>
      </c>
      <c r="CB422" s="440">
        <v>1</v>
      </c>
      <c r="CZ422" s="407">
        <v>0</v>
      </c>
    </row>
    <row r="423" spans="1:104">
      <c r="A423" s="441"/>
      <c r="B423" s="442"/>
      <c r="C423" s="931" t="s">
        <v>2012</v>
      </c>
      <c r="D423" s="932"/>
      <c r="E423" s="443">
        <v>0</v>
      </c>
      <c r="F423" s="444"/>
      <c r="G423" s="445"/>
      <c r="M423" s="446" t="s">
        <v>2012</v>
      </c>
      <c r="O423" s="433"/>
    </row>
    <row r="424" spans="1:104">
      <c r="A424" s="441"/>
      <c r="B424" s="442"/>
      <c r="C424" s="931" t="s">
        <v>2013</v>
      </c>
      <c r="D424" s="932"/>
      <c r="E424" s="443">
        <v>2</v>
      </c>
      <c r="F424" s="444"/>
      <c r="G424" s="445"/>
      <c r="M424" s="446" t="s">
        <v>2013</v>
      </c>
      <c r="O424" s="433"/>
    </row>
    <row r="425" spans="1:104">
      <c r="A425" s="441"/>
      <c r="B425" s="442"/>
      <c r="C425" s="931" t="s">
        <v>2014</v>
      </c>
      <c r="D425" s="932"/>
      <c r="E425" s="443">
        <v>4</v>
      </c>
      <c r="F425" s="444"/>
      <c r="G425" s="445"/>
      <c r="M425" s="446" t="s">
        <v>2014</v>
      </c>
      <c r="O425" s="433"/>
    </row>
    <row r="426" spans="1:104">
      <c r="A426" s="434">
        <v>106</v>
      </c>
      <c r="B426" s="435" t="s">
        <v>2015</v>
      </c>
      <c r="C426" s="436" t="s">
        <v>2016</v>
      </c>
      <c r="D426" s="437" t="s">
        <v>166</v>
      </c>
      <c r="E426" s="438">
        <v>0.54</v>
      </c>
      <c r="F426" s="438"/>
      <c r="G426" s="439">
        <f>E426*F426</f>
        <v>0</v>
      </c>
      <c r="O426" s="433">
        <v>2</v>
      </c>
      <c r="AA426" s="407">
        <v>1</v>
      </c>
      <c r="AB426" s="407">
        <v>1</v>
      </c>
      <c r="AC426" s="407">
        <v>1</v>
      </c>
      <c r="AZ426" s="407">
        <v>1</v>
      </c>
      <c r="BA426" s="407">
        <f>IF(AZ426=1,G426,0)</f>
        <v>0</v>
      </c>
      <c r="BB426" s="407">
        <f>IF(AZ426=2,G426,0)</f>
        <v>0</v>
      </c>
      <c r="BC426" s="407">
        <f>IF(AZ426=3,G426,0)</f>
        <v>0</v>
      </c>
      <c r="BD426" s="407">
        <f>IF(AZ426=4,G426,0)</f>
        <v>0</v>
      </c>
      <c r="BE426" s="407">
        <f>IF(AZ426=5,G426,0)</f>
        <v>0</v>
      </c>
      <c r="CA426" s="440">
        <v>1</v>
      </c>
      <c r="CB426" s="440">
        <v>1</v>
      </c>
      <c r="CZ426" s="407">
        <v>2.1900000000000001E-3</v>
      </c>
    </row>
    <row r="427" spans="1:104">
      <c r="A427" s="441"/>
      <c r="B427" s="442"/>
      <c r="C427" s="931" t="s">
        <v>2008</v>
      </c>
      <c r="D427" s="932"/>
      <c r="E427" s="443">
        <v>0</v>
      </c>
      <c r="F427" s="444"/>
      <c r="G427" s="445"/>
      <c r="M427" s="446" t="s">
        <v>2008</v>
      </c>
      <c r="O427" s="433"/>
    </row>
    <row r="428" spans="1:104">
      <c r="A428" s="441"/>
      <c r="B428" s="442"/>
      <c r="C428" s="931" t="s">
        <v>2017</v>
      </c>
      <c r="D428" s="932"/>
      <c r="E428" s="443">
        <v>0.54</v>
      </c>
      <c r="F428" s="444"/>
      <c r="G428" s="445"/>
      <c r="M428" s="446" t="s">
        <v>2017</v>
      </c>
      <c r="O428" s="433"/>
    </row>
    <row r="429" spans="1:104">
      <c r="A429" s="434">
        <v>107</v>
      </c>
      <c r="B429" s="435" t="s">
        <v>2018</v>
      </c>
      <c r="C429" s="436" t="s">
        <v>2019</v>
      </c>
      <c r="D429" s="437" t="s">
        <v>158</v>
      </c>
      <c r="E429" s="438">
        <v>14</v>
      </c>
      <c r="F429" s="438"/>
      <c r="G429" s="439">
        <f>E429*F429</f>
        <v>0</v>
      </c>
      <c r="O429" s="433">
        <v>2</v>
      </c>
      <c r="AA429" s="407">
        <v>1</v>
      </c>
      <c r="AB429" s="407">
        <v>0</v>
      </c>
      <c r="AC429" s="407">
        <v>0</v>
      </c>
      <c r="AZ429" s="407">
        <v>1</v>
      </c>
      <c r="BA429" s="407">
        <f>IF(AZ429=1,G429,0)</f>
        <v>0</v>
      </c>
      <c r="BB429" s="407">
        <f>IF(AZ429=2,G429,0)</f>
        <v>0</v>
      </c>
      <c r="BC429" s="407">
        <f>IF(AZ429=3,G429,0)</f>
        <v>0</v>
      </c>
      <c r="BD429" s="407">
        <f>IF(AZ429=4,G429,0)</f>
        <v>0</v>
      </c>
      <c r="BE429" s="407">
        <f>IF(AZ429=5,G429,0)</f>
        <v>0</v>
      </c>
      <c r="CA429" s="440">
        <v>1</v>
      </c>
      <c r="CB429" s="440">
        <v>0</v>
      </c>
      <c r="CZ429" s="407">
        <v>0</v>
      </c>
    </row>
    <row r="430" spans="1:104">
      <c r="A430" s="441"/>
      <c r="B430" s="442"/>
      <c r="C430" s="931" t="s">
        <v>2012</v>
      </c>
      <c r="D430" s="932"/>
      <c r="E430" s="443">
        <v>0</v>
      </c>
      <c r="F430" s="444"/>
      <c r="G430" s="445"/>
      <c r="M430" s="446" t="s">
        <v>2012</v>
      </c>
      <c r="O430" s="433"/>
    </row>
    <row r="431" spans="1:104">
      <c r="A431" s="441"/>
      <c r="B431" s="442"/>
      <c r="C431" s="931" t="s">
        <v>2020</v>
      </c>
      <c r="D431" s="932"/>
      <c r="E431" s="443">
        <v>2</v>
      </c>
      <c r="F431" s="444"/>
      <c r="G431" s="445"/>
      <c r="M431" s="446" t="s">
        <v>2020</v>
      </c>
      <c r="O431" s="433"/>
    </row>
    <row r="432" spans="1:104">
      <c r="A432" s="441"/>
      <c r="B432" s="442"/>
      <c r="C432" s="931" t="s">
        <v>2021</v>
      </c>
      <c r="D432" s="932"/>
      <c r="E432" s="443">
        <v>0</v>
      </c>
      <c r="F432" s="444"/>
      <c r="G432" s="445"/>
      <c r="M432" s="446" t="s">
        <v>2021</v>
      </c>
      <c r="O432" s="433"/>
    </row>
    <row r="433" spans="1:104">
      <c r="A433" s="441"/>
      <c r="B433" s="442"/>
      <c r="C433" s="931" t="s">
        <v>2022</v>
      </c>
      <c r="D433" s="932"/>
      <c r="E433" s="443">
        <v>12</v>
      </c>
      <c r="F433" s="444"/>
      <c r="G433" s="445"/>
      <c r="M433" s="446" t="s">
        <v>2022</v>
      </c>
      <c r="O433" s="433"/>
    </row>
    <row r="434" spans="1:104">
      <c r="A434" s="434">
        <v>108</v>
      </c>
      <c r="B434" s="435" t="s">
        <v>2023</v>
      </c>
      <c r="C434" s="436" t="s">
        <v>2024</v>
      </c>
      <c r="D434" s="437" t="s">
        <v>158</v>
      </c>
      <c r="E434" s="438">
        <v>4</v>
      </c>
      <c r="F434" s="438"/>
      <c r="G434" s="439">
        <f>E434*F434</f>
        <v>0</v>
      </c>
      <c r="O434" s="433">
        <v>2</v>
      </c>
      <c r="AA434" s="407">
        <v>1</v>
      </c>
      <c r="AB434" s="407">
        <v>1</v>
      </c>
      <c r="AC434" s="407">
        <v>1</v>
      </c>
      <c r="AZ434" s="407">
        <v>1</v>
      </c>
      <c r="BA434" s="407">
        <f>IF(AZ434=1,G434,0)</f>
        <v>0</v>
      </c>
      <c r="BB434" s="407">
        <f>IF(AZ434=2,G434,0)</f>
        <v>0</v>
      </c>
      <c r="BC434" s="407">
        <f>IF(AZ434=3,G434,0)</f>
        <v>0</v>
      </c>
      <c r="BD434" s="407">
        <f>IF(AZ434=4,G434,0)</f>
        <v>0</v>
      </c>
      <c r="BE434" s="407">
        <f>IF(AZ434=5,G434,0)</f>
        <v>0</v>
      </c>
      <c r="CA434" s="440">
        <v>1</v>
      </c>
      <c r="CB434" s="440">
        <v>1</v>
      </c>
      <c r="CZ434" s="407">
        <v>0</v>
      </c>
    </row>
    <row r="435" spans="1:104">
      <c r="A435" s="441"/>
      <c r="B435" s="442"/>
      <c r="C435" s="931" t="s">
        <v>2025</v>
      </c>
      <c r="D435" s="932"/>
      <c r="E435" s="443">
        <v>0</v>
      </c>
      <c r="F435" s="444"/>
      <c r="G435" s="445"/>
      <c r="M435" s="446" t="s">
        <v>2025</v>
      </c>
      <c r="O435" s="433"/>
    </row>
    <row r="436" spans="1:104">
      <c r="A436" s="441"/>
      <c r="B436" s="442"/>
      <c r="C436" s="931" t="s">
        <v>2026</v>
      </c>
      <c r="D436" s="932"/>
      <c r="E436" s="443">
        <v>4</v>
      </c>
      <c r="F436" s="444"/>
      <c r="G436" s="445"/>
      <c r="M436" s="446" t="s">
        <v>2026</v>
      </c>
      <c r="O436" s="433"/>
    </row>
    <row r="437" spans="1:104">
      <c r="A437" s="434">
        <v>109</v>
      </c>
      <c r="B437" s="435" t="s">
        <v>2027</v>
      </c>
      <c r="C437" s="436" t="s">
        <v>2028</v>
      </c>
      <c r="D437" s="437" t="s">
        <v>166</v>
      </c>
      <c r="E437" s="438">
        <v>2.3639999999999999</v>
      </c>
      <c r="F437" s="438"/>
      <c r="G437" s="439">
        <f>E437*F437</f>
        <v>0</v>
      </c>
      <c r="O437" s="433">
        <v>2</v>
      </c>
      <c r="AA437" s="407">
        <v>1</v>
      </c>
      <c r="AB437" s="407">
        <v>1</v>
      </c>
      <c r="AC437" s="407">
        <v>1</v>
      </c>
      <c r="AZ437" s="407">
        <v>1</v>
      </c>
      <c r="BA437" s="407">
        <f>IF(AZ437=1,G437,0)</f>
        <v>0</v>
      </c>
      <c r="BB437" s="407">
        <f>IF(AZ437=2,G437,0)</f>
        <v>0</v>
      </c>
      <c r="BC437" s="407">
        <f>IF(AZ437=3,G437,0)</f>
        <v>0</v>
      </c>
      <c r="BD437" s="407">
        <f>IF(AZ437=4,G437,0)</f>
        <v>0</v>
      </c>
      <c r="BE437" s="407">
        <f>IF(AZ437=5,G437,0)</f>
        <v>0</v>
      </c>
      <c r="CA437" s="440">
        <v>1</v>
      </c>
      <c r="CB437" s="440">
        <v>1</v>
      </c>
      <c r="CZ437" s="407">
        <v>1.17E-3</v>
      </c>
    </row>
    <row r="438" spans="1:104">
      <c r="A438" s="441"/>
      <c r="B438" s="442"/>
      <c r="C438" s="931" t="s">
        <v>2012</v>
      </c>
      <c r="D438" s="932"/>
      <c r="E438" s="443">
        <v>0</v>
      </c>
      <c r="F438" s="444"/>
      <c r="G438" s="445"/>
      <c r="M438" s="446" t="s">
        <v>2012</v>
      </c>
      <c r="O438" s="433"/>
    </row>
    <row r="439" spans="1:104">
      <c r="A439" s="441"/>
      <c r="B439" s="442"/>
      <c r="C439" s="931" t="s">
        <v>2029</v>
      </c>
      <c r="D439" s="932"/>
      <c r="E439" s="443">
        <v>2.3639999999999999</v>
      </c>
      <c r="F439" s="444"/>
      <c r="G439" s="445"/>
      <c r="M439" s="446" t="s">
        <v>2029</v>
      </c>
      <c r="O439" s="433"/>
    </row>
    <row r="440" spans="1:104">
      <c r="A440" s="434">
        <v>110</v>
      </c>
      <c r="B440" s="435" t="s">
        <v>2030</v>
      </c>
      <c r="C440" s="436" t="s">
        <v>2031</v>
      </c>
      <c r="D440" s="437" t="s">
        <v>166</v>
      </c>
      <c r="E440" s="438">
        <v>10.016</v>
      </c>
      <c r="F440" s="438"/>
      <c r="G440" s="439">
        <f>E440*F440</f>
        <v>0</v>
      </c>
      <c r="O440" s="433">
        <v>2</v>
      </c>
      <c r="AA440" s="407">
        <v>1</v>
      </c>
      <c r="AB440" s="407">
        <v>1</v>
      </c>
      <c r="AC440" s="407">
        <v>1</v>
      </c>
      <c r="AZ440" s="407">
        <v>1</v>
      </c>
      <c r="BA440" s="407">
        <f>IF(AZ440=1,G440,0)</f>
        <v>0</v>
      </c>
      <c r="BB440" s="407">
        <f>IF(AZ440=2,G440,0)</f>
        <v>0</v>
      </c>
      <c r="BC440" s="407">
        <f>IF(AZ440=3,G440,0)</f>
        <v>0</v>
      </c>
      <c r="BD440" s="407">
        <f>IF(AZ440=4,G440,0)</f>
        <v>0</v>
      </c>
      <c r="BE440" s="407">
        <f>IF(AZ440=5,G440,0)</f>
        <v>0</v>
      </c>
      <c r="CA440" s="440">
        <v>1</v>
      </c>
      <c r="CB440" s="440">
        <v>1</v>
      </c>
      <c r="CZ440" s="407">
        <v>1E-3</v>
      </c>
    </row>
    <row r="441" spans="1:104">
      <c r="A441" s="441"/>
      <c r="B441" s="442"/>
      <c r="C441" s="931" t="s">
        <v>2012</v>
      </c>
      <c r="D441" s="932"/>
      <c r="E441" s="443">
        <v>0</v>
      </c>
      <c r="F441" s="444"/>
      <c r="G441" s="445"/>
      <c r="M441" s="446" t="s">
        <v>2012</v>
      </c>
      <c r="O441" s="433"/>
    </row>
    <row r="442" spans="1:104">
      <c r="A442" s="441"/>
      <c r="B442" s="442"/>
      <c r="C442" s="931" t="s">
        <v>2032</v>
      </c>
      <c r="D442" s="932"/>
      <c r="E442" s="443">
        <v>4.5</v>
      </c>
      <c r="F442" s="444"/>
      <c r="G442" s="445"/>
      <c r="M442" s="446" t="s">
        <v>2032</v>
      </c>
      <c r="O442" s="433"/>
    </row>
    <row r="443" spans="1:104">
      <c r="A443" s="441"/>
      <c r="B443" s="442"/>
      <c r="C443" s="931" t="s">
        <v>2033</v>
      </c>
      <c r="D443" s="932"/>
      <c r="E443" s="443">
        <v>5.516</v>
      </c>
      <c r="F443" s="444"/>
      <c r="G443" s="445"/>
      <c r="M443" s="446" t="s">
        <v>2033</v>
      </c>
      <c r="O443" s="433"/>
    </row>
    <row r="444" spans="1:104">
      <c r="A444" s="434">
        <v>111</v>
      </c>
      <c r="B444" s="435" t="s">
        <v>2034</v>
      </c>
      <c r="C444" s="436" t="s">
        <v>2035</v>
      </c>
      <c r="D444" s="437" t="s">
        <v>1957</v>
      </c>
      <c r="E444" s="438">
        <v>1</v>
      </c>
      <c r="F444" s="438"/>
      <c r="G444" s="439">
        <f>E444*F444</f>
        <v>0</v>
      </c>
      <c r="O444" s="433">
        <v>2</v>
      </c>
      <c r="AA444" s="407">
        <v>12</v>
      </c>
      <c r="AB444" s="407">
        <v>0</v>
      </c>
      <c r="AC444" s="407">
        <v>174</v>
      </c>
      <c r="AZ444" s="407">
        <v>1</v>
      </c>
      <c r="BA444" s="407">
        <f>IF(AZ444=1,G444,0)</f>
        <v>0</v>
      </c>
      <c r="BB444" s="407">
        <f>IF(AZ444=2,G444,0)</f>
        <v>0</v>
      </c>
      <c r="BC444" s="407">
        <f>IF(AZ444=3,G444,0)</f>
        <v>0</v>
      </c>
      <c r="BD444" s="407">
        <f>IF(AZ444=4,G444,0)</f>
        <v>0</v>
      </c>
      <c r="BE444" s="407">
        <f>IF(AZ444=5,G444,0)</f>
        <v>0</v>
      </c>
      <c r="CA444" s="440">
        <v>12</v>
      </c>
      <c r="CB444" s="440">
        <v>0</v>
      </c>
      <c r="CZ444" s="407">
        <v>0</v>
      </c>
    </row>
    <row r="445" spans="1:104">
      <c r="A445" s="434">
        <v>112</v>
      </c>
      <c r="B445" s="435" t="s">
        <v>2036</v>
      </c>
      <c r="C445" s="436" t="s">
        <v>2037</v>
      </c>
      <c r="D445" s="437" t="s">
        <v>1957</v>
      </c>
      <c r="E445" s="438">
        <v>1</v>
      </c>
      <c r="F445" s="438"/>
      <c r="G445" s="439">
        <f>E445*F445</f>
        <v>0</v>
      </c>
      <c r="O445" s="433">
        <v>2</v>
      </c>
      <c r="AA445" s="407">
        <v>12</v>
      </c>
      <c r="AB445" s="407">
        <v>0</v>
      </c>
      <c r="AC445" s="407">
        <v>270</v>
      </c>
      <c r="AZ445" s="407">
        <v>1</v>
      </c>
      <c r="BA445" s="407">
        <f>IF(AZ445=1,G445,0)</f>
        <v>0</v>
      </c>
      <c r="BB445" s="407">
        <f>IF(AZ445=2,G445,0)</f>
        <v>0</v>
      </c>
      <c r="BC445" s="407">
        <f>IF(AZ445=3,G445,0)</f>
        <v>0</v>
      </c>
      <c r="BD445" s="407">
        <f>IF(AZ445=4,G445,0)</f>
        <v>0</v>
      </c>
      <c r="BE445" s="407">
        <f>IF(AZ445=5,G445,0)</f>
        <v>0</v>
      </c>
      <c r="CA445" s="440">
        <v>12</v>
      </c>
      <c r="CB445" s="440">
        <v>0</v>
      </c>
      <c r="CZ445" s="407">
        <v>0</v>
      </c>
    </row>
    <row r="446" spans="1:104" ht="22.5">
      <c r="A446" s="434">
        <v>113</v>
      </c>
      <c r="B446" s="435" t="s">
        <v>2038</v>
      </c>
      <c r="C446" s="436" t="s">
        <v>2039</v>
      </c>
      <c r="D446" s="437" t="s">
        <v>1361</v>
      </c>
      <c r="E446" s="438">
        <v>5.2785000000000002</v>
      </c>
      <c r="F446" s="438"/>
      <c r="G446" s="439">
        <f>E446*F446</f>
        <v>0</v>
      </c>
      <c r="O446" s="433">
        <v>2</v>
      </c>
      <c r="AA446" s="407">
        <v>12</v>
      </c>
      <c r="AB446" s="407">
        <v>0</v>
      </c>
      <c r="AC446" s="407">
        <v>75</v>
      </c>
      <c r="AZ446" s="407">
        <v>1</v>
      </c>
      <c r="BA446" s="407">
        <f>IF(AZ446=1,G446,0)</f>
        <v>0</v>
      </c>
      <c r="BB446" s="407">
        <f>IF(AZ446=2,G446,0)</f>
        <v>0</v>
      </c>
      <c r="BC446" s="407">
        <f>IF(AZ446=3,G446,0)</f>
        <v>0</v>
      </c>
      <c r="BD446" s="407">
        <f>IF(AZ446=4,G446,0)</f>
        <v>0</v>
      </c>
      <c r="BE446" s="407">
        <f>IF(AZ446=5,G446,0)</f>
        <v>0</v>
      </c>
      <c r="CA446" s="440">
        <v>12</v>
      </c>
      <c r="CB446" s="440">
        <v>0</v>
      </c>
      <c r="CZ446" s="407">
        <v>0</v>
      </c>
    </row>
    <row r="447" spans="1:104">
      <c r="A447" s="441"/>
      <c r="B447" s="442"/>
      <c r="C447" s="931" t="s">
        <v>2040</v>
      </c>
      <c r="D447" s="932"/>
      <c r="E447" s="443">
        <v>5.2785000000000002</v>
      </c>
      <c r="F447" s="444"/>
      <c r="G447" s="445"/>
      <c r="M447" s="446" t="s">
        <v>2040</v>
      </c>
      <c r="O447" s="433"/>
    </row>
    <row r="448" spans="1:104">
      <c r="A448" s="447"/>
      <c r="B448" s="448" t="s">
        <v>1581</v>
      </c>
      <c r="C448" s="449" t="str">
        <f>CONCATENATE(B388," ",C388)</f>
        <v>96 Bourání konstrukcí</v>
      </c>
      <c r="D448" s="450"/>
      <c r="E448" s="451"/>
      <c r="F448" s="452"/>
      <c r="G448" s="453">
        <f>SUM(G388:G447)</f>
        <v>0</v>
      </c>
      <c r="O448" s="433">
        <v>4</v>
      </c>
      <c r="BA448" s="454">
        <f>SUM(BA388:BA447)</f>
        <v>0</v>
      </c>
      <c r="BB448" s="454">
        <f>SUM(BB388:BB447)</f>
        <v>0</v>
      </c>
      <c r="BC448" s="454">
        <f>SUM(BC388:BC447)</f>
        <v>0</v>
      </c>
      <c r="BD448" s="454">
        <f>SUM(BD388:BD447)</f>
        <v>0</v>
      </c>
      <c r="BE448" s="454">
        <f>SUM(BE388:BE447)</f>
        <v>0</v>
      </c>
    </row>
    <row r="449" spans="1:104">
      <c r="A449" s="426" t="s">
        <v>1356</v>
      </c>
      <c r="B449" s="427" t="s">
        <v>2041</v>
      </c>
      <c r="C449" s="428" t="s">
        <v>2042</v>
      </c>
      <c r="D449" s="429"/>
      <c r="E449" s="430"/>
      <c r="F449" s="430"/>
      <c r="G449" s="431"/>
      <c r="H449" s="432"/>
      <c r="I449" s="432"/>
      <c r="O449" s="433">
        <v>1</v>
      </c>
    </row>
    <row r="450" spans="1:104">
      <c r="A450" s="434">
        <v>114</v>
      </c>
      <c r="B450" s="435" t="s">
        <v>2043</v>
      </c>
      <c r="C450" s="436" t="s">
        <v>2044</v>
      </c>
      <c r="D450" s="437" t="s">
        <v>188</v>
      </c>
      <c r="E450" s="438">
        <v>11.6</v>
      </c>
      <c r="F450" s="438"/>
      <c r="G450" s="439">
        <f>E450*F450</f>
        <v>0</v>
      </c>
      <c r="O450" s="433">
        <v>2</v>
      </c>
      <c r="AA450" s="407">
        <v>1</v>
      </c>
      <c r="AB450" s="407">
        <v>1</v>
      </c>
      <c r="AC450" s="407">
        <v>1</v>
      </c>
      <c r="AZ450" s="407">
        <v>1</v>
      </c>
      <c r="BA450" s="407">
        <f>IF(AZ450=1,G450,0)</f>
        <v>0</v>
      </c>
      <c r="BB450" s="407">
        <f>IF(AZ450=2,G450,0)</f>
        <v>0</v>
      </c>
      <c r="BC450" s="407">
        <f>IF(AZ450=3,G450,0)</f>
        <v>0</v>
      </c>
      <c r="BD450" s="407">
        <f>IF(AZ450=4,G450,0)</f>
        <v>0</v>
      </c>
      <c r="BE450" s="407">
        <f>IF(AZ450=5,G450,0)</f>
        <v>0</v>
      </c>
      <c r="CA450" s="440">
        <v>1</v>
      </c>
      <c r="CB450" s="440">
        <v>1</v>
      </c>
      <c r="CZ450" s="407">
        <v>0</v>
      </c>
    </row>
    <row r="451" spans="1:104">
      <c r="A451" s="441"/>
      <c r="B451" s="442"/>
      <c r="C451" s="931" t="s">
        <v>2045</v>
      </c>
      <c r="D451" s="932"/>
      <c r="E451" s="443">
        <v>11.6</v>
      </c>
      <c r="F451" s="444"/>
      <c r="G451" s="445"/>
      <c r="M451" s="446" t="s">
        <v>2045</v>
      </c>
      <c r="O451" s="433"/>
    </row>
    <row r="452" spans="1:104">
      <c r="A452" s="434">
        <v>115</v>
      </c>
      <c r="B452" s="435" t="s">
        <v>2046</v>
      </c>
      <c r="C452" s="436" t="s">
        <v>2047</v>
      </c>
      <c r="D452" s="437" t="s">
        <v>158</v>
      </c>
      <c r="E452" s="438">
        <v>1</v>
      </c>
      <c r="F452" s="438"/>
      <c r="G452" s="439">
        <f>E452*F452</f>
        <v>0</v>
      </c>
      <c r="O452" s="433">
        <v>2</v>
      </c>
      <c r="AA452" s="407">
        <v>1</v>
      </c>
      <c r="AB452" s="407">
        <v>1</v>
      </c>
      <c r="AC452" s="407">
        <v>1</v>
      </c>
      <c r="AZ452" s="407">
        <v>1</v>
      </c>
      <c r="BA452" s="407">
        <f>IF(AZ452=1,G452,0)</f>
        <v>0</v>
      </c>
      <c r="BB452" s="407">
        <f>IF(AZ452=2,G452,0)</f>
        <v>0</v>
      </c>
      <c r="BC452" s="407">
        <f>IF(AZ452=3,G452,0)</f>
        <v>0</v>
      </c>
      <c r="BD452" s="407">
        <f>IF(AZ452=4,G452,0)</f>
        <v>0</v>
      </c>
      <c r="BE452" s="407">
        <f>IF(AZ452=5,G452,0)</f>
        <v>0</v>
      </c>
      <c r="CA452" s="440">
        <v>1</v>
      </c>
      <c r="CB452" s="440">
        <v>1</v>
      </c>
      <c r="CZ452" s="407">
        <v>1.33E-3</v>
      </c>
    </row>
    <row r="453" spans="1:104">
      <c r="A453" s="441"/>
      <c r="B453" s="442"/>
      <c r="C453" s="931" t="s">
        <v>2048</v>
      </c>
      <c r="D453" s="932"/>
      <c r="E453" s="443">
        <v>1</v>
      </c>
      <c r="F453" s="444"/>
      <c r="G453" s="445"/>
      <c r="M453" s="446" t="s">
        <v>2048</v>
      </c>
      <c r="O453" s="433"/>
    </row>
    <row r="454" spans="1:104">
      <c r="A454" s="434">
        <v>116</v>
      </c>
      <c r="B454" s="435" t="s">
        <v>2049</v>
      </c>
      <c r="C454" s="436" t="s">
        <v>2050</v>
      </c>
      <c r="D454" s="437" t="s">
        <v>166</v>
      </c>
      <c r="E454" s="438">
        <v>1.64</v>
      </c>
      <c r="F454" s="438"/>
      <c r="G454" s="439">
        <f>E454*F454</f>
        <v>0</v>
      </c>
      <c r="O454" s="433">
        <v>2</v>
      </c>
      <c r="AA454" s="407">
        <v>1</v>
      </c>
      <c r="AB454" s="407">
        <v>1</v>
      </c>
      <c r="AC454" s="407">
        <v>1</v>
      </c>
      <c r="AZ454" s="407">
        <v>1</v>
      </c>
      <c r="BA454" s="407">
        <f>IF(AZ454=1,G454,0)</f>
        <v>0</v>
      </c>
      <c r="BB454" s="407">
        <f>IF(AZ454=2,G454,0)</f>
        <v>0</v>
      </c>
      <c r="BC454" s="407">
        <f>IF(AZ454=3,G454,0)</f>
        <v>0</v>
      </c>
      <c r="BD454" s="407">
        <f>IF(AZ454=4,G454,0)</f>
        <v>0</v>
      </c>
      <c r="BE454" s="407">
        <f>IF(AZ454=5,G454,0)</f>
        <v>0</v>
      </c>
      <c r="CA454" s="440">
        <v>1</v>
      </c>
      <c r="CB454" s="440">
        <v>1</v>
      </c>
      <c r="CZ454" s="407">
        <v>5.4000000000000001E-4</v>
      </c>
    </row>
    <row r="455" spans="1:104">
      <c r="A455" s="441"/>
      <c r="B455" s="442"/>
      <c r="C455" s="931" t="s">
        <v>2051</v>
      </c>
      <c r="D455" s="932"/>
      <c r="E455" s="443">
        <v>1.64</v>
      </c>
      <c r="F455" s="444"/>
      <c r="G455" s="445"/>
      <c r="M455" s="446" t="s">
        <v>2051</v>
      </c>
      <c r="O455" s="433"/>
    </row>
    <row r="456" spans="1:104">
      <c r="A456" s="434">
        <v>117</v>
      </c>
      <c r="B456" s="435" t="s">
        <v>2052</v>
      </c>
      <c r="C456" s="436" t="s">
        <v>2053</v>
      </c>
      <c r="D456" s="437" t="s">
        <v>158</v>
      </c>
      <c r="E456" s="438">
        <v>6</v>
      </c>
      <c r="F456" s="438"/>
      <c r="G456" s="439">
        <f>E456*F456</f>
        <v>0</v>
      </c>
      <c r="O456" s="433">
        <v>2</v>
      </c>
      <c r="AA456" s="407">
        <v>1</v>
      </c>
      <c r="AB456" s="407">
        <v>1</v>
      </c>
      <c r="AC456" s="407">
        <v>1</v>
      </c>
      <c r="AZ456" s="407">
        <v>1</v>
      </c>
      <c r="BA456" s="407">
        <f>IF(AZ456=1,G456,0)</f>
        <v>0</v>
      </c>
      <c r="BB456" s="407">
        <f>IF(AZ456=2,G456,0)</f>
        <v>0</v>
      </c>
      <c r="BC456" s="407">
        <f>IF(AZ456=3,G456,0)</f>
        <v>0</v>
      </c>
      <c r="BD456" s="407">
        <f>IF(AZ456=4,G456,0)</f>
        <v>0</v>
      </c>
      <c r="BE456" s="407">
        <f>IF(AZ456=5,G456,0)</f>
        <v>0</v>
      </c>
      <c r="CA456" s="440">
        <v>1</v>
      </c>
      <c r="CB456" s="440">
        <v>1</v>
      </c>
      <c r="CZ456" s="407">
        <v>0</v>
      </c>
    </row>
    <row r="457" spans="1:104">
      <c r="A457" s="441"/>
      <c r="B457" s="442"/>
      <c r="C457" s="931" t="s">
        <v>2054</v>
      </c>
      <c r="D457" s="932"/>
      <c r="E457" s="443">
        <v>0</v>
      </c>
      <c r="F457" s="444"/>
      <c r="G457" s="445"/>
      <c r="M457" s="446" t="s">
        <v>2054</v>
      </c>
      <c r="O457" s="433"/>
    </row>
    <row r="458" spans="1:104">
      <c r="A458" s="441"/>
      <c r="B458" s="442"/>
      <c r="C458" s="931" t="s">
        <v>2055</v>
      </c>
      <c r="D458" s="932"/>
      <c r="E458" s="443">
        <v>0</v>
      </c>
      <c r="F458" s="444"/>
      <c r="G458" s="445"/>
      <c r="M458" s="446" t="s">
        <v>2055</v>
      </c>
      <c r="O458" s="433"/>
    </row>
    <row r="459" spans="1:104">
      <c r="A459" s="441"/>
      <c r="B459" s="442"/>
      <c r="C459" s="931" t="s">
        <v>2056</v>
      </c>
      <c r="D459" s="932"/>
      <c r="E459" s="443">
        <v>5</v>
      </c>
      <c r="F459" s="444"/>
      <c r="G459" s="445"/>
      <c r="M459" s="446" t="s">
        <v>2056</v>
      </c>
      <c r="O459" s="433"/>
    </row>
    <row r="460" spans="1:104">
      <c r="A460" s="441"/>
      <c r="B460" s="442"/>
      <c r="C460" s="931" t="s">
        <v>2057</v>
      </c>
      <c r="D460" s="932"/>
      <c r="E460" s="443">
        <v>1</v>
      </c>
      <c r="F460" s="444"/>
      <c r="G460" s="445"/>
      <c r="M460" s="446" t="s">
        <v>2057</v>
      </c>
      <c r="O460" s="433"/>
    </row>
    <row r="461" spans="1:104">
      <c r="A461" s="434">
        <v>118</v>
      </c>
      <c r="B461" s="435" t="s">
        <v>2058</v>
      </c>
      <c r="C461" s="436" t="s">
        <v>2059</v>
      </c>
      <c r="D461" s="437" t="s">
        <v>158</v>
      </c>
      <c r="E461" s="438">
        <v>5</v>
      </c>
      <c r="F461" s="438"/>
      <c r="G461" s="439">
        <f>E461*F461</f>
        <v>0</v>
      </c>
      <c r="O461" s="433">
        <v>2</v>
      </c>
      <c r="AA461" s="407">
        <v>1</v>
      </c>
      <c r="AB461" s="407">
        <v>1</v>
      </c>
      <c r="AC461" s="407">
        <v>1</v>
      </c>
      <c r="AZ461" s="407">
        <v>1</v>
      </c>
      <c r="BA461" s="407">
        <f>IF(AZ461=1,G461,0)</f>
        <v>0</v>
      </c>
      <c r="BB461" s="407">
        <f>IF(AZ461=2,G461,0)</f>
        <v>0</v>
      </c>
      <c r="BC461" s="407">
        <f>IF(AZ461=3,G461,0)</f>
        <v>0</v>
      </c>
      <c r="BD461" s="407">
        <f>IF(AZ461=4,G461,0)</f>
        <v>0</v>
      </c>
      <c r="BE461" s="407">
        <f>IF(AZ461=5,G461,0)</f>
        <v>0</v>
      </c>
      <c r="CA461" s="440">
        <v>1</v>
      </c>
      <c r="CB461" s="440">
        <v>1</v>
      </c>
      <c r="CZ461" s="407">
        <v>0</v>
      </c>
    </row>
    <row r="462" spans="1:104">
      <c r="A462" s="441"/>
      <c r="B462" s="442"/>
      <c r="C462" s="931" t="s">
        <v>2054</v>
      </c>
      <c r="D462" s="932"/>
      <c r="E462" s="443">
        <v>0</v>
      </c>
      <c r="F462" s="444"/>
      <c r="G462" s="445"/>
      <c r="M462" s="446" t="s">
        <v>2054</v>
      </c>
      <c r="O462" s="433"/>
    </row>
    <row r="463" spans="1:104">
      <c r="A463" s="441"/>
      <c r="B463" s="442"/>
      <c r="C463" s="931" t="s">
        <v>2055</v>
      </c>
      <c r="D463" s="932"/>
      <c r="E463" s="443">
        <v>0</v>
      </c>
      <c r="F463" s="444"/>
      <c r="G463" s="445"/>
      <c r="M463" s="446" t="s">
        <v>2055</v>
      </c>
      <c r="O463" s="433"/>
    </row>
    <row r="464" spans="1:104">
      <c r="A464" s="441"/>
      <c r="B464" s="442"/>
      <c r="C464" s="931" t="s">
        <v>2060</v>
      </c>
      <c r="D464" s="932"/>
      <c r="E464" s="443">
        <v>1</v>
      </c>
      <c r="F464" s="444"/>
      <c r="G464" s="445"/>
      <c r="M464" s="446" t="s">
        <v>2060</v>
      </c>
      <c r="O464" s="433"/>
    </row>
    <row r="465" spans="1:104">
      <c r="A465" s="441"/>
      <c r="B465" s="442"/>
      <c r="C465" s="931" t="s">
        <v>2061</v>
      </c>
      <c r="D465" s="932"/>
      <c r="E465" s="443">
        <v>4</v>
      </c>
      <c r="F465" s="444"/>
      <c r="G465" s="445"/>
      <c r="M465" s="446" t="s">
        <v>2061</v>
      </c>
      <c r="O465" s="433"/>
    </row>
    <row r="466" spans="1:104">
      <c r="A466" s="434">
        <v>119</v>
      </c>
      <c r="B466" s="435" t="s">
        <v>2062</v>
      </c>
      <c r="C466" s="436" t="s">
        <v>2063</v>
      </c>
      <c r="D466" s="437" t="s">
        <v>188</v>
      </c>
      <c r="E466" s="438">
        <v>4.4000000000000004</v>
      </c>
      <c r="F466" s="438"/>
      <c r="G466" s="439">
        <f>E466*F466</f>
        <v>0</v>
      </c>
      <c r="O466" s="433">
        <v>2</v>
      </c>
      <c r="AA466" s="407">
        <v>1</v>
      </c>
      <c r="AB466" s="407">
        <v>1</v>
      </c>
      <c r="AC466" s="407">
        <v>1</v>
      </c>
      <c r="AZ466" s="407">
        <v>1</v>
      </c>
      <c r="BA466" s="407">
        <f>IF(AZ466=1,G466,0)</f>
        <v>0</v>
      </c>
      <c r="BB466" s="407">
        <f>IF(AZ466=2,G466,0)</f>
        <v>0</v>
      </c>
      <c r="BC466" s="407">
        <f>IF(AZ466=3,G466,0)</f>
        <v>0</v>
      </c>
      <c r="BD466" s="407">
        <f>IF(AZ466=4,G466,0)</f>
        <v>0</v>
      </c>
      <c r="BE466" s="407">
        <f>IF(AZ466=5,G466,0)</f>
        <v>0</v>
      </c>
      <c r="CA466" s="440">
        <v>1</v>
      </c>
      <c r="CB466" s="440">
        <v>1</v>
      </c>
      <c r="CZ466" s="407">
        <v>0</v>
      </c>
    </row>
    <row r="467" spans="1:104">
      <c r="A467" s="441"/>
      <c r="B467" s="442"/>
      <c r="C467" s="931" t="s">
        <v>2064</v>
      </c>
      <c r="D467" s="932"/>
      <c r="E467" s="443">
        <v>4.4000000000000004</v>
      </c>
      <c r="F467" s="444"/>
      <c r="G467" s="445"/>
      <c r="M467" s="446" t="s">
        <v>2064</v>
      </c>
      <c r="O467" s="433"/>
    </row>
    <row r="468" spans="1:104">
      <c r="A468" s="434">
        <v>120</v>
      </c>
      <c r="B468" s="435" t="s">
        <v>2065</v>
      </c>
      <c r="C468" s="436" t="s">
        <v>2066</v>
      </c>
      <c r="D468" s="437" t="s">
        <v>188</v>
      </c>
      <c r="E468" s="438">
        <v>7.5</v>
      </c>
      <c r="F468" s="438"/>
      <c r="G468" s="439">
        <f>E468*F468</f>
        <v>0</v>
      </c>
      <c r="O468" s="433">
        <v>2</v>
      </c>
      <c r="AA468" s="407">
        <v>1</v>
      </c>
      <c r="AB468" s="407">
        <v>1</v>
      </c>
      <c r="AC468" s="407">
        <v>1</v>
      </c>
      <c r="AZ468" s="407">
        <v>1</v>
      </c>
      <c r="BA468" s="407">
        <f>IF(AZ468=1,G468,0)</f>
        <v>0</v>
      </c>
      <c r="BB468" s="407">
        <f>IF(AZ468=2,G468,0)</f>
        <v>0</v>
      </c>
      <c r="BC468" s="407">
        <f>IF(AZ468=3,G468,0)</f>
        <v>0</v>
      </c>
      <c r="BD468" s="407">
        <f>IF(AZ468=4,G468,0)</f>
        <v>0</v>
      </c>
      <c r="BE468" s="407">
        <f>IF(AZ468=5,G468,0)</f>
        <v>0</v>
      </c>
      <c r="CA468" s="440">
        <v>1</v>
      </c>
      <c r="CB468" s="440">
        <v>1</v>
      </c>
      <c r="CZ468" s="407">
        <v>0</v>
      </c>
    </row>
    <row r="469" spans="1:104">
      <c r="A469" s="441"/>
      <c r="B469" s="442"/>
      <c r="C469" s="931" t="s">
        <v>2067</v>
      </c>
      <c r="D469" s="932"/>
      <c r="E469" s="443">
        <v>0</v>
      </c>
      <c r="F469" s="444"/>
      <c r="G469" s="445"/>
      <c r="M469" s="446" t="s">
        <v>2067</v>
      </c>
      <c r="O469" s="433"/>
    </row>
    <row r="470" spans="1:104">
      <c r="A470" s="441"/>
      <c r="B470" s="442"/>
      <c r="C470" s="931" t="s">
        <v>2068</v>
      </c>
      <c r="D470" s="932"/>
      <c r="E470" s="443">
        <v>7.5</v>
      </c>
      <c r="F470" s="444"/>
      <c r="G470" s="445"/>
      <c r="M470" s="446" t="s">
        <v>2068</v>
      </c>
      <c r="O470" s="433"/>
    </row>
    <row r="471" spans="1:104">
      <c r="A471" s="434">
        <v>121</v>
      </c>
      <c r="B471" s="435" t="s">
        <v>2069</v>
      </c>
      <c r="C471" s="436" t="s">
        <v>2070</v>
      </c>
      <c r="D471" s="437" t="s">
        <v>158</v>
      </c>
      <c r="E471" s="438">
        <v>3</v>
      </c>
      <c r="F471" s="438"/>
      <c r="G471" s="439">
        <f>E471*F471</f>
        <v>0</v>
      </c>
      <c r="O471" s="433">
        <v>2</v>
      </c>
      <c r="AA471" s="407">
        <v>1</v>
      </c>
      <c r="AB471" s="407">
        <v>1</v>
      </c>
      <c r="AC471" s="407">
        <v>1</v>
      </c>
      <c r="AZ471" s="407">
        <v>1</v>
      </c>
      <c r="BA471" s="407">
        <f>IF(AZ471=1,G471,0)</f>
        <v>0</v>
      </c>
      <c r="BB471" s="407">
        <f>IF(AZ471=2,G471,0)</f>
        <v>0</v>
      </c>
      <c r="BC471" s="407">
        <f>IF(AZ471=3,G471,0)</f>
        <v>0</v>
      </c>
      <c r="BD471" s="407">
        <f>IF(AZ471=4,G471,0)</f>
        <v>0</v>
      </c>
      <c r="BE471" s="407">
        <f>IF(AZ471=5,G471,0)</f>
        <v>0</v>
      </c>
      <c r="CA471" s="440">
        <v>1</v>
      </c>
      <c r="CB471" s="440">
        <v>1</v>
      </c>
      <c r="CZ471" s="407">
        <v>0</v>
      </c>
    </row>
    <row r="472" spans="1:104">
      <c r="A472" s="441"/>
      <c r="B472" s="442"/>
      <c r="C472" s="931" t="s">
        <v>2067</v>
      </c>
      <c r="D472" s="932"/>
      <c r="E472" s="443">
        <v>0</v>
      </c>
      <c r="F472" s="444"/>
      <c r="G472" s="445"/>
      <c r="M472" s="446" t="s">
        <v>2067</v>
      </c>
      <c r="O472" s="433"/>
    </row>
    <row r="473" spans="1:104">
      <c r="A473" s="441"/>
      <c r="B473" s="442"/>
      <c r="C473" s="931" t="s">
        <v>2071</v>
      </c>
      <c r="D473" s="932"/>
      <c r="E473" s="443">
        <v>3</v>
      </c>
      <c r="F473" s="444"/>
      <c r="G473" s="445"/>
      <c r="M473" s="446" t="s">
        <v>2071</v>
      </c>
      <c r="O473" s="433"/>
    </row>
    <row r="474" spans="1:104">
      <c r="A474" s="434">
        <v>122</v>
      </c>
      <c r="B474" s="435" t="s">
        <v>2072</v>
      </c>
      <c r="C474" s="436" t="s">
        <v>2073</v>
      </c>
      <c r="D474" s="437" t="s">
        <v>166</v>
      </c>
      <c r="E474" s="438">
        <v>198.35499999999999</v>
      </c>
      <c r="F474" s="438"/>
      <c r="G474" s="439">
        <f>E474*F474</f>
        <v>0</v>
      </c>
      <c r="O474" s="433">
        <v>2</v>
      </c>
      <c r="AA474" s="407">
        <v>1</v>
      </c>
      <c r="AB474" s="407">
        <v>1</v>
      </c>
      <c r="AC474" s="407">
        <v>1</v>
      </c>
      <c r="AZ474" s="407">
        <v>1</v>
      </c>
      <c r="BA474" s="407">
        <f>IF(AZ474=1,G474,0)</f>
        <v>0</v>
      </c>
      <c r="BB474" s="407">
        <f>IF(AZ474=2,G474,0)</f>
        <v>0</v>
      </c>
      <c r="BC474" s="407">
        <f>IF(AZ474=3,G474,0)</f>
        <v>0</v>
      </c>
      <c r="BD474" s="407">
        <f>IF(AZ474=4,G474,0)</f>
        <v>0</v>
      </c>
      <c r="BE474" s="407">
        <f>IF(AZ474=5,G474,0)</f>
        <v>0</v>
      </c>
      <c r="CA474" s="440">
        <v>1</v>
      </c>
      <c r="CB474" s="440">
        <v>1</v>
      </c>
      <c r="CZ474" s="407">
        <v>0</v>
      </c>
    </row>
    <row r="475" spans="1:104">
      <c r="A475" s="441"/>
      <c r="B475" s="442"/>
      <c r="C475" s="931" t="s">
        <v>2074</v>
      </c>
      <c r="D475" s="932"/>
      <c r="E475" s="443">
        <v>0</v>
      </c>
      <c r="F475" s="444"/>
      <c r="G475" s="445"/>
      <c r="M475" s="446" t="s">
        <v>2074</v>
      </c>
      <c r="O475" s="433"/>
    </row>
    <row r="476" spans="1:104">
      <c r="A476" s="441"/>
      <c r="B476" s="442"/>
      <c r="C476" s="931" t="s">
        <v>1751</v>
      </c>
      <c r="D476" s="932"/>
      <c r="E476" s="443">
        <v>0</v>
      </c>
      <c r="F476" s="444"/>
      <c r="G476" s="445"/>
      <c r="M476" s="446" t="s">
        <v>1751</v>
      </c>
      <c r="O476" s="433"/>
    </row>
    <row r="477" spans="1:104">
      <c r="A477" s="441"/>
      <c r="B477" s="442"/>
      <c r="C477" s="931" t="s">
        <v>1752</v>
      </c>
      <c r="D477" s="932"/>
      <c r="E477" s="443">
        <v>3.0535000000000001</v>
      </c>
      <c r="F477" s="444"/>
      <c r="G477" s="445"/>
      <c r="M477" s="446" t="s">
        <v>1752</v>
      </c>
      <c r="O477" s="433"/>
    </row>
    <row r="478" spans="1:104">
      <c r="A478" s="441"/>
      <c r="B478" s="442"/>
      <c r="C478" s="931" t="s">
        <v>1753</v>
      </c>
      <c r="D478" s="932"/>
      <c r="E478" s="443">
        <v>1.6739999999999999</v>
      </c>
      <c r="F478" s="444"/>
      <c r="G478" s="445"/>
      <c r="M478" s="446" t="s">
        <v>1753</v>
      </c>
      <c r="O478" s="433"/>
    </row>
    <row r="479" spans="1:104">
      <c r="A479" s="441"/>
      <c r="B479" s="442"/>
      <c r="C479" s="931" t="s">
        <v>1754</v>
      </c>
      <c r="D479" s="932"/>
      <c r="E479" s="443">
        <v>1.4724999999999999</v>
      </c>
      <c r="F479" s="444"/>
      <c r="G479" s="445"/>
      <c r="M479" s="446" t="s">
        <v>1754</v>
      </c>
      <c r="O479" s="433"/>
    </row>
    <row r="480" spans="1:104">
      <c r="A480" s="441"/>
      <c r="B480" s="442"/>
      <c r="C480" s="931" t="s">
        <v>1755</v>
      </c>
      <c r="D480" s="932"/>
      <c r="E480" s="443">
        <v>24.36</v>
      </c>
      <c r="F480" s="444"/>
      <c r="G480" s="445"/>
      <c r="M480" s="446" t="s">
        <v>1755</v>
      </c>
      <c r="O480" s="433"/>
    </row>
    <row r="481" spans="1:104">
      <c r="A481" s="441"/>
      <c r="B481" s="442"/>
      <c r="C481" s="931" t="s">
        <v>1756</v>
      </c>
      <c r="D481" s="932"/>
      <c r="E481" s="443">
        <v>61.74</v>
      </c>
      <c r="F481" s="444"/>
      <c r="G481" s="445"/>
      <c r="M481" s="446" t="s">
        <v>1756</v>
      </c>
      <c r="O481" s="433"/>
    </row>
    <row r="482" spans="1:104">
      <c r="A482" s="441"/>
      <c r="B482" s="442"/>
      <c r="C482" s="931" t="s">
        <v>1757</v>
      </c>
      <c r="D482" s="932"/>
      <c r="E482" s="443">
        <v>36.215000000000003</v>
      </c>
      <c r="F482" s="444"/>
      <c r="G482" s="445"/>
      <c r="M482" s="446" t="s">
        <v>1757</v>
      </c>
      <c r="O482" s="433"/>
    </row>
    <row r="483" spans="1:104">
      <c r="A483" s="441"/>
      <c r="B483" s="442"/>
      <c r="C483" s="931" t="s">
        <v>1758</v>
      </c>
      <c r="D483" s="932"/>
      <c r="E483" s="443">
        <v>50.4</v>
      </c>
      <c r="F483" s="444"/>
      <c r="G483" s="445"/>
      <c r="M483" s="446" t="s">
        <v>1758</v>
      </c>
      <c r="O483" s="433"/>
    </row>
    <row r="484" spans="1:104">
      <c r="A484" s="441"/>
      <c r="B484" s="442"/>
      <c r="C484" s="931" t="s">
        <v>1759</v>
      </c>
      <c r="D484" s="932"/>
      <c r="E484" s="443">
        <v>19.440000000000001</v>
      </c>
      <c r="F484" s="444"/>
      <c r="G484" s="445"/>
      <c r="M484" s="446" t="s">
        <v>1759</v>
      </c>
      <c r="O484" s="433"/>
    </row>
    <row r="485" spans="1:104">
      <c r="A485" s="434">
        <v>123</v>
      </c>
      <c r="B485" s="435" t="s">
        <v>2075</v>
      </c>
      <c r="C485" s="436" t="s">
        <v>2076</v>
      </c>
      <c r="D485" s="437" t="s">
        <v>166</v>
      </c>
      <c r="E485" s="438">
        <v>398.84219999999999</v>
      </c>
      <c r="F485" s="438"/>
      <c r="G485" s="439">
        <f>E485*F485</f>
        <v>0</v>
      </c>
      <c r="O485" s="433">
        <v>2</v>
      </c>
      <c r="AA485" s="407">
        <v>1</v>
      </c>
      <c r="AB485" s="407">
        <v>1</v>
      </c>
      <c r="AC485" s="407">
        <v>1</v>
      </c>
      <c r="AZ485" s="407">
        <v>1</v>
      </c>
      <c r="BA485" s="407">
        <f>IF(AZ485=1,G485,0)</f>
        <v>0</v>
      </c>
      <c r="BB485" s="407">
        <f>IF(AZ485=2,G485,0)</f>
        <v>0</v>
      </c>
      <c r="BC485" s="407">
        <f>IF(AZ485=3,G485,0)</f>
        <v>0</v>
      </c>
      <c r="BD485" s="407">
        <f>IF(AZ485=4,G485,0)</f>
        <v>0</v>
      </c>
      <c r="BE485" s="407">
        <f>IF(AZ485=5,G485,0)</f>
        <v>0</v>
      </c>
      <c r="CA485" s="440">
        <v>1</v>
      </c>
      <c r="CB485" s="440">
        <v>1</v>
      </c>
      <c r="CZ485" s="407">
        <v>0</v>
      </c>
    </row>
    <row r="486" spans="1:104">
      <c r="A486" s="441"/>
      <c r="B486" s="442"/>
      <c r="C486" s="931" t="s">
        <v>2077</v>
      </c>
      <c r="D486" s="932"/>
      <c r="E486" s="443">
        <v>0</v>
      </c>
      <c r="F486" s="444"/>
      <c r="G486" s="445"/>
      <c r="M486" s="446" t="s">
        <v>2077</v>
      </c>
      <c r="O486" s="433"/>
    </row>
    <row r="487" spans="1:104">
      <c r="A487" s="441"/>
      <c r="B487" s="442"/>
      <c r="C487" s="931" t="s">
        <v>1782</v>
      </c>
      <c r="D487" s="932"/>
      <c r="E487" s="443">
        <v>13.339399999999999</v>
      </c>
      <c r="F487" s="444"/>
      <c r="G487" s="445"/>
      <c r="M487" s="446" t="s">
        <v>1782</v>
      </c>
      <c r="O487" s="433"/>
    </row>
    <row r="488" spans="1:104">
      <c r="A488" s="441"/>
      <c r="B488" s="442"/>
      <c r="C488" s="931" t="s">
        <v>1783</v>
      </c>
      <c r="D488" s="932"/>
      <c r="E488" s="443">
        <v>13.949199999999999</v>
      </c>
      <c r="F488" s="444"/>
      <c r="G488" s="445"/>
      <c r="M488" s="446" t="s">
        <v>1783</v>
      </c>
      <c r="O488" s="433"/>
    </row>
    <row r="489" spans="1:104">
      <c r="A489" s="441"/>
      <c r="B489" s="442"/>
      <c r="C489" s="931" t="s">
        <v>1784</v>
      </c>
      <c r="D489" s="932"/>
      <c r="E489" s="443">
        <v>15.36</v>
      </c>
      <c r="F489" s="444"/>
      <c r="G489" s="445"/>
      <c r="M489" s="446" t="s">
        <v>1784</v>
      </c>
      <c r="O489" s="433"/>
    </row>
    <row r="490" spans="1:104">
      <c r="A490" s="441"/>
      <c r="B490" s="442"/>
      <c r="C490" s="931" t="s">
        <v>2078</v>
      </c>
      <c r="D490" s="932"/>
      <c r="E490" s="443">
        <v>0</v>
      </c>
      <c r="F490" s="444"/>
      <c r="G490" s="445"/>
      <c r="M490" s="446" t="s">
        <v>2078</v>
      </c>
      <c r="O490" s="433"/>
    </row>
    <row r="491" spans="1:104">
      <c r="A491" s="441"/>
      <c r="B491" s="442"/>
      <c r="C491" s="931" t="s">
        <v>1751</v>
      </c>
      <c r="D491" s="932"/>
      <c r="E491" s="443">
        <v>0</v>
      </c>
      <c r="F491" s="444"/>
      <c r="G491" s="445"/>
      <c r="M491" s="446" t="s">
        <v>1751</v>
      </c>
      <c r="O491" s="433"/>
    </row>
    <row r="492" spans="1:104">
      <c r="A492" s="441"/>
      <c r="B492" s="442"/>
      <c r="C492" s="931" t="s">
        <v>1772</v>
      </c>
      <c r="D492" s="932"/>
      <c r="E492" s="443">
        <v>25.608599999999999</v>
      </c>
      <c r="F492" s="444"/>
      <c r="G492" s="445"/>
      <c r="M492" s="446" t="s">
        <v>1772</v>
      </c>
      <c r="O492" s="433"/>
    </row>
    <row r="493" spans="1:104">
      <c r="A493" s="441"/>
      <c r="B493" s="442"/>
      <c r="C493" s="931" t="s">
        <v>1773</v>
      </c>
      <c r="D493" s="932"/>
      <c r="E493" s="443">
        <v>-2.79</v>
      </c>
      <c r="F493" s="444"/>
      <c r="G493" s="445"/>
      <c r="M493" s="446" t="s">
        <v>1773</v>
      </c>
      <c r="O493" s="433"/>
    </row>
    <row r="494" spans="1:104">
      <c r="A494" s="441"/>
      <c r="B494" s="442"/>
      <c r="C494" s="931" t="s">
        <v>1774</v>
      </c>
      <c r="D494" s="932"/>
      <c r="E494" s="443">
        <v>118.175</v>
      </c>
      <c r="F494" s="444"/>
      <c r="G494" s="445"/>
      <c r="M494" s="446" t="s">
        <v>1774</v>
      </c>
      <c r="O494" s="433"/>
    </row>
    <row r="495" spans="1:104">
      <c r="A495" s="441"/>
      <c r="B495" s="442"/>
      <c r="C495" s="931" t="s">
        <v>1775</v>
      </c>
      <c r="D495" s="932"/>
      <c r="E495" s="443">
        <v>-6.0519999999999996</v>
      </c>
      <c r="F495" s="444"/>
      <c r="G495" s="445"/>
      <c r="M495" s="446" t="s">
        <v>1775</v>
      </c>
      <c r="O495" s="433"/>
    </row>
    <row r="496" spans="1:104">
      <c r="A496" s="441"/>
      <c r="B496" s="442"/>
      <c r="C496" s="931" t="s">
        <v>1776</v>
      </c>
      <c r="D496" s="932"/>
      <c r="E496" s="443">
        <v>118.572</v>
      </c>
      <c r="F496" s="444"/>
      <c r="G496" s="445"/>
      <c r="M496" s="446" t="s">
        <v>1776</v>
      </c>
      <c r="O496" s="433"/>
    </row>
    <row r="497" spans="1:104" ht="22.5">
      <c r="A497" s="441"/>
      <c r="B497" s="442"/>
      <c r="C497" s="931" t="s">
        <v>1777</v>
      </c>
      <c r="D497" s="932"/>
      <c r="E497" s="443">
        <v>50.301000000000002</v>
      </c>
      <c r="F497" s="444"/>
      <c r="G497" s="445"/>
      <c r="M497" s="446" t="s">
        <v>1777</v>
      </c>
      <c r="O497" s="433"/>
    </row>
    <row r="498" spans="1:104">
      <c r="A498" s="441"/>
      <c r="B498" s="442"/>
      <c r="C498" s="931" t="s">
        <v>1778</v>
      </c>
      <c r="D498" s="932"/>
      <c r="E498" s="443">
        <v>-10.38</v>
      </c>
      <c r="F498" s="444"/>
      <c r="G498" s="445"/>
      <c r="M498" s="446" t="s">
        <v>1778</v>
      </c>
      <c r="O498" s="433"/>
    </row>
    <row r="499" spans="1:104" ht="22.5">
      <c r="A499" s="441"/>
      <c r="B499" s="442"/>
      <c r="C499" s="931" t="s">
        <v>1779</v>
      </c>
      <c r="D499" s="932"/>
      <c r="E499" s="443">
        <v>31.739000000000001</v>
      </c>
      <c r="F499" s="444"/>
      <c r="G499" s="445"/>
      <c r="M499" s="446" t="s">
        <v>1779</v>
      </c>
      <c r="O499" s="433"/>
    </row>
    <row r="500" spans="1:104">
      <c r="A500" s="441"/>
      <c r="B500" s="442"/>
      <c r="C500" s="931" t="s">
        <v>1780</v>
      </c>
      <c r="D500" s="932"/>
      <c r="E500" s="443">
        <v>-2.16</v>
      </c>
      <c r="F500" s="444"/>
      <c r="G500" s="445"/>
      <c r="M500" s="446" t="s">
        <v>1780</v>
      </c>
      <c r="O500" s="433"/>
    </row>
    <row r="501" spans="1:104" ht="22.5">
      <c r="A501" s="441"/>
      <c r="B501" s="442"/>
      <c r="C501" s="931" t="s">
        <v>1781</v>
      </c>
      <c r="D501" s="932"/>
      <c r="E501" s="443">
        <v>33.18</v>
      </c>
      <c r="F501" s="444"/>
      <c r="G501" s="445"/>
      <c r="M501" s="446" t="s">
        <v>1781</v>
      </c>
      <c r="O501" s="433"/>
    </row>
    <row r="502" spans="1:104">
      <c r="A502" s="434">
        <v>124</v>
      </c>
      <c r="B502" s="435" t="s">
        <v>2079</v>
      </c>
      <c r="C502" s="436" t="s">
        <v>2080</v>
      </c>
      <c r="D502" s="437" t="s">
        <v>166</v>
      </c>
      <c r="E502" s="438">
        <v>152.46</v>
      </c>
      <c r="F502" s="438"/>
      <c r="G502" s="439">
        <f>E502*F502</f>
        <v>0</v>
      </c>
      <c r="O502" s="433">
        <v>2</v>
      </c>
      <c r="AA502" s="407">
        <v>1</v>
      </c>
      <c r="AB502" s="407">
        <v>1</v>
      </c>
      <c r="AC502" s="407">
        <v>1</v>
      </c>
      <c r="AZ502" s="407">
        <v>1</v>
      </c>
      <c r="BA502" s="407">
        <f>IF(AZ502=1,G502,0)</f>
        <v>0</v>
      </c>
      <c r="BB502" s="407">
        <f>IF(AZ502=2,G502,0)</f>
        <v>0</v>
      </c>
      <c r="BC502" s="407">
        <f>IF(AZ502=3,G502,0)</f>
        <v>0</v>
      </c>
      <c r="BD502" s="407">
        <f>IF(AZ502=4,G502,0)</f>
        <v>0</v>
      </c>
      <c r="BE502" s="407">
        <f>IF(AZ502=5,G502,0)</f>
        <v>0</v>
      </c>
      <c r="CA502" s="440">
        <v>1</v>
      </c>
      <c r="CB502" s="440">
        <v>1</v>
      </c>
      <c r="CZ502" s="407">
        <v>0</v>
      </c>
    </row>
    <row r="503" spans="1:104">
      <c r="A503" s="441"/>
      <c r="B503" s="442"/>
      <c r="C503" s="931" t="s">
        <v>1791</v>
      </c>
      <c r="D503" s="932"/>
      <c r="E503" s="443">
        <v>0</v>
      </c>
      <c r="F503" s="444"/>
      <c r="G503" s="445"/>
      <c r="M503" s="446" t="s">
        <v>1791</v>
      </c>
      <c r="O503" s="433"/>
    </row>
    <row r="504" spans="1:104">
      <c r="A504" s="441"/>
      <c r="B504" s="442"/>
      <c r="C504" s="931" t="s">
        <v>2081</v>
      </c>
      <c r="D504" s="932"/>
      <c r="E504" s="443">
        <v>0</v>
      </c>
      <c r="F504" s="444"/>
      <c r="G504" s="445"/>
      <c r="M504" s="446" t="s">
        <v>2081</v>
      </c>
      <c r="O504" s="433"/>
    </row>
    <row r="505" spans="1:104">
      <c r="A505" s="441"/>
      <c r="B505" s="442"/>
      <c r="C505" s="931" t="s">
        <v>1751</v>
      </c>
      <c r="D505" s="932"/>
      <c r="E505" s="443">
        <v>0</v>
      </c>
      <c r="F505" s="444"/>
      <c r="G505" s="445"/>
      <c r="M505" s="446" t="s">
        <v>1751</v>
      </c>
      <c r="O505" s="433"/>
    </row>
    <row r="506" spans="1:104">
      <c r="A506" s="441"/>
      <c r="B506" s="442"/>
      <c r="C506" s="931" t="s">
        <v>1793</v>
      </c>
      <c r="D506" s="932"/>
      <c r="E506" s="443">
        <v>26.28</v>
      </c>
      <c r="F506" s="444"/>
      <c r="G506" s="445"/>
      <c r="M506" s="446" t="s">
        <v>1793</v>
      </c>
      <c r="O506" s="433"/>
    </row>
    <row r="507" spans="1:104">
      <c r="A507" s="441"/>
      <c r="B507" s="442"/>
      <c r="C507" s="931" t="s">
        <v>1794</v>
      </c>
      <c r="D507" s="932"/>
      <c r="E507" s="443">
        <v>65.16</v>
      </c>
      <c r="F507" s="444"/>
      <c r="G507" s="445"/>
      <c r="M507" s="446" t="s">
        <v>1794</v>
      </c>
      <c r="O507" s="433"/>
    </row>
    <row r="508" spans="1:104">
      <c r="A508" s="441"/>
      <c r="B508" s="442"/>
      <c r="C508" s="931" t="s">
        <v>1795</v>
      </c>
      <c r="D508" s="932"/>
      <c r="E508" s="443">
        <v>17.64</v>
      </c>
      <c r="F508" s="444"/>
      <c r="G508" s="445"/>
      <c r="M508" s="446" t="s">
        <v>1795</v>
      </c>
      <c r="O508" s="433"/>
    </row>
    <row r="509" spans="1:104">
      <c r="A509" s="441"/>
      <c r="B509" s="442"/>
      <c r="C509" s="931" t="s">
        <v>1796</v>
      </c>
      <c r="D509" s="932"/>
      <c r="E509" s="443">
        <v>43.38</v>
      </c>
      <c r="F509" s="444"/>
      <c r="G509" s="445"/>
      <c r="M509" s="446" t="s">
        <v>1796</v>
      </c>
      <c r="O509" s="433"/>
    </row>
    <row r="510" spans="1:104">
      <c r="A510" s="434">
        <v>125</v>
      </c>
      <c r="B510" s="435" t="s">
        <v>2082</v>
      </c>
      <c r="C510" s="436" t="s">
        <v>2083</v>
      </c>
      <c r="D510" s="437" t="s">
        <v>166</v>
      </c>
      <c r="E510" s="438">
        <v>325.12099999999998</v>
      </c>
      <c r="F510" s="438"/>
      <c r="G510" s="439">
        <f>E510*F510</f>
        <v>0</v>
      </c>
      <c r="O510" s="433">
        <v>2</v>
      </c>
      <c r="AA510" s="407">
        <v>1</v>
      </c>
      <c r="AB510" s="407">
        <v>1</v>
      </c>
      <c r="AC510" s="407">
        <v>1</v>
      </c>
      <c r="AZ510" s="407">
        <v>1</v>
      </c>
      <c r="BA510" s="407">
        <f>IF(AZ510=1,G510,0)</f>
        <v>0</v>
      </c>
      <c r="BB510" s="407">
        <f>IF(AZ510=2,G510,0)</f>
        <v>0</v>
      </c>
      <c r="BC510" s="407">
        <f>IF(AZ510=3,G510,0)</f>
        <v>0</v>
      </c>
      <c r="BD510" s="407">
        <f>IF(AZ510=4,G510,0)</f>
        <v>0</v>
      </c>
      <c r="BE510" s="407">
        <f>IF(AZ510=5,G510,0)</f>
        <v>0</v>
      </c>
      <c r="CA510" s="440">
        <v>1</v>
      </c>
      <c r="CB510" s="440">
        <v>1</v>
      </c>
      <c r="CZ510" s="407">
        <v>0</v>
      </c>
    </row>
    <row r="511" spans="1:104">
      <c r="A511" s="441"/>
      <c r="B511" s="442"/>
      <c r="C511" s="931" t="s">
        <v>1816</v>
      </c>
      <c r="D511" s="932"/>
      <c r="E511" s="443">
        <v>0</v>
      </c>
      <c r="F511" s="444"/>
      <c r="G511" s="445"/>
      <c r="M511" s="446" t="s">
        <v>1816</v>
      </c>
      <c r="O511" s="433"/>
    </row>
    <row r="512" spans="1:104">
      <c r="A512" s="441"/>
      <c r="B512" s="442"/>
      <c r="C512" s="931" t="s">
        <v>1817</v>
      </c>
      <c r="D512" s="932"/>
      <c r="E512" s="443">
        <v>40.435000000000002</v>
      </c>
      <c r="F512" s="444"/>
      <c r="G512" s="445"/>
      <c r="M512" s="446" t="s">
        <v>1817</v>
      </c>
      <c r="O512" s="433"/>
    </row>
    <row r="513" spans="1:104">
      <c r="A513" s="441"/>
      <c r="B513" s="442"/>
      <c r="C513" s="931" t="s">
        <v>1818</v>
      </c>
      <c r="D513" s="932"/>
      <c r="E513" s="443">
        <v>27.6</v>
      </c>
      <c r="F513" s="444"/>
      <c r="G513" s="445"/>
      <c r="M513" s="446" t="s">
        <v>1818</v>
      </c>
      <c r="O513" s="433"/>
    </row>
    <row r="514" spans="1:104">
      <c r="A514" s="441"/>
      <c r="B514" s="442"/>
      <c r="C514" s="931" t="s">
        <v>1819</v>
      </c>
      <c r="D514" s="932"/>
      <c r="E514" s="443">
        <v>9.3000000000000007</v>
      </c>
      <c r="F514" s="444"/>
      <c r="G514" s="445"/>
      <c r="M514" s="446" t="s">
        <v>1819</v>
      </c>
      <c r="O514" s="433"/>
    </row>
    <row r="515" spans="1:104">
      <c r="A515" s="441"/>
      <c r="B515" s="442"/>
      <c r="C515" s="931" t="s">
        <v>1820</v>
      </c>
      <c r="D515" s="932"/>
      <c r="E515" s="443">
        <v>42.314999999999998</v>
      </c>
      <c r="F515" s="444"/>
      <c r="G515" s="445"/>
      <c r="M515" s="446" t="s">
        <v>1820</v>
      </c>
      <c r="O515" s="433"/>
    </row>
    <row r="516" spans="1:104">
      <c r="A516" s="441"/>
      <c r="B516" s="442"/>
      <c r="C516" s="931" t="s">
        <v>1821</v>
      </c>
      <c r="D516" s="932"/>
      <c r="E516" s="443">
        <v>39.51</v>
      </c>
      <c r="F516" s="444"/>
      <c r="G516" s="445"/>
      <c r="M516" s="446" t="s">
        <v>1821</v>
      </c>
      <c r="O516" s="433"/>
    </row>
    <row r="517" spans="1:104">
      <c r="A517" s="441"/>
      <c r="B517" s="442"/>
      <c r="C517" s="931" t="s">
        <v>1822</v>
      </c>
      <c r="D517" s="932"/>
      <c r="E517" s="443">
        <v>31.045999999999999</v>
      </c>
      <c r="F517" s="444"/>
      <c r="G517" s="445"/>
      <c r="M517" s="446" t="s">
        <v>1822</v>
      </c>
      <c r="O517" s="433"/>
    </row>
    <row r="518" spans="1:104">
      <c r="A518" s="441"/>
      <c r="B518" s="442"/>
      <c r="C518" s="931" t="s">
        <v>1823</v>
      </c>
      <c r="D518" s="932"/>
      <c r="E518" s="443">
        <v>35.787500000000001</v>
      </c>
      <c r="F518" s="444"/>
      <c r="G518" s="445"/>
      <c r="M518" s="446" t="s">
        <v>1823</v>
      </c>
      <c r="O518" s="433"/>
    </row>
    <row r="519" spans="1:104">
      <c r="A519" s="441"/>
      <c r="B519" s="442"/>
      <c r="C519" s="931" t="s">
        <v>1824</v>
      </c>
      <c r="D519" s="932"/>
      <c r="E519" s="443">
        <v>12.305</v>
      </c>
      <c r="F519" s="444"/>
      <c r="G519" s="445"/>
      <c r="M519" s="446" t="s">
        <v>1824</v>
      </c>
      <c r="O519" s="433"/>
    </row>
    <row r="520" spans="1:104">
      <c r="A520" s="441"/>
      <c r="B520" s="442"/>
      <c r="C520" s="931" t="s">
        <v>1825</v>
      </c>
      <c r="D520" s="932"/>
      <c r="E520" s="443">
        <v>59.612499999999997</v>
      </c>
      <c r="F520" s="444"/>
      <c r="G520" s="445"/>
      <c r="M520" s="446" t="s">
        <v>1825</v>
      </c>
      <c r="O520" s="433"/>
    </row>
    <row r="521" spans="1:104">
      <c r="A521" s="441"/>
      <c r="B521" s="442"/>
      <c r="C521" s="931" t="s">
        <v>1826</v>
      </c>
      <c r="D521" s="932"/>
      <c r="E521" s="443">
        <v>-5.4</v>
      </c>
      <c r="F521" s="444"/>
      <c r="G521" s="445"/>
      <c r="M521" s="446" t="s">
        <v>1826</v>
      </c>
      <c r="O521" s="433"/>
    </row>
    <row r="522" spans="1:104">
      <c r="A522" s="441"/>
      <c r="B522" s="442"/>
      <c r="C522" s="931" t="s">
        <v>1827</v>
      </c>
      <c r="D522" s="932"/>
      <c r="E522" s="443">
        <v>32.61</v>
      </c>
      <c r="F522" s="444"/>
      <c r="G522" s="445"/>
      <c r="M522" s="446" t="s">
        <v>1827</v>
      </c>
      <c r="O522" s="433"/>
    </row>
    <row r="523" spans="1:104">
      <c r="A523" s="441"/>
      <c r="B523" s="442"/>
      <c r="C523" s="933" t="s">
        <v>1603</v>
      </c>
      <c r="D523" s="932"/>
      <c r="E523" s="455">
        <v>325.12100000000004</v>
      </c>
      <c r="F523" s="444"/>
      <c r="G523" s="445"/>
      <c r="M523" s="446" t="s">
        <v>1603</v>
      </c>
      <c r="O523" s="433"/>
    </row>
    <row r="524" spans="1:104">
      <c r="A524" s="434">
        <v>126</v>
      </c>
      <c r="B524" s="435" t="s">
        <v>2084</v>
      </c>
      <c r="C524" s="436" t="s">
        <v>2085</v>
      </c>
      <c r="D524" s="437" t="s">
        <v>166</v>
      </c>
      <c r="E524" s="438">
        <v>165.4188</v>
      </c>
      <c r="F524" s="438"/>
      <c r="G524" s="439">
        <f>E524*F524</f>
        <v>0</v>
      </c>
      <c r="O524" s="433">
        <v>2</v>
      </c>
      <c r="AA524" s="407">
        <v>1</v>
      </c>
      <c r="AB524" s="407">
        <v>1</v>
      </c>
      <c r="AC524" s="407">
        <v>1</v>
      </c>
      <c r="AZ524" s="407">
        <v>1</v>
      </c>
      <c r="BA524" s="407">
        <f>IF(AZ524=1,G524,0)</f>
        <v>0</v>
      </c>
      <c r="BB524" s="407">
        <f>IF(AZ524=2,G524,0)</f>
        <v>0</v>
      </c>
      <c r="BC524" s="407">
        <f>IF(AZ524=3,G524,0)</f>
        <v>0</v>
      </c>
      <c r="BD524" s="407">
        <f>IF(AZ524=4,G524,0)</f>
        <v>0</v>
      </c>
      <c r="BE524" s="407">
        <f>IF(AZ524=5,G524,0)</f>
        <v>0</v>
      </c>
      <c r="CA524" s="440">
        <v>1</v>
      </c>
      <c r="CB524" s="440">
        <v>1</v>
      </c>
      <c r="CZ524" s="407">
        <v>0</v>
      </c>
    </row>
    <row r="525" spans="1:104">
      <c r="A525" s="441"/>
      <c r="B525" s="442"/>
      <c r="C525" s="931" t="s">
        <v>2086</v>
      </c>
      <c r="D525" s="932"/>
      <c r="E525" s="443">
        <v>0</v>
      </c>
      <c r="F525" s="444"/>
      <c r="G525" s="445"/>
      <c r="M525" s="446" t="s">
        <v>2086</v>
      </c>
      <c r="O525" s="433"/>
    </row>
    <row r="526" spans="1:104">
      <c r="A526" s="441"/>
      <c r="B526" s="442"/>
      <c r="C526" s="931" t="s">
        <v>2087</v>
      </c>
      <c r="D526" s="932"/>
      <c r="E526" s="443">
        <v>56.107999999999997</v>
      </c>
      <c r="F526" s="444"/>
      <c r="G526" s="445"/>
      <c r="M526" s="446" t="s">
        <v>2087</v>
      </c>
      <c r="O526" s="433"/>
    </row>
    <row r="527" spans="1:104">
      <c r="A527" s="441"/>
      <c r="B527" s="442"/>
      <c r="C527" s="931" t="s">
        <v>2088</v>
      </c>
      <c r="D527" s="932"/>
      <c r="E527" s="443">
        <v>44.744</v>
      </c>
      <c r="F527" s="444"/>
      <c r="G527" s="445"/>
      <c r="M527" s="446" t="s">
        <v>2088</v>
      </c>
      <c r="O527" s="433"/>
    </row>
    <row r="528" spans="1:104">
      <c r="A528" s="441"/>
      <c r="B528" s="442"/>
      <c r="C528" s="931" t="s">
        <v>2089</v>
      </c>
      <c r="D528" s="932"/>
      <c r="E528" s="443">
        <v>-2.4</v>
      </c>
      <c r="F528" s="444"/>
      <c r="G528" s="445"/>
      <c r="M528" s="446" t="s">
        <v>2089</v>
      </c>
      <c r="O528" s="433"/>
    </row>
    <row r="529" spans="1:104">
      <c r="A529" s="441"/>
      <c r="B529" s="442"/>
      <c r="C529" s="931" t="s">
        <v>2090</v>
      </c>
      <c r="D529" s="932"/>
      <c r="E529" s="443">
        <v>31.378</v>
      </c>
      <c r="F529" s="444"/>
      <c r="G529" s="445"/>
      <c r="M529" s="446" t="s">
        <v>2090</v>
      </c>
      <c r="O529" s="433"/>
    </row>
    <row r="530" spans="1:104">
      <c r="A530" s="441"/>
      <c r="B530" s="442"/>
      <c r="C530" s="931" t="s">
        <v>2091</v>
      </c>
      <c r="D530" s="932"/>
      <c r="E530" s="443">
        <v>-3.6</v>
      </c>
      <c r="F530" s="444"/>
      <c r="G530" s="445"/>
      <c r="M530" s="446" t="s">
        <v>2091</v>
      </c>
      <c r="O530" s="433"/>
    </row>
    <row r="531" spans="1:104">
      <c r="A531" s="441"/>
      <c r="B531" s="442"/>
      <c r="C531" s="931" t="s">
        <v>2092</v>
      </c>
      <c r="D531" s="932"/>
      <c r="E531" s="443">
        <v>39.188800000000001</v>
      </c>
      <c r="F531" s="444"/>
      <c r="G531" s="445"/>
      <c r="M531" s="446" t="s">
        <v>2092</v>
      </c>
      <c r="O531" s="433"/>
    </row>
    <row r="532" spans="1:104">
      <c r="A532" s="434">
        <v>127</v>
      </c>
      <c r="B532" s="435" t="s">
        <v>2093</v>
      </c>
      <c r="C532" s="436" t="s">
        <v>2094</v>
      </c>
      <c r="D532" s="437" t="s">
        <v>166</v>
      </c>
      <c r="E532" s="438">
        <v>109.3108</v>
      </c>
      <c r="F532" s="438"/>
      <c r="G532" s="439">
        <f>E532*F532</f>
        <v>0</v>
      </c>
      <c r="O532" s="433">
        <v>2</v>
      </c>
      <c r="AA532" s="407">
        <v>1</v>
      </c>
      <c r="AB532" s="407">
        <v>1</v>
      </c>
      <c r="AC532" s="407">
        <v>1</v>
      </c>
      <c r="AZ532" s="407">
        <v>1</v>
      </c>
      <c r="BA532" s="407">
        <f>IF(AZ532=1,G532,0)</f>
        <v>0</v>
      </c>
      <c r="BB532" s="407">
        <f>IF(AZ532=2,G532,0)</f>
        <v>0</v>
      </c>
      <c r="BC532" s="407">
        <f>IF(AZ532=3,G532,0)</f>
        <v>0</v>
      </c>
      <c r="BD532" s="407">
        <f>IF(AZ532=4,G532,0)</f>
        <v>0</v>
      </c>
      <c r="BE532" s="407">
        <f>IF(AZ532=5,G532,0)</f>
        <v>0</v>
      </c>
      <c r="CA532" s="440">
        <v>1</v>
      </c>
      <c r="CB532" s="440">
        <v>1</v>
      </c>
      <c r="CZ532" s="407">
        <v>0</v>
      </c>
    </row>
    <row r="533" spans="1:104">
      <c r="A533" s="441"/>
      <c r="B533" s="442"/>
      <c r="C533" s="931" t="s">
        <v>2086</v>
      </c>
      <c r="D533" s="932"/>
      <c r="E533" s="443">
        <v>0</v>
      </c>
      <c r="F533" s="444"/>
      <c r="G533" s="445"/>
      <c r="M533" s="446" t="s">
        <v>2086</v>
      </c>
      <c r="O533" s="433"/>
    </row>
    <row r="534" spans="1:104">
      <c r="A534" s="441"/>
      <c r="B534" s="442"/>
      <c r="C534" s="931" t="s">
        <v>2088</v>
      </c>
      <c r="D534" s="932"/>
      <c r="E534" s="443">
        <v>44.744</v>
      </c>
      <c r="F534" s="444"/>
      <c r="G534" s="445"/>
      <c r="M534" s="446" t="s">
        <v>2088</v>
      </c>
      <c r="O534" s="433"/>
    </row>
    <row r="535" spans="1:104">
      <c r="A535" s="441"/>
      <c r="B535" s="442"/>
      <c r="C535" s="931" t="s">
        <v>2089</v>
      </c>
      <c r="D535" s="932"/>
      <c r="E535" s="443">
        <v>-2.4</v>
      </c>
      <c r="F535" s="444"/>
      <c r="G535" s="445"/>
      <c r="M535" s="446" t="s">
        <v>2089</v>
      </c>
      <c r="O535" s="433"/>
    </row>
    <row r="536" spans="1:104">
      <c r="A536" s="441"/>
      <c r="B536" s="442"/>
      <c r="C536" s="931" t="s">
        <v>2090</v>
      </c>
      <c r="D536" s="932"/>
      <c r="E536" s="443">
        <v>31.378</v>
      </c>
      <c r="F536" s="444"/>
      <c r="G536" s="445"/>
      <c r="M536" s="446" t="s">
        <v>2090</v>
      </c>
      <c r="O536" s="433"/>
    </row>
    <row r="537" spans="1:104">
      <c r="A537" s="441"/>
      <c r="B537" s="442"/>
      <c r="C537" s="931" t="s">
        <v>2091</v>
      </c>
      <c r="D537" s="932"/>
      <c r="E537" s="443">
        <v>-3.6</v>
      </c>
      <c r="F537" s="444"/>
      <c r="G537" s="445"/>
      <c r="M537" s="446" t="s">
        <v>2091</v>
      </c>
      <c r="O537" s="433"/>
    </row>
    <row r="538" spans="1:104">
      <c r="A538" s="441"/>
      <c r="B538" s="442"/>
      <c r="C538" s="931" t="s">
        <v>2092</v>
      </c>
      <c r="D538" s="932"/>
      <c r="E538" s="443">
        <v>39.188800000000001</v>
      </c>
      <c r="F538" s="444"/>
      <c r="G538" s="445"/>
      <c r="M538" s="446" t="s">
        <v>2092</v>
      </c>
      <c r="O538" s="433"/>
    </row>
    <row r="539" spans="1:104">
      <c r="A539" s="434">
        <v>128</v>
      </c>
      <c r="B539" s="435" t="s">
        <v>2095</v>
      </c>
      <c r="C539" s="436" t="s">
        <v>2096</v>
      </c>
      <c r="D539" s="437" t="s">
        <v>166</v>
      </c>
      <c r="E539" s="438">
        <v>24.08</v>
      </c>
      <c r="F539" s="438"/>
      <c r="G539" s="439">
        <f>E539*F539</f>
        <v>0</v>
      </c>
      <c r="O539" s="433">
        <v>2</v>
      </c>
      <c r="AA539" s="407">
        <v>1</v>
      </c>
      <c r="AB539" s="407">
        <v>1</v>
      </c>
      <c r="AC539" s="407">
        <v>1</v>
      </c>
      <c r="AZ539" s="407">
        <v>1</v>
      </c>
      <c r="BA539" s="407">
        <f>IF(AZ539=1,G539,0)</f>
        <v>0</v>
      </c>
      <c r="BB539" s="407">
        <f>IF(AZ539=2,G539,0)</f>
        <v>0</v>
      </c>
      <c r="BC539" s="407">
        <f>IF(AZ539=3,G539,0)</f>
        <v>0</v>
      </c>
      <c r="BD539" s="407">
        <f>IF(AZ539=4,G539,0)</f>
        <v>0</v>
      </c>
      <c r="BE539" s="407">
        <f>IF(AZ539=5,G539,0)</f>
        <v>0</v>
      </c>
      <c r="CA539" s="440">
        <v>1</v>
      </c>
      <c r="CB539" s="440">
        <v>1</v>
      </c>
      <c r="CZ539" s="407">
        <v>0</v>
      </c>
    </row>
    <row r="540" spans="1:104">
      <c r="A540" s="441"/>
      <c r="B540" s="442"/>
      <c r="C540" s="931" t="s">
        <v>2097</v>
      </c>
      <c r="D540" s="932"/>
      <c r="E540" s="443">
        <v>0</v>
      </c>
      <c r="F540" s="444"/>
      <c r="G540" s="445"/>
      <c r="M540" s="446" t="s">
        <v>2097</v>
      </c>
      <c r="O540" s="433"/>
    </row>
    <row r="541" spans="1:104">
      <c r="A541" s="441"/>
      <c r="B541" s="442"/>
      <c r="C541" s="931" t="s">
        <v>2098</v>
      </c>
      <c r="D541" s="932"/>
      <c r="E541" s="443">
        <v>0</v>
      </c>
      <c r="F541" s="444"/>
      <c r="G541" s="445"/>
      <c r="M541" s="446" t="s">
        <v>2098</v>
      </c>
      <c r="O541" s="433"/>
    </row>
    <row r="542" spans="1:104">
      <c r="A542" s="441"/>
      <c r="B542" s="442"/>
      <c r="C542" s="931" t="s">
        <v>2099</v>
      </c>
      <c r="D542" s="932"/>
      <c r="E542" s="443">
        <v>8.68</v>
      </c>
      <c r="F542" s="444"/>
      <c r="G542" s="445"/>
      <c r="M542" s="446" t="s">
        <v>2099</v>
      </c>
      <c r="O542" s="433"/>
    </row>
    <row r="543" spans="1:104">
      <c r="A543" s="441"/>
      <c r="B543" s="442"/>
      <c r="C543" s="931" t="s">
        <v>2100</v>
      </c>
      <c r="D543" s="932"/>
      <c r="E543" s="443">
        <v>8.1199999999999992</v>
      </c>
      <c r="F543" s="444"/>
      <c r="G543" s="445"/>
      <c r="M543" s="446" t="s">
        <v>2100</v>
      </c>
      <c r="O543" s="433"/>
    </row>
    <row r="544" spans="1:104">
      <c r="A544" s="441"/>
      <c r="B544" s="442"/>
      <c r="C544" s="931" t="s">
        <v>2101</v>
      </c>
      <c r="D544" s="932"/>
      <c r="E544" s="443">
        <v>7.28</v>
      </c>
      <c r="F544" s="444"/>
      <c r="G544" s="445"/>
      <c r="M544" s="446" t="s">
        <v>2101</v>
      </c>
      <c r="O544" s="433"/>
    </row>
    <row r="545" spans="1:104">
      <c r="A545" s="434">
        <v>129</v>
      </c>
      <c r="B545" s="435" t="s">
        <v>2102</v>
      </c>
      <c r="C545" s="436" t="s">
        <v>2103</v>
      </c>
      <c r="D545" s="437" t="s">
        <v>166</v>
      </c>
      <c r="E545" s="438">
        <v>191.07</v>
      </c>
      <c r="F545" s="438"/>
      <c r="G545" s="439">
        <f>E545*F545</f>
        <v>0</v>
      </c>
      <c r="O545" s="433">
        <v>2</v>
      </c>
      <c r="AA545" s="407">
        <v>12</v>
      </c>
      <c r="AB545" s="407">
        <v>0</v>
      </c>
      <c r="AC545" s="407">
        <v>267</v>
      </c>
      <c r="AZ545" s="407">
        <v>1</v>
      </c>
      <c r="BA545" s="407">
        <f>IF(AZ545=1,G545,0)</f>
        <v>0</v>
      </c>
      <c r="BB545" s="407">
        <f>IF(AZ545=2,G545,0)</f>
        <v>0</v>
      </c>
      <c r="BC545" s="407">
        <f>IF(AZ545=3,G545,0)</f>
        <v>0</v>
      </c>
      <c r="BD545" s="407">
        <f>IF(AZ545=4,G545,0)</f>
        <v>0</v>
      </c>
      <c r="BE545" s="407">
        <f>IF(AZ545=5,G545,0)</f>
        <v>0</v>
      </c>
      <c r="CA545" s="440">
        <v>12</v>
      </c>
      <c r="CB545" s="440">
        <v>0</v>
      </c>
      <c r="CZ545" s="407">
        <v>2.0000000000000002E-5</v>
      </c>
    </row>
    <row r="546" spans="1:104">
      <c r="A546" s="441"/>
      <c r="B546" s="442"/>
      <c r="C546" s="931" t="s">
        <v>2104</v>
      </c>
      <c r="D546" s="932"/>
      <c r="E546" s="443">
        <v>147.78</v>
      </c>
      <c r="F546" s="444"/>
      <c r="G546" s="445"/>
      <c r="M546" s="446" t="s">
        <v>2104</v>
      </c>
      <c r="O546" s="433"/>
    </row>
    <row r="547" spans="1:104">
      <c r="A547" s="441"/>
      <c r="B547" s="442"/>
      <c r="C547" s="931" t="s">
        <v>2105</v>
      </c>
      <c r="D547" s="932"/>
      <c r="E547" s="443">
        <v>22.29</v>
      </c>
      <c r="F547" s="444"/>
      <c r="G547" s="445"/>
      <c r="M547" s="446" t="s">
        <v>2105</v>
      </c>
      <c r="O547" s="433"/>
    </row>
    <row r="548" spans="1:104">
      <c r="A548" s="441"/>
      <c r="B548" s="442"/>
      <c r="C548" s="931" t="s">
        <v>2106</v>
      </c>
      <c r="D548" s="932"/>
      <c r="E548" s="443">
        <v>21</v>
      </c>
      <c r="F548" s="444"/>
      <c r="G548" s="445"/>
      <c r="M548" s="446" t="s">
        <v>2106</v>
      </c>
      <c r="O548" s="433"/>
    </row>
    <row r="549" spans="1:104" ht="22.5">
      <c r="A549" s="434">
        <v>130</v>
      </c>
      <c r="B549" s="435" t="s">
        <v>2107</v>
      </c>
      <c r="C549" s="436" t="s">
        <v>2108</v>
      </c>
      <c r="D549" s="437" t="s">
        <v>1545</v>
      </c>
      <c r="E549" s="438">
        <v>2</v>
      </c>
      <c r="F549" s="438"/>
      <c r="G549" s="439">
        <f>E549*F549</f>
        <v>0</v>
      </c>
      <c r="O549" s="433">
        <v>2</v>
      </c>
      <c r="AA549" s="407">
        <v>12</v>
      </c>
      <c r="AB549" s="407">
        <v>0</v>
      </c>
      <c r="AC549" s="407">
        <v>22</v>
      </c>
      <c r="AZ549" s="407">
        <v>1</v>
      </c>
      <c r="BA549" s="407">
        <f>IF(AZ549=1,G549,0)</f>
        <v>0</v>
      </c>
      <c r="BB549" s="407">
        <f>IF(AZ549=2,G549,0)</f>
        <v>0</v>
      </c>
      <c r="BC549" s="407">
        <f>IF(AZ549=3,G549,0)</f>
        <v>0</v>
      </c>
      <c r="BD549" s="407">
        <f>IF(AZ549=4,G549,0)</f>
        <v>0</v>
      </c>
      <c r="BE549" s="407">
        <f>IF(AZ549=5,G549,0)</f>
        <v>0</v>
      </c>
      <c r="CA549" s="440">
        <v>12</v>
      </c>
      <c r="CB549" s="440">
        <v>0</v>
      </c>
      <c r="CZ549" s="407">
        <v>0</v>
      </c>
    </row>
    <row r="550" spans="1:104">
      <c r="A550" s="441"/>
      <c r="B550" s="442"/>
      <c r="C550" s="931" t="s">
        <v>2109</v>
      </c>
      <c r="D550" s="932"/>
      <c r="E550" s="443">
        <v>0</v>
      </c>
      <c r="F550" s="444"/>
      <c r="G550" s="445"/>
      <c r="M550" s="446" t="s">
        <v>2109</v>
      </c>
      <c r="O550" s="433"/>
    </row>
    <row r="551" spans="1:104">
      <c r="A551" s="441"/>
      <c r="B551" s="442"/>
      <c r="C551" s="931" t="s">
        <v>2110</v>
      </c>
      <c r="D551" s="932"/>
      <c r="E551" s="443">
        <v>1</v>
      </c>
      <c r="F551" s="444"/>
      <c r="G551" s="445"/>
      <c r="M551" s="446" t="s">
        <v>2110</v>
      </c>
      <c r="O551" s="433"/>
    </row>
    <row r="552" spans="1:104">
      <c r="A552" s="441"/>
      <c r="B552" s="442"/>
      <c r="C552" s="931" t="s">
        <v>2111</v>
      </c>
      <c r="D552" s="932"/>
      <c r="E552" s="443">
        <v>1</v>
      </c>
      <c r="F552" s="444"/>
      <c r="G552" s="445"/>
      <c r="M552" s="446" t="s">
        <v>2111</v>
      </c>
      <c r="O552" s="433"/>
    </row>
    <row r="553" spans="1:104" ht="22.5">
      <c r="A553" s="434">
        <v>131</v>
      </c>
      <c r="B553" s="435" t="s">
        <v>2112</v>
      </c>
      <c r="C553" s="436" t="s">
        <v>2113</v>
      </c>
      <c r="D553" s="437" t="s">
        <v>166</v>
      </c>
      <c r="E553" s="438">
        <v>136.77850000000001</v>
      </c>
      <c r="F553" s="438"/>
      <c r="G553" s="439">
        <f>E553*F553</f>
        <v>0</v>
      </c>
      <c r="O553" s="433">
        <v>2</v>
      </c>
      <c r="AA553" s="407">
        <v>12</v>
      </c>
      <c r="AB553" s="407">
        <v>0</v>
      </c>
      <c r="AC553" s="407">
        <v>181</v>
      </c>
      <c r="AZ553" s="407">
        <v>1</v>
      </c>
      <c r="BA553" s="407">
        <f>IF(AZ553=1,G553,0)</f>
        <v>0</v>
      </c>
      <c r="BB553" s="407">
        <f>IF(AZ553=2,G553,0)</f>
        <v>0</v>
      </c>
      <c r="BC553" s="407">
        <f>IF(AZ553=3,G553,0)</f>
        <v>0</v>
      </c>
      <c r="BD553" s="407">
        <f>IF(AZ553=4,G553,0)</f>
        <v>0</v>
      </c>
      <c r="BE553" s="407">
        <f>IF(AZ553=5,G553,0)</f>
        <v>0</v>
      </c>
      <c r="CA553" s="440">
        <v>12</v>
      </c>
      <c r="CB553" s="440">
        <v>0</v>
      </c>
      <c r="CZ553" s="407">
        <v>0</v>
      </c>
    </row>
    <row r="554" spans="1:104">
      <c r="A554" s="441"/>
      <c r="B554" s="442"/>
      <c r="C554" s="931" t="s">
        <v>2114</v>
      </c>
      <c r="D554" s="932"/>
      <c r="E554" s="443">
        <v>0</v>
      </c>
      <c r="F554" s="444"/>
      <c r="G554" s="445"/>
      <c r="M554" s="446" t="s">
        <v>2114</v>
      </c>
      <c r="O554" s="433"/>
    </row>
    <row r="555" spans="1:104">
      <c r="A555" s="441"/>
      <c r="B555" s="442"/>
      <c r="C555" s="931" t="s">
        <v>1679</v>
      </c>
      <c r="D555" s="932"/>
      <c r="E555" s="443">
        <v>0</v>
      </c>
      <c r="F555" s="444"/>
      <c r="G555" s="445"/>
      <c r="M555" s="446" t="s">
        <v>1679</v>
      </c>
      <c r="O555" s="433"/>
    </row>
    <row r="556" spans="1:104">
      <c r="A556" s="441"/>
      <c r="B556" s="442"/>
      <c r="C556" s="931" t="s">
        <v>1680</v>
      </c>
      <c r="D556" s="932"/>
      <c r="E556" s="443">
        <v>16.705500000000001</v>
      </c>
      <c r="F556" s="444"/>
      <c r="G556" s="445"/>
      <c r="M556" s="446" t="s">
        <v>1680</v>
      </c>
      <c r="O556" s="433"/>
    </row>
    <row r="557" spans="1:104">
      <c r="A557" s="441"/>
      <c r="B557" s="442"/>
      <c r="C557" s="931" t="s">
        <v>1681</v>
      </c>
      <c r="D557" s="932"/>
      <c r="E557" s="443">
        <v>14.9175</v>
      </c>
      <c r="F557" s="444"/>
      <c r="G557" s="445"/>
      <c r="M557" s="446" t="s">
        <v>1681</v>
      </c>
      <c r="O557" s="433"/>
    </row>
    <row r="558" spans="1:104">
      <c r="A558" s="441"/>
      <c r="B558" s="442"/>
      <c r="C558" s="931" t="s">
        <v>1682</v>
      </c>
      <c r="D558" s="932"/>
      <c r="E558" s="443">
        <v>20.359500000000001</v>
      </c>
      <c r="F558" s="444"/>
      <c r="G558" s="445"/>
      <c r="M558" s="446" t="s">
        <v>1682</v>
      </c>
      <c r="O558" s="433"/>
    </row>
    <row r="559" spans="1:104">
      <c r="A559" s="441"/>
      <c r="B559" s="442"/>
      <c r="C559" s="931" t="s">
        <v>1683</v>
      </c>
      <c r="D559" s="932"/>
      <c r="E559" s="443">
        <v>0</v>
      </c>
      <c r="F559" s="444"/>
      <c r="G559" s="445"/>
      <c r="M559" s="446" t="s">
        <v>1683</v>
      </c>
      <c r="O559" s="433"/>
    </row>
    <row r="560" spans="1:104">
      <c r="A560" s="441"/>
      <c r="B560" s="442"/>
      <c r="C560" s="931" t="s">
        <v>1684</v>
      </c>
      <c r="D560" s="932"/>
      <c r="E560" s="443">
        <v>6.141</v>
      </c>
      <c r="F560" s="444"/>
      <c r="G560" s="445"/>
      <c r="M560" s="446" t="s">
        <v>1684</v>
      </c>
      <c r="O560" s="433"/>
    </row>
    <row r="561" spans="1:104">
      <c r="A561" s="441"/>
      <c r="B561" s="442"/>
      <c r="C561" s="931" t="s">
        <v>1685</v>
      </c>
      <c r="D561" s="932"/>
      <c r="E561" s="443">
        <v>12.4053</v>
      </c>
      <c r="F561" s="444"/>
      <c r="G561" s="445"/>
      <c r="M561" s="446" t="s">
        <v>1685</v>
      </c>
      <c r="O561" s="433"/>
    </row>
    <row r="562" spans="1:104">
      <c r="A562" s="441"/>
      <c r="B562" s="442"/>
      <c r="C562" s="931" t="s">
        <v>1686</v>
      </c>
      <c r="D562" s="932"/>
      <c r="E562" s="443">
        <v>2.6549999999999998</v>
      </c>
      <c r="F562" s="444"/>
      <c r="G562" s="445"/>
      <c r="M562" s="446" t="s">
        <v>1686</v>
      </c>
      <c r="O562" s="433"/>
    </row>
    <row r="563" spans="1:104">
      <c r="A563" s="441"/>
      <c r="B563" s="442"/>
      <c r="C563" s="933" t="s">
        <v>1603</v>
      </c>
      <c r="D563" s="932"/>
      <c r="E563" s="455">
        <v>73.183800000000005</v>
      </c>
      <c r="F563" s="444"/>
      <c r="G563" s="445"/>
      <c r="M563" s="446" t="s">
        <v>1603</v>
      </c>
      <c r="O563" s="433"/>
    </row>
    <row r="564" spans="1:104">
      <c r="A564" s="441"/>
      <c r="B564" s="442"/>
      <c r="C564" s="931" t="s">
        <v>2115</v>
      </c>
      <c r="D564" s="932"/>
      <c r="E564" s="443">
        <v>0</v>
      </c>
      <c r="F564" s="444"/>
      <c r="G564" s="445"/>
      <c r="M564" s="446" t="s">
        <v>2115</v>
      </c>
      <c r="O564" s="433"/>
    </row>
    <row r="565" spans="1:104">
      <c r="A565" s="441"/>
      <c r="B565" s="442"/>
      <c r="C565" s="931" t="s">
        <v>1688</v>
      </c>
      <c r="D565" s="932"/>
      <c r="E565" s="443">
        <v>0</v>
      </c>
      <c r="F565" s="444"/>
      <c r="G565" s="445"/>
      <c r="M565" s="446" t="s">
        <v>1688</v>
      </c>
      <c r="O565" s="433"/>
    </row>
    <row r="566" spans="1:104">
      <c r="A566" s="441"/>
      <c r="B566" s="442"/>
      <c r="C566" s="931" t="s">
        <v>1689</v>
      </c>
      <c r="D566" s="932"/>
      <c r="E566" s="443">
        <v>14.545999999999999</v>
      </c>
      <c r="F566" s="444"/>
      <c r="G566" s="445"/>
      <c r="M566" s="446" t="s">
        <v>1689</v>
      </c>
      <c r="O566" s="433"/>
    </row>
    <row r="567" spans="1:104">
      <c r="A567" s="441"/>
      <c r="B567" s="442"/>
      <c r="C567" s="931" t="s">
        <v>1690</v>
      </c>
      <c r="D567" s="932"/>
      <c r="E567" s="443">
        <v>13.8575</v>
      </c>
      <c r="F567" s="444"/>
      <c r="G567" s="445"/>
      <c r="M567" s="446" t="s">
        <v>1690</v>
      </c>
      <c r="O567" s="433"/>
    </row>
    <row r="568" spans="1:104">
      <c r="A568" s="441"/>
      <c r="B568" s="442"/>
      <c r="C568" s="931" t="s">
        <v>1691</v>
      </c>
      <c r="D568" s="932"/>
      <c r="E568" s="443">
        <v>14.5762</v>
      </c>
      <c r="F568" s="444"/>
      <c r="G568" s="445"/>
      <c r="M568" s="446" t="s">
        <v>1691</v>
      </c>
      <c r="O568" s="433"/>
    </row>
    <row r="569" spans="1:104">
      <c r="A569" s="441"/>
      <c r="B569" s="442"/>
      <c r="C569" s="931" t="s">
        <v>1692</v>
      </c>
      <c r="D569" s="932"/>
      <c r="E569" s="443">
        <v>20.614999999999998</v>
      </c>
      <c r="F569" s="444"/>
      <c r="G569" s="445"/>
      <c r="M569" s="446" t="s">
        <v>1692</v>
      </c>
      <c r="O569" s="433"/>
    </row>
    <row r="570" spans="1:104">
      <c r="A570" s="441"/>
      <c r="B570" s="442"/>
      <c r="C570" s="933" t="s">
        <v>1603</v>
      </c>
      <c r="D570" s="932"/>
      <c r="E570" s="455">
        <v>63.594700000000003</v>
      </c>
      <c r="F570" s="444"/>
      <c r="G570" s="445"/>
      <c r="M570" s="446" t="s">
        <v>1603</v>
      </c>
      <c r="O570" s="433"/>
    </row>
    <row r="571" spans="1:104">
      <c r="A571" s="447"/>
      <c r="B571" s="448" t="s">
        <v>1581</v>
      </c>
      <c r="C571" s="449" t="str">
        <f>CONCATENATE(B449," ",C449)</f>
        <v>97 Prorážení otvorů</v>
      </c>
      <c r="D571" s="450"/>
      <c r="E571" s="451"/>
      <c r="F571" s="452"/>
      <c r="G571" s="453">
        <f>SUM(G449:G570)</f>
        <v>0</v>
      </c>
      <c r="O571" s="433">
        <v>4</v>
      </c>
      <c r="BA571" s="454">
        <f>SUM(BA449:BA570)</f>
        <v>0</v>
      </c>
      <c r="BB571" s="454">
        <f>SUM(BB449:BB570)</f>
        <v>0</v>
      </c>
      <c r="BC571" s="454">
        <f>SUM(BC449:BC570)</f>
        <v>0</v>
      </c>
      <c r="BD571" s="454">
        <f>SUM(BD449:BD570)</f>
        <v>0</v>
      </c>
      <c r="BE571" s="454">
        <f>SUM(BE449:BE570)</f>
        <v>0</v>
      </c>
    </row>
    <row r="572" spans="1:104">
      <c r="A572" s="426" t="s">
        <v>1356</v>
      </c>
      <c r="B572" s="427" t="s">
        <v>2116</v>
      </c>
      <c r="C572" s="428" t="s">
        <v>2117</v>
      </c>
      <c r="D572" s="429"/>
      <c r="E572" s="430"/>
      <c r="F572" s="430"/>
      <c r="G572" s="431"/>
      <c r="H572" s="432"/>
      <c r="I572" s="432"/>
      <c r="O572" s="433">
        <v>1</v>
      </c>
    </row>
    <row r="573" spans="1:104">
      <c r="A573" s="434">
        <v>132</v>
      </c>
      <c r="B573" s="435" t="s">
        <v>2118</v>
      </c>
      <c r="C573" s="436" t="s">
        <v>2119</v>
      </c>
      <c r="D573" s="437" t="s">
        <v>1674</v>
      </c>
      <c r="E573" s="438">
        <v>339.34160518700003</v>
      </c>
      <c r="F573" s="438"/>
      <c r="G573" s="439">
        <f>E573*F573</f>
        <v>0</v>
      </c>
      <c r="O573" s="433">
        <v>2</v>
      </c>
      <c r="AA573" s="407">
        <v>7</v>
      </c>
      <c r="AB573" s="407">
        <v>1</v>
      </c>
      <c r="AC573" s="407">
        <v>2</v>
      </c>
      <c r="AZ573" s="407">
        <v>1</v>
      </c>
      <c r="BA573" s="407">
        <f>IF(AZ573=1,G573,0)</f>
        <v>0</v>
      </c>
      <c r="BB573" s="407">
        <f>IF(AZ573=2,G573,0)</f>
        <v>0</v>
      </c>
      <c r="BC573" s="407">
        <f>IF(AZ573=3,G573,0)</f>
        <v>0</v>
      </c>
      <c r="BD573" s="407">
        <f>IF(AZ573=4,G573,0)</f>
        <v>0</v>
      </c>
      <c r="BE573" s="407">
        <f>IF(AZ573=5,G573,0)</f>
        <v>0</v>
      </c>
      <c r="CA573" s="440">
        <v>7</v>
      </c>
      <c r="CB573" s="440">
        <v>1</v>
      </c>
      <c r="CZ573" s="407">
        <v>0</v>
      </c>
    </row>
    <row r="574" spans="1:104">
      <c r="A574" s="447"/>
      <c r="B574" s="448" t="s">
        <v>1581</v>
      </c>
      <c r="C574" s="449" t="str">
        <f>CONCATENATE(B572," ",C572)</f>
        <v>99 Staveništní přesun hmot</v>
      </c>
      <c r="D574" s="450"/>
      <c r="E574" s="451"/>
      <c r="F574" s="452"/>
      <c r="G574" s="453">
        <f>SUM(G572:G573)</f>
        <v>0</v>
      </c>
      <c r="O574" s="433">
        <v>4</v>
      </c>
      <c r="BA574" s="454">
        <f>SUM(BA572:BA573)</f>
        <v>0</v>
      </c>
      <c r="BB574" s="454">
        <f>SUM(BB572:BB573)</f>
        <v>0</v>
      </c>
      <c r="BC574" s="454">
        <f>SUM(BC572:BC573)</f>
        <v>0</v>
      </c>
      <c r="BD574" s="454">
        <f>SUM(BD572:BD573)</f>
        <v>0</v>
      </c>
      <c r="BE574" s="454">
        <f>SUM(BE572:BE573)</f>
        <v>0</v>
      </c>
    </row>
    <row r="575" spans="1:104">
      <c r="A575" s="426" t="s">
        <v>1356</v>
      </c>
      <c r="B575" s="427" t="s">
        <v>2120</v>
      </c>
      <c r="C575" s="428" t="s">
        <v>2121</v>
      </c>
      <c r="D575" s="429"/>
      <c r="E575" s="430"/>
      <c r="F575" s="430"/>
      <c r="G575" s="431"/>
      <c r="H575" s="432"/>
      <c r="I575" s="432"/>
      <c r="O575" s="433">
        <v>1</v>
      </c>
    </row>
    <row r="576" spans="1:104" ht="22.5">
      <c r="A576" s="434">
        <v>133</v>
      </c>
      <c r="B576" s="435" t="s">
        <v>2122</v>
      </c>
      <c r="C576" s="436" t="s">
        <v>2123</v>
      </c>
      <c r="D576" s="437" t="s">
        <v>166</v>
      </c>
      <c r="E576" s="438">
        <v>26.195</v>
      </c>
      <c r="F576" s="438"/>
      <c r="G576" s="439">
        <f>E576*F576</f>
        <v>0</v>
      </c>
      <c r="O576" s="433">
        <v>2</v>
      </c>
      <c r="AA576" s="407">
        <v>1</v>
      </c>
      <c r="AB576" s="407">
        <v>7</v>
      </c>
      <c r="AC576" s="407">
        <v>7</v>
      </c>
      <c r="AZ576" s="407">
        <v>2</v>
      </c>
      <c r="BA576" s="407">
        <f>IF(AZ576=1,G576,0)</f>
        <v>0</v>
      </c>
      <c r="BB576" s="407">
        <f>IF(AZ576=2,G576,0)</f>
        <v>0</v>
      </c>
      <c r="BC576" s="407">
        <f>IF(AZ576=3,G576,0)</f>
        <v>0</v>
      </c>
      <c r="BD576" s="407">
        <f>IF(AZ576=4,G576,0)</f>
        <v>0</v>
      </c>
      <c r="BE576" s="407">
        <f>IF(AZ576=5,G576,0)</f>
        <v>0</v>
      </c>
      <c r="CA576" s="440">
        <v>1</v>
      </c>
      <c r="CB576" s="440">
        <v>7</v>
      </c>
      <c r="CZ576" s="407">
        <v>4.4000000000000002E-4</v>
      </c>
    </row>
    <row r="577" spans="1:104">
      <c r="A577" s="441"/>
      <c r="B577" s="442"/>
      <c r="C577" s="931" t="s">
        <v>2124</v>
      </c>
      <c r="D577" s="932"/>
      <c r="E577" s="443">
        <v>0</v>
      </c>
      <c r="F577" s="444"/>
      <c r="G577" s="445"/>
      <c r="M577" s="446" t="s">
        <v>2124</v>
      </c>
      <c r="O577" s="433"/>
    </row>
    <row r="578" spans="1:104">
      <c r="A578" s="441"/>
      <c r="B578" s="442"/>
      <c r="C578" s="931" t="s">
        <v>2125</v>
      </c>
      <c r="D578" s="932"/>
      <c r="E578" s="443">
        <v>0</v>
      </c>
      <c r="F578" s="444"/>
      <c r="G578" s="445"/>
      <c r="M578" s="446" t="s">
        <v>2125</v>
      </c>
      <c r="O578" s="433"/>
    </row>
    <row r="579" spans="1:104">
      <c r="A579" s="441"/>
      <c r="B579" s="442"/>
      <c r="C579" s="931" t="s">
        <v>2126</v>
      </c>
      <c r="D579" s="932"/>
      <c r="E579" s="443">
        <v>3.87</v>
      </c>
      <c r="F579" s="444"/>
      <c r="G579" s="445"/>
      <c r="M579" s="446" t="s">
        <v>2126</v>
      </c>
      <c r="O579" s="433"/>
    </row>
    <row r="580" spans="1:104">
      <c r="A580" s="441"/>
      <c r="B580" s="442"/>
      <c r="C580" s="931" t="s">
        <v>2127</v>
      </c>
      <c r="D580" s="932"/>
      <c r="E580" s="443">
        <v>3.8250000000000002</v>
      </c>
      <c r="F580" s="444"/>
      <c r="G580" s="445"/>
      <c r="M580" s="446" t="s">
        <v>2127</v>
      </c>
      <c r="O580" s="433"/>
    </row>
    <row r="581" spans="1:104">
      <c r="A581" s="441"/>
      <c r="B581" s="442"/>
      <c r="C581" s="931" t="s">
        <v>2128</v>
      </c>
      <c r="D581" s="932"/>
      <c r="E581" s="443">
        <v>4.1550000000000002</v>
      </c>
      <c r="F581" s="444"/>
      <c r="G581" s="445"/>
      <c r="M581" s="446" t="s">
        <v>2128</v>
      </c>
      <c r="O581" s="433"/>
    </row>
    <row r="582" spans="1:104">
      <c r="A582" s="441"/>
      <c r="B582" s="442"/>
      <c r="C582" s="933" t="s">
        <v>1603</v>
      </c>
      <c r="D582" s="932"/>
      <c r="E582" s="455">
        <v>11.850000000000001</v>
      </c>
      <c r="F582" s="444"/>
      <c r="G582" s="445"/>
      <c r="M582" s="446" t="s">
        <v>1603</v>
      </c>
      <c r="O582" s="433"/>
    </row>
    <row r="583" spans="1:104">
      <c r="A583" s="441"/>
      <c r="B583" s="442"/>
      <c r="C583" s="931" t="s">
        <v>2129</v>
      </c>
      <c r="D583" s="932"/>
      <c r="E583" s="443">
        <v>0</v>
      </c>
      <c r="F583" s="444"/>
      <c r="G583" s="445"/>
      <c r="M583" s="446" t="s">
        <v>2129</v>
      </c>
      <c r="O583" s="433"/>
    </row>
    <row r="584" spans="1:104">
      <c r="A584" s="441"/>
      <c r="B584" s="442"/>
      <c r="C584" s="931" t="s">
        <v>2130</v>
      </c>
      <c r="D584" s="932"/>
      <c r="E584" s="443">
        <v>2.0699999999999998</v>
      </c>
      <c r="F584" s="444"/>
      <c r="G584" s="445"/>
      <c r="M584" s="446" t="s">
        <v>2130</v>
      </c>
      <c r="O584" s="433"/>
    </row>
    <row r="585" spans="1:104">
      <c r="A585" s="441"/>
      <c r="B585" s="442"/>
      <c r="C585" s="931" t="s">
        <v>2131</v>
      </c>
      <c r="D585" s="932"/>
      <c r="E585" s="443">
        <v>5.2050000000000001</v>
      </c>
      <c r="F585" s="444"/>
      <c r="G585" s="445"/>
      <c r="M585" s="446" t="s">
        <v>2131</v>
      </c>
      <c r="O585" s="433"/>
    </row>
    <row r="586" spans="1:104">
      <c r="A586" s="441"/>
      <c r="B586" s="442"/>
      <c r="C586" s="931" t="s">
        <v>2132</v>
      </c>
      <c r="D586" s="932"/>
      <c r="E586" s="443">
        <v>1.35</v>
      </c>
      <c r="F586" s="444"/>
      <c r="G586" s="445"/>
      <c r="M586" s="446" t="s">
        <v>2132</v>
      </c>
      <c r="O586" s="433"/>
    </row>
    <row r="587" spans="1:104">
      <c r="A587" s="441"/>
      <c r="B587" s="442"/>
      <c r="C587" s="933" t="s">
        <v>1603</v>
      </c>
      <c r="D587" s="932"/>
      <c r="E587" s="455">
        <v>8.625</v>
      </c>
      <c r="F587" s="444"/>
      <c r="G587" s="445"/>
      <c r="M587" s="446" t="s">
        <v>1603</v>
      </c>
      <c r="O587" s="433"/>
    </row>
    <row r="588" spans="1:104">
      <c r="A588" s="441"/>
      <c r="B588" s="442"/>
      <c r="C588" s="931" t="s">
        <v>2133</v>
      </c>
      <c r="D588" s="932"/>
      <c r="E588" s="443">
        <v>5.72</v>
      </c>
      <c r="F588" s="444"/>
      <c r="G588" s="445"/>
      <c r="M588" s="446" t="s">
        <v>2133</v>
      </c>
      <c r="O588" s="433"/>
    </row>
    <row r="589" spans="1:104" ht="22.5">
      <c r="A589" s="434">
        <v>134</v>
      </c>
      <c r="B589" s="435" t="s">
        <v>2134</v>
      </c>
      <c r="C589" s="436" t="s">
        <v>2135</v>
      </c>
      <c r="D589" s="437" t="s">
        <v>166</v>
      </c>
      <c r="E589" s="438">
        <v>73.183800000000005</v>
      </c>
      <c r="F589" s="438"/>
      <c r="G589" s="439">
        <f>E589*F589</f>
        <v>0</v>
      </c>
      <c r="O589" s="433">
        <v>2</v>
      </c>
      <c r="AA589" s="407">
        <v>1</v>
      </c>
      <c r="AB589" s="407">
        <v>7</v>
      </c>
      <c r="AC589" s="407">
        <v>7</v>
      </c>
      <c r="AZ589" s="407">
        <v>2</v>
      </c>
      <c r="BA589" s="407">
        <f>IF(AZ589=1,G589,0)</f>
        <v>0</v>
      </c>
      <c r="BB589" s="407">
        <f>IF(AZ589=2,G589,0)</f>
        <v>0</v>
      </c>
      <c r="BC589" s="407">
        <f>IF(AZ589=3,G589,0)</f>
        <v>0</v>
      </c>
      <c r="BD589" s="407">
        <f>IF(AZ589=4,G589,0)</f>
        <v>0</v>
      </c>
      <c r="BE589" s="407">
        <f>IF(AZ589=5,G589,0)</f>
        <v>0</v>
      </c>
      <c r="CA589" s="440">
        <v>1</v>
      </c>
      <c r="CB589" s="440">
        <v>7</v>
      </c>
      <c r="CZ589" s="407">
        <v>5.1999999999999995E-4</v>
      </c>
    </row>
    <row r="590" spans="1:104">
      <c r="A590" s="441"/>
      <c r="B590" s="442"/>
      <c r="C590" s="931" t="s">
        <v>2136</v>
      </c>
      <c r="D590" s="932"/>
      <c r="E590" s="443">
        <v>0</v>
      </c>
      <c r="F590" s="444"/>
      <c r="G590" s="445"/>
      <c r="M590" s="446" t="s">
        <v>2136</v>
      </c>
      <c r="O590" s="433"/>
    </row>
    <row r="591" spans="1:104">
      <c r="A591" s="441"/>
      <c r="B591" s="442"/>
      <c r="C591" s="931" t="s">
        <v>1679</v>
      </c>
      <c r="D591" s="932"/>
      <c r="E591" s="443">
        <v>0</v>
      </c>
      <c r="F591" s="444"/>
      <c r="G591" s="445"/>
      <c r="M591" s="446" t="s">
        <v>1679</v>
      </c>
      <c r="O591" s="433"/>
    </row>
    <row r="592" spans="1:104">
      <c r="A592" s="441"/>
      <c r="B592" s="442"/>
      <c r="C592" s="931" t="s">
        <v>1680</v>
      </c>
      <c r="D592" s="932"/>
      <c r="E592" s="443">
        <v>16.705500000000001</v>
      </c>
      <c r="F592" s="444"/>
      <c r="G592" s="445"/>
      <c r="M592" s="446" t="s">
        <v>1680</v>
      </c>
      <c r="O592" s="433"/>
    </row>
    <row r="593" spans="1:104">
      <c r="A593" s="441"/>
      <c r="B593" s="442"/>
      <c r="C593" s="931" t="s">
        <v>1681</v>
      </c>
      <c r="D593" s="932"/>
      <c r="E593" s="443">
        <v>14.9175</v>
      </c>
      <c r="F593" s="444"/>
      <c r="G593" s="445"/>
      <c r="M593" s="446" t="s">
        <v>1681</v>
      </c>
      <c r="O593" s="433"/>
    </row>
    <row r="594" spans="1:104">
      <c r="A594" s="441"/>
      <c r="B594" s="442"/>
      <c r="C594" s="931" t="s">
        <v>1682</v>
      </c>
      <c r="D594" s="932"/>
      <c r="E594" s="443">
        <v>20.359500000000001</v>
      </c>
      <c r="F594" s="444"/>
      <c r="G594" s="445"/>
      <c r="M594" s="446" t="s">
        <v>1682</v>
      </c>
      <c r="O594" s="433"/>
    </row>
    <row r="595" spans="1:104">
      <c r="A595" s="441"/>
      <c r="B595" s="442"/>
      <c r="C595" s="933" t="s">
        <v>1603</v>
      </c>
      <c r="D595" s="932"/>
      <c r="E595" s="455">
        <v>51.982500000000002</v>
      </c>
      <c r="F595" s="444"/>
      <c r="G595" s="445"/>
      <c r="M595" s="446" t="s">
        <v>1603</v>
      </c>
      <c r="O595" s="433"/>
    </row>
    <row r="596" spans="1:104">
      <c r="A596" s="441"/>
      <c r="B596" s="442"/>
      <c r="C596" s="931" t="s">
        <v>1683</v>
      </c>
      <c r="D596" s="932"/>
      <c r="E596" s="443">
        <v>0</v>
      </c>
      <c r="F596" s="444"/>
      <c r="G596" s="445"/>
      <c r="M596" s="446" t="s">
        <v>1683</v>
      </c>
      <c r="O596" s="433"/>
    </row>
    <row r="597" spans="1:104">
      <c r="A597" s="441"/>
      <c r="B597" s="442"/>
      <c r="C597" s="931" t="s">
        <v>1684</v>
      </c>
      <c r="D597" s="932"/>
      <c r="E597" s="443">
        <v>6.141</v>
      </c>
      <c r="F597" s="444"/>
      <c r="G597" s="445"/>
      <c r="M597" s="446" t="s">
        <v>1684</v>
      </c>
      <c r="O597" s="433"/>
    </row>
    <row r="598" spans="1:104">
      <c r="A598" s="441"/>
      <c r="B598" s="442"/>
      <c r="C598" s="931" t="s">
        <v>1685</v>
      </c>
      <c r="D598" s="932"/>
      <c r="E598" s="443">
        <v>12.4053</v>
      </c>
      <c r="F598" s="444"/>
      <c r="G598" s="445"/>
      <c r="M598" s="446" t="s">
        <v>1685</v>
      </c>
      <c r="O598" s="433"/>
    </row>
    <row r="599" spans="1:104">
      <c r="A599" s="441"/>
      <c r="B599" s="442"/>
      <c r="C599" s="931" t="s">
        <v>1686</v>
      </c>
      <c r="D599" s="932"/>
      <c r="E599" s="443">
        <v>2.6549999999999998</v>
      </c>
      <c r="F599" s="444"/>
      <c r="G599" s="445"/>
      <c r="M599" s="446" t="s">
        <v>1686</v>
      </c>
      <c r="O599" s="433"/>
    </row>
    <row r="600" spans="1:104">
      <c r="A600" s="441"/>
      <c r="B600" s="442"/>
      <c r="C600" s="933" t="s">
        <v>1603</v>
      </c>
      <c r="D600" s="932"/>
      <c r="E600" s="455">
        <v>21.201300000000003</v>
      </c>
      <c r="F600" s="444"/>
      <c r="G600" s="445"/>
      <c r="M600" s="446" t="s">
        <v>1603</v>
      </c>
      <c r="O600" s="433"/>
    </row>
    <row r="601" spans="1:104" ht="22.5">
      <c r="A601" s="434">
        <v>135</v>
      </c>
      <c r="B601" s="435" t="s">
        <v>2134</v>
      </c>
      <c r="C601" s="436" t="s">
        <v>2135</v>
      </c>
      <c r="D601" s="437" t="s">
        <v>166</v>
      </c>
      <c r="E601" s="438">
        <v>4.2679999999999998</v>
      </c>
      <c r="F601" s="438"/>
      <c r="G601" s="439">
        <f>E601*F601</f>
        <v>0</v>
      </c>
      <c r="O601" s="433">
        <v>2</v>
      </c>
      <c r="AA601" s="407">
        <v>1</v>
      </c>
      <c r="AB601" s="407">
        <v>7</v>
      </c>
      <c r="AC601" s="407">
        <v>7</v>
      </c>
      <c r="AZ601" s="407">
        <v>2</v>
      </c>
      <c r="BA601" s="407">
        <f>IF(AZ601=1,G601,0)</f>
        <v>0</v>
      </c>
      <c r="BB601" s="407">
        <f>IF(AZ601=2,G601,0)</f>
        <v>0</v>
      </c>
      <c r="BC601" s="407">
        <f>IF(AZ601=3,G601,0)</f>
        <v>0</v>
      </c>
      <c r="BD601" s="407">
        <f>IF(AZ601=4,G601,0)</f>
        <v>0</v>
      </c>
      <c r="BE601" s="407">
        <f>IF(AZ601=5,G601,0)</f>
        <v>0</v>
      </c>
      <c r="CA601" s="440">
        <v>1</v>
      </c>
      <c r="CB601" s="440">
        <v>7</v>
      </c>
      <c r="CZ601" s="407">
        <v>5.1999999999999995E-4</v>
      </c>
    </row>
    <row r="602" spans="1:104">
      <c r="A602" s="441"/>
      <c r="B602" s="442"/>
      <c r="C602" s="931" t="s">
        <v>2137</v>
      </c>
      <c r="D602" s="932"/>
      <c r="E602" s="443">
        <v>1.4724999999999999</v>
      </c>
      <c r="F602" s="444"/>
      <c r="G602" s="445"/>
      <c r="M602" s="446" t="s">
        <v>2137</v>
      </c>
      <c r="O602" s="433"/>
    </row>
    <row r="603" spans="1:104">
      <c r="A603" s="441"/>
      <c r="B603" s="442"/>
      <c r="C603" s="931" t="s">
        <v>2138</v>
      </c>
      <c r="D603" s="932"/>
      <c r="E603" s="443">
        <v>2.7955000000000001</v>
      </c>
      <c r="F603" s="444"/>
      <c r="G603" s="445"/>
      <c r="M603" s="446" t="s">
        <v>2138</v>
      </c>
      <c r="O603" s="433"/>
    </row>
    <row r="604" spans="1:104">
      <c r="A604" s="434">
        <v>136</v>
      </c>
      <c r="B604" s="435" t="s">
        <v>2139</v>
      </c>
      <c r="C604" s="436" t="s">
        <v>2140</v>
      </c>
      <c r="D604" s="437" t="s">
        <v>166</v>
      </c>
      <c r="E604" s="438">
        <v>73.183800000000005</v>
      </c>
      <c r="F604" s="438"/>
      <c r="G604" s="439">
        <f>E604*F604</f>
        <v>0</v>
      </c>
      <c r="O604" s="433">
        <v>2</v>
      </c>
      <c r="AA604" s="407">
        <v>1</v>
      </c>
      <c r="AB604" s="407">
        <v>0</v>
      </c>
      <c r="AC604" s="407">
        <v>0</v>
      </c>
      <c r="AZ604" s="407">
        <v>2</v>
      </c>
      <c r="BA604" s="407">
        <f>IF(AZ604=1,G604,0)</f>
        <v>0</v>
      </c>
      <c r="BB604" s="407">
        <f>IF(AZ604=2,G604,0)</f>
        <v>0</v>
      </c>
      <c r="BC604" s="407">
        <f>IF(AZ604=3,G604,0)</f>
        <v>0</v>
      </c>
      <c r="BD604" s="407">
        <f>IF(AZ604=4,G604,0)</f>
        <v>0</v>
      </c>
      <c r="BE604" s="407">
        <f>IF(AZ604=5,G604,0)</f>
        <v>0</v>
      </c>
      <c r="CA604" s="440">
        <v>1</v>
      </c>
      <c r="CB604" s="440">
        <v>0</v>
      </c>
      <c r="CZ604" s="407">
        <v>8.0000000000000007E-5</v>
      </c>
    </row>
    <row r="605" spans="1:104">
      <c r="A605" s="441"/>
      <c r="B605" s="442"/>
      <c r="C605" s="931" t="s">
        <v>2141</v>
      </c>
      <c r="D605" s="932"/>
      <c r="E605" s="443">
        <v>0</v>
      </c>
      <c r="F605" s="444"/>
      <c r="G605" s="445"/>
      <c r="M605" s="446" t="s">
        <v>2141</v>
      </c>
      <c r="O605" s="433"/>
    </row>
    <row r="606" spans="1:104">
      <c r="A606" s="441"/>
      <c r="B606" s="442"/>
      <c r="C606" s="931" t="s">
        <v>1679</v>
      </c>
      <c r="D606" s="932"/>
      <c r="E606" s="443">
        <v>0</v>
      </c>
      <c r="F606" s="444"/>
      <c r="G606" s="445"/>
      <c r="M606" s="446" t="s">
        <v>1679</v>
      </c>
      <c r="O606" s="433"/>
    </row>
    <row r="607" spans="1:104">
      <c r="A607" s="441"/>
      <c r="B607" s="442"/>
      <c r="C607" s="931" t="s">
        <v>1680</v>
      </c>
      <c r="D607" s="932"/>
      <c r="E607" s="443">
        <v>16.705500000000001</v>
      </c>
      <c r="F607" s="444"/>
      <c r="G607" s="445"/>
      <c r="M607" s="446" t="s">
        <v>1680</v>
      </c>
      <c r="O607" s="433"/>
    </row>
    <row r="608" spans="1:104">
      <c r="A608" s="441"/>
      <c r="B608" s="442"/>
      <c r="C608" s="931" t="s">
        <v>1681</v>
      </c>
      <c r="D608" s="932"/>
      <c r="E608" s="443">
        <v>14.9175</v>
      </c>
      <c r="F608" s="444"/>
      <c r="G608" s="445"/>
      <c r="M608" s="446" t="s">
        <v>1681</v>
      </c>
      <c r="O608" s="433"/>
    </row>
    <row r="609" spans="1:104">
      <c r="A609" s="441"/>
      <c r="B609" s="442"/>
      <c r="C609" s="931" t="s">
        <v>1682</v>
      </c>
      <c r="D609" s="932"/>
      <c r="E609" s="443">
        <v>20.359500000000001</v>
      </c>
      <c r="F609" s="444"/>
      <c r="G609" s="445"/>
      <c r="M609" s="446" t="s">
        <v>1682</v>
      </c>
      <c r="O609" s="433"/>
    </row>
    <row r="610" spans="1:104">
      <c r="A610" s="441"/>
      <c r="B610" s="442"/>
      <c r="C610" s="933" t="s">
        <v>1603</v>
      </c>
      <c r="D610" s="932"/>
      <c r="E610" s="455">
        <v>51.982500000000002</v>
      </c>
      <c r="F610" s="444"/>
      <c r="G610" s="445"/>
      <c r="M610" s="446" t="s">
        <v>1603</v>
      </c>
      <c r="O610" s="433"/>
    </row>
    <row r="611" spans="1:104">
      <c r="A611" s="441"/>
      <c r="B611" s="442"/>
      <c r="C611" s="931" t="s">
        <v>1683</v>
      </c>
      <c r="D611" s="932"/>
      <c r="E611" s="443">
        <v>0</v>
      </c>
      <c r="F611" s="444"/>
      <c r="G611" s="445"/>
      <c r="M611" s="446" t="s">
        <v>1683</v>
      </c>
      <c r="O611" s="433"/>
    </row>
    <row r="612" spans="1:104">
      <c r="A612" s="441"/>
      <c r="B612" s="442"/>
      <c r="C612" s="931" t="s">
        <v>1684</v>
      </c>
      <c r="D612" s="932"/>
      <c r="E612" s="443">
        <v>6.141</v>
      </c>
      <c r="F612" s="444"/>
      <c r="G612" s="445"/>
      <c r="M612" s="446" t="s">
        <v>1684</v>
      </c>
      <c r="O612" s="433"/>
    </row>
    <row r="613" spans="1:104">
      <c r="A613" s="441"/>
      <c r="B613" s="442"/>
      <c r="C613" s="931" t="s">
        <v>1685</v>
      </c>
      <c r="D613" s="932"/>
      <c r="E613" s="443">
        <v>12.4053</v>
      </c>
      <c r="F613" s="444"/>
      <c r="G613" s="445"/>
      <c r="M613" s="446" t="s">
        <v>1685</v>
      </c>
      <c r="O613" s="433"/>
    </row>
    <row r="614" spans="1:104">
      <c r="A614" s="441"/>
      <c r="B614" s="442"/>
      <c r="C614" s="931" t="s">
        <v>1686</v>
      </c>
      <c r="D614" s="932"/>
      <c r="E614" s="443">
        <v>2.6549999999999998</v>
      </c>
      <c r="F614" s="444"/>
      <c r="G614" s="445"/>
      <c r="M614" s="446" t="s">
        <v>1686</v>
      </c>
      <c r="O614" s="433"/>
    </row>
    <row r="615" spans="1:104">
      <c r="A615" s="441"/>
      <c r="B615" s="442"/>
      <c r="C615" s="933" t="s">
        <v>1603</v>
      </c>
      <c r="D615" s="932"/>
      <c r="E615" s="455">
        <v>21.201300000000003</v>
      </c>
      <c r="F615" s="444"/>
      <c r="G615" s="445"/>
      <c r="M615" s="446" t="s">
        <v>1603</v>
      </c>
      <c r="O615" s="433"/>
    </row>
    <row r="616" spans="1:104" ht="22.5">
      <c r="A616" s="434">
        <v>137</v>
      </c>
      <c r="B616" s="435" t="s">
        <v>2142</v>
      </c>
      <c r="C616" s="436" t="s">
        <v>2143</v>
      </c>
      <c r="D616" s="437" t="s">
        <v>166</v>
      </c>
      <c r="E616" s="438">
        <v>4.2679999999999998</v>
      </c>
      <c r="F616" s="438"/>
      <c r="G616" s="439">
        <f>E616*F616</f>
        <v>0</v>
      </c>
      <c r="O616" s="433">
        <v>2</v>
      </c>
      <c r="AA616" s="407">
        <v>1</v>
      </c>
      <c r="AB616" s="407">
        <v>7</v>
      </c>
      <c r="AC616" s="407">
        <v>7</v>
      </c>
      <c r="AZ616" s="407">
        <v>2</v>
      </c>
      <c r="BA616" s="407">
        <f>IF(AZ616=1,G616,0)</f>
        <v>0</v>
      </c>
      <c r="BB616" s="407">
        <f>IF(AZ616=2,G616,0)</f>
        <v>0</v>
      </c>
      <c r="BC616" s="407">
        <f>IF(AZ616=3,G616,0)</f>
        <v>0</v>
      </c>
      <c r="BD616" s="407">
        <f>IF(AZ616=4,G616,0)</f>
        <v>0</v>
      </c>
      <c r="BE616" s="407">
        <f>IF(AZ616=5,G616,0)</f>
        <v>0</v>
      </c>
      <c r="CA616" s="440">
        <v>1</v>
      </c>
      <c r="CB616" s="440">
        <v>7</v>
      </c>
      <c r="CZ616" s="407">
        <v>4.0999999999999999E-4</v>
      </c>
    </row>
    <row r="617" spans="1:104">
      <c r="A617" s="441"/>
      <c r="B617" s="442"/>
      <c r="C617" s="931" t="s">
        <v>2144</v>
      </c>
      <c r="D617" s="932"/>
      <c r="E617" s="443">
        <v>1.4724999999999999</v>
      </c>
      <c r="F617" s="444"/>
      <c r="G617" s="445"/>
      <c r="M617" s="446" t="s">
        <v>2144</v>
      </c>
      <c r="O617" s="433"/>
    </row>
    <row r="618" spans="1:104">
      <c r="A618" s="441"/>
      <c r="B618" s="442"/>
      <c r="C618" s="931" t="s">
        <v>2138</v>
      </c>
      <c r="D618" s="932"/>
      <c r="E618" s="443">
        <v>2.7955000000000001</v>
      </c>
      <c r="F618" s="444"/>
      <c r="G618" s="445"/>
      <c r="M618" s="446" t="s">
        <v>2138</v>
      </c>
      <c r="O618" s="433"/>
    </row>
    <row r="619" spans="1:104" ht="22.5">
      <c r="A619" s="434">
        <v>138</v>
      </c>
      <c r="B619" s="435" t="s">
        <v>2145</v>
      </c>
      <c r="C619" s="436" t="s">
        <v>2146</v>
      </c>
      <c r="D619" s="437" t="s">
        <v>166</v>
      </c>
      <c r="E619" s="438">
        <v>26.195</v>
      </c>
      <c r="F619" s="438"/>
      <c r="G619" s="439">
        <f>E619*F619</f>
        <v>0</v>
      </c>
      <c r="O619" s="433">
        <v>2</v>
      </c>
      <c r="AA619" s="407">
        <v>1</v>
      </c>
      <c r="AB619" s="407">
        <v>7</v>
      </c>
      <c r="AC619" s="407">
        <v>7</v>
      </c>
      <c r="AZ619" s="407">
        <v>2</v>
      </c>
      <c r="BA619" s="407">
        <f>IF(AZ619=1,G619,0)</f>
        <v>0</v>
      </c>
      <c r="BB619" s="407">
        <f>IF(AZ619=2,G619,0)</f>
        <v>0</v>
      </c>
      <c r="BC619" s="407">
        <f>IF(AZ619=3,G619,0)</f>
        <v>0</v>
      </c>
      <c r="BD619" s="407">
        <f>IF(AZ619=4,G619,0)</f>
        <v>0</v>
      </c>
      <c r="BE619" s="407">
        <f>IF(AZ619=5,G619,0)</f>
        <v>0</v>
      </c>
      <c r="CA619" s="440">
        <v>1</v>
      </c>
      <c r="CB619" s="440">
        <v>7</v>
      </c>
      <c r="CZ619" s="407">
        <v>5.7000000000000002E-3</v>
      </c>
    </row>
    <row r="620" spans="1:104">
      <c r="A620" s="441"/>
      <c r="B620" s="442"/>
      <c r="C620" s="931" t="s">
        <v>2124</v>
      </c>
      <c r="D620" s="932"/>
      <c r="E620" s="443">
        <v>0</v>
      </c>
      <c r="F620" s="444"/>
      <c r="G620" s="445"/>
      <c r="M620" s="446" t="s">
        <v>2124</v>
      </c>
      <c r="O620" s="433"/>
    </row>
    <row r="621" spans="1:104">
      <c r="A621" s="441"/>
      <c r="B621" s="442"/>
      <c r="C621" s="931" t="s">
        <v>2125</v>
      </c>
      <c r="D621" s="932"/>
      <c r="E621" s="443">
        <v>0</v>
      </c>
      <c r="F621" s="444"/>
      <c r="G621" s="445"/>
      <c r="M621" s="446" t="s">
        <v>2125</v>
      </c>
      <c r="O621" s="433"/>
    </row>
    <row r="622" spans="1:104">
      <c r="A622" s="441"/>
      <c r="B622" s="442"/>
      <c r="C622" s="931" t="s">
        <v>2126</v>
      </c>
      <c r="D622" s="932"/>
      <c r="E622" s="443">
        <v>3.87</v>
      </c>
      <c r="F622" s="444"/>
      <c r="G622" s="445"/>
      <c r="M622" s="446" t="s">
        <v>2126</v>
      </c>
      <c r="O622" s="433"/>
    </row>
    <row r="623" spans="1:104">
      <c r="A623" s="441"/>
      <c r="B623" s="442"/>
      <c r="C623" s="931" t="s">
        <v>2127</v>
      </c>
      <c r="D623" s="932"/>
      <c r="E623" s="443">
        <v>3.8250000000000002</v>
      </c>
      <c r="F623" s="444"/>
      <c r="G623" s="445"/>
      <c r="M623" s="446" t="s">
        <v>2127</v>
      </c>
      <c r="O623" s="433"/>
    </row>
    <row r="624" spans="1:104">
      <c r="A624" s="441"/>
      <c r="B624" s="442"/>
      <c r="C624" s="931" t="s">
        <v>2128</v>
      </c>
      <c r="D624" s="932"/>
      <c r="E624" s="443">
        <v>4.1550000000000002</v>
      </c>
      <c r="F624" s="444"/>
      <c r="G624" s="445"/>
      <c r="M624" s="446" t="s">
        <v>2128</v>
      </c>
      <c r="O624" s="433"/>
    </row>
    <row r="625" spans="1:104">
      <c r="A625" s="441"/>
      <c r="B625" s="442"/>
      <c r="C625" s="933" t="s">
        <v>1603</v>
      </c>
      <c r="D625" s="932"/>
      <c r="E625" s="455">
        <v>11.850000000000001</v>
      </c>
      <c r="F625" s="444"/>
      <c r="G625" s="445"/>
      <c r="M625" s="446" t="s">
        <v>1603</v>
      </c>
      <c r="O625" s="433"/>
    </row>
    <row r="626" spans="1:104">
      <c r="A626" s="441"/>
      <c r="B626" s="442"/>
      <c r="C626" s="931" t="s">
        <v>2129</v>
      </c>
      <c r="D626" s="932"/>
      <c r="E626" s="443">
        <v>0</v>
      </c>
      <c r="F626" s="444"/>
      <c r="G626" s="445"/>
      <c r="M626" s="446" t="s">
        <v>2129</v>
      </c>
      <c r="O626" s="433"/>
    </row>
    <row r="627" spans="1:104">
      <c r="A627" s="441"/>
      <c r="B627" s="442"/>
      <c r="C627" s="931" t="s">
        <v>2130</v>
      </c>
      <c r="D627" s="932"/>
      <c r="E627" s="443">
        <v>2.0699999999999998</v>
      </c>
      <c r="F627" s="444"/>
      <c r="G627" s="445"/>
      <c r="M627" s="446" t="s">
        <v>2130</v>
      </c>
      <c r="O627" s="433"/>
    </row>
    <row r="628" spans="1:104">
      <c r="A628" s="441"/>
      <c r="B628" s="442"/>
      <c r="C628" s="931" t="s">
        <v>2131</v>
      </c>
      <c r="D628" s="932"/>
      <c r="E628" s="443">
        <v>5.2050000000000001</v>
      </c>
      <c r="F628" s="444"/>
      <c r="G628" s="445"/>
      <c r="M628" s="446" t="s">
        <v>2131</v>
      </c>
      <c r="O628" s="433"/>
    </row>
    <row r="629" spans="1:104">
      <c r="A629" s="441"/>
      <c r="B629" s="442"/>
      <c r="C629" s="931" t="s">
        <v>2132</v>
      </c>
      <c r="D629" s="932"/>
      <c r="E629" s="443">
        <v>1.35</v>
      </c>
      <c r="F629" s="444"/>
      <c r="G629" s="445"/>
      <c r="M629" s="446" t="s">
        <v>2132</v>
      </c>
      <c r="O629" s="433"/>
    </row>
    <row r="630" spans="1:104">
      <c r="A630" s="441"/>
      <c r="B630" s="442"/>
      <c r="C630" s="933" t="s">
        <v>1603</v>
      </c>
      <c r="D630" s="932"/>
      <c r="E630" s="455">
        <v>8.625</v>
      </c>
      <c r="F630" s="444"/>
      <c r="G630" s="445"/>
      <c r="M630" s="446" t="s">
        <v>1603</v>
      </c>
      <c r="O630" s="433"/>
    </row>
    <row r="631" spans="1:104">
      <c r="A631" s="441"/>
      <c r="B631" s="442"/>
      <c r="C631" s="931" t="s">
        <v>2133</v>
      </c>
      <c r="D631" s="932"/>
      <c r="E631" s="443">
        <v>5.72</v>
      </c>
      <c r="F631" s="444"/>
      <c r="G631" s="445"/>
      <c r="M631" s="446" t="s">
        <v>2133</v>
      </c>
      <c r="O631" s="433"/>
    </row>
    <row r="632" spans="1:104" ht="22.5">
      <c r="A632" s="434">
        <v>139</v>
      </c>
      <c r="B632" s="435" t="s">
        <v>2147</v>
      </c>
      <c r="C632" s="436" t="s">
        <v>2148</v>
      </c>
      <c r="D632" s="437" t="s">
        <v>166</v>
      </c>
      <c r="E632" s="438">
        <v>73.183800000000005</v>
      </c>
      <c r="F632" s="438"/>
      <c r="G632" s="439">
        <f>E632*F632</f>
        <v>0</v>
      </c>
      <c r="O632" s="433">
        <v>2</v>
      </c>
      <c r="AA632" s="407">
        <v>1</v>
      </c>
      <c r="AB632" s="407">
        <v>7</v>
      </c>
      <c r="AC632" s="407">
        <v>7</v>
      </c>
      <c r="AZ632" s="407">
        <v>2</v>
      </c>
      <c r="BA632" s="407">
        <f>IF(AZ632=1,G632,0)</f>
        <v>0</v>
      </c>
      <c r="BB632" s="407">
        <f>IF(AZ632=2,G632,0)</f>
        <v>0</v>
      </c>
      <c r="BC632" s="407">
        <f>IF(AZ632=3,G632,0)</f>
        <v>0</v>
      </c>
      <c r="BD632" s="407">
        <f>IF(AZ632=4,G632,0)</f>
        <v>0</v>
      </c>
      <c r="BE632" s="407">
        <f>IF(AZ632=5,G632,0)</f>
        <v>0</v>
      </c>
      <c r="CA632" s="440">
        <v>1</v>
      </c>
      <c r="CB632" s="440">
        <v>7</v>
      </c>
      <c r="CZ632" s="407">
        <v>6.1000000000000004E-3</v>
      </c>
    </row>
    <row r="633" spans="1:104">
      <c r="A633" s="441"/>
      <c r="B633" s="442"/>
      <c r="C633" s="931" t="s">
        <v>2136</v>
      </c>
      <c r="D633" s="932"/>
      <c r="E633" s="443">
        <v>0</v>
      </c>
      <c r="F633" s="444"/>
      <c r="G633" s="445"/>
      <c r="M633" s="446" t="s">
        <v>2136</v>
      </c>
      <c r="O633" s="433"/>
    </row>
    <row r="634" spans="1:104">
      <c r="A634" s="441"/>
      <c r="B634" s="442"/>
      <c r="C634" s="931" t="s">
        <v>1679</v>
      </c>
      <c r="D634" s="932"/>
      <c r="E634" s="443">
        <v>0</v>
      </c>
      <c r="F634" s="444"/>
      <c r="G634" s="445"/>
      <c r="M634" s="446" t="s">
        <v>1679</v>
      </c>
      <c r="O634" s="433"/>
    </row>
    <row r="635" spans="1:104">
      <c r="A635" s="441"/>
      <c r="B635" s="442"/>
      <c r="C635" s="931" t="s">
        <v>1680</v>
      </c>
      <c r="D635" s="932"/>
      <c r="E635" s="443">
        <v>16.705500000000001</v>
      </c>
      <c r="F635" s="444"/>
      <c r="G635" s="445"/>
      <c r="M635" s="446" t="s">
        <v>1680</v>
      </c>
      <c r="O635" s="433"/>
    </row>
    <row r="636" spans="1:104">
      <c r="A636" s="441"/>
      <c r="B636" s="442"/>
      <c r="C636" s="931" t="s">
        <v>1681</v>
      </c>
      <c r="D636" s="932"/>
      <c r="E636" s="443">
        <v>14.9175</v>
      </c>
      <c r="F636" s="444"/>
      <c r="G636" s="445"/>
      <c r="M636" s="446" t="s">
        <v>1681</v>
      </c>
      <c r="O636" s="433"/>
    </row>
    <row r="637" spans="1:104">
      <c r="A637" s="441"/>
      <c r="B637" s="442"/>
      <c r="C637" s="931" t="s">
        <v>1682</v>
      </c>
      <c r="D637" s="932"/>
      <c r="E637" s="443">
        <v>20.359500000000001</v>
      </c>
      <c r="F637" s="444"/>
      <c r="G637" s="445"/>
      <c r="M637" s="446" t="s">
        <v>1682</v>
      </c>
      <c r="O637" s="433"/>
    </row>
    <row r="638" spans="1:104">
      <c r="A638" s="441"/>
      <c r="B638" s="442"/>
      <c r="C638" s="933" t="s">
        <v>1603</v>
      </c>
      <c r="D638" s="932"/>
      <c r="E638" s="455">
        <v>51.982500000000002</v>
      </c>
      <c r="F638" s="444"/>
      <c r="G638" s="445"/>
      <c r="M638" s="446" t="s">
        <v>1603</v>
      </c>
      <c r="O638" s="433"/>
    </row>
    <row r="639" spans="1:104">
      <c r="A639" s="441"/>
      <c r="B639" s="442"/>
      <c r="C639" s="931" t="s">
        <v>1683</v>
      </c>
      <c r="D639" s="932"/>
      <c r="E639" s="443">
        <v>0</v>
      </c>
      <c r="F639" s="444"/>
      <c r="G639" s="445"/>
      <c r="M639" s="446" t="s">
        <v>1683</v>
      </c>
      <c r="O639" s="433"/>
    </row>
    <row r="640" spans="1:104">
      <c r="A640" s="441"/>
      <c r="B640" s="442"/>
      <c r="C640" s="931" t="s">
        <v>1684</v>
      </c>
      <c r="D640" s="932"/>
      <c r="E640" s="443">
        <v>6.141</v>
      </c>
      <c r="F640" s="444"/>
      <c r="G640" s="445"/>
      <c r="M640" s="446" t="s">
        <v>1684</v>
      </c>
      <c r="O640" s="433"/>
    </row>
    <row r="641" spans="1:104">
      <c r="A641" s="441"/>
      <c r="B641" s="442"/>
      <c r="C641" s="931" t="s">
        <v>1685</v>
      </c>
      <c r="D641" s="932"/>
      <c r="E641" s="443">
        <v>12.4053</v>
      </c>
      <c r="F641" s="444"/>
      <c r="G641" s="445"/>
      <c r="M641" s="446" t="s">
        <v>1685</v>
      </c>
      <c r="O641" s="433"/>
    </row>
    <row r="642" spans="1:104">
      <c r="A642" s="441"/>
      <c r="B642" s="442"/>
      <c r="C642" s="931" t="s">
        <v>1686</v>
      </c>
      <c r="D642" s="932"/>
      <c r="E642" s="443">
        <v>2.6549999999999998</v>
      </c>
      <c r="F642" s="444"/>
      <c r="G642" s="445"/>
      <c r="M642" s="446" t="s">
        <v>1686</v>
      </c>
      <c r="O642" s="433"/>
    </row>
    <row r="643" spans="1:104">
      <c r="A643" s="441"/>
      <c r="B643" s="442"/>
      <c r="C643" s="933" t="s">
        <v>1603</v>
      </c>
      <c r="D643" s="932"/>
      <c r="E643" s="455">
        <v>21.201300000000003</v>
      </c>
      <c r="F643" s="444"/>
      <c r="G643" s="445"/>
      <c r="M643" s="446" t="s">
        <v>1603</v>
      </c>
      <c r="O643" s="433"/>
    </row>
    <row r="644" spans="1:104">
      <c r="A644" s="434">
        <v>140</v>
      </c>
      <c r="B644" s="435" t="s">
        <v>2149</v>
      </c>
      <c r="C644" s="436" t="s">
        <v>2150</v>
      </c>
      <c r="D644" s="437" t="s">
        <v>166</v>
      </c>
      <c r="E644" s="438">
        <v>70.903999999999996</v>
      </c>
      <c r="F644" s="438"/>
      <c r="G644" s="439">
        <f>E644*F644</f>
        <v>0</v>
      </c>
      <c r="O644" s="433">
        <v>2</v>
      </c>
      <c r="AA644" s="407">
        <v>1</v>
      </c>
      <c r="AB644" s="407">
        <v>7</v>
      </c>
      <c r="AC644" s="407">
        <v>7</v>
      </c>
      <c r="AZ644" s="407">
        <v>2</v>
      </c>
      <c r="BA644" s="407">
        <f>IF(AZ644=1,G644,0)</f>
        <v>0</v>
      </c>
      <c r="BB644" s="407">
        <f>IF(AZ644=2,G644,0)</f>
        <v>0</v>
      </c>
      <c r="BC644" s="407">
        <f>IF(AZ644=3,G644,0)</f>
        <v>0</v>
      </c>
      <c r="BD644" s="407">
        <f>IF(AZ644=4,G644,0)</f>
        <v>0</v>
      </c>
      <c r="BE644" s="407">
        <f>IF(AZ644=5,G644,0)</f>
        <v>0</v>
      </c>
      <c r="CA644" s="440">
        <v>1</v>
      </c>
      <c r="CB644" s="440">
        <v>7</v>
      </c>
      <c r="CZ644" s="407">
        <v>9.5E-4</v>
      </c>
    </row>
    <row r="645" spans="1:104">
      <c r="A645" s="441"/>
      <c r="B645" s="442"/>
      <c r="C645" s="931" t="s">
        <v>2151</v>
      </c>
      <c r="D645" s="932"/>
      <c r="E645" s="443">
        <v>0</v>
      </c>
      <c r="F645" s="444"/>
      <c r="G645" s="445"/>
      <c r="M645" s="446" t="s">
        <v>2151</v>
      </c>
      <c r="O645" s="433"/>
    </row>
    <row r="646" spans="1:104">
      <c r="A646" s="441"/>
      <c r="B646" s="442"/>
      <c r="C646" s="931" t="s">
        <v>2152</v>
      </c>
      <c r="D646" s="932"/>
      <c r="E646" s="443">
        <v>27.28</v>
      </c>
      <c r="F646" s="444"/>
      <c r="G646" s="445"/>
      <c r="M646" s="446" t="s">
        <v>2152</v>
      </c>
      <c r="O646" s="433"/>
    </row>
    <row r="647" spans="1:104">
      <c r="A647" s="441"/>
      <c r="B647" s="442"/>
      <c r="C647" s="931" t="s">
        <v>2153</v>
      </c>
      <c r="D647" s="932"/>
      <c r="E647" s="443">
        <v>0</v>
      </c>
      <c r="F647" s="444"/>
      <c r="G647" s="445"/>
      <c r="M647" s="446" t="s">
        <v>2153</v>
      </c>
      <c r="O647" s="433"/>
    </row>
    <row r="648" spans="1:104">
      <c r="A648" s="441"/>
      <c r="B648" s="442"/>
      <c r="C648" s="931" t="s">
        <v>2154</v>
      </c>
      <c r="D648" s="932"/>
      <c r="E648" s="443">
        <v>0</v>
      </c>
      <c r="F648" s="444"/>
      <c r="G648" s="445"/>
      <c r="M648" s="446" t="s">
        <v>2154</v>
      </c>
      <c r="O648" s="433"/>
    </row>
    <row r="649" spans="1:104">
      <c r="A649" s="441"/>
      <c r="B649" s="442"/>
      <c r="C649" s="931" t="s">
        <v>2155</v>
      </c>
      <c r="D649" s="932"/>
      <c r="E649" s="443">
        <v>15.8</v>
      </c>
      <c r="F649" s="444"/>
      <c r="G649" s="445"/>
      <c r="M649" s="446" t="s">
        <v>2155</v>
      </c>
      <c r="O649" s="433"/>
    </row>
    <row r="650" spans="1:104">
      <c r="A650" s="441"/>
      <c r="B650" s="442"/>
      <c r="C650" s="931" t="s">
        <v>2156</v>
      </c>
      <c r="D650" s="932"/>
      <c r="E650" s="443">
        <v>10.08</v>
      </c>
      <c r="F650" s="444"/>
      <c r="G650" s="445"/>
      <c r="M650" s="446" t="s">
        <v>2156</v>
      </c>
      <c r="O650" s="433"/>
    </row>
    <row r="651" spans="1:104">
      <c r="A651" s="441"/>
      <c r="B651" s="442"/>
      <c r="C651" s="931" t="s">
        <v>2157</v>
      </c>
      <c r="D651" s="932"/>
      <c r="E651" s="443">
        <v>17.744</v>
      </c>
      <c r="F651" s="444"/>
      <c r="G651" s="445"/>
      <c r="M651" s="446" t="s">
        <v>2157</v>
      </c>
      <c r="O651" s="433"/>
    </row>
    <row r="652" spans="1:104" ht="22.5">
      <c r="A652" s="434">
        <v>141</v>
      </c>
      <c r="B652" s="435" t="s">
        <v>2158</v>
      </c>
      <c r="C652" s="436" t="s">
        <v>2159</v>
      </c>
      <c r="D652" s="437" t="s">
        <v>166</v>
      </c>
      <c r="E652" s="438">
        <v>10.585000000000001</v>
      </c>
      <c r="F652" s="438"/>
      <c r="G652" s="439">
        <f>E652*F652</f>
        <v>0</v>
      </c>
      <c r="O652" s="433">
        <v>2</v>
      </c>
      <c r="AA652" s="407">
        <v>1</v>
      </c>
      <c r="AB652" s="407">
        <v>7</v>
      </c>
      <c r="AC652" s="407">
        <v>7</v>
      </c>
      <c r="AZ652" s="407">
        <v>2</v>
      </c>
      <c r="BA652" s="407">
        <f>IF(AZ652=1,G652,0)</f>
        <v>0</v>
      </c>
      <c r="BB652" s="407">
        <f>IF(AZ652=2,G652,0)</f>
        <v>0</v>
      </c>
      <c r="BC652" s="407">
        <f>IF(AZ652=3,G652,0)</f>
        <v>0</v>
      </c>
      <c r="BD652" s="407">
        <f>IF(AZ652=4,G652,0)</f>
        <v>0</v>
      </c>
      <c r="BE652" s="407">
        <f>IF(AZ652=5,G652,0)</f>
        <v>0</v>
      </c>
      <c r="CA652" s="440">
        <v>1</v>
      </c>
      <c r="CB652" s="440">
        <v>7</v>
      </c>
      <c r="CZ652" s="407">
        <v>3.3999999999999998E-3</v>
      </c>
    </row>
    <row r="653" spans="1:104">
      <c r="A653" s="441"/>
      <c r="B653" s="442"/>
      <c r="C653" s="931" t="s">
        <v>2160</v>
      </c>
      <c r="D653" s="932"/>
      <c r="E653" s="443">
        <v>0</v>
      </c>
      <c r="F653" s="444"/>
      <c r="G653" s="445"/>
      <c r="M653" s="446" t="s">
        <v>2160</v>
      </c>
      <c r="O653" s="433"/>
    </row>
    <row r="654" spans="1:104">
      <c r="A654" s="441"/>
      <c r="B654" s="442"/>
      <c r="C654" s="931" t="s">
        <v>2161</v>
      </c>
      <c r="D654" s="932"/>
      <c r="E654" s="443">
        <v>9.19</v>
      </c>
      <c r="F654" s="444"/>
      <c r="G654" s="445"/>
      <c r="M654" s="446" t="s">
        <v>2161</v>
      </c>
      <c r="O654" s="433"/>
    </row>
    <row r="655" spans="1:104">
      <c r="A655" s="441"/>
      <c r="B655" s="442"/>
      <c r="C655" s="931" t="s">
        <v>2162</v>
      </c>
      <c r="D655" s="932"/>
      <c r="E655" s="443">
        <v>1.395</v>
      </c>
      <c r="F655" s="444"/>
      <c r="G655" s="445"/>
      <c r="M655" s="446" t="s">
        <v>2162</v>
      </c>
      <c r="O655" s="433"/>
    </row>
    <row r="656" spans="1:104" ht="22.5">
      <c r="A656" s="434">
        <v>142</v>
      </c>
      <c r="B656" s="435" t="s">
        <v>2163</v>
      </c>
      <c r="C656" s="436" t="s">
        <v>2164</v>
      </c>
      <c r="D656" s="437" t="s">
        <v>166</v>
      </c>
      <c r="E656" s="438">
        <v>2.8675000000000002</v>
      </c>
      <c r="F656" s="438"/>
      <c r="G656" s="439">
        <f>E656*F656</f>
        <v>0</v>
      </c>
      <c r="O656" s="433">
        <v>2</v>
      </c>
      <c r="AA656" s="407">
        <v>1</v>
      </c>
      <c r="AB656" s="407">
        <v>7</v>
      </c>
      <c r="AC656" s="407">
        <v>7</v>
      </c>
      <c r="AZ656" s="407">
        <v>2</v>
      </c>
      <c r="BA656" s="407">
        <f>IF(AZ656=1,G656,0)</f>
        <v>0</v>
      </c>
      <c r="BB656" s="407">
        <f>IF(AZ656=2,G656,0)</f>
        <v>0</v>
      </c>
      <c r="BC656" s="407">
        <f>IF(AZ656=3,G656,0)</f>
        <v>0</v>
      </c>
      <c r="BD656" s="407">
        <f>IF(AZ656=4,G656,0)</f>
        <v>0</v>
      </c>
      <c r="BE656" s="407">
        <f>IF(AZ656=5,G656,0)</f>
        <v>0</v>
      </c>
      <c r="CA656" s="440">
        <v>1</v>
      </c>
      <c r="CB656" s="440">
        <v>7</v>
      </c>
      <c r="CZ656" s="407">
        <v>0</v>
      </c>
    </row>
    <row r="657" spans="1:104">
      <c r="A657" s="441"/>
      <c r="B657" s="442"/>
      <c r="C657" s="931" t="s">
        <v>1855</v>
      </c>
      <c r="D657" s="932"/>
      <c r="E657" s="443">
        <v>1.395</v>
      </c>
      <c r="F657" s="444"/>
      <c r="G657" s="445"/>
      <c r="M657" s="446" t="s">
        <v>1855</v>
      </c>
      <c r="O657" s="433"/>
    </row>
    <row r="658" spans="1:104">
      <c r="A658" s="441"/>
      <c r="B658" s="442"/>
      <c r="C658" s="931" t="s">
        <v>1754</v>
      </c>
      <c r="D658" s="932"/>
      <c r="E658" s="443">
        <v>1.4724999999999999</v>
      </c>
      <c r="F658" s="444"/>
      <c r="G658" s="445"/>
      <c r="M658" s="446" t="s">
        <v>1754</v>
      </c>
      <c r="O658" s="433"/>
    </row>
    <row r="659" spans="1:104">
      <c r="A659" s="434">
        <v>143</v>
      </c>
      <c r="B659" s="435" t="s">
        <v>2165</v>
      </c>
      <c r="C659" s="436" t="s">
        <v>2166</v>
      </c>
      <c r="D659" s="437" t="s">
        <v>166</v>
      </c>
      <c r="E659" s="438">
        <v>2.8675000000000002</v>
      </c>
      <c r="F659" s="438"/>
      <c r="G659" s="439">
        <f>E659*F659</f>
        <v>0</v>
      </c>
      <c r="O659" s="433">
        <v>2</v>
      </c>
      <c r="AA659" s="407">
        <v>1</v>
      </c>
      <c r="AB659" s="407">
        <v>7</v>
      </c>
      <c r="AC659" s="407">
        <v>7</v>
      </c>
      <c r="AZ659" s="407">
        <v>2</v>
      </c>
      <c r="BA659" s="407">
        <f>IF(AZ659=1,G659,0)</f>
        <v>0</v>
      </c>
      <c r="BB659" s="407">
        <f>IF(AZ659=2,G659,0)</f>
        <v>0</v>
      </c>
      <c r="BC659" s="407">
        <f>IF(AZ659=3,G659,0)</f>
        <v>0</v>
      </c>
      <c r="BD659" s="407">
        <f>IF(AZ659=4,G659,0)</f>
        <v>0</v>
      </c>
      <c r="BE659" s="407">
        <f>IF(AZ659=5,G659,0)</f>
        <v>0</v>
      </c>
      <c r="CA659" s="440">
        <v>1</v>
      </c>
      <c r="CB659" s="440">
        <v>7</v>
      </c>
      <c r="CZ659" s="407">
        <v>1.0000000000000001E-5</v>
      </c>
    </row>
    <row r="660" spans="1:104">
      <c r="A660" s="441"/>
      <c r="B660" s="442"/>
      <c r="C660" s="931" t="s">
        <v>1855</v>
      </c>
      <c r="D660" s="932"/>
      <c r="E660" s="443">
        <v>1.395</v>
      </c>
      <c r="F660" s="444"/>
      <c r="G660" s="445"/>
      <c r="M660" s="446" t="s">
        <v>1855</v>
      </c>
      <c r="O660" s="433"/>
    </row>
    <row r="661" spans="1:104">
      <c r="A661" s="441"/>
      <c r="B661" s="442"/>
      <c r="C661" s="931" t="s">
        <v>1754</v>
      </c>
      <c r="D661" s="932"/>
      <c r="E661" s="443">
        <v>1.4724999999999999</v>
      </c>
      <c r="F661" s="444"/>
      <c r="G661" s="445"/>
      <c r="M661" s="446" t="s">
        <v>1754</v>
      </c>
      <c r="O661" s="433"/>
    </row>
    <row r="662" spans="1:104">
      <c r="A662" s="434">
        <v>144</v>
      </c>
      <c r="B662" s="435" t="s">
        <v>2167</v>
      </c>
      <c r="C662" s="436" t="s">
        <v>2168</v>
      </c>
      <c r="D662" s="437" t="s">
        <v>166</v>
      </c>
      <c r="E662" s="438">
        <v>76.843000000000004</v>
      </c>
      <c r="F662" s="438"/>
      <c r="G662" s="439">
        <f>E662*F662</f>
        <v>0</v>
      </c>
      <c r="O662" s="433">
        <v>2</v>
      </c>
      <c r="AA662" s="407">
        <v>3</v>
      </c>
      <c r="AB662" s="407">
        <v>7</v>
      </c>
      <c r="AC662" s="407" t="s">
        <v>2167</v>
      </c>
      <c r="AZ662" s="407">
        <v>2</v>
      </c>
      <c r="BA662" s="407">
        <f>IF(AZ662=1,G662,0)</f>
        <v>0</v>
      </c>
      <c r="BB662" s="407">
        <f>IF(AZ662=2,G662,0)</f>
        <v>0</v>
      </c>
      <c r="BC662" s="407">
        <f>IF(AZ662=3,G662,0)</f>
        <v>0</v>
      </c>
      <c r="BD662" s="407">
        <f>IF(AZ662=4,G662,0)</f>
        <v>0</v>
      </c>
      <c r="BE662" s="407">
        <f>IF(AZ662=5,G662,0)</f>
        <v>0</v>
      </c>
      <c r="CA662" s="440">
        <v>3</v>
      </c>
      <c r="CB662" s="440">
        <v>7</v>
      </c>
      <c r="CZ662" s="407">
        <v>6.6E-4</v>
      </c>
    </row>
    <row r="663" spans="1:104">
      <c r="A663" s="441"/>
      <c r="B663" s="442"/>
      <c r="C663" s="931" t="s">
        <v>2169</v>
      </c>
      <c r="D663" s="932"/>
      <c r="E663" s="443">
        <v>76.843000000000004</v>
      </c>
      <c r="F663" s="444"/>
      <c r="G663" s="445"/>
      <c r="M663" s="446" t="s">
        <v>2169</v>
      </c>
      <c r="O663" s="433"/>
    </row>
    <row r="664" spans="1:104">
      <c r="A664" s="434">
        <v>145</v>
      </c>
      <c r="B664" s="435" t="s">
        <v>2170</v>
      </c>
      <c r="C664" s="436" t="s">
        <v>2171</v>
      </c>
      <c r="D664" s="437" t="s">
        <v>166</v>
      </c>
      <c r="E664" s="438">
        <v>2.9249000000000001</v>
      </c>
      <c r="F664" s="438"/>
      <c r="G664" s="439">
        <f>E664*F664</f>
        <v>0</v>
      </c>
      <c r="O664" s="433">
        <v>2</v>
      </c>
      <c r="AA664" s="407">
        <v>3</v>
      </c>
      <c r="AB664" s="407">
        <v>7</v>
      </c>
      <c r="AC664" s="407">
        <v>2837631001</v>
      </c>
      <c r="AZ664" s="407">
        <v>2</v>
      </c>
      <c r="BA664" s="407">
        <f>IF(AZ664=1,G664,0)</f>
        <v>0</v>
      </c>
      <c r="BB664" s="407">
        <f>IF(AZ664=2,G664,0)</f>
        <v>0</v>
      </c>
      <c r="BC664" s="407">
        <f>IF(AZ664=3,G664,0)</f>
        <v>0</v>
      </c>
      <c r="BD664" s="407">
        <f>IF(AZ664=4,G664,0)</f>
        <v>0</v>
      </c>
      <c r="BE664" s="407">
        <f>IF(AZ664=5,G664,0)</f>
        <v>0</v>
      </c>
      <c r="CA664" s="440">
        <v>3</v>
      </c>
      <c r="CB664" s="440">
        <v>7</v>
      </c>
      <c r="CZ664" s="407">
        <v>1.0499999999999999E-3</v>
      </c>
    </row>
    <row r="665" spans="1:104">
      <c r="A665" s="441"/>
      <c r="B665" s="442"/>
      <c r="C665" s="931" t="s">
        <v>2172</v>
      </c>
      <c r="D665" s="932"/>
      <c r="E665" s="443">
        <v>1.4229000000000001</v>
      </c>
      <c r="F665" s="444"/>
      <c r="G665" s="445"/>
      <c r="M665" s="446" t="s">
        <v>2172</v>
      </c>
      <c r="O665" s="433"/>
    </row>
    <row r="666" spans="1:104">
      <c r="A666" s="441"/>
      <c r="B666" s="442"/>
      <c r="C666" s="931" t="s">
        <v>2173</v>
      </c>
      <c r="D666" s="932"/>
      <c r="E666" s="443">
        <v>1.502</v>
      </c>
      <c r="F666" s="444"/>
      <c r="G666" s="445"/>
      <c r="M666" s="446" t="s">
        <v>2173</v>
      </c>
      <c r="O666" s="433"/>
    </row>
    <row r="667" spans="1:104">
      <c r="A667" s="434">
        <v>146</v>
      </c>
      <c r="B667" s="435" t="s">
        <v>2174</v>
      </c>
      <c r="C667" s="436" t="s">
        <v>2175</v>
      </c>
      <c r="D667" s="437" t="s">
        <v>166</v>
      </c>
      <c r="E667" s="438">
        <v>4.4835000000000003</v>
      </c>
      <c r="F667" s="438"/>
      <c r="G667" s="439">
        <f>E667*F667</f>
        <v>0</v>
      </c>
      <c r="O667" s="433">
        <v>2</v>
      </c>
      <c r="AA667" s="407">
        <v>3</v>
      </c>
      <c r="AB667" s="407">
        <v>1</v>
      </c>
      <c r="AC667" s="407">
        <v>62832911</v>
      </c>
      <c r="AZ667" s="407">
        <v>2</v>
      </c>
      <c r="BA667" s="407">
        <f>IF(AZ667=1,G667,0)</f>
        <v>0</v>
      </c>
      <c r="BB667" s="407">
        <f>IF(AZ667=2,G667,0)</f>
        <v>0</v>
      </c>
      <c r="BC667" s="407">
        <f>IF(AZ667=3,G667,0)</f>
        <v>0</v>
      </c>
      <c r="BD667" s="407">
        <f>IF(AZ667=4,G667,0)</f>
        <v>0</v>
      </c>
      <c r="BE667" s="407">
        <f>IF(AZ667=5,G667,0)</f>
        <v>0</v>
      </c>
      <c r="CA667" s="440">
        <v>3</v>
      </c>
      <c r="CB667" s="440">
        <v>1</v>
      </c>
      <c r="CZ667" s="407">
        <v>4.5999999999999999E-3</v>
      </c>
    </row>
    <row r="668" spans="1:104">
      <c r="A668" s="441"/>
      <c r="B668" s="442"/>
      <c r="C668" s="931" t="s">
        <v>2176</v>
      </c>
      <c r="D668" s="932"/>
      <c r="E668" s="443">
        <v>4.4835000000000003</v>
      </c>
      <c r="F668" s="444"/>
      <c r="G668" s="445"/>
      <c r="M668" s="446" t="s">
        <v>2176</v>
      </c>
      <c r="O668" s="433"/>
    </row>
    <row r="669" spans="1:104">
      <c r="A669" s="434">
        <v>147</v>
      </c>
      <c r="B669" s="435" t="s">
        <v>2177</v>
      </c>
      <c r="C669" s="436" t="s">
        <v>2178</v>
      </c>
      <c r="D669" s="437" t="s">
        <v>1674</v>
      </c>
      <c r="E669" s="438">
        <v>0.8329261</v>
      </c>
      <c r="F669" s="438"/>
      <c r="G669" s="439">
        <f>E669*F669</f>
        <v>0</v>
      </c>
      <c r="O669" s="433">
        <v>2</v>
      </c>
      <c r="AA669" s="407">
        <v>7</v>
      </c>
      <c r="AB669" s="407">
        <v>1</v>
      </c>
      <c r="AC669" s="407">
        <v>2</v>
      </c>
      <c r="AZ669" s="407">
        <v>2</v>
      </c>
      <c r="BA669" s="407">
        <f>IF(AZ669=1,G669,0)</f>
        <v>0</v>
      </c>
      <c r="BB669" s="407">
        <f>IF(AZ669=2,G669,0)</f>
        <v>0</v>
      </c>
      <c r="BC669" s="407">
        <f>IF(AZ669=3,G669,0)</f>
        <v>0</v>
      </c>
      <c r="BD669" s="407">
        <f>IF(AZ669=4,G669,0)</f>
        <v>0</v>
      </c>
      <c r="BE669" s="407">
        <f>IF(AZ669=5,G669,0)</f>
        <v>0</v>
      </c>
      <c r="CA669" s="440">
        <v>7</v>
      </c>
      <c r="CB669" s="440">
        <v>1</v>
      </c>
      <c r="CZ669" s="407">
        <v>0</v>
      </c>
    </row>
    <row r="670" spans="1:104">
      <c r="A670" s="447"/>
      <c r="B670" s="448" t="s">
        <v>1581</v>
      </c>
      <c r="C670" s="449" t="str">
        <f>CONCATENATE(B575," ",C575)</f>
        <v>711 Izolace proti vodě</v>
      </c>
      <c r="D670" s="450"/>
      <c r="E670" s="451"/>
      <c r="F670" s="452"/>
      <c r="G670" s="453">
        <f>SUM(G575:G669)</f>
        <v>0</v>
      </c>
      <c r="O670" s="433">
        <v>4</v>
      </c>
      <c r="BA670" s="454">
        <f>SUM(BA575:BA669)</f>
        <v>0</v>
      </c>
      <c r="BB670" s="454">
        <f>SUM(BB575:BB669)</f>
        <v>0</v>
      </c>
      <c r="BC670" s="454">
        <f>SUM(BC575:BC669)</f>
        <v>0</v>
      </c>
      <c r="BD670" s="454">
        <f>SUM(BD575:BD669)</f>
        <v>0</v>
      </c>
      <c r="BE670" s="454">
        <f>SUM(BE575:BE669)</f>
        <v>0</v>
      </c>
    </row>
    <row r="671" spans="1:104">
      <c r="A671" s="426" t="s">
        <v>1356</v>
      </c>
      <c r="B671" s="427" t="s">
        <v>2179</v>
      </c>
      <c r="C671" s="428" t="s">
        <v>2180</v>
      </c>
      <c r="D671" s="429"/>
      <c r="E671" s="430"/>
      <c r="F671" s="430"/>
      <c r="G671" s="431"/>
      <c r="H671" s="432"/>
      <c r="I671" s="432"/>
      <c r="O671" s="433">
        <v>1</v>
      </c>
    </row>
    <row r="672" spans="1:104" ht="22.5">
      <c r="A672" s="434">
        <v>148</v>
      </c>
      <c r="B672" s="435" t="s">
        <v>2181</v>
      </c>
      <c r="C672" s="436" t="s">
        <v>2182</v>
      </c>
      <c r="D672" s="437" t="s">
        <v>166</v>
      </c>
      <c r="E672" s="438">
        <v>9.9024999999999999</v>
      </c>
      <c r="F672" s="438"/>
      <c r="G672" s="439">
        <f>E672*F672</f>
        <v>0</v>
      </c>
      <c r="O672" s="433">
        <v>2</v>
      </c>
      <c r="AA672" s="407">
        <v>1</v>
      </c>
      <c r="AB672" s="407">
        <v>7</v>
      </c>
      <c r="AC672" s="407">
        <v>7</v>
      </c>
      <c r="AZ672" s="407">
        <v>2</v>
      </c>
      <c r="BA672" s="407">
        <f>IF(AZ672=1,G672,0)</f>
        <v>0</v>
      </c>
      <c r="BB672" s="407">
        <f>IF(AZ672=2,G672,0)</f>
        <v>0</v>
      </c>
      <c r="BC672" s="407">
        <f>IF(AZ672=3,G672,0)</f>
        <v>0</v>
      </c>
      <c r="BD672" s="407">
        <f>IF(AZ672=4,G672,0)</f>
        <v>0</v>
      </c>
      <c r="BE672" s="407">
        <f>IF(AZ672=5,G672,0)</f>
        <v>0</v>
      </c>
      <c r="CA672" s="440">
        <v>1</v>
      </c>
      <c r="CB672" s="440">
        <v>7</v>
      </c>
      <c r="CZ672" s="407">
        <v>0</v>
      </c>
    </row>
    <row r="673" spans="1:104">
      <c r="A673" s="441"/>
      <c r="B673" s="442"/>
      <c r="C673" s="931" t="s">
        <v>2183</v>
      </c>
      <c r="D673" s="932"/>
      <c r="E673" s="443">
        <v>0</v>
      </c>
      <c r="F673" s="444"/>
      <c r="G673" s="445"/>
      <c r="M673" s="446" t="s">
        <v>2183</v>
      </c>
      <c r="O673" s="433"/>
    </row>
    <row r="674" spans="1:104" ht="22.5">
      <c r="A674" s="441"/>
      <c r="B674" s="442"/>
      <c r="C674" s="931" t="s">
        <v>2184</v>
      </c>
      <c r="D674" s="932"/>
      <c r="E674" s="443">
        <v>9.9024999999999999</v>
      </c>
      <c r="F674" s="444"/>
      <c r="G674" s="445"/>
      <c r="M674" s="446" t="s">
        <v>2184</v>
      </c>
      <c r="O674" s="433"/>
    </row>
    <row r="675" spans="1:104" ht="22.5">
      <c r="A675" s="434">
        <v>149</v>
      </c>
      <c r="B675" s="435" t="s">
        <v>2185</v>
      </c>
      <c r="C675" s="436" t="s">
        <v>2186</v>
      </c>
      <c r="D675" s="437" t="s">
        <v>166</v>
      </c>
      <c r="E675" s="438">
        <v>41.36</v>
      </c>
      <c r="F675" s="438"/>
      <c r="G675" s="439">
        <f>E675*F675</f>
        <v>0</v>
      </c>
      <c r="O675" s="433">
        <v>2</v>
      </c>
      <c r="AA675" s="407">
        <v>1</v>
      </c>
      <c r="AB675" s="407">
        <v>7</v>
      </c>
      <c r="AC675" s="407">
        <v>7</v>
      </c>
      <c r="AZ675" s="407">
        <v>2</v>
      </c>
      <c r="BA675" s="407">
        <f>IF(AZ675=1,G675,0)</f>
        <v>0</v>
      </c>
      <c r="BB675" s="407">
        <f>IF(AZ675=2,G675,0)</f>
        <v>0</v>
      </c>
      <c r="BC675" s="407">
        <f>IF(AZ675=3,G675,0)</f>
        <v>0</v>
      </c>
      <c r="BD675" s="407">
        <f>IF(AZ675=4,G675,0)</f>
        <v>0</v>
      </c>
      <c r="BE675" s="407">
        <f>IF(AZ675=5,G675,0)</f>
        <v>0</v>
      </c>
      <c r="CA675" s="440">
        <v>1</v>
      </c>
      <c r="CB675" s="440">
        <v>7</v>
      </c>
      <c r="CZ675" s="407">
        <v>0</v>
      </c>
    </row>
    <row r="676" spans="1:104" ht="22.5">
      <c r="A676" s="441"/>
      <c r="B676" s="442"/>
      <c r="C676" s="931" t="s">
        <v>2187</v>
      </c>
      <c r="D676" s="932"/>
      <c r="E676" s="443">
        <v>0</v>
      </c>
      <c r="F676" s="444"/>
      <c r="G676" s="445"/>
      <c r="M676" s="446" t="s">
        <v>2187</v>
      </c>
      <c r="O676" s="433"/>
    </row>
    <row r="677" spans="1:104">
      <c r="A677" s="441"/>
      <c r="B677" s="442"/>
      <c r="C677" s="931" t="s">
        <v>2188</v>
      </c>
      <c r="D677" s="932"/>
      <c r="E677" s="443">
        <v>0</v>
      </c>
      <c r="F677" s="444"/>
      <c r="G677" s="445"/>
      <c r="M677" s="446" t="s">
        <v>2188</v>
      </c>
      <c r="O677" s="433"/>
    </row>
    <row r="678" spans="1:104" ht="22.5">
      <c r="A678" s="441"/>
      <c r="B678" s="442"/>
      <c r="C678" s="931" t="s">
        <v>2189</v>
      </c>
      <c r="D678" s="932"/>
      <c r="E678" s="443">
        <v>6.3</v>
      </c>
      <c r="F678" s="444"/>
      <c r="G678" s="445"/>
      <c r="M678" s="446" t="s">
        <v>2189</v>
      </c>
      <c r="O678" s="433"/>
    </row>
    <row r="679" spans="1:104">
      <c r="A679" s="441"/>
      <c r="B679" s="442"/>
      <c r="C679" s="931" t="s">
        <v>2190</v>
      </c>
      <c r="D679" s="932"/>
      <c r="E679" s="443">
        <v>3.9750000000000001</v>
      </c>
      <c r="F679" s="444"/>
      <c r="G679" s="445"/>
      <c r="M679" s="446" t="s">
        <v>2190</v>
      </c>
      <c r="O679" s="433"/>
    </row>
    <row r="680" spans="1:104">
      <c r="A680" s="441"/>
      <c r="B680" s="442"/>
      <c r="C680" s="931" t="s">
        <v>2191</v>
      </c>
      <c r="D680" s="932"/>
      <c r="E680" s="443">
        <v>7.6</v>
      </c>
      <c r="F680" s="444"/>
      <c r="G680" s="445"/>
      <c r="M680" s="446" t="s">
        <v>2191</v>
      </c>
      <c r="O680" s="433"/>
    </row>
    <row r="681" spans="1:104">
      <c r="A681" s="441"/>
      <c r="B681" s="442"/>
      <c r="C681" s="931" t="s">
        <v>2192</v>
      </c>
      <c r="D681" s="932"/>
      <c r="E681" s="443">
        <v>3.2250000000000001</v>
      </c>
      <c r="F681" s="444"/>
      <c r="G681" s="445"/>
      <c r="M681" s="446" t="s">
        <v>2192</v>
      </c>
      <c r="O681" s="433"/>
    </row>
    <row r="682" spans="1:104">
      <c r="A682" s="441"/>
      <c r="B682" s="442"/>
      <c r="C682" s="931" t="s">
        <v>2193</v>
      </c>
      <c r="D682" s="932"/>
      <c r="E682" s="443">
        <v>4.55</v>
      </c>
      <c r="F682" s="444"/>
      <c r="G682" s="445"/>
      <c r="M682" s="446" t="s">
        <v>2193</v>
      </c>
      <c r="O682" s="433"/>
    </row>
    <row r="683" spans="1:104">
      <c r="A683" s="441"/>
      <c r="B683" s="442"/>
      <c r="C683" s="931" t="s">
        <v>2194</v>
      </c>
      <c r="D683" s="932"/>
      <c r="E683" s="443">
        <v>6.21</v>
      </c>
      <c r="F683" s="444"/>
      <c r="G683" s="445"/>
      <c r="M683" s="446" t="s">
        <v>2194</v>
      </c>
      <c r="O683" s="433"/>
    </row>
    <row r="684" spans="1:104">
      <c r="A684" s="441"/>
      <c r="B684" s="442"/>
      <c r="C684" s="931" t="s">
        <v>1865</v>
      </c>
      <c r="D684" s="932"/>
      <c r="E684" s="443">
        <v>0</v>
      </c>
      <c r="F684" s="444"/>
      <c r="G684" s="445"/>
      <c r="M684" s="446" t="s">
        <v>1865</v>
      </c>
      <c r="O684" s="433"/>
    </row>
    <row r="685" spans="1:104" ht="22.5">
      <c r="A685" s="441"/>
      <c r="B685" s="442"/>
      <c r="C685" s="931" t="s">
        <v>2195</v>
      </c>
      <c r="D685" s="932"/>
      <c r="E685" s="443">
        <v>4.5</v>
      </c>
      <c r="F685" s="444"/>
      <c r="G685" s="445"/>
      <c r="M685" s="446" t="s">
        <v>2195</v>
      </c>
      <c r="O685" s="433"/>
    </row>
    <row r="686" spans="1:104">
      <c r="A686" s="441"/>
      <c r="B686" s="442"/>
      <c r="C686" s="931" t="s">
        <v>2196</v>
      </c>
      <c r="D686" s="932"/>
      <c r="E686" s="443">
        <v>2</v>
      </c>
      <c r="F686" s="444"/>
      <c r="G686" s="445"/>
      <c r="M686" s="446" t="s">
        <v>2196</v>
      </c>
      <c r="O686" s="433"/>
    </row>
    <row r="687" spans="1:104">
      <c r="A687" s="441"/>
      <c r="B687" s="442"/>
      <c r="C687" s="931" t="s">
        <v>2197</v>
      </c>
      <c r="D687" s="932"/>
      <c r="E687" s="443">
        <v>3</v>
      </c>
      <c r="F687" s="444"/>
      <c r="G687" s="445"/>
      <c r="M687" s="446" t="s">
        <v>2197</v>
      </c>
      <c r="O687" s="433"/>
    </row>
    <row r="688" spans="1:104" ht="22.5">
      <c r="A688" s="434">
        <v>150</v>
      </c>
      <c r="B688" s="435" t="s">
        <v>2198</v>
      </c>
      <c r="C688" s="436" t="s">
        <v>2199</v>
      </c>
      <c r="D688" s="437" t="s">
        <v>166</v>
      </c>
      <c r="E688" s="438">
        <v>286.61</v>
      </c>
      <c r="F688" s="438"/>
      <c r="G688" s="439">
        <f>E688*F688</f>
        <v>0</v>
      </c>
      <c r="O688" s="433">
        <v>2</v>
      </c>
      <c r="AA688" s="407">
        <v>1</v>
      </c>
      <c r="AB688" s="407">
        <v>7</v>
      </c>
      <c r="AC688" s="407">
        <v>7</v>
      </c>
      <c r="AZ688" s="407">
        <v>2</v>
      </c>
      <c r="BA688" s="407">
        <f>IF(AZ688=1,G688,0)</f>
        <v>0</v>
      </c>
      <c r="BB688" s="407">
        <f>IF(AZ688=2,G688,0)</f>
        <v>0</v>
      </c>
      <c r="BC688" s="407">
        <f>IF(AZ688=3,G688,0)</f>
        <v>0</v>
      </c>
      <c r="BD688" s="407">
        <f>IF(AZ688=4,G688,0)</f>
        <v>0</v>
      </c>
      <c r="BE688" s="407">
        <f>IF(AZ688=5,G688,0)</f>
        <v>0</v>
      </c>
      <c r="CA688" s="440">
        <v>1</v>
      </c>
      <c r="CB688" s="440">
        <v>7</v>
      </c>
      <c r="CZ688" s="407">
        <v>3.3E-4</v>
      </c>
    </row>
    <row r="689" spans="1:15">
      <c r="A689" s="441"/>
      <c r="B689" s="442"/>
      <c r="C689" s="931" t="s">
        <v>2200</v>
      </c>
      <c r="D689" s="932"/>
      <c r="E689" s="443">
        <v>0</v>
      </c>
      <c r="F689" s="444"/>
      <c r="G689" s="445"/>
      <c r="M689" s="446" t="s">
        <v>2200</v>
      </c>
      <c r="O689" s="433"/>
    </row>
    <row r="690" spans="1:15">
      <c r="A690" s="441"/>
      <c r="B690" s="442"/>
      <c r="C690" s="931" t="s">
        <v>2201</v>
      </c>
      <c r="D690" s="932"/>
      <c r="E690" s="443">
        <v>0</v>
      </c>
      <c r="F690" s="444"/>
      <c r="G690" s="445"/>
      <c r="M690" s="446" t="s">
        <v>2201</v>
      </c>
      <c r="O690" s="433"/>
    </row>
    <row r="691" spans="1:15" ht="33.75">
      <c r="A691" s="441"/>
      <c r="B691" s="442"/>
      <c r="C691" s="931" t="s">
        <v>2202</v>
      </c>
      <c r="D691" s="932"/>
      <c r="E691" s="443">
        <v>97.537499999999994</v>
      </c>
      <c r="F691" s="444"/>
      <c r="G691" s="445"/>
      <c r="M691" s="446" t="s">
        <v>2202</v>
      </c>
      <c r="O691" s="433"/>
    </row>
    <row r="692" spans="1:15" ht="22.5">
      <c r="A692" s="441"/>
      <c r="B692" s="442"/>
      <c r="C692" s="931" t="s">
        <v>2203</v>
      </c>
      <c r="D692" s="932"/>
      <c r="E692" s="443">
        <v>7.76</v>
      </c>
      <c r="F692" s="444"/>
      <c r="G692" s="445"/>
      <c r="M692" s="446" t="s">
        <v>2203</v>
      </c>
      <c r="O692" s="433"/>
    </row>
    <row r="693" spans="1:15">
      <c r="A693" s="441"/>
      <c r="B693" s="442"/>
      <c r="C693" s="931" t="s">
        <v>2204</v>
      </c>
      <c r="D693" s="932"/>
      <c r="E693" s="443">
        <v>0</v>
      </c>
      <c r="F693" s="444"/>
      <c r="G693" s="445"/>
      <c r="M693" s="446" t="s">
        <v>2204</v>
      </c>
      <c r="O693" s="433"/>
    </row>
    <row r="694" spans="1:15" ht="22.5">
      <c r="A694" s="441"/>
      <c r="B694" s="442"/>
      <c r="C694" s="931" t="s">
        <v>2205</v>
      </c>
      <c r="D694" s="932"/>
      <c r="E694" s="443">
        <v>13.68</v>
      </c>
      <c r="F694" s="444"/>
      <c r="G694" s="445"/>
      <c r="M694" s="446" t="s">
        <v>2205</v>
      </c>
      <c r="O694" s="433"/>
    </row>
    <row r="695" spans="1:15" ht="22.5">
      <c r="A695" s="441"/>
      <c r="B695" s="442"/>
      <c r="C695" s="931" t="s">
        <v>2206</v>
      </c>
      <c r="D695" s="932"/>
      <c r="E695" s="443">
        <v>3.74</v>
      </c>
      <c r="F695" s="444"/>
      <c r="G695" s="445"/>
      <c r="M695" s="446" t="s">
        <v>2206</v>
      </c>
      <c r="O695" s="433"/>
    </row>
    <row r="696" spans="1:15">
      <c r="A696" s="441"/>
      <c r="B696" s="442"/>
      <c r="C696" s="933" t="s">
        <v>1603</v>
      </c>
      <c r="D696" s="932"/>
      <c r="E696" s="455">
        <v>122.71749999999999</v>
      </c>
      <c r="F696" s="444"/>
      <c r="G696" s="445"/>
      <c r="M696" s="446" t="s">
        <v>1603</v>
      </c>
      <c r="O696" s="433"/>
    </row>
    <row r="697" spans="1:15">
      <c r="A697" s="441"/>
      <c r="B697" s="442"/>
      <c r="C697" s="931" t="s">
        <v>2207</v>
      </c>
      <c r="D697" s="932"/>
      <c r="E697" s="443">
        <v>0</v>
      </c>
      <c r="F697" s="444"/>
      <c r="G697" s="445"/>
      <c r="M697" s="446" t="s">
        <v>2207</v>
      </c>
      <c r="O697" s="433"/>
    </row>
    <row r="698" spans="1:15">
      <c r="A698" s="441"/>
      <c r="B698" s="442"/>
      <c r="C698" s="931" t="s">
        <v>2201</v>
      </c>
      <c r="D698" s="932"/>
      <c r="E698" s="443">
        <v>0</v>
      </c>
      <c r="F698" s="444"/>
      <c r="G698" s="445"/>
      <c r="M698" s="446" t="s">
        <v>2201</v>
      </c>
      <c r="O698" s="433"/>
    </row>
    <row r="699" spans="1:15" ht="22.5">
      <c r="A699" s="441"/>
      <c r="B699" s="442"/>
      <c r="C699" s="931" t="s">
        <v>2208</v>
      </c>
      <c r="D699" s="932"/>
      <c r="E699" s="443">
        <v>84.487499999999997</v>
      </c>
      <c r="F699" s="444"/>
      <c r="G699" s="445"/>
      <c r="M699" s="446" t="s">
        <v>2208</v>
      </c>
      <c r="O699" s="433"/>
    </row>
    <row r="700" spans="1:15">
      <c r="A700" s="441"/>
      <c r="B700" s="442"/>
      <c r="C700" s="931" t="s">
        <v>2209</v>
      </c>
      <c r="D700" s="932"/>
      <c r="E700" s="443">
        <v>45.93</v>
      </c>
      <c r="F700" s="444"/>
      <c r="G700" s="445"/>
      <c r="M700" s="446" t="s">
        <v>2209</v>
      </c>
      <c r="O700" s="433"/>
    </row>
    <row r="701" spans="1:15" ht="22.5">
      <c r="A701" s="441"/>
      <c r="B701" s="442"/>
      <c r="C701" s="931" t="s">
        <v>2210</v>
      </c>
      <c r="D701" s="932"/>
      <c r="E701" s="443">
        <v>7.38</v>
      </c>
      <c r="F701" s="444"/>
      <c r="G701" s="445"/>
      <c r="M701" s="446" t="s">
        <v>2210</v>
      </c>
      <c r="O701" s="433"/>
    </row>
    <row r="702" spans="1:15">
      <c r="A702" s="441"/>
      <c r="B702" s="442"/>
      <c r="C702" s="931" t="s">
        <v>2211</v>
      </c>
      <c r="D702" s="932"/>
      <c r="E702" s="443">
        <v>3.82</v>
      </c>
      <c r="F702" s="444"/>
      <c r="G702" s="445"/>
      <c r="M702" s="446" t="s">
        <v>2211</v>
      </c>
      <c r="O702" s="433"/>
    </row>
    <row r="703" spans="1:15">
      <c r="A703" s="441"/>
      <c r="B703" s="442"/>
      <c r="C703" s="931" t="s">
        <v>2204</v>
      </c>
      <c r="D703" s="932"/>
      <c r="E703" s="443">
        <v>0</v>
      </c>
      <c r="F703" s="444"/>
      <c r="G703" s="445"/>
      <c r="M703" s="446" t="s">
        <v>2204</v>
      </c>
      <c r="O703" s="433"/>
    </row>
    <row r="704" spans="1:15">
      <c r="A704" s="441"/>
      <c r="B704" s="442"/>
      <c r="C704" s="931" t="s">
        <v>2212</v>
      </c>
      <c r="D704" s="932"/>
      <c r="E704" s="443">
        <v>22.274999999999999</v>
      </c>
      <c r="F704" s="444"/>
      <c r="G704" s="445"/>
      <c r="M704" s="446" t="s">
        <v>2212</v>
      </c>
      <c r="O704" s="433"/>
    </row>
    <row r="705" spans="1:104">
      <c r="A705" s="441"/>
      <c r="B705" s="442"/>
      <c r="C705" s="933" t="s">
        <v>1603</v>
      </c>
      <c r="D705" s="932"/>
      <c r="E705" s="455">
        <v>163.89249999999998</v>
      </c>
      <c r="F705" s="444"/>
      <c r="G705" s="445"/>
      <c r="M705" s="446" t="s">
        <v>1603</v>
      </c>
      <c r="O705" s="433"/>
    </row>
    <row r="706" spans="1:104" ht="22.5">
      <c r="A706" s="434">
        <v>151</v>
      </c>
      <c r="B706" s="435" t="s">
        <v>2213</v>
      </c>
      <c r="C706" s="436" t="s">
        <v>2214</v>
      </c>
      <c r="D706" s="437" t="s">
        <v>166</v>
      </c>
      <c r="E706" s="438">
        <v>286.61</v>
      </c>
      <c r="F706" s="438"/>
      <c r="G706" s="439">
        <f>E706*F706</f>
        <v>0</v>
      </c>
      <c r="O706" s="433">
        <v>2</v>
      </c>
      <c r="AA706" s="407">
        <v>1</v>
      </c>
      <c r="AB706" s="407">
        <v>7</v>
      </c>
      <c r="AC706" s="407">
        <v>7</v>
      </c>
      <c r="AZ706" s="407">
        <v>2</v>
      </c>
      <c r="BA706" s="407">
        <f>IF(AZ706=1,G706,0)</f>
        <v>0</v>
      </c>
      <c r="BB706" s="407">
        <f>IF(AZ706=2,G706,0)</f>
        <v>0</v>
      </c>
      <c r="BC706" s="407">
        <f>IF(AZ706=3,G706,0)</f>
        <v>0</v>
      </c>
      <c r="BD706" s="407">
        <f>IF(AZ706=4,G706,0)</f>
        <v>0</v>
      </c>
      <c r="BE706" s="407">
        <f>IF(AZ706=5,G706,0)</f>
        <v>0</v>
      </c>
      <c r="CA706" s="440">
        <v>1</v>
      </c>
      <c r="CB706" s="440">
        <v>7</v>
      </c>
      <c r="CZ706" s="407">
        <v>3.5E-4</v>
      </c>
    </row>
    <row r="707" spans="1:104">
      <c r="A707" s="441"/>
      <c r="B707" s="442"/>
      <c r="C707" s="931" t="s">
        <v>2200</v>
      </c>
      <c r="D707" s="932"/>
      <c r="E707" s="443">
        <v>0</v>
      </c>
      <c r="F707" s="444"/>
      <c r="G707" s="445"/>
      <c r="M707" s="446" t="s">
        <v>2200</v>
      </c>
      <c r="O707" s="433"/>
    </row>
    <row r="708" spans="1:104">
      <c r="A708" s="441"/>
      <c r="B708" s="442"/>
      <c r="C708" s="931" t="s">
        <v>2201</v>
      </c>
      <c r="D708" s="932"/>
      <c r="E708" s="443">
        <v>0</v>
      </c>
      <c r="F708" s="444"/>
      <c r="G708" s="445"/>
      <c r="M708" s="446" t="s">
        <v>2201</v>
      </c>
      <c r="O708" s="433"/>
    </row>
    <row r="709" spans="1:104" ht="33.75">
      <c r="A709" s="441"/>
      <c r="B709" s="442"/>
      <c r="C709" s="931" t="s">
        <v>2202</v>
      </c>
      <c r="D709" s="932"/>
      <c r="E709" s="443">
        <v>97.537499999999994</v>
      </c>
      <c r="F709" s="444"/>
      <c r="G709" s="445"/>
      <c r="M709" s="446" t="s">
        <v>2202</v>
      </c>
      <c r="O709" s="433"/>
    </row>
    <row r="710" spans="1:104" ht="22.5">
      <c r="A710" s="441"/>
      <c r="B710" s="442"/>
      <c r="C710" s="931" t="s">
        <v>2203</v>
      </c>
      <c r="D710" s="932"/>
      <c r="E710" s="443">
        <v>7.76</v>
      </c>
      <c r="F710" s="444"/>
      <c r="G710" s="445"/>
      <c r="M710" s="446" t="s">
        <v>2203</v>
      </c>
      <c r="O710" s="433"/>
    </row>
    <row r="711" spans="1:104">
      <c r="A711" s="441"/>
      <c r="B711" s="442"/>
      <c r="C711" s="931" t="s">
        <v>2204</v>
      </c>
      <c r="D711" s="932"/>
      <c r="E711" s="443">
        <v>0</v>
      </c>
      <c r="F711" s="444"/>
      <c r="G711" s="445"/>
      <c r="M711" s="446" t="s">
        <v>2204</v>
      </c>
      <c r="O711" s="433"/>
    </row>
    <row r="712" spans="1:104" ht="22.5">
      <c r="A712" s="441"/>
      <c r="B712" s="442"/>
      <c r="C712" s="931" t="s">
        <v>2205</v>
      </c>
      <c r="D712" s="932"/>
      <c r="E712" s="443">
        <v>13.68</v>
      </c>
      <c r="F712" s="444"/>
      <c r="G712" s="445"/>
      <c r="M712" s="446" t="s">
        <v>2205</v>
      </c>
      <c r="O712" s="433"/>
    </row>
    <row r="713" spans="1:104" ht="22.5">
      <c r="A713" s="441"/>
      <c r="B713" s="442"/>
      <c r="C713" s="931" t="s">
        <v>2206</v>
      </c>
      <c r="D713" s="932"/>
      <c r="E713" s="443">
        <v>3.74</v>
      </c>
      <c r="F713" s="444"/>
      <c r="G713" s="445"/>
      <c r="M713" s="446" t="s">
        <v>2206</v>
      </c>
      <c r="O713" s="433"/>
    </row>
    <row r="714" spans="1:104">
      <c r="A714" s="441"/>
      <c r="B714" s="442"/>
      <c r="C714" s="933" t="s">
        <v>1603</v>
      </c>
      <c r="D714" s="932"/>
      <c r="E714" s="455">
        <v>122.71749999999999</v>
      </c>
      <c r="F714" s="444"/>
      <c r="G714" s="445"/>
      <c r="M714" s="446" t="s">
        <v>1603</v>
      </c>
      <c r="O714" s="433"/>
    </row>
    <row r="715" spans="1:104">
      <c r="A715" s="441"/>
      <c r="B715" s="442"/>
      <c r="C715" s="931" t="s">
        <v>2207</v>
      </c>
      <c r="D715" s="932"/>
      <c r="E715" s="443">
        <v>0</v>
      </c>
      <c r="F715" s="444"/>
      <c r="G715" s="445"/>
      <c r="M715" s="446" t="s">
        <v>2207</v>
      </c>
      <c r="O715" s="433"/>
    </row>
    <row r="716" spans="1:104">
      <c r="A716" s="441"/>
      <c r="B716" s="442"/>
      <c r="C716" s="931" t="s">
        <v>2201</v>
      </c>
      <c r="D716" s="932"/>
      <c r="E716" s="443">
        <v>0</v>
      </c>
      <c r="F716" s="444"/>
      <c r="G716" s="445"/>
      <c r="M716" s="446" t="s">
        <v>2201</v>
      </c>
      <c r="O716" s="433"/>
    </row>
    <row r="717" spans="1:104" ht="22.5">
      <c r="A717" s="441"/>
      <c r="B717" s="442"/>
      <c r="C717" s="931" t="s">
        <v>2208</v>
      </c>
      <c r="D717" s="932"/>
      <c r="E717" s="443">
        <v>84.487499999999997</v>
      </c>
      <c r="F717" s="444"/>
      <c r="G717" s="445"/>
      <c r="M717" s="446" t="s">
        <v>2208</v>
      </c>
      <c r="O717" s="433"/>
    </row>
    <row r="718" spans="1:104">
      <c r="A718" s="441"/>
      <c r="B718" s="442"/>
      <c r="C718" s="931" t="s">
        <v>2209</v>
      </c>
      <c r="D718" s="932"/>
      <c r="E718" s="443">
        <v>45.93</v>
      </c>
      <c r="F718" s="444"/>
      <c r="G718" s="445"/>
      <c r="M718" s="446" t="s">
        <v>2209</v>
      </c>
      <c r="O718" s="433"/>
    </row>
    <row r="719" spans="1:104" ht="22.5">
      <c r="A719" s="441"/>
      <c r="B719" s="442"/>
      <c r="C719" s="931" t="s">
        <v>2210</v>
      </c>
      <c r="D719" s="932"/>
      <c r="E719" s="443">
        <v>7.38</v>
      </c>
      <c r="F719" s="444"/>
      <c r="G719" s="445"/>
      <c r="M719" s="446" t="s">
        <v>2210</v>
      </c>
      <c r="O719" s="433"/>
    </row>
    <row r="720" spans="1:104">
      <c r="A720" s="441"/>
      <c r="B720" s="442"/>
      <c r="C720" s="931" t="s">
        <v>2211</v>
      </c>
      <c r="D720" s="932"/>
      <c r="E720" s="443">
        <v>3.82</v>
      </c>
      <c r="F720" s="444"/>
      <c r="G720" s="445"/>
      <c r="M720" s="446" t="s">
        <v>2211</v>
      </c>
      <c r="O720" s="433"/>
    </row>
    <row r="721" spans="1:104">
      <c r="A721" s="441"/>
      <c r="B721" s="442"/>
      <c r="C721" s="931" t="s">
        <v>2204</v>
      </c>
      <c r="D721" s="932"/>
      <c r="E721" s="443">
        <v>0</v>
      </c>
      <c r="F721" s="444"/>
      <c r="G721" s="445"/>
      <c r="M721" s="446" t="s">
        <v>2204</v>
      </c>
      <c r="O721" s="433"/>
    </row>
    <row r="722" spans="1:104">
      <c r="A722" s="441"/>
      <c r="B722" s="442"/>
      <c r="C722" s="931" t="s">
        <v>2212</v>
      </c>
      <c r="D722" s="932"/>
      <c r="E722" s="443">
        <v>22.274999999999999</v>
      </c>
      <c r="F722" s="444"/>
      <c r="G722" s="445"/>
      <c r="M722" s="446" t="s">
        <v>2212</v>
      </c>
      <c r="O722" s="433"/>
    </row>
    <row r="723" spans="1:104">
      <c r="A723" s="441"/>
      <c r="B723" s="442"/>
      <c r="C723" s="933" t="s">
        <v>1603</v>
      </c>
      <c r="D723" s="932"/>
      <c r="E723" s="455">
        <v>163.89249999999998</v>
      </c>
      <c r="F723" s="444"/>
      <c r="G723" s="445"/>
      <c r="M723" s="446" t="s">
        <v>1603</v>
      </c>
      <c r="O723" s="433"/>
    </row>
    <row r="724" spans="1:104" ht="22.5">
      <c r="A724" s="434">
        <v>152</v>
      </c>
      <c r="B724" s="435" t="s">
        <v>2215</v>
      </c>
      <c r="C724" s="436" t="s">
        <v>2216</v>
      </c>
      <c r="D724" s="437" t="s">
        <v>166</v>
      </c>
      <c r="E724" s="438">
        <v>84.635800000000003</v>
      </c>
      <c r="F724" s="438"/>
      <c r="G724" s="439">
        <f>E724*F724</f>
        <v>0</v>
      </c>
      <c r="O724" s="433">
        <v>2</v>
      </c>
      <c r="AA724" s="407">
        <v>12</v>
      </c>
      <c r="AB724" s="407">
        <v>0</v>
      </c>
      <c r="AC724" s="407">
        <v>165</v>
      </c>
      <c r="AZ724" s="407">
        <v>2</v>
      </c>
      <c r="BA724" s="407">
        <f>IF(AZ724=1,G724,0)</f>
        <v>0</v>
      </c>
      <c r="BB724" s="407">
        <f>IF(AZ724=2,G724,0)</f>
        <v>0</v>
      </c>
      <c r="BC724" s="407">
        <f>IF(AZ724=3,G724,0)</f>
        <v>0</v>
      </c>
      <c r="BD724" s="407">
        <f>IF(AZ724=4,G724,0)</f>
        <v>0</v>
      </c>
      <c r="BE724" s="407">
        <f>IF(AZ724=5,G724,0)</f>
        <v>0</v>
      </c>
      <c r="CA724" s="440">
        <v>12</v>
      </c>
      <c r="CB724" s="440">
        <v>0</v>
      </c>
      <c r="CZ724" s="407">
        <v>5.6499999999999996E-3</v>
      </c>
    </row>
    <row r="725" spans="1:104" ht="22.5">
      <c r="A725" s="441"/>
      <c r="B725" s="442"/>
      <c r="C725" s="931" t="s">
        <v>2217</v>
      </c>
      <c r="D725" s="932"/>
      <c r="E725" s="443">
        <v>0</v>
      </c>
      <c r="F725" s="444"/>
      <c r="G725" s="445"/>
      <c r="M725" s="446" t="s">
        <v>2217</v>
      </c>
      <c r="O725" s="433"/>
    </row>
    <row r="726" spans="1:104">
      <c r="A726" s="441"/>
      <c r="B726" s="442"/>
      <c r="C726" s="931" t="s">
        <v>2218</v>
      </c>
      <c r="D726" s="932"/>
      <c r="E726" s="443">
        <v>0</v>
      </c>
      <c r="F726" s="444"/>
      <c r="G726" s="445"/>
      <c r="M726" s="446" t="s">
        <v>2218</v>
      </c>
      <c r="O726" s="433"/>
    </row>
    <row r="727" spans="1:104">
      <c r="A727" s="441"/>
      <c r="B727" s="442"/>
      <c r="C727" s="931" t="s">
        <v>2200</v>
      </c>
      <c r="D727" s="932"/>
      <c r="E727" s="443">
        <v>0</v>
      </c>
      <c r="F727" s="444"/>
      <c r="G727" s="445"/>
      <c r="M727" s="446" t="s">
        <v>2200</v>
      </c>
      <c r="O727" s="433"/>
    </row>
    <row r="728" spans="1:104">
      <c r="A728" s="441"/>
      <c r="B728" s="442"/>
      <c r="C728" s="931" t="s">
        <v>2201</v>
      </c>
      <c r="D728" s="932"/>
      <c r="E728" s="443">
        <v>0</v>
      </c>
      <c r="F728" s="444"/>
      <c r="G728" s="445"/>
      <c r="M728" s="446" t="s">
        <v>2201</v>
      </c>
      <c r="O728" s="433"/>
    </row>
    <row r="729" spans="1:104">
      <c r="A729" s="441"/>
      <c r="B729" s="442"/>
      <c r="C729" s="931" t="s">
        <v>2219</v>
      </c>
      <c r="D729" s="932"/>
      <c r="E729" s="443">
        <v>31.31</v>
      </c>
      <c r="F729" s="444"/>
      <c r="G729" s="445"/>
      <c r="M729" s="446" t="s">
        <v>2219</v>
      </c>
      <c r="O729" s="433"/>
    </row>
    <row r="730" spans="1:104">
      <c r="A730" s="441"/>
      <c r="B730" s="442"/>
      <c r="C730" s="931" t="s">
        <v>2204</v>
      </c>
      <c r="D730" s="932"/>
      <c r="E730" s="443">
        <v>0</v>
      </c>
      <c r="F730" s="444"/>
      <c r="G730" s="445"/>
      <c r="M730" s="446" t="s">
        <v>2204</v>
      </c>
      <c r="O730" s="433"/>
    </row>
    <row r="731" spans="1:104">
      <c r="A731" s="441"/>
      <c r="B731" s="442"/>
      <c r="C731" s="931" t="s">
        <v>2220</v>
      </c>
      <c r="D731" s="932"/>
      <c r="E731" s="443">
        <v>4.0533000000000001</v>
      </c>
      <c r="F731" s="444"/>
      <c r="G731" s="445"/>
      <c r="M731" s="446" t="s">
        <v>2220</v>
      </c>
      <c r="O731" s="433"/>
    </row>
    <row r="732" spans="1:104">
      <c r="A732" s="441"/>
      <c r="B732" s="442"/>
      <c r="C732" s="933" t="s">
        <v>1603</v>
      </c>
      <c r="D732" s="932"/>
      <c r="E732" s="455">
        <v>35.363299999999995</v>
      </c>
      <c r="F732" s="444"/>
      <c r="G732" s="445"/>
      <c r="M732" s="446" t="s">
        <v>1603</v>
      </c>
      <c r="O732" s="433"/>
    </row>
    <row r="733" spans="1:104">
      <c r="A733" s="441"/>
      <c r="B733" s="442"/>
      <c r="C733" s="931" t="s">
        <v>2207</v>
      </c>
      <c r="D733" s="932"/>
      <c r="E733" s="443">
        <v>0</v>
      </c>
      <c r="F733" s="444"/>
      <c r="G733" s="445"/>
      <c r="M733" s="446" t="s">
        <v>2207</v>
      </c>
      <c r="O733" s="433"/>
    </row>
    <row r="734" spans="1:104">
      <c r="A734" s="441"/>
      <c r="B734" s="442"/>
      <c r="C734" s="931" t="s">
        <v>2201</v>
      </c>
      <c r="D734" s="932"/>
      <c r="E734" s="443">
        <v>0</v>
      </c>
      <c r="F734" s="444"/>
      <c r="G734" s="445"/>
      <c r="M734" s="446" t="s">
        <v>2201</v>
      </c>
      <c r="O734" s="433"/>
    </row>
    <row r="735" spans="1:104">
      <c r="A735" s="441"/>
      <c r="B735" s="442"/>
      <c r="C735" s="931" t="s">
        <v>2221</v>
      </c>
      <c r="D735" s="932"/>
      <c r="E735" s="443">
        <v>27.037500000000001</v>
      </c>
      <c r="F735" s="444"/>
      <c r="G735" s="445"/>
      <c r="M735" s="446" t="s">
        <v>2221</v>
      </c>
      <c r="O735" s="433"/>
    </row>
    <row r="736" spans="1:104">
      <c r="A736" s="441"/>
      <c r="B736" s="442"/>
      <c r="C736" s="931" t="s">
        <v>2222</v>
      </c>
      <c r="D736" s="932"/>
      <c r="E736" s="443">
        <v>14.81</v>
      </c>
      <c r="F736" s="444"/>
      <c r="G736" s="445"/>
      <c r="M736" s="446" t="s">
        <v>2222</v>
      </c>
      <c r="O736" s="433"/>
    </row>
    <row r="737" spans="1:104">
      <c r="A737" s="441"/>
      <c r="B737" s="442"/>
      <c r="C737" s="931" t="s">
        <v>2204</v>
      </c>
      <c r="D737" s="932"/>
      <c r="E737" s="443">
        <v>0</v>
      </c>
      <c r="F737" s="444"/>
      <c r="G737" s="445"/>
      <c r="M737" s="446" t="s">
        <v>2204</v>
      </c>
      <c r="O737" s="433"/>
    </row>
    <row r="738" spans="1:104">
      <c r="A738" s="441"/>
      <c r="B738" s="442"/>
      <c r="C738" s="931" t="s">
        <v>2223</v>
      </c>
      <c r="D738" s="932"/>
      <c r="E738" s="443">
        <v>7.4249999999999998</v>
      </c>
      <c r="F738" s="444"/>
      <c r="G738" s="445"/>
      <c r="M738" s="446" t="s">
        <v>2223</v>
      </c>
      <c r="O738" s="433"/>
    </row>
    <row r="739" spans="1:104">
      <c r="A739" s="441"/>
      <c r="B739" s="442"/>
      <c r="C739" s="933" t="s">
        <v>1603</v>
      </c>
      <c r="D739" s="932"/>
      <c r="E739" s="455">
        <v>49.272500000000001</v>
      </c>
      <c r="F739" s="444"/>
      <c r="G739" s="445"/>
      <c r="M739" s="446" t="s">
        <v>1603</v>
      </c>
      <c r="O739" s="433"/>
    </row>
    <row r="740" spans="1:104" ht="22.5">
      <c r="A740" s="434">
        <v>153</v>
      </c>
      <c r="B740" s="435" t="s">
        <v>2224</v>
      </c>
      <c r="C740" s="436" t="s">
        <v>2225</v>
      </c>
      <c r="D740" s="437" t="s">
        <v>166</v>
      </c>
      <c r="E740" s="438">
        <v>300.94049999999999</v>
      </c>
      <c r="F740" s="438"/>
      <c r="G740" s="439">
        <f>E740*F740</f>
        <v>0</v>
      </c>
      <c r="O740" s="433">
        <v>2</v>
      </c>
      <c r="AA740" s="407">
        <v>3</v>
      </c>
      <c r="AB740" s="407">
        <v>9</v>
      </c>
      <c r="AC740" s="407">
        <v>62832900</v>
      </c>
      <c r="AZ740" s="407">
        <v>2</v>
      </c>
      <c r="BA740" s="407">
        <f>IF(AZ740=1,G740,0)</f>
        <v>0</v>
      </c>
      <c r="BB740" s="407">
        <f>IF(AZ740=2,G740,0)</f>
        <v>0</v>
      </c>
      <c r="BC740" s="407">
        <f>IF(AZ740=3,G740,0)</f>
        <v>0</v>
      </c>
      <c r="BD740" s="407">
        <f>IF(AZ740=4,G740,0)</f>
        <v>0</v>
      </c>
      <c r="BE740" s="407">
        <f>IF(AZ740=5,G740,0)</f>
        <v>0</v>
      </c>
      <c r="CA740" s="440">
        <v>3</v>
      </c>
      <c r="CB740" s="440">
        <v>9</v>
      </c>
      <c r="CZ740" s="407">
        <v>5.3E-3</v>
      </c>
    </row>
    <row r="741" spans="1:104">
      <c r="A741" s="441"/>
      <c r="B741" s="442"/>
      <c r="C741" s="931" t="s">
        <v>2226</v>
      </c>
      <c r="D741" s="932"/>
      <c r="E741" s="443">
        <v>128.85599999999999</v>
      </c>
      <c r="F741" s="444"/>
      <c r="G741" s="445"/>
      <c r="M741" s="446" t="s">
        <v>2226</v>
      </c>
      <c r="O741" s="433"/>
    </row>
    <row r="742" spans="1:104">
      <c r="A742" s="441"/>
      <c r="B742" s="442"/>
      <c r="C742" s="931" t="s">
        <v>2227</v>
      </c>
      <c r="D742" s="932"/>
      <c r="E742" s="443">
        <v>172.08449999999999</v>
      </c>
      <c r="F742" s="444"/>
      <c r="G742" s="445"/>
      <c r="M742" s="446" t="s">
        <v>2227</v>
      </c>
      <c r="O742" s="433"/>
    </row>
    <row r="743" spans="1:104">
      <c r="A743" s="434">
        <v>154</v>
      </c>
      <c r="B743" s="435" t="s">
        <v>2228</v>
      </c>
      <c r="C743" s="436" t="s">
        <v>2229</v>
      </c>
      <c r="D743" s="437" t="s">
        <v>1674</v>
      </c>
      <c r="E743" s="438">
        <v>2.26807172</v>
      </c>
      <c r="F743" s="438"/>
      <c r="G743" s="439">
        <f>E743*F743</f>
        <v>0</v>
      </c>
      <c r="O743" s="433">
        <v>2</v>
      </c>
      <c r="AA743" s="407">
        <v>7</v>
      </c>
      <c r="AB743" s="407">
        <v>1001</v>
      </c>
      <c r="AC743" s="407">
        <v>5</v>
      </c>
      <c r="AZ743" s="407">
        <v>2</v>
      </c>
      <c r="BA743" s="407">
        <f>IF(AZ743=1,G743,0)</f>
        <v>0</v>
      </c>
      <c r="BB743" s="407">
        <f>IF(AZ743=2,G743,0)</f>
        <v>0</v>
      </c>
      <c r="BC743" s="407">
        <f>IF(AZ743=3,G743,0)</f>
        <v>0</v>
      </c>
      <c r="BD743" s="407">
        <f>IF(AZ743=4,G743,0)</f>
        <v>0</v>
      </c>
      <c r="BE743" s="407">
        <f>IF(AZ743=5,G743,0)</f>
        <v>0</v>
      </c>
      <c r="CA743" s="440">
        <v>7</v>
      </c>
      <c r="CB743" s="440">
        <v>1001</v>
      </c>
      <c r="CZ743" s="407">
        <v>0</v>
      </c>
    </row>
    <row r="744" spans="1:104">
      <c r="A744" s="447"/>
      <c r="B744" s="448" t="s">
        <v>1581</v>
      </c>
      <c r="C744" s="449" t="str">
        <f>CONCATENATE(B671," ",C671)</f>
        <v>712 Živičné krytiny</v>
      </c>
      <c r="D744" s="450"/>
      <c r="E744" s="451"/>
      <c r="F744" s="452"/>
      <c r="G744" s="453">
        <f>SUM(G671:G743)</f>
        <v>0</v>
      </c>
      <c r="O744" s="433">
        <v>4</v>
      </c>
      <c r="BA744" s="454">
        <f>SUM(BA671:BA743)</f>
        <v>0</v>
      </c>
      <c r="BB744" s="454">
        <f>SUM(BB671:BB743)</f>
        <v>0</v>
      </c>
      <c r="BC744" s="454">
        <f>SUM(BC671:BC743)</f>
        <v>0</v>
      </c>
      <c r="BD744" s="454">
        <f>SUM(BD671:BD743)</f>
        <v>0</v>
      </c>
      <c r="BE744" s="454">
        <f>SUM(BE671:BE743)</f>
        <v>0</v>
      </c>
    </row>
    <row r="745" spans="1:104">
      <c r="A745" s="426" t="s">
        <v>1356</v>
      </c>
      <c r="B745" s="427" t="s">
        <v>2230</v>
      </c>
      <c r="C745" s="428" t="s">
        <v>2231</v>
      </c>
      <c r="D745" s="429"/>
      <c r="E745" s="430"/>
      <c r="F745" s="430"/>
      <c r="G745" s="431"/>
      <c r="H745" s="432"/>
      <c r="I745" s="432"/>
      <c r="O745" s="433">
        <v>1</v>
      </c>
    </row>
    <row r="746" spans="1:104">
      <c r="A746" s="434">
        <v>155</v>
      </c>
      <c r="B746" s="435" t="s">
        <v>2232</v>
      </c>
      <c r="C746" s="436" t="s">
        <v>2233</v>
      </c>
      <c r="D746" s="437" t="s">
        <v>158</v>
      </c>
      <c r="E746" s="438">
        <v>11</v>
      </c>
      <c r="F746" s="438"/>
      <c r="G746" s="439">
        <f>E746*F746</f>
        <v>0</v>
      </c>
      <c r="O746" s="433">
        <v>2</v>
      </c>
      <c r="AA746" s="407">
        <v>1</v>
      </c>
      <c r="AB746" s="407">
        <v>7</v>
      </c>
      <c r="AC746" s="407">
        <v>7</v>
      </c>
      <c r="AZ746" s="407">
        <v>2</v>
      </c>
      <c r="BA746" s="407">
        <f>IF(AZ746=1,G746,0)</f>
        <v>0</v>
      </c>
      <c r="BB746" s="407">
        <f>IF(AZ746=2,G746,0)</f>
        <v>0</v>
      </c>
      <c r="BC746" s="407">
        <f>IF(AZ746=3,G746,0)</f>
        <v>0</v>
      </c>
      <c r="BD746" s="407">
        <f>IF(AZ746=4,G746,0)</f>
        <v>0</v>
      </c>
      <c r="BE746" s="407">
        <f>IF(AZ746=5,G746,0)</f>
        <v>0</v>
      </c>
      <c r="CA746" s="440">
        <v>1</v>
      </c>
      <c r="CB746" s="440">
        <v>7</v>
      </c>
      <c r="CZ746" s="407">
        <v>3.0599999999999998E-3</v>
      </c>
    </row>
    <row r="747" spans="1:104">
      <c r="A747" s="441"/>
      <c r="B747" s="442"/>
      <c r="C747" s="931" t="s">
        <v>2234</v>
      </c>
      <c r="D747" s="932"/>
      <c r="E747" s="443">
        <v>11</v>
      </c>
      <c r="F747" s="444"/>
      <c r="G747" s="445"/>
      <c r="M747" s="446" t="s">
        <v>2234</v>
      </c>
      <c r="O747" s="433"/>
    </row>
    <row r="748" spans="1:104">
      <c r="A748" s="434">
        <v>156</v>
      </c>
      <c r="B748" s="435" t="s">
        <v>2235</v>
      </c>
      <c r="C748" s="436" t="s">
        <v>2236</v>
      </c>
      <c r="D748" s="437" t="s">
        <v>158</v>
      </c>
      <c r="E748" s="438">
        <v>9</v>
      </c>
      <c r="F748" s="438"/>
      <c r="G748" s="439">
        <f>E748*F748</f>
        <v>0</v>
      </c>
      <c r="O748" s="433">
        <v>2</v>
      </c>
      <c r="AA748" s="407">
        <v>1</v>
      </c>
      <c r="AB748" s="407">
        <v>7</v>
      </c>
      <c r="AC748" s="407">
        <v>7</v>
      </c>
      <c r="AZ748" s="407">
        <v>2</v>
      </c>
      <c r="BA748" s="407">
        <f>IF(AZ748=1,G748,0)</f>
        <v>0</v>
      </c>
      <c r="BB748" s="407">
        <f>IF(AZ748=2,G748,0)</f>
        <v>0</v>
      </c>
      <c r="BC748" s="407">
        <f>IF(AZ748=3,G748,0)</f>
        <v>0</v>
      </c>
      <c r="BD748" s="407">
        <f>IF(AZ748=4,G748,0)</f>
        <v>0</v>
      </c>
      <c r="BE748" s="407">
        <f>IF(AZ748=5,G748,0)</f>
        <v>0</v>
      </c>
      <c r="CA748" s="440">
        <v>1</v>
      </c>
      <c r="CB748" s="440">
        <v>7</v>
      </c>
      <c r="CZ748" s="407">
        <v>2.7459999999999998E-2</v>
      </c>
    </row>
    <row r="749" spans="1:104" ht="22.5">
      <c r="A749" s="441"/>
      <c r="B749" s="442"/>
      <c r="C749" s="931" t="s">
        <v>2237</v>
      </c>
      <c r="D749" s="932"/>
      <c r="E749" s="443">
        <v>9</v>
      </c>
      <c r="F749" s="444"/>
      <c r="G749" s="445"/>
      <c r="M749" s="446" t="s">
        <v>2237</v>
      </c>
      <c r="O749" s="433"/>
    </row>
    <row r="750" spans="1:104">
      <c r="A750" s="441"/>
      <c r="B750" s="442"/>
      <c r="C750" s="931" t="s">
        <v>2238</v>
      </c>
      <c r="D750" s="932"/>
      <c r="E750" s="443">
        <v>0</v>
      </c>
      <c r="F750" s="444"/>
      <c r="G750" s="445"/>
      <c r="M750" s="446" t="s">
        <v>2238</v>
      </c>
      <c r="O750" s="433"/>
    </row>
    <row r="751" spans="1:104">
      <c r="A751" s="434">
        <v>157</v>
      </c>
      <c r="B751" s="435" t="s">
        <v>2239</v>
      </c>
      <c r="C751" s="436" t="s">
        <v>2240</v>
      </c>
      <c r="D751" s="437" t="s">
        <v>166</v>
      </c>
      <c r="E751" s="438">
        <v>10.08</v>
      </c>
      <c r="F751" s="438"/>
      <c r="G751" s="439">
        <f>E751*F751</f>
        <v>0</v>
      </c>
      <c r="O751" s="433">
        <v>2</v>
      </c>
      <c r="AA751" s="407">
        <v>12</v>
      </c>
      <c r="AB751" s="407">
        <v>0</v>
      </c>
      <c r="AC751" s="407">
        <v>131</v>
      </c>
      <c r="AZ751" s="407">
        <v>2</v>
      </c>
      <c r="BA751" s="407">
        <f>IF(AZ751=1,G751,0)</f>
        <v>0</v>
      </c>
      <c r="BB751" s="407">
        <f>IF(AZ751=2,G751,0)</f>
        <v>0</v>
      </c>
      <c r="BC751" s="407">
        <f>IF(AZ751=3,G751,0)</f>
        <v>0</v>
      </c>
      <c r="BD751" s="407">
        <f>IF(AZ751=4,G751,0)</f>
        <v>0</v>
      </c>
      <c r="BE751" s="407">
        <f>IF(AZ751=5,G751,0)</f>
        <v>0</v>
      </c>
      <c r="CA751" s="440">
        <v>12</v>
      </c>
      <c r="CB751" s="440">
        <v>0</v>
      </c>
      <c r="CZ751" s="407">
        <v>0</v>
      </c>
    </row>
    <row r="752" spans="1:104">
      <c r="A752" s="441"/>
      <c r="B752" s="442"/>
      <c r="C752" s="931" t="s">
        <v>2241</v>
      </c>
      <c r="D752" s="932"/>
      <c r="E752" s="443">
        <v>10.08</v>
      </c>
      <c r="F752" s="444"/>
      <c r="G752" s="445"/>
      <c r="M752" s="446" t="s">
        <v>2241</v>
      </c>
      <c r="O752" s="433"/>
    </row>
    <row r="753" spans="1:104">
      <c r="A753" s="434">
        <v>158</v>
      </c>
      <c r="B753" s="435" t="s">
        <v>2242</v>
      </c>
      <c r="C753" s="436" t="s">
        <v>2243</v>
      </c>
      <c r="D753" s="437" t="s">
        <v>1674</v>
      </c>
      <c r="E753" s="438">
        <v>0.28079999999999999</v>
      </c>
      <c r="F753" s="438"/>
      <c r="G753" s="439">
        <f>E753*F753</f>
        <v>0</v>
      </c>
      <c r="O753" s="433">
        <v>2</v>
      </c>
      <c r="AA753" s="407">
        <v>7</v>
      </c>
      <c r="AB753" s="407">
        <v>1001</v>
      </c>
      <c r="AC753" s="407">
        <v>5</v>
      </c>
      <c r="AZ753" s="407">
        <v>2</v>
      </c>
      <c r="BA753" s="407">
        <f>IF(AZ753=1,G753,0)</f>
        <v>0</v>
      </c>
      <c r="BB753" s="407">
        <f>IF(AZ753=2,G753,0)</f>
        <v>0</v>
      </c>
      <c r="BC753" s="407">
        <f>IF(AZ753=3,G753,0)</f>
        <v>0</v>
      </c>
      <c r="BD753" s="407">
        <f>IF(AZ753=4,G753,0)</f>
        <v>0</v>
      </c>
      <c r="BE753" s="407">
        <f>IF(AZ753=5,G753,0)</f>
        <v>0</v>
      </c>
      <c r="CA753" s="440">
        <v>7</v>
      </c>
      <c r="CB753" s="440">
        <v>1001</v>
      </c>
      <c r="CZ753" s="407">
        <v>0</v>
      </c>
    </row>
    <row r="754" spans="1:104">
      <c r="A754" s="447"/>
      <c r="B754" s="448" t="s">
        <v>1581</v>
      </c>
      <c r="C754" s="449" t="str">
        <f>CONCATENATE(B745," ",C745)</f>
        <v>713 Izolace tepelné a kročejové</v>
      </c>
      <c r="D754" s="450"/>
      <c r="E754" s="451"/>
      <c r="F754" s="452"/>
      <c r="G754" s="453">
        <f>SUM(G745:G753)</f>
        <v>0</v>
      </c>
      <c r="O754" s="433">
        <v>4</v>
      </c>
      <c r="BA754" s="454">
        <f>SUM(BA745:BA753)</f>
        <v>0</v>
      </c>
      <c r="BB754" s="454">
        <f>SUM(BB745:BB753)</f>
        <v>0</v>
      </c>
      <c r="BC754" s="454">
        <f>SUM(BC745:BC753)</f>
        <v>0</v>
      </c>
      <c r="BD754" s="454">
        <f>SUM(BD745:BD753)</f>
        <v>0</v>
      </c>
      <c r="BE754" s="454">
        <f>SUM(BE745:BE753)</f>
        <v>0</v>
      </c>
    </row>
    <row r="755" spans="1:104">
      <c r="A755" s="426" t="s">
        <v>1356</v>
      </c>
      <c r="B755" s="427" t="s">
        <v>2244</v>
      </c>
      <c r="C755" s="428" t="s">
        <v>2245</v>
      </c>
      <c r="D755" s="429"/>
      <c r="E755" s="430"/>
      <c r="F755" s="430"/>
      <c r="G755" s="431"/>
      <c r="H755" s="432"/>
      <c r="I755" s="432"/>
      <c r="O755" s="433">
        <v>1</v>
      </c>
    </row>
    <row r="756" spans="1:104" ht="22.5">
      <c r="A756" s="434">
        <v>159</v>
      </c>
      <c r="B756" s="435" t="s">
        <v>2246</v>
      </c>
      <c r="C756" s="436" t="s">
        <v>2247</v>
      </c>
      <c r="D756" s="437" t="s">
        <v>166</v>
      </c>
      <c r="E756" s="438">
        <v>19.440000000000001</v>
      </c>
      <c r="F756" s="438"/>
      <c r="G756" s="439">
        <f>E756*F756</f>
        <v>0</v>
      </c>
      <c r="O756" s="433">
        <v>2</v>
      </c>
      <c r="AA756" s="407">
        <v>1</v>
      </c>
      <c r="AB756" s="407">
        <v>7</v>
      </c>
      <c r="AC756" s="407">
        <v>7</v>
      </c>
      <c r="AZ756" s="407">
        <v>2</v>
      </c>
      <c r="BA756" s="407">
        <f>IF(AZ756=1,G756,0)</f>
        <v>0</v>
      </c>
      <c r="BB756" s="407">
        <f>IF(AZ756=2,G756,0)</f>
        <v>0</v>
      </c>
      <c r="BC756" s="407">
        <f>IF(AZ756=3,G756,0)</f>
        <v>0</v>
      </c>
      <c r="BD756" s="407">
        <f>IF(AZ756=4,G756,0)</f>
        <v>0</v>
      </c>
      <c r="BE756" s="407">
        <f>IF(AZ756=5,G756,0)</f>
        <v>0</v>
      </c>
      <c r="CA756" s="440">
        <v>1</v>
      </c>
      <c r="CB756" s="440">
        <v>7</v>
      </c>
      <c r="CZ756" s="407">
        <v>5.2999999999999998E-4</v>
      </c>
    </row>
    <row r="757" spans="1:104" ht="22.5">
      <c r="A757" s="441"/>
      <c r="B757" s="442"/>
      <c r="C757" s="931" t="s">
        <v>2248</v>
      </c>
      <c r="D757" s="932"/>
      <c r="E757" s="443">
        <v>19.440000000000001</v>
      </c>
      <c r="F757" s="444"/>
      <c r="G757" s="445"/>
      <c r="M757" s="446" t="s">
        <v>2248</v>
      </c>
      <c r="O757" s="433"/>
    </row>
    <row r="758" spans="1:104">
      <c r="A758" s="434">
        <v>160</v>
      </c>
      <c r="B758" s="435" t="s">
        <v>2249</v>
      </c>
      <c r="C758" s="436" t="s">
        <v>2250</v>
      </c>
      <c r="D758" s="437" t="s">
        <v>166</v>
      </c>
      <c r="E758" s="438">
        <v>82.44</v>
      </c>
      <c r="F758" s="438"/>
      <c r="G758" s="439">
        <f>E758*F758</f>
        <v>0</v>
      </c>
      <c r="O758" s="433">
        <v>2</v>
      </c>
      <c r="AA758" s="407">
        <v>1</v>
      </c>
      <c r="AB758" s="407">
        <v>0</v>
      </c>
      <c r="AC758" s="407">
        <v>0</v>
      </c>
      <c r="AZ758" s="407">
        <v>2</v>
      </c>
      <c r="BA758" s="407">
        <f>IF(AZ758=1,G758,0)</f>
        <v>0</v>
      </c>
      <c r="BB758" s="407">
        <f>IF(AZ758=2,G758,0)</f>
        <v>0</v>
      </c>
      <c r="BC758" s="407">
        <f>IF(AZ758=3,G758,0)</f>
        <v>0</v>
      </c>
      <c r="BD758" s="407">
        <f>IF(AZ758=4,G758,0)</f>
        <v>0</v>
      </c>
      <c r="BE758" s="407">
        <f>IF(AZ758=5,G758,0)</f>
        <v>0</v>
      </c>
      <c r="CA758" s="440">
        <v>1</v>
      </c>
      <c r="CB758" s="440">
        <v>0</v>
      </c>
      <c r="CZ758" s="407">
        <v>0</v>
      </c>
    </row>
    <row r="759" spans="1:104" ht="22.5">
      <c r="A759" s="441"/>
      <c r="B759" s="442"/>
      <c r="C759" s="931" t="s">
        <v>2251</v>
      </c>
      <c r="D759" s="932"/>
      <c r="E759" s="443">
        <v>19.440000000000001</v>
      </c>
      <c r="F759" s="444"/>
      <c r="G759" s="445"/>
      <c r="M759" s="446" t="s">
        <v>2251</v>
      </c>
      <c r="O759" s="433"/>
    </row>
    <row r="760" spans="1:104">
      <c r="A760" s="441"/>
      <c r="B760" s="442"/>
      <c r="C760" s="931" t="s">
        <v>2252</v>
      </c>
      <c r="D760" s="932"/>
      <c r="E760" s="443">
        <v>80.64</v>
      </c>
      <c r="F760" s="444"/>
      <c r="G760" s="445"/>
      <c r="M760" s="446" t="s">
        <v>2252</v>
      </c>
      <c r="O760" s="433"/>
    </row>
    <row r="761" spans="1:104">
      <c r="A761" s="441"/>
      <c r="B761" s="442"/>
      <c r="C761" s="931" t="s">
        <v>1803</v>
      </c>
      <c r="D761" s="932"/>
      <c r="E761" s="443">
        <v>-17.64</v>
      </c>
      <c r="F761" s="444"/>
      <c r="G761" s="445"/>
      <c r="M761" s="446" t="s">
        <v>1803</v>
      </c>
      <c r="O761" s="433"/>
    </row>
    <row r="762" spans="1:104">
      <c r="A762" s="434">
        <v>161</v>
      </c>
      <c r="B762" s="435" t="s">
        <v>2253</v>
      </c>
      <c r="C762" s="436" t="s">
        <v>2254</v>
      </c>
      <c r="D762" s="437" t="s">
        <v>166</v>
      </c>
      <c r="E762" s="438">
        <v>103.91759999999999</v>
      </c>
      <c r="F762" s="438"/>
      <c r="G762" s="439">
        <f>E762*F762</f>
        <v>0</v>
      </c>
      <c r="O762" s="433">
        <v>2</v>
      </c>
      <c r="AA762" s="407">
        <v>3</v>
      </c>
      <c r="AB762" s="407">
        <v>7</v>
      </c>
      <c r="AC762" s="407">
        <v>6314059401</v>
      </c>
      <c r="AZ762" s="407">
        <v>2</v>
      </c>
      <c r="BA762" s="407">
        <f>IF(AZ762=1,G762,0)</f>
        <v>0</v>
      </c>
      <c r="BB762" s="407">
        <f>IF(AZ762=2,G762,0)</f>
        <v>0</v>
      </c>
      <c r="BC762" s="407">
        <f>IF(AZ762=3,G762,0)</f>
        <v>0</v>
      </c>
      <c r="BD762" s="407">
        <f>IF(AZ762=4,G762,0)</f>
        <v>0</v>
      </c>
      <c r="BE762" s="407">
        <f>IF(AZ762=5,G762,0)</f>
        <v>0</v>
      </c>
      <c r="CA762" s="440">
        <v>3</v>
      </c>
      <c r="CB762" s="440">
        <v>7</v>
      </c>
      <c r="CZ762" s="407">
        <v>3.2000000000000002E-3</v>
      </c>
    </row>
    <row r="763" spans="1:104" ht="22.5">
      <c r="A763" s="441"/>
      <c r="B763" s="442"/>
      <c r="C763" s="931" t="s">
        <v>2255</v>
      </c>
      <c r="D763" s="932"/>
      <c r="E763" s="443">
        <v>39.657600000000002</v>
      </c>
      <c r="F763" s="444"/>
      <c r="G763" s="445"/>
      <c r="M763" s="446" t="s">
        <v>2255</v>
      </c>
      <c r="O763" s="433"/>
    </row>
    <row r="764" spans="1:104">
      <c r="A764" s="441"/>
      <c r="B764" s="442"/>
      <c r="C764" s="931" t="s">
        <v>2256</v>
      </c>
      <c r="D764" s="932"/>
      <c r="E764" s="443">
        <v>82.252799999999993</v>
      </c>
      <c r="F764" s="444"/>
      <c r="G764" s="445"/>
      <c r="M764" s="446" t="s">
        <v>2256</v>
      </c>
      <c r="O764" s="433"/>
    </row>
    <row r="765" spans="1:104">
      <c r="A765" s="441"/>
      <c r="B765" s="442"/>
      <c r="C765" s="931" t="s">
        <v>2257</v>
      </c>
      <c r="D765" s="932"/>
      <c r="E765" s="443">
        <v>-17.992799999999999</v>
      </c>
      <c r="F765" s="444"/>
      <c r="G765" s="445"/>
      <c r="M765" s="446" t="s">
        <v>2257</v>
      </c>
      <c r="O765" s="433"/>
    </row>
    <row r="766" spans="1:104">
      <c r="A766" s="434">
        <v>162</v>
      </c>
      <c r="B766" s="435" t="s">
        <v>2258</v>
      </c>
      <c r="C766" s="436" t="s">
        <v>2259</v>
      </c>
      <c r="D766" s="437" t="s">
        <v>1674</v>
      </c>
      <c r="E766" s="438">
        <v>0.34283952000000001</v>
      </c>
      <c r="F766" s="438"/>
      <c r="G766" s="439">
        <f>E766*F766</f>
        <v>0</v>
      </c>
      <c r="O766" s="433">
        <v>2</v>
      </c>
      <c r="AA766" s="407">
        <v>7</v>
      </c>
      <c r="AB766" s="407">
        <v>1001</v>
      </c>
      <c r="AC766" s="407">
        <v>5</v>
      </c>
      <c r="AZ766" s="407">
        <v>2</v>
      </c>
      <c r="BA766" s="407">
        <f>IF(AZ766=1,G766,0)</f>
        <v>0</v>
      </c>
      <c r="BB766" s="407">
        <f>IF(AZ766=2,G766,0)</f>
        <v>0</v>
      </c>
      <c r="BC766" s="407">
        <f>IF(AZ766=3,G766,0)</f>
        <v>0</v>
      </c>
      <c r="BD766" s="407">
        <f>IF(AZ766=4,G766,0)</f>
        <v>0</v>
      </c>
      <c r="BE766" s="407">
        <f>IF(AZ766=5,G766,0)</f>
        <v>0</v>
      </c>
      <c r="CA766" s="440">
        <v>7</v>
      </c>
      <c r="CB766" s="440">
        <v>1001</v>
      </c>
      <c r="CZ766" s="407">
        <v>0</v>
      </c>
    </row>
    <row r="767" spans="1:104">
      <c r="A767" s="447"/>
      <c r="B767" s="448" t="s">
        <v>1581</v>
      </c>
      <c r="C767" s="449" t="str">
        <f>CONCATENATE(B755," ",C755)</f>
        <v>714 Izolace akustické a protiotřesové</v>
      </c>
      <c r="D767" s="450"/>
      <c r="E767" s="451"/>
      <c r="F767" s="452"/>
      <c r="G767" s="453">
        <f>SUM(G755:G766)</f>
        <v>0</v>
      </c>
      <c r="O767" s="433">
        <v>4</v>
      </c>
      <c r="BA767" s="454">
        <f>SUM(BA755:BA766)</f>
        <v>0</v>
      </c>
      <c r="BB767" s="454">
        <f>SUM(BB755:BB766)</f>
        <v>0</v>
      </c>
      <c r="BC767" s="454">
        <f>SUM(BC755:BC766)</f>
        <v>0</v>
      </c>
      <c r="BD767" s="454">
        <f>SUM(BD755:BD766)</f>
        <v>0</v>
      </c>
      <c r="BE767" s="454">
        <f>SUM(BE755:BE766)</f>
        <v>0</v>
      </c>
    </row>
    <row r="768" spans="1:104">
      <c r="A768" s="426" t="s">
        <v>1356</v>
      </c>
      <c r="B768" s="427" t="s">
        <v>2260</v>
      </c>
      <c r="C768" s="428" t="s">
        <v>2261</v>
      </c>
      <c r="D768" s="429"/>
      <c r="E768" s="430"/>
      <c r="F768" s="430"/>
      <c r="G768" s="431"/>
      <c r="H768" s="432"/>
      <c r="I768" s="432"/>
      <c r="O768" s="433">
        <v>1</v>
      </c>
    </row>
    <row r="769" spans="1:104">
      <c r="A769" s="434">
        <v>163</v>
      </c>
      <c r="B769" s="435" t="s">
        <v>2262</v>
      </c>
      <c r="C769" s="436" t="s">
        <v>2263</v>
      </c>
      <c r="D769" s="437" t="s">
        <v>1957</v>
      </c>
      <c r="E769" s="438">
        <v>1</v>
      </c>
      <c r="F769" s="438"/>
      <c r="G769" s="439">
        <f>E769*F769</f>
        <v>0</v>
      </c>
      <c r="O769" s="433">
        <v>2</v>
      </c>
      <c r="AA769" s="407">
        <v>12</v>
      </c>
      <c r="AB769" s="407">
        <v>0</v>
      </c>
      <c r="AC769" s="407">
        <v>216</v>
      </c>
      <c r="AZ769" s="407">
        <v>2</v>
      </c>
      <c r="BA769" s="407">
        <f>IF(AZ769=1,G769,0)</f>
        <v>0</v>
      </c>
      <c r="BB769" s="407">
        <f>IF(AZ769=2,G769,0)</f>
        <v>0</v>
      </c>
      <c r="BC769" s="407">
        <f>IF(AZ769=3,G769,0)</f>
        <v>0</v>
      </c>
      <c r="BD769" s="407">
        <f>IF(AZ769=4,G769,0)</f>
        <v>0</v>
      </c>
      <c r="BE769" s="407">
        <f>IF(AZ769=5,G769,0)</f>
        <v>0</v>
      </c>
      <c r="CA769" s="440">
        <v>12</v>
      </c>
      <c r="CB769" s="440">
        <v>0</v>
      </c>
      <c r="CZ769" s="407">
        <v>0</v>
      </c>
    </row>
    <row r="770" spans="1:104">
      <c r="A770" s="447"/>
      <c r="B770" s="448" t="s">
        <v>1581</v>
      </c>
      <c r="C770" s="449" t="str">
        <f>CONCATENATE(B768," ",C768)</f>
        <v>720 Zdravotechnická instalace</v>
      </c>
      <c r="D770" s="450"/>
      <c r="E770" s="451"/>
      <c r="F770" s="452"/>
      <c r="G770" s="453">
        <f>SUM(G768:G769)</f>
        <v>0</v>
      </c>
      <c r="O770" s="433">
        <v>4</v>
      </c>
      <c r="BA770" s="454">
        <f>SUM(BA768:BA769)</f>
        <v>0</v>
      </c>
      <c r="BB770" s="454">
        <f>SUM(BB768:BB769)</f>
        <v>0</v>
      </c>
      <c r="BC770" s="454">
        <f>SUM(BC768:BC769)</f>
        <v>0</v>
      </c>
      <c r="BD770" s="454">
        <f>SUM(BD768:BD769)</f>
        <v>0</v>
      </c>
      <c r="BE770" s="454">
        <f>SUM(BE768:BE769)</f>
        <v>0</v>
      </c>
    </row>
    <row r="771" spans="1:104">
      <c r="A771" s="426" t="s">
        <v>1356</v>
      </c>
      <c r="B771" s="427" t="s">
        <v>1484</v>
      </c>
      <c r="C771" s="428" t="s">
        <v>1485</v>
      </c>
      <c r="D771" s="429"/>
      <c r="E771" s="430"/>
      <c r="F771" s="430"/>
      <c r="G771" s="431"/>
      <c r="H771" s="432"/>
      <c r="I771" s="432"/>
      <c r="O771" s="433">
        <v>1</v>
      </c>
    </row>
    <row r="772" spans="1:104">
      <c r="A772" s="434">
        <v>164</v>
      </c>
      <c r="B772" s="435" t="s">
        <v>2264</v>
      </c>
      <c r="C772" s="436" t="s">
        <v>2265</v>
      </c>
      <c r="D772" s="437" t="s">
        <v>1481</v>
      </c>
      <c r="E772" s="438">
        <v>1</v>
      </c>
      <c r="F772" s="438"/>
      <c r="G772" s="439">
        <f>E772*F772</f>
        <v>0</v>
      </c>
      <c r="O772" s="433">
        <v>2</v>
      </c>
      <c r="AA772" s="407">
        <v>1</v>
      </c>
      <c r="AB772" s="407">
        <v>7</v>
      </c>
      <c r="AC772" s="407">
        <v>7</v>
      </c>
      <c r="AZ772" s="407">
        <v>2</v>
      </c>
      <c r="BA772" s="407">
        <f>IF(AZ772=1,G772,0)</f>
        <v>0</v>
      </c>
      <c r="BB772" s="407">
        <f>IF(AZ772=2,G772,0)</f>
        <v>0</v>
      </c>
      <c r="BC772" s="407">
        <f>IF(AZ772=3,G772,0)</f>
        <v>0</v>
      </c>
      <c r="BD772" s="407">
        <f>IF(AZ772=4,G772,0)</f>
        <v>0</v>
      </c>
      <c r="BE772" s="407">
        <f>IF(AZ772=5,G772,0)</f>
        <v>0</v>
      </c>
      <c r="CA772" s="440">
        <v>1</v>
      </c>
      <c r="CB772" s="440">
        <v>7</v>
      </c>
      <c r="CZ772" s="407">
        <v>0</v>
      </c>
    </row>
    <row r="773" spans="1:104">
      <c r="A773" s="434">
        <v>165</v>
      </c>
      <c r="B773" s="435" t="s">
        <v>2266</v>
      </c>
      <c r="C773" s="436" t="s">
        <v>2267</v>
      </c>
      <c r="D773" s="437" t="s">
        <v>1481</v>
      </c>
      <c r="E773" s="438">
        <v>1</v>
      </c>
      <c r="F773" s="438"/>
      <c r="G773" s="439">
        <f>E773*F773</f>
        <v>0</v>
      </c>
      <c r="O773" s="433">
        <v>2</v>
      </c>
      <c r="AA773" s="407">
        <v>12</v>
      </c>
      <c r="AB773" s="407">
        <v>0</v>
      </c>
      <c r="AC773" s="407">
        <v>36</v>
      </c>
      <c r="AZ773" s="407">
        <v>2</v>
      </c>
      <c r="BA773" s="407">
        <f>IF(AZ773=1,G773,0)</f>
        <v>0</v>
      </c>
      <c r="BB773" s="407">
        <f>IF(AZ773=2,G773,0)</f>
        <v>0</v>
      </c>
      <c r="BC773" s="407">
        <f>IF(AZ773=3,G773,0)</f>
        <v>0</v>
      </c>
      <c r="BD773" s="407">
        <f>IF(AZ773=4,G773,0)</f>
        <v>0</v>
      </c>
      <c r="BE773" s="407">
        <f>IF(AZ773=5,G773,0)</f>
        <v>0</v>
      </c>
      <c r="CA773" s="440">
        <v>12</v>
      </c>
      <c r="CB773" s="440">
        <v>0</v>
      </c>
      <c r="CZ773" s="407">
        <v>0</v>
      </c>
    </row>
    <row r="774" spans="1:104">
      <c r="A774" s="434">
        <v>166</v>
      </c>
      <c r="B774" s="435" t="s">
        <v>2268</v>
      </c>
      <c r="C774" s="436" t="s">
        <v>2269</v>
      </c>
      <c r="D774" s="437" t="s">
        <v>1481</v>
      </c>
      <c r="E774" s="438">
        <v>1</v>
      </c>
      <c r="F774" s="438"/>
      <c r="G774" s="439">
        <f>E774*F774</f>
        <v>0</v>
      </c>
      <c r="O774" s="433">
        <v>2</v>
      </c>
      <c r="AA774" s="407">
        <v>12</v>
      </c>
      <c r="AB774" s="407">
        <v>0</v>
      </c>
      <c r="AC774" s="407">
        <v>8</v>
      </c>
      <c r="AZ774" s="407">
        <v>2</v>
      </c>
      <c r="BA774" s="407">
        <f>IF(AZ774=1,G774,0)</f>
        <v>0</v>
      </c>
      <c r="BB774" s="407">
        <f>IF(AZ774=2,G774,0)</f>
        <v>0</v>
      </c>
      <c r="BC774" s="407">
        <f>IF(AZ774=3,G774,0)</f>
        <v>0</v>
      </c>
      <c r="BD774" s="407">
        <f>IF(AZ774=4,G774,0)</f>
        <v>0</v>
      </c>
      <c r="BE774" s="407">
        <f>IF(AZ774=5,G774,0)</f>
        <v>0</v>
      </c>
      <c r="CA774" s="440">
        <v>12</v>
      </c>
      <c r="CB774" s="440">
        <v>0</v>
      </c>
      <c r="CZ774" s="407">
        <v>0</v>
      </c>
    </row>
    <row r="775" spans="1:104">
      <c r="A775" s="447"/>
      <c r="B775" s="448" t="s">
        <v>1581</v>
      </c>
      <c r="C775" s="449" t="str">
        <f>CONCATENATE(B771," ",C771)</f>
        <v>725 Zařizovací předměty</v>
      </c>
      <c r="D775" s="450"/>
      <c r="E775" s="451"/>
      <c r="F775" s="452"/>
      <c r="G775" s="453">
        <f>SUM(G771:G774)</f>
        <v>0</v>
      </c>
      <c r="O775" s="433">
        <v>4</v>
      </c>
      <c r="BA775" s="454">
        <f>SUM(BA771:BA774)</f>
        <v>0</v>
      </c>
      <c r="BB775" s="454">
        <f>SUM(BB771:BB774)</f>
        <v>0</v>
      </c>
      <c r="BC775" s="454">
        <f>SUM(BC771:BC774)</f>
        <v>0</v>
      </c>
      <c r="BD775" s="454">
        <f>SUM(BD771:BD774)</f>
        <v>0</v>
      </c>
      <c r="BE775" s="454">
        <f>SUM(BE771:BE774)</f>
        <v>0</v>
      </c>
    </row>
    <row r="776" spans="1:104">
      <c r="A776" s="426" t="s">
        <v>1356</v>
      </c>
      <c r="B776" s="427" t="s">
        <v>2270</v>
      </c>
      <c r="C776" s="428" t="s">
        <v>2271</v>
      </c>
      <c r="D776" s="429"/>
      <c r="E776" s="430"/>
      <c r="F776" s="430"/>
      <c r="G776" s="431"/>
      <c r="H776" s="432"/>
      <c r="I776" s="432"/>
      <c r="O776" s="433">
        <v>1</v>
      </c>
    </row>
    <row r="777" spans="1:104" ht="22.5">
      <c r="A777" s="434">
        <v>167</v>
      </c>
      <c r="B777" s="435" t="s">
        <v>2272</v>
      </c>
      <c r="C777" s="436" t="s">
        <v>2273</v>
      </c>
      <c r="D777" s="437" t="s">
        <v>188</v>
      </c>
      <c r="E777" s="438">
        <v>10.8</v>
      </c>
      <c r="F777" s="438"/>
      <c r="G777" s="439">
        <f>E777*F777</f>
        <v>0</v>
      </c>
      <c r="O777" s="433">
        <v>2</v>
      </c>
      <c r="AA777" s="407">
        <v>12</v>
      </c>
      <c r="AB777" s="407">
        <v>0</v>
      </c>
      <c r="AC777" s="407">
        <v>139</v>
      </c>
      <c r="AZ777" s="407">
        <v>2</v>
      </c>
      <c r="BA777" s="407">
        <f>IF(AZ777=1,G777,0)</f>
        <v>0</v>
      </c>
      <c r="BB777" s="407">
        <f>IF(AZ777=2,G777,0)</f>
        <v>0</v>
      </c>
      <c r="BC777" s="407">
        <f>IF(AZ777=3,G777,0)</f>
        <v>0</v>
      </c>
      <c r="BD777" s="407">
        <f>IF(AZ777=4,G777,0)</f>
        <v>0</v>
      </c>
      <c r="BE777" s="407">
        <f>IF(AZ777=5,G777,0)</f>
        <v>0</v>
      </c>
      <c r="CA777" s="440">
        <v>12</v>
      </c>
      <c r="CB777" s="440">
        <v>0</v>
      </c>
      <c r="CZ777" s="407">
        <v>3.7200000000000002E-3</v>
      </c>
    </row>
    <row r="778" spans="1:104">
      <c r="A778" s="441"/>
      <c r="B778" s="442"/>
      <c r="C778" s="931" t="s">
        <v>2274</v>
      </c>
      <c r="D778" s="932"/>
      <c r="E778" s="443">
        <v>10.8</v>
      </c>
      <c r="F778" s="444"/>
      <c r="G778" s="445"/>
      <c r="M778" s="446" t="s">
        <v>2274</v>
      </c>
      <c r="O778" s="433"/>
    </row>
    <row r="779" spans="1:104" ht="22.5">
      <c r="A779" s="434">
        <v>168</v>
      </c>
      <c r="B779" s="435" t="s">
        <v>2275</v>
      </c>
      <c r="C779" s="436" t="s">
        <v>2276</v>
      </c>
      <c r="D779" s="437" t="s">
        <v>188</v>
      </c>
      <c r="E779" s="438">
        <v>66</v>
      </c>
      <c r="F779" s="438"/>
      <c r="G779" s="439">
        <f>E779*F779</f>
        <v>0</v>
      </c>
      <c r="O779" s="433">
        <v>2</v>
      </c>
      <c r="AA779" s="407">
        <v>12</v>
      </c>
      <c r="AB779" s="407">
        <v>0</v>
      </c>
      <c r="AC779" s="407">
        <v>144</v>
      </c>
      <c r="AZ779" s="407">
        <v>2</v>
      </c>
      <c r="BA779" s="407">
        <f>IF(AZ779=1,G779,0)</f>
        <v>0</v>
      </c>
      <c r="BB779" s="407">
        <f>IF(AZ779=2,G779,0)</f>
        <v>0</v>
      </c>
      <c r="BC779" s="407">
        <f>IF(AZ779=3,G779,0)</f>
        <v>0</v>
      </c>
      <c r="BD779" s="407">
        <f>IF(AZ779=4,G779,0)</f>
        <v>0</v>
      </c>
      <c r="BE779" s="407">
        <f>IF(AZ779=5,G779,0)</f>
        <v>0</v>
      </c>
      <c r="CA779" s="440">
        <v>12</v>
      </c>
      <c r="CB779" s="440">
        <v>0</v>
      </c>
      <c r="CZ779" s="407">
        <v>5.28E-3</v>
      </c>
    </row>
    <row r="780" spans="1:104">
      <c r="A780" s="441"/>
      <c r="B780" s="442"/>
      <c r="C780" s="931" t="s">
        <v>2277</v>
      </c>
      <c r="D780" s="932"/>
      <c r="E780" s="443">
        <v>58.8</v>
      </c>
      <c r="F780" s="444"/>
      <c r="G780" s="445"/>
      <c r="M780" s="446" t="s">
        <v>2277</v>
      </c>
      <c r="O780" s="433"/>
    </row>
    <row r="781" spans="1:104">
      <c r="A781" s="441"/>
      <c r="B781" s="442"/>
      <c r="C781" s="931" t="s">
        <v>2278</v>
      </c>
      <c r="D781" s="932"/>
      <c r="E781" s="443">
        <v>7.2</v>
      </c>
      <c r="F781" s="444"/>
      <c r="G781" s="445"/>
      <c r="M781" s="446" t="s">
        <v>2278</v>
      </c>
      <c r="O781" s="433"/>
    </row>
    <row r="782" spans="1:104" ht="22.5">
      <c r="A782" s="434">
        <v>169</v>
      </c>
      <c r="B782" s="435" t="s">
        <v>2279</v>
      </c>
      <c r="C782" s="436" t="s">
        <v>2280</v>
      </c>
      <c r="D782" s="437" t="s">
        <v>166</v>
      </c>
      <c r="E782" s="438">
        <v>38.880000000000003</v>
      </c>
      <c r="F782" s="438"/>
      <c r="G782" s="439">
        <f>E782*F782</f>
        <v>0</v>
      </c>
      <c r="O782" s="433">
        <v>2</v>
      </c>
      <c r="AA782" s="407">
        <v>12</v>
      </c>
      <c r="AB782" s="407">
        <v>0</v>
      </c>
      <c r="AC782" s="407">
        <v>137</v>
      </c>
      <c r="AZ782" s="407">
        <v>2</v>
      </c>
      <c r="BA782" s="407">
        <f>IF(AZ782=1,G782,0)</f>
        <v>0</v>
      </c>
      <c r="BB782" s="407">
        <f>IF(AZ782=2,G782,0)</f>
        <v>0</v>
      </c>
      <c r="BC782" s="407">
        <f>IF(AZ782=3,G782,0)</f>
        <v>0</v>
      </c>
      <c r="BD782" s="407">
        <f>IF(AZ782=4,G782,0)</f>
        <v>0</v>
      </c>
      <c r="BE782" s="407">
        <f>IF(AZ782=5,G782,0)</f>
        <v>0</v>
      </c>
      <c r="CA782" s="440">
        <v>12</v>
      </c>
      <c r="CB782" s="440">
        <v>0</v>
      </c>
      <c r="CZ782" s="407">
        <v>0</v>
      </c>
    </row>
    <row r="783" spans="1:104">
      <c r="A783" s="441"/>
      <c r="B783" s="442"/>
      <c r="C783" s="931" t="s">
        <v>2281</v>
      </c>
      <c r="D783" s="932"/>
      <c r="E783" s="443">
        <v>19.440000000000001</v>
      </c>
      <c r="F783" s="444"/>
      <c r="G783" s="445"/>
      <c r="M783" s="446" t="s">
        <v>2281</v>
      </c>
      <c r="O783" s="433"/>
    </row>
    <row r="784" spans="1:104">
      <c r="A784" s="441"/>
      <c r="B784" s="442"/>
      <c r="C784" s="931" t="s">
        <v>2282</v>
      </c>
      <c r="D784" s="932"/>
      <c r="E784" s="443">
        <v>19.440000000000001</v>
      </c>
      <c r="F784" s="444"/>
      <c r="G784" s="445"/>
      <c r="M784" s="446" t="s">
        <v>2282</v>
      </c>
      <c r="O784" s="433"/>
    </row>
    <row r="785" spans="1:104">
      <c r="A785" s="434">
        <v>170</v>
      </c>
      <c r="B785" s="435" t="s">
        <v>2283</v>
      </c>
      <c r="C785" s="436" t="s">
        <v>2284</v>
      </c>
      <c r="D785" s="437" t="s">
        <v>166</v>
      </c>
      <c r="E785" s="438">
        <v>81.647999999999996</v>
      </c>
      <c r="F785" s="438"/>
      <c r="G785" s="439">
        <f>E785*F785</f>
        <v>0</v>
      </c>
      <c r="O785" s="433">
        <v>2</v>
      </c>
      <c r="AA785" s="407">
        <v>3</v>
      </c>
      <c r="AB785" s="407">
        <v>9</v>
      </c>
      <c r="AC785" s="407">
        <v>59590700</v>
      </c>
      <c r="AZ785" s="407">
        <v>2</v>
      </c>
      <c r="BA785" s="407">
        <f>IF(AZ785=1,G785,0)</f>
        <v>0</v>
      </c>
      <c r="BB785" s="407">
        <f>IF(AZ785=2,G785,0)</f>
        <v>0</v>
      </c>
      <c r="BC785" s="407">
        <f>IF(AZ785=3,G785,0)</f>
        <v>0</v>
      </c>
      <c r="BD785" s="407">
        <f>IF(AZ785=4,G785,0)</f>
        <v>0</v>
      </c>
      <c r="BE785" s="407">
        <f>IF(AZ785=5,G785,0)</f>
        <v>0</v>
      </c>
      <c r="CA785" s="440">
        <v>3</v>
      </c>
      <c r="CB785" s="440">
        <v>9</v>
      </c>
      <c r="CZ785" s="407">
        <v>2.1600000000000001E-2</v>
      </c>
    </row>
    <row r="786" spans="1:104">
      <c r="A786" s="441"/>
      <c r="B786" s="442"/>
      <c r="C786" s="931" t="s">
        <v>2285</v>
      </c>
      <c r="D786" s="932"/>
      <c r="E786" s="443">
        <v>40.823999999999998</v>
      </c>
      <c r="F786" s="444"/>
      <c r="G786" s="445"/>
      <c r="M786" s="446" t="s">
        <v>2285</v>
      </c>
      <c r="O786" s="433"/>
    </row>
    <row r="787" spans="1:104">
      <c r="A787" s="441"/>
      <c r="B787" s="442"/>
      <c r="C787" s="931" t="s">
        <v>2286</v>
      </c>
      <c r="D787" s="932"/>
      <c r="E787" s="443">
        <v>40.823999999999998</v>
      </c>
      <c r="F787" s="444"/>
      <c r="G787" s="445"/>
      <c r="M787" s="446" t="s">
        <v>2286</v>
      </c>
      <c r="O787" s="433"/>
    </row>
    <row r="788" spans="1:104">
      <c r="A788" s="434">
        <v>171</v>
      </c>
      <c r="B788" s="435" t="s">
        <v>2287</v>
      </c>
      <c r="C788" s="436" t="s">
        <v>2288</v>
      </c>
      <c r="D788" s="437" t="s">
        <v>1674</v>
      </c>
      <c r="E788" s="438">
        <v>2.1522527999999999</v>
      </c>
      <c r="F788" s="438"/>
      <c r="G788" s="439">
        <f>E788*F788</f>
        <v>0</v>
      </c>
      <c r="O788" s="433">
        <v>2</v>
      </c>
      <c r="AA788" s="407">
        <v>7</v>
      </c>
      <c r="AB788" s="407">
        <v>1001</v>
      </c>
      <c r="AC788" s="407">
        <v>5</v>
      </c>
      <c r="AZ788" s="407">
        <v>2</v>
      </c>
      <c r="BA788" s="407">
        <f>IF(AZ788=1,G788,0)</f>
        <v>0</v>
      </c>
      <c r="BB788" s="407">
        <f>IF(AZ788=2,G788,0)</f>
        <v>0</v>
      </c>
      <c r="BC788" s="407">
        <f>IF(AZ788=3,G788,0)</f>
        <v>0</v>
      </c>
      <c r="BD788" s="407">
        <f>IF(AZ788=4,G788,0)</f>
        <v>0</v>
      </c>
      <c r="BE788" s="407">
        <f>IF(AZ788=5,G788,0)</f>
        <v>0</v>
      </c>
      <c r="CA788" s="440">
        <v>7</v>
      </c>
      <c r="CB788" s="440">
        <v>1001</v>
      </c>
      <c r="CZ788" s="407">
        <v>0</v>
      </c>
    </row>
    <row r="789" spans="1:104">
      <c r="A789" s="447"/>
      <c r="B789" s="448" t="s">
        <v>1581</v>
      </c>
      <c r="C789" s="449" t="str">
        <f>CONCATENATE(B776," ",C776)</f>
        <v>762 Konstrukce tesařské</v>
      </c>
      <c r="D789" s="450"/>
      <c r="E789" s="451"/>
      <c r="F789" s="452"/>
      <c r="G789" s="453">
        <f>SUM(G776:G788)</f>
        <v>0</v>
      </c>
      <c r="O789" s="433">
        <v>4</v>
      </c>
      <c r="BA789" s="454">
        <f>SUM(BA776:BA788)</f>
        <v>0</v>
      </c>
      <c r="BB789" s="454">
        <f>SUM(BB776:BB788)</f>
        <v>0</v>
      </c>
      <c r="BC789" s="454">
        <f>SUM(BC776:BC788)</f>
        <v>0</v>
      </c>
      <c r="BD789" s="454">
        <f>SUM(BD776:BD788)</f>
        <v>0</v>
      </c>
      <c r="BE789" s="454">
        <f>SUM(BE776:BE788)</f>
        <v>0</v>
      </c>
    </row>
    <row r="790" spans="1:104">
      <c r="A790" s="426" t="s">
        <v>1356</v>
      </c>
      <c r="B790" s="427" t="s">
        <v>2289</v>
      </c>
      <c r="C790" s="428" t="s">
        <v>2290</v>
      </c>
      <c r="D790" s="429"/>
      <c r="E790" s="430"/>
      <c r="F790" s="430"/>
      <c r="G790" s="431"/>
      <c r="H790" s="432"/>
      <c r="I790" s="432"/>
      <c r="O790" s="433">
        <v>1</v>
      </c>
    </row>
    <row r="791" spans="1:104">
      <c r="A791" s="434">
        <v>172</v>
      </c>
      <c r="B791" s="435" t="s">
        <v>2291</v>
      </c>
      <c r="C791" s="436" t="s">
        <v>2292</v>
      </c>
      <c r="D791" s="437" t="s">
        <v>158</v>
      </c>
      <c r="E791" s="438">
        <v>1</v>
      </c>
      <c r="F791" s="438"/>
      <c r="G791" s="439">
        <f>E791*F791</f>
        <v>0</v>
      </c>
      <c r="O791" s="433">
        <v>2</v>
      </c>
      <c r="AA791" s="407">
        <v>1</v>
      </c>
      <c r="AB791" s="407">
        <v>7</v>
      </c>
      <c r="AC791" s="407">
        <v>7</v>
      </c>
      <c r="AZ791" s="407">
        <v>2</v>
      </c>
      <c r="BA791" s="407">
        <f>IF(AZ791=1,G791,0)</f>
        <v>0</v>
      </c>
      <c r="BB791" s="407">
        <f>IF(AZ791=2,G791,0)</f>
        <v>0</v>
      </c>
      <c r="BC791" s="407">
        <f>IF(AZ791=3,G791,0)</f>
        <v>0</v>
      </c>
      <c r="BD791" s="407">
        <f>IF(AZ791=4,G791,0)</f>
        <v>0</v>
      </c>
      <c r="BE791" s="407">
        <f>IF(AZ791=5,G791,0)</f>
        <v>0</v>
      </c>
      <c r="CA791" s="440">
        <v>1</v>
      </c>
      <c r="CB791" s="440">
        <v>7</v>
      </c>
      <c r="CZ791" s="407">
        <v>1.2999999999999999E-3</v>
      </c>
    </row>
    <row r="792" spans="1:104">
      <c r="A792" s="441"/>
      <c r="B792" s="442"/>
      <c r="C792" s="931" t="s">
        <v>2293</v>
      </c>
      <c r="D792" s="932"/>
      <c r="E792" s="443">
        <v>1</v>
      </c>
      <c r="F792" s="444"/>
      <c r="G792" s="445"/>
      <c r="M792" s="446" t="s">
        <v>2293</v>
      </c>
      <c r="O792" s="433"/>
    </row>
    <row r="793" spans="1:104" ht="22.5">
      <c r="A793" s="434">
        <v>173</v>
      </c>
      <c r="B793" s="435" t="s">
        <v>2294</v>
      </c>
      <c r="C793" s="436" t="s">
        <v>2295</v>
      </c>
      <c r="D793" s="437" t="s">
        <v>188</v>
      </c>
      <c r="E793" s="438">
        <v>53</v>
      </c>
      <c r="F793" s="438"/>
      <c r="G793" s="439">
        <f>E793*F793</f>
        <v>0</v>
      </c>
      <c r="O793" s="433">
        <v>2</v>
      </c>
      <c r="AA793" s="407">
        <v>1</v>
      </c>
      <c r="AB793" s="407">
        <v>7</v>
      </c>
      <c r="AC793" s="407">
        <v>7</v>
      </c>
      <c r="AZ793" s="407">
        <v>2</v>
      </c>
      <c r="BA793" s="407">
        <f>IF(AZ793=1,G793,0)</f>
        <v>0</v>
      </c>
      <c r="BB793" s="407">
        <f>IF(AZ793=2,G793,0)</f>
        <v>0</v>
      </c>
      <c r="BC793" s="407">
        <f>IF(AZ793=3,G793,0)</f>
        <v>0</v>
      </c>
      <c r="BD793" s="407">
        <f>IF(AZ793=4,G793,0)</f>
        <v>0</v>
      </c>
      <c r="BE793" s="407">
        <f>IF(AZ793=5,G793,0)</f>
        <v>0</v>
      </c>
      <c r="CA793" s="440">
        <v>1</v>
      </c>
      <c r="CB793" s="440">
        <v>7</v>
      </c>
      <c r="CZ793" s="407">
        <v>2.6099999999999999E-3</v>
      </c>
    </row>
    <row r="794" spans="1:104">
      <c r="A794" s="441"/>
      <c r="B794" s="442"/>
      <c r="C794" s="931" t="s">
        <v>2296</v>
      </c>
      <c r="D794" s="932"/>
      <c r="E794" s="443">
        <v>53</v>
      </c>
      <c r="F794" s="444"/>
      <c r="G794" s="445"/>
      <c r="M794" s="446" t="s">
        <v>2296</v>
      </c>
      <c r="O794" s="433"/>
    </row>
    <row r="795" spans="1:104">
      <c r="A795" s="434">
        <v>174</v>
      </c>
      <c r="B795" s="435" t="s">
        <v>2297</v>
      </c>
      <c r="C795" s="436" t="s">
        <v>2298</v>
      </c>
      <c r="D795" s="437" t="s">
        <v>188</v>
      </c>
      <c r="E795" s="438">
        <v>7</v>
      </c>
      <c r="F795" s="438"/>
      <c r="G795" s="439">
        <f>E795*F795</f>
        <v>0</v>
      </c>
      <c r="O795" s="433">
        <v>2</v>
      </c>
      <c r="AA795" s="407">
        <v>1</v>
      </c>
      <c r="AB795" s="407">
        <v>7</v>
      </c>
      <c r="AC795" s="407">
        <v>7</v>
      </c>
      <c r="AZ795" s="407">
        <v>2</v>
      </c>
      <c r="BA795" s="407">
        <f>IF(AZ795=1,G795,0)</f>
        <v>0</v>
      </c>
      <c r="BB795" s="407">
        <f>IF(AZ795=2,G795,0)</f>
        <v>0</v>
      </c>
      <c r="BC795" s="407">
        <f>IF(AZ795=3,G795,0)</f>
        <v>0</v>
      </c>
      <c r="BD795" s="407">
        <f>IF(AZ795=4,G795,0)</f>
        <v>0</v>
      </c>
      <c r="BE795" s="407">
        <f>IF(AZ795=5,G795,0)</f>
        <v>0</v>
      </c>
      <c r="CA795" s="440">
        <v>1</v>
      </c>
      <c r="CB795" s="440">
        <v>7</v>
      </c>
      <c r="CZ795" s="407">
        <v>3.81E-3</v>
      </c>
    </row>
    <row r="796" spans="1:104">
      <c r="A796" s="441"/>
      <c r="B796" s="442"/>
      <c r="C796" s="931" t="s">
        <v>2299</v>
      </c>
      <c r="D796" s="932"/>
      <c r="E796" s="443">
        <v>7</v>
      </c>
      <c r="F796" s="444"/>
      <c r="G796" s="445"/>
      <c r="M796" s="446" t="s">
        <v>2299</v>
      </c>
      <c r="O796" s="433"/>
    </row>
    <row r="797" spans="1:104">
      <c r="A797" s="434">
        <v>175</v>
      </c>
      <c r="B797" s="435" t="s">
        <v>2300</v>
      </c>
      <c r="C797" s="436" t="s">
        <v>2301</v>
      </c>
      <c r="D797" s="437" t="s">
        <v>188</v>
      </c>
      <c r="E797" s="438">
        <v>68</v>
      </c>
      <c r="F797" s="438"/>
      <c r="G797" s="439">
        <f>E797*F797</f>
        <v>0</v>
      </c>
      <c r="O797" s="433">
        <v>2</v>
      </c>
      <c r="AA797" s="407">
        <v>1</v>
      </c>
      <c r="AB797" s="407">
        <v>7</v>
      </c>
      <c r="AC797" s="407">
        <v>7</v>
      </c>
      <c r="AZ797" s="407">
        <v>2</v>
      </c>
      <c r="BA797" s="407">
        <f>IF(AZ797=1,G797,0)</f>
        <v>0</v>
      </c>
      <c r="BB797" s="407">
        <f>IF(AZ797=2,G797,0)</f>
        <v>0</v>
      </c>
      <c r="BC797" s="407">
        <f>IF(AZ797=3,G797,0)</f>
        <v>0</v>
      </c>
      <c r="BD797" s="407">
        <f>IF(AZ797=4,G797,0)</f>
        <v>0</v>
      </c>
      <c r="BE797" s="407">
        <f>IF(AZ797=5,G797,0)</f>
        <v>0</v>
      </c>
      <c r="CA797" s="440">
        <v>1</v>
      </c>
      <c r="CB797" s="440">
        <v>7</v>
      </c>
      <c r="CZ797" s="407">
        <v>5.9500000000000004E-3</v>
      </c>
    </row>
    <row r="798" spans="1:104">
      <c r="A798" s="441"/>
      <c r="B798" s="442"/>
      <c r="C798" s="931" t="s">
        <v>2302</v>
      </c>
      <c r="D798" s="932"/>
      <c r="E798" s="443">
        <v>68</v>
      </c>
      <c r="F798" s="444"/>
      <c r="G798" s="445"/>
      <c r="M798" s="446" t="s">
        <v>2302</v>
      </c>
      <c r="O798" s="433"/>
    </row>
    <row r="799" spans="1:104" ht="22.5">
      <c r="A799" s="434">
        <v>176</v>
      </c>
      <c r="B799" s="435" t="s">
        <v>2303</v>
      </c>
      <c r="C799" s="436" t="s">
        <v>2304</v>
      </c>
      <c r="D799" s="437" t="s">
        <v>188</v>
      </c>
      <c r="E799" s="438">
        <v>52.65</v>
      </c>
      <c r="F799" s="438"/>
      <c r="G799" s="439">
        <f>E799*F799</f>
        <v>0</v>
      </c>
      <c r="O799" s="433">
        <v>2</v>
      </c>
      <c r="AA799" s="407">
        <v>1</v>
      </c>
      <c r="AB799" s="407">
        <v>7</v>
      </c>
      <c r="AC799" s="407">
        <v>7</v>
      </c>
      <c r="AZ799" s="407">
        <v>2</v>
      </c>
      <c r="BA799" s="407">
        <f>IF(AZ799=1,G799,0)</f>
        <v>0</v>
      </c>
      <c r="BB799" s="407">
        <f>IF(AZ799=2,G799,0)</f>
        <v>0</v>
      </c>
      <c r="BC799" s="407">
        <f>IF(AZ799=3,G799,0)</f>
        <v>0</v>
      </c>
      <c r="BD799" s="407">
        <f>IF(AZ799=4,G799,0)</f>
        <v>0</v>
      </c>
      <c r="BE799" s="407">
        <f>IF(AZ799=5,G799,0)</f>
        <v>0</v>
      </c>
      <c r="CA799" s="440">
        <v>1</v>
      </c>
      <c r="CB799" s="440">
        <v>7</v>
      </c>
      <c r="CZ799" s="407">
        <v>0</v>
      </c>
    </row>
    <row r="800" spans="1:104">
      <c r="A800" s="441"/>
      <c r="B800" s="442"/>
      <c r="C800" s="931" t="s">
        <v>2305</v>
      </c>
      <c r="D800" s="932"/>
      <c r="E800" s="443">
        <v>0</v>
      </c>
      <c r="F800" s="444"/>
      <c r="G800" s="445"/>
      <c r="M800" s="446" t="s">
        <v>2305</v>
      </c>
      <c r="O800" s="433"/>
    </row>
    <row r="801" spans="1:104">
      <c r="A801" s="441"/>
      <c r="B801" s="442"/>
      <c r="C801" s="931" t="s">
        <v>2306</v>
      </c>
      <c r="D801" s="932"/>
      <c r="E801" s="443">
        <v>52.65</v>
      </c>
      <c r="F801" s="444"/>
      <c r="G801" s="445"/>
      <c r="M801" s="446" t="s">
        <v>2306</v>
      </c>
      <c r="O801" s="433"/>
    </row>
    <row r="802" spans="1:104">
      <c r="A802" s="434">
        <v>177</v>
      </c>
      <c r="B802" s="435" t="s">
        <v>2307</v>
      </c>
      <c r="C802" s="436" t="s">
        <v>2308</v>
      </c>
      <c r="D802" s="437" t="s">
        <v>188</v>
      </c>
      <c r="E802" s="438">
        <v>5.4</v>
      </c>
      <c r="F802" s="438"/>
      <c r="G802" s="439">
        <f>E802*F802</f>
        <v>0</v>
      </c>
      <c r="O802" s="433">
        <v>2</v>
      </c>
      <c r="AA802" s="407">
        <v>1</v>
      </c>
      <c r="AB802" s="407">
        <v>7</v>
      </c>
      <c r="AC802" s="407">
        <v>7</v>
      </c>
      <c r="AZ802" s="407">
        <v>2</v>
      </c>
      <c r="BA802" s="407">
        <f>IF(AZ802=1,G802,0)</f>
        <v>0</v>
      </c>
      <c r="BB802" s="407">
        <f>IF(AZ802=2,G802,0)</f>
        <v>0</v>
      </c>
      <c r="BC802" s="407">
        <f>IF(AZ802=3,G802,0)</f>
        <v>0</v>
      </c>
      <c r="BD802" s="407">
        <f>IF(AZ802=4,G802,0)</f>
        <v>0</v>
      </c>
      <c r="BE802" s="407">
        <f>IF(AZ802=5,G802,0)</f>
        <v>0</v>
      </c>
      <c r="CA802" s="440">
        <v>1</v>
      </c>
      <c r="CB802" s="440">
        <v>7</v>
      </c>
      <c r="CZ802" s="407">
        <v>0</v>
      </c>
    </row>
    <row r="803" spans="1:104">
      <c r="A803" s="441"/>
      <c r="B803" s="442"/>
      <c r="C803" s="931" t="s">
        <v>2305</v>
      </c>
      <c r="D803" s="932"/>
      <c r="E803" s="443">
        <v>0</v>
      </c>
      <c r="F803" s="444"/>
      <c r="G803" s="445"/>
      <c r="M803" s="446" t="s">
        <v>2305</v>
      </c>
      <c r="O803" s="433"/>
    </row>
    <row r="804" spans="1:104">
      <c r="A804" s="441"/>
      <c r="B804" s="442"/>
      <c r="C804" s="931" t="s">
        <v>2309</v>
      </c>
      <c r="D804" s="932"/>
      <c r="E804" s="443">
        <v>5.4</v>
      </c>
      <c r="F804" s="444"/>
      <c r="G804" s="445"/>
      <c r="M804" s="446" t="s">
        <v>2309</v>
      </c>
      <c r="O804" s="433"/>
    </row>
    <row r="805" spans="1:104">
      <c r="A805" s="434">
        <v>178</v>
      </c>
      <c r="B805" s="435" t="s">
        <v>2310</v>
      </c>
      <c r="C805" s="436" t="s">
        <v>2311</v>
      </c>
      <c r="D805" s="437" t="s">
        <v>188</v>
      </c>
      <c r="E805" s="438">
        <v>35.880000000000003</v>
      </c>
      <c r="F805" s="438"/>
      <c r="G805" s="439">
        <f>E805*F805</f>
        <v>0</v>
      </c>
      <c r="O805" s="433">
        <v>2</v>
      </c>
      <c r="AA805" s="407">
        <v>1</v>
      </c>
      <c r="AB805" s="407">
        <v>7</v>
      </c>
      <c r="AC805" s="407">
        <v>7</v>
      </c>
      <c r="AZ805" s="407">
        <v>2</v>
      </c>
      <c r="BA805" s="407">
        <f>IF(AZ805=1,G805,0)</f>
        <v>0</v>
      </c>
      <c r="BB805" s="407">
        <f>IF(AZ805=2,G805,0)</f>
        <v>0</v>
      </c>
      <c r="BC805" s="407">
        <f>IF(AZ805=3,G805,0)</f>
        <v>0</v>
      </c>
      <c r="BD805" s="407">
        <f>IF(AZ805=4,G805,0)</f>
        <v>0</v>
      </c>
      <c r="BE805" s="407">
        <f>IF(AZ805=5,G805,0)</f>
        <v>0</v>
      </c>
      <c r="CA805" s="440">
        <v>1</v>
      </c>
      <c r="CB805" s="440">
        <v>7</v>
      </c>
      <c r="CZ805" s="407">
        <v>0</v>
      </c>
    </row>
    <row r="806" spans="1:104">
      <c r="A806" s="441"/>
      <c r="B806" s="442"/>
      <c r="C806" s="931" t="s">
        <v>2305</v>
      </c>
      <c r="D806" s="932"/>
      <c r="E806" s="443">
        <v>0</v>
      </c>
      <c r="F806" s="444"/>
      <c r="G806" s="445"/>
      <c r="M806" s="446" t="s">
        <v>2305</v>
      </c>
      <c r="O806" s="433"/>
    </row>
    <row r="807" spans="1:104">
      <c r="A807" s="441"/>
      <c r="B807" s="442"/>
      <c r="C807" s="931" t="s">
        <v>2312</v>
      </c>
      <c r="D807" s="932"/>
      <c r="E807" s="443">
        <v>13.8</v>
      </c>
      <c r="F807" s="444"/>
      <c r="G807" s="445"/>
      <c r="M807" s="446" t="s">
        <v>2312</v>
      </c>
      <c r="O807" s="433"/>
    </row>
    <row r="808" spans="1:104">
      <c r="A808" s="441"/>
      <c r="B808" s="442"/>
      <c r="C808" s="931" t="s">
        <v>2313</v>
      </c>
      <c r="D808" s="932"/>
      <c r="E808" s="443">
        <v>22.08</v>
      </c>
      <c r="F808" s="444"/>
      <c r="G808" s="445"/>
      <c r="M808" s="446" t="s">
        <v>2313</v>
      </c>
      <c r="O808" s="433"/>
    </row>
    <row r="809" spans="1:104">
      <c r="A809" s="434">
        <v>179</v>
      </c>
      <c r="B809" s="435" t="s">
        <v>2314</v>
      </c>
      <c r="C809" s="436" t="s">
        <v>2315</v>
      </c>
      <c r="D809" s="437" t="s">
        <v>188</v>
      </c>
      <c r="E809" s="438">
        <v>11.7</v>
      </c>
      <c r="F809" s="438"/>
      <c r="G809" s="439">
        <f>E809*F809</f>
        <v>0</v>
      </c>
      <c r="O809" s="433">
        <v>2</v>
      </c>
      <c r="AA809" s="407">
        <v>1</v>
      </c>
      <c r="AB809" s="407">
        <v>7</v>
      </c>
      <c r="AC809" s="407">
        <v>7</v>
      </c>
      <c r="AZ809" s="407">
        <v>2</v>
      </c>
      <c r="BA809" s="407">
        <f>IF(AZ809=1,G809,0)</f>
        <v>0</v>
      </c>
      <c r="BB809" s="407">
        <f>IF(AZ809=2,G809,0)</f>
        <v>0</v>
      </c>
      <c r="BC809" s="407">
        <f>IF(AZ809=3,G809,0)</f>
        <v>0</v>
      </c>
      <c r="BD809" s="407">
        <f>IF(AZ809=4,G809,0)</f>
        <v>0</v>
      </c>
      <c r="BE809" s="407">
        <f>IF(AZ809=5,G809,0)</f>
        <v>0</v>
      </c>
      <c r="CA809" s="440">
        <v>1</v>
      </c>
      <c r="CB809" s="440">
        <v>7</v>
      </c>
      <c r="CZ809" s="407">
        <v>0</v>
      </c>
    </row>
    <row r="810" spans="1:104">
      <c r="A810" s="441"/>
      <c r="B810" s="442"/>
      <c r="C810" s="931" t="s">
        <v>2305</v>
      </c>
      <c r="D810" s="932"/>
      <c r="E810" s="443">
        <v>0</v>
      </c>
      <c r="F810" s="444"/>
      <c r="G810" s="445"/>
      <c r="M810" s="446" t="s">
        <v>2305</v>
      </c>
      <c r="O810" s="433"/>
    </row>
    <row r="811" spans="1:104">
      <c r="A811" s="441"/>
      <c r="B811" s="442"/>
      <c r="C811" s="931" t="s">
        <v>2316</v>
      </c>
      <c r="D811" s="932"/>
      <c r="E811" s="443">
        <v>11.7</v>
      </c>
      <c r="F811" s="444"/>
      <c r="G811" s="445"/>
      <c r="M811" s="446" t="s">
        <v>2316</v>
      </c>
      <c r="O811" s="433"/>
    </row>
    <row r="812" spans="1:104">
      <c r="A812" s="434">
        <v>180</v>
      </c>
      <c r="B812" s="435" t="s">
        <v>2317</v>
      </c>
      <c r="C812" s="436" t="s">
        <v>2318</v>
      </c>
      <c r="D812" s="437" t="s">
        <v>188</v>
      </c>
      <c r="E812" s="438">
        <v>50.1</v>
      </c>
      <c r="F812" s="438"/>
      <c r="G812" s="439">
        <f>E812*F812</f>
        <v>0</v>
      </c>
      <c r="O812" s="433">
        <v>2</v>
      </c>
      <c r="AA812" s="407">
        <v>1</v>
      </c>
      <c r="AB812" s="407">
        <v>7</v>
      </c>
      <c r="AC812" s="407">
        <v>7</v>
      </c>
      <c r="AZ812" s="407">
        <v>2</v>
      </c>
      <c r="BA812" s="407">
        <f>IF(AZ812=1,G812,0)</f>
        <v>0</v>
      </c>
      <c r="BB812" s="407">
        <f>IF(AZ812=2,G812,0)</f>
        <v>0</v>
      </c>
      <c r="BC812" s="407">
        <f>IF(AZ812=3,G812,0)</f>
        <v>0</v>
      </c>
      <c r="BD812" s="407">
        <f>IF(AZ812=4,G812,0)</f>
        <v>0</v>
      </c>
      <c r="BE812" s="407">
        <f>IF(AZ812=5,G812,0)</f>
        <v>0</v>
      </c>
      <c r="CA812" s="440">
        <v>1</v>
      </c>
      <c r="CB812" s="440">
        <v>7</v>
      </c>
      <c r="CZ812" s="407">
        <v>0</v>
      </c>
    </row>
    <row r="813" spans="1:104">
      <c r="A813" s="441"/>
      <c r="B813" s="442"/>
      <c r="C813" s="931" t="s">
        <v>2305</v>
      </c>
      <c r="D813" s="932"/>
      <c r="E813" s="443">
        <v>0</v>
      </c>
      <c r="F813" s="444"/>
      <c r="G813" s="445"/>
      <c r="M813" s="446" t="s">
        <v>2305</v>
      </c>
      <c r="O813" s="433"/>
    </row>
    <row r="814" spans="1:104">
      <c r="A814" s="441"/>
      <c r="B814" s="442"/>
      <c r="C814" s="931" t="s">
        <v>2319</v>
      </c>
      <c r="D814" s="932"/>
      <c r="E814" s="443">
        <v>50.1</v>
      </c>
      <c r="F814" s="444"/>
      <c r="G814" s="445"/>
      <c r="M814" s="446" t="s">
        <v>2319</v>
      </c>
      <c r="O814" s="433"/>
    </row>
    <row r="815" spans="1:104">
      <c r="A815" s="434">
        <v>181</v>
      </c>
      <c r="B815" s="435" t="s">
        <v>2320</v>
      </c>
      <c r="C815" s="436" t="s">
        <v>2321</v>
      </c>
      <c r="D815" s="437" t="s">
        <v>188</v>
      </c>
      <c r="E815" s="438">
        <v>2.1</v>
      </c>
      <c r="F815" s="438"/>
      <c r="G815" s="439">
        <f>E815*F815</f>
        <v>0</v>
      </c>
      <c r="O815" s="433">
        <v>2</v>
      </c>
      <c r="AA815" s="407">
        <v>1</v>
      </c>
      <c r="AB815" s="407">
        <v>7</v>
      </c>
      <c r="AC815" s="407">
        <v>7</v>
      </c>
      <c r="AZ815" s="407">
        <v>2</v>
      </c>
      <c r="BA815" s="407">
        <f>IF(AZ815=1,G815,0)</f>
        <v>0</v>
      </c>
      <c r="BB815" s="407">
        <f>IF(AZ815=2,G815,0)</f>
        <v>0</v>
      </c>
      <c r="BC815" s="407">
        <f>IF(AZ815=3,G815,0)</f>
        <v>0</v>
      </c>
      <c r="BD815" s="407">
        <f>IF(AZ815=4,G815,0)</f>
        <v>0</v>
      </c>
      <c r="BE815" s="407">
        <f>IF(AZ815=5,G815,0)</f>
        <v>0</v>
      </c>
      <c r="CA815" s="440">
        <v>1</v>
      </c>
      <c r="CB815" s="440">
        <v>7</v>
      </c>
      <c r="CZ815" s="407">
        <v>2.5400000000000002E-3</v>
      </c>
    </row>
    <row r="816" spans="1:104">
      <c r="A816" s="441"/>
      <c r="B816" s="442"/>
      <c r="C816" s="931" t="s">
        <v>2322</v>
      </c>
      <c r="D816" s="932"/>
      <c r="E816" s="443">
        <v>2.1</v>
      </c>
      <c r="F816" s="444"/>
      <c r="G816" s="445"/>
      <c r="M816" s="446" t="s">
        <v>2322</v>
      </c>
      <c r="O816" s="433"/>
    </row>
    <row r="817" spans="1:104">
      <c r="A817" s="434">
        <v>182</v>
      </c>
      <c r="B817" s="435" t="s">
        <v>2323</v>
      </c>
      <c r="C817" s="436" t="s">
        <v>2324</v>
      </c>
      <c r="D817" s="437" t="s">
        <v>188</v>
      </c>
      <c r="E817" s="438">
        <v>19</v>
      </c>
      <c r="F817" s="438"/>
      <c r="G817" s="439">
        <f>E817*F817</f>
        <v>0</v>
      </c>
      <c r="O817" s="433">
        <v>2</v>
      </c>
      <c r="AA817" s="407">
        <v>1</v>
      </c>
      <c r="AB817" s="407">
        <v>7</v>
      </c>
      <c r="AC817" s="407">
        <v>7</v>
      </c>
      <c r="AZ817" s="407">
        <v>2</v>
      </c>
      <c r="BA817" s="407">
        <f>IF(AZ817=1,G817,0)</f>
        <v>0</v>
      </c>
      <c r="BB817" s="407">
        <f>IF(AZ817=2,G817,0)</f>
        <v>0</v>
      </c>
      <c r="BC817" s="407">
        <f>IF(AZ817=3,G817,0)</f>
        <v>0</v>
      </c>
      <c r="BD817" s="407">
        <f>IF(AZ817=4,G817,0)</f>
        <v>0</v>
      </c>
      <c r="BE817" s="407">
        <f>IF(AZ817=5,G817,0)</f>
        <v>0</v>
      </c>
      <c r="CA817" s="440">
        <v>1</v>
      </c>
      <c r="CB817" s="440">
        <v>7</v>
      </c>
      <c r="CZ817" s="407">
        <v>3.13E-3</v>
      </c>
    </row>
    <row r="818" spans="1:104">
      <c r="A818" s="441"/>
      <c r="B818" s="442"/>
      <c r="C818" s="931" t="s">
        <v>2325</v>
      </c>
      <c r="D818" s="932"/>
      <c r="E818" s="443">
        <v>19</v>
      </c>
      <c r="F818" s="444"/>
      <c r="G818" s="445"/>
      <c r="M818" s="446" t="s">
        <v>2325</v>
      </c>
      <c r="O818" s="433"/>
    </row>
    <row r="819" spans="1:104">
      <c r="A819" s="434">
        <v>183</v>
      </c>
      <c r="B819" s="435" t="s">
        <v>2326</v>
      </c>
      <c r="C819" s="436" t="s">
        <v>2327</v>
      </c>
      <c r="D819" s="437" t="s">
        <v>188</v>
      </c>
      <c r="E819" s="438">
        <v>10.4</v>
      </c>
      <c r="F819" s="438"/>
      <c r="G819" s="439">
        <f>E819*F819</f>
        <v>0</v>
      </c>
      <c r="O819" s="433">
        <v>2</v>
      </c>
      <c r="AA819" s="407">
        <v>1</v>
      </c>
      <c r="AB819" s="407">
        <v>7</v>
      </c>
      <c r="AC819" s="407">
        <v>7</v>
      </c>
      <c r="AZ819" s="407">
        <v>2</v>
      </c>
      <c r="BA819" s="407">
        <f>IF(AZ819=1,G819,0)</f>
        <v>0</v>
      </c>
      <c r="BB819" s="407">
        <f>IF(AZ819=2,G819,0)</f>
        <v>0</v>
      </c>
      <c r="BC819" s="407">
        <f>IF(AZ819=3,G819,0)</f>
        <v>0</v>
      </c>
      <c r="BD819" s="407">
        <f>IF(AZ819=4,G819,0)</f>
        <v>0</v>
      </c>
      <c r="BE819" s="407">
        <f>IF(AZ819=5,G819,0)</f>
        <v>0</v>
      </c>
      <c r="CA819" s="440">
        <v>1</v>
      </c>
      <c r="CB819" s="440">
        <v>7</v>
      </c>
      <c r="CZ819" s="407">
        <v>3.96E-3</v>
      </c>
    </row>
    <row r="820" spans="1:104">
      <c r="A820" s="441"/>
      <c r="B820" s="442"/>
      <c r="C820" s="931" t="s">
        <v>2328</v>
      </c>
      <c r="D820" s="932"/>
      <c r="E820" s="443">
        <v>10.4</v>
      </c>
      <c r="F820" s="444"/>
      <c r="G820" s="445"/>
      <c r="M820" s="446" t="s">
        <v>2328</v>
      </c>
      <c r="O820" s="433"/>
    </row>
    <row r="821" spans="1:104">
      <c r="A821" s="434">
        <v>184</v>
      </c>
      <c r="B821" s="435" t="s">
        <v>2329</v>
      </c>
      <c r="C821" s="436" t="s">
        <v>2330</v>
      </c>
      <c r="D821" s="437" t="s">
        <v>188</v>
      </c>
      <c r="E821" s="438">
        <v>28</v>
      </c>
      <c r="F821" s="438"/>
      <c r="G821" s="439">
        <f>E821*F821</f>
        <v>0</v>
      </c>
      <c r="O821" s="433">
        <v>2</v>
      </c>
      <c r="AA821" s="407">
        <v>1</v>
      </c>
      <c r="AB821" s="407">
        <v>7</v>
      </c>
      <c r="AC821" s="407">
        <v>7</v>
      </c>
      <c r="AZ821" s="407">
        <v>2</v>
      </c>
      <c r="BA821" s="407">
        <f>IF(AZ821=1,G821,0)</f>
        <v>0</v>
      </c>
      <c r="BB821" s="407">
        <f>IF(AZ821=2,G821,0)</f>
        <v>0</v>
      </c>
      <c r="BC821" s="407">
        <f>IF(AZ821=3,G821,0)</f>
        <v>0</v>
      </c>
      <c r="BD821" s="407">
        <f>IF(AZ821=4,G821,0)</f>
        <v>0</v>
      </c>
      <c r="BE821" s="407">
        <f>IF(AZ821=5,G821,0)</f>
        <v>0</v>
      </c>
      <c r="CA821" s="440">
        <v>1</v>
      </c>
      <c r="CB821" s="440">
        <v>7</v>
      </c>
      <c r="CZ821" s="407">
        <v>2.33E-3</v>
      </c>
    </row>
    <row r="822" spans="1:104">
      <c r="A822" s="441"/>
      <c r="B822" s="442"/>
      <c r="C822" s="931" t="s">
        <v>2331</v>
      </c>
      <c r="D822" s="932"/>
      <c r="E822" s="443">
        <v>28</v>
      </c>
      <c r="F822" s="444"/>
      <c r="G822" s="445"/>
      <c r="M822" s="446" t="s">
        <v>2331</v>
      </c>
      <c r="O822" s="433"/>
    </row>
    <row r="823" spans="1:104">
      <c r="A823" s="434">
        <v>185</v>
      </c>
      <c r="B823" s="435" t="s">
        <v>2332</v>
      </c>
      <c r="C823" s="436" t="s">
        <v>2333</v>
      </c>
      <c r="D823" s="437" t="s">
        <v>188</v>
      </c>
      <c r="E823" s="438">
        <v>71</v>
      </c>
      <c r="F823" s="438"/>
      <c r="G823" s="439">
        <f>E823*F823</f>
        <v>0</v>
      </c>
      <c r="O823" s="433">
        <v>2</v>
      </c>
      <c r="AA823" s="407">
        <v>12</v>
      </c>
      <c r="AB823" s="407">
        <v>0</v>
      </c>
      <c r="AC823" s="407">
        <v>252</v>
      </c>
      <c r="AZ823" s="407">
        <v>2</v>
      </c>
      <c r="BA823" s="407">
        <f>IF(AZ823=1,G823,0)</f>
        <v>0</v>
      </c>
      <c r="BB823" s="407">
        <f>IF(AZ823=2,G823,0)</f>
        <v>0</v>
      </c>
      <c r="BC823" s="407">
        <f>IF(AZ823=3,G823,0)</f>
        <v>0</v>
      </c>
      <c r="BD823" s="407">
        <f>IF(AZ823=4,G823,0)</f>
        <v>0</v>
      </c>
      <c r="BE823" s="407">
        <f>IF(AZ823=5,G823,0)</f>
        <v>0</v>
      </c>
      <c r="CA823" s="440">
        <v>12</v>
      </c>
      <c r="CB823" s="440">
        <v>0</v>
      </c>
      <c r="CZ823" s="407">
        <v>1.0000000000000001E-5</v>
      </c>
    </row>
    <row r="824" spans="1:104">
      <c r="A824" s="441"/>
      <c r="B824" s="442"/>
      <c r="C824" s="931" t="s">
        <v>2334</v>
      </c>
      <c r="D824" s="932"/>
      <c r="E824" s="443">
        <v>71</v>
      </c>
      <c r="F824" s="444"/>
      <c r="G824" s="445"/>
      <c r="M824" s="446" t="s">
        <v>2334</v>
      </c>
      <c r="O824" s="433"/>
    </row>
    <row r="825" spans="1:104">
      <c r="A825" s="434">
        <v>186</v>
      </c>
      <c r="B825" s="435" t="s">
        <v>2335</v>
      </c>
      <c r="C825" s="436" t="s">
        <v>2336</v>
      </c>
      <c r="D825" s="437" t="s">
        <v>188</v>
      </c>
      <c r="E825" s="438">
        <v>3.4</v>
      </c>
      <c r="F825" s="438"/>
      <c r="G825" s="439">
        <f>E825*F825</f>
        <v>0</v>
      </c>
      <c r="O825" s="433">
        <v>2</v>
      </c>
      <c r="AA825" s="407">
        <v>12</v>
      </c>
      <c r="AB825" s="407">
        <v>0</v>
      </c>
      <c r="AC825" s="407">
        <v>59</v>
      </c>
      <c r="AZ825" s="407">
        <v>2</v>
      </c>
      <c r="BA825" s="407">
        <f>IF(AZ825=1,G825,0)</f>
        <v>0</v>
      </c>
      <c r="BB825" s="407">
        <f>IF(AZ825=2,G825,0)</f>
        <v>0</v>
      </c>
      <c r="BC825" s="407">
        <f>IF(AZ825=3,G825,0)</f>
        <v>0</v>
      </c>
      <c r="BD825" s="407">
        <f>IF(AZ825=4,G825,0)</f>
        <v>0</v>
      </c>
      <c r="BE825" s="407">
        <f>IF(AZ825=5,G825,0)</f>
        <v>0</v>
      </c>
      <c r="CA825" s="440">
        <v>12</v>
      </c>
      <c r="CB825" s="440">
        <v>0</v>
      </c>
      <c r="CZ825" s="407">
        <v>0</v>
      </c>
    </row>
    <row r="826" spans="1:104">
      <c r="A826" s="441"/>
      <c r="B826" s="442"/>
      <c r="C826" s="931" t="s">
        <v>2305</v>
      </c>
      <c r="D826" s="932"/>
      <c r="E826" s="443">
        <v>0</v>
      </c>
      <c r="F826" s="444"/>
      <c r="G826" s="445"/>
      <c r="M826" s="446" t="s">
        <v>2305</v>
      </c>
      <c r="O826" s="433"/>
    </row>
    <row r="827" spans="1:104">
      <c r="A827" s="441"/>
      <c r="B827" s="442"/>
      <c r="C827" s="931" t="s">
        <v>2337</v>
      </c>
      <c r="D827" s="932"/>
      <c r="E827" s="443">
        <v>3.4</v>
      </c>
      <c r="F827" s="444"/>
      <c r="G827" s="445"/>
      <c r="M827" s="446" t="s">
        <v>2337</v>
      </c>
      <c r="O827" s="433"/>
    </row>
    <row r="828" spans="1:104">
      <c r="A828" s="434">
        <v>187</v>
      </c>
      <c r="B828" s="435" t="s">
        <v>2338</v>
      </c>
      <c r="C828" s="436" t="s">
        <v>2339</v>
      </c>
      <c r="D828" s="437" t="s">
        <v>188</v>
      </c>
      <c r="E828" s="438">
        <v>68.400000000000006</v>
      </c>
      <c r="F828" s="438"/>
      <c r="G828" s="439">
        <f>E828*F828</f>
        <v>0</v>
      </c>
      <c r="O828" s="433">
        <v>2</v>
      </c>
      <c r="AA828" s="407">
        <v>12</v>
      </c>
      <c r="AB828" s="407">
        <v>0</v>
      </c>
      <c r="AC828" s="407">
        <v>64</v>
      </c>
      <c r="AZ828" s="407">
        <v>2</v>
      </c>
      <c r="BA828" s="407">
        <f>IF(AZ828=1,G828,0)</f>
        <v>0</v>
      </c>
      <c r="BB828" s="407">
        <f>IF(AZ828=2,G828,0)</f>
        <v>0</v>
      </c>
      <c r="BC828" s="407">
        <f>IF(AZ828=3,G828,0)</f>
        <v>0</v>
      </c>
      <c r="BD828" s="407">
        <f>IF(AZ828=4,G828,0)</f>
        <v>0</v>
      </c>
      <c r="BE828" s="407">
        <f>IF(AZ828=5,G828,0)</f>
        <v>0</v>
      </c>
      <c r="CA828" s="440">
        <v>12</v>
      </c>
      <c r="CB828" s="440">
        <v>0</v>
      </c>
      <c r="CZ828" s="407">
        <v>0</v>
      </c>
    </row>
    <row r="829" spans="1:104">
      <c r="A829" s="441"/>
      <c r="B829" s="442"/>
      <c r="C829" s="931" t="s">
        <v>2305</v>
      </c>
      <c r="D829" s="932"/>
      <c r="E829" s="443">
        <v>0</v>
      </c>
      <c r="F829" s="444"/>
      <c r="G829" s="445"/>
      <c r="M829" s="446" t="s">
        <v>2305</v>
      </c>
      <c r="O829" s="433"/>
    </row>
    <row r="830" spans="1:104">
      <c r="A830" s="441"/>
      <c r="B830" s="442"/>
      <c r="C830" s="931" t="s">
        <v>2340</v>
      </c>
      <c r="D830" s="932"/>
      <c r="E830" s="443">
        <v>16.5</v>
      </c>
      <c r="F830" s="444"/>
      <c r="G830" s="445"/>
      <c r="M830" s="446" t="s">
        <v>2340</v>
      </c>
      <c r="O830" s="433"/>
    </row>
    <row r="831" spans="1:104">
      <c r="A831" s="441"/>
      <c r="B831" s="442"/>
      <c r="C831" s="931" t="s">
        <v>2341</v>
      </c>
      <c r="D831" s="932"/>
      <c r="E831" s="443">
        <v>51.9</v>
      </c>
      <c r="F831" s="444"/>
      <c r="G831" s="445"/>
      <c r="M831" s="446" t="s">
        <v>2341</v>
      </c>
      <c r="O831" s="433"/>
    </row>
    <row r="832" spans="1:104" ht="22.5">
      <c r="A832" s="434">
        <v>188</v>
      </c>
      <c r="B832" s="435" t="s">
        <v>2342</v>
      </c>
      <c r="C832" s="436" t="s">
        <v>2343</v>
      </c>
      <c r="D832" s="437" t="s">
        <v>188</v>
      </c>
      <c r="E832" s="438">
        <v>36.15</v>
      </c>
      <c r="F832" s="438"/>
      <c r="G832" s="439">
        <f>E832*F832</f>
        <v>0</v>
      </c>
      <c r="O832" s="433">
        <v>2</v>
      </c>
      <c r="AA832" s="407">
        <v>12</v>
      </c>
      <c r="AB832" s="407">
        <v>0</v>
      </c>
      <c r="AC832" s="407">
        <v>57</v>
      </c>
      <c r="AZ832" s="407">
        <v>2</v>
      </c>
      <c r="BA832" s="407">
        <f>IF(AZ832=1,G832,0)</f>
        <v>0</v>
      </c>
      <c r="BB832" s="407">
        <f>IF(AZ832=2,G832,0)</f>
        <v>0</v>
      </c>
      <c r="BC832" s="407">
        <f>IF(AZ832=3,G832,0)</f>
        <v>0</v>
      </c>
      <c r="BD832" s="407">
        <f>IF(AZ832=4,G832,0)</f>
        <v>0</v>
      </c>
      <c r="BE832" s="407">
        <f>IF(AZ832=5,G832,0)</f>
        <v>0</v>
      </c>
      <c r="CA832" s="440">
        <v>12</v>
      </c>
      <c r="CB832" s="440">
        <v>0</v>
      </c>
      <c r="CZ832" s="407">
        <v>0</v>
      </c>
    </row>
    <row r="833" spans="1:104">
      <c r="A833" s="441"/>
      <c r="B833" s="442"/>
      <c r="C833" s="931" t="s">
        <v>2344</v>
      </c>
      <c r="D833" s="932"/>
      <c r="E833" s="443">
        <v>0</v>
      </c>
      <c r="F833" s="444"/>
      <c r="G833" s="445"/>
      <c r="M833" s="446" t="s">
        <v>2344</v>
      </c>
      <c r="O833" s="433"/>
    </row>
    <row r="834" spans="1:104" ht="22.5">
      <c r="A834" s="441"/>
      <c r="B834" s="442"/>
      <c r="C834" s="931" t="s">
        <v>2345</v>
      </c>
      <c r="D834" s="932"/>
      <c r="E834" s="443">
        <v>19.649999999999999</v>
      </c>
      <c r="F834" s="444"/>
      <c r="G834" s="445"/>
      <c r="M834" s="446" t="s">
        <v>2345</v>
      </c>
      <c r="O834" s="433"/>
    </row>
    <row r="835" spans="1:104">
      <c r="A835" s="441"/>
      <c r="B835" s="442"/>
      <c r="C835" s="931" t="s">
        <v>2346</v>
      </c>
      <c r="D835" s="932"/>
      <c r="E835" s="443">
        <v>16.5</v>
      </c>
      <c r="F835" s="444"/>
      <c r="G835" s="445"/>
      <c r="M835" s="446" t="s">
        <v>2346</v>
      </c>
      <c r="O835" s="433"/>
    </row>
    <row r="836" spans="1:104" ht="22.5">
      <c r="A836" s="434">
        <v>189</v>
      </c>
      <c r="B836" s="435" t="s">
        <v>2347</v>
      </c>
      <c r="C836" s="436" t="s">
        <v>2348</v>
      </c>
      <c r="D836" s="437" t="s">
        <v>188</v>
      </c>
      <c r="E836" s="438">
        <v>34.5</v>
      </c>
      <c r="F836" s="438"/>
      <c r="G836" s="439">
        <f>E836*F836</f>
        <v>0</v>
      </c>
      <c r="O836" s="433">
        <v>2</v>
      </c>
      <c r="AA836" s="407">
        <v>12</v>
      </c>
      <c r="AB836" s="407">
        <v>0</v>
      </c>
      <c r="AC836" s="407">
        <v>159</v>
      </c>
      <c r="AZ836" s="407">
        <v>2</v>
      </c>
      <c r="BA836" s="407">
        <f>IF(AZ836=1,G836,0)</f>
        <v>0</v>
      </c>
      <c r="BB836" s="407">
        <f>IF(AZ836=2,G836,0)</f>
        <v>0</v>
      </c>
      <c r="BC836" s="407">
        <f>IF(AZ836=3,G836,0)</f>
        <v>0</v>
      </c>
      <c r="BD836" s="407">
        <f>IF(AZ836=4,G836,0)</f>
        <v>0</v>
      </c>
      <c r="BE836" s="407">
        <f>IF(AZ836=5,G836,0)</f>
        <v>0</v>
      </c>
      <c r="CA836" s="440">
        <v>12</v>
      </c>
      <c r="CB836" s="440">
        <v>0</v>
      </c>
      <c r="CZ836" s="407">
        <v>2.3900000000000002E-3</v>
      </c>
    </row>
    <row r="837" spans="1:104">
      <c r="A837" s="441"/>
      <c r="B837" s="442"/>
      <c r="C837" s="931" t="s">
        <v>2349</v>
      </c>
      <c r="D837" s="932"/>
      <c r="E837" s="443">
        <v>34.5</v>
      </c>
      <c r="F837" s="444"/>
      <c r="G837" s="445"/>
      <c r="M837" s="446" t="s">
        <v>2349</v>
      </c>
      <c r="O837" s="433"/>
    </row>
    <row r="838" spans="1:104" ht="22.5">
      <c r="A838" s="434">
        <v>190</v>
      </c>
      <c r="B838" s="435" t="s">
        <v>2350</v>
      </c>
      <c r="C838" s="436" t="s">
        <v>2351</v>
      </c>
      <c r="D838" s="437" t="s">
        <v>188</v>
      </c>
      <c r="E838" s="438">
        <v>71</v>
      </c>
      <c r="F838" s="438"/>
      <c r="G838" s="439">
        <f>E838*F838</f>
        <v>0</v>
      </c>
      <c r="O838" s="433">
        <v>2</v>
      </c>
      <c r="AA838" s="407">
        <v>12</v>
      </c>
      <c r="AB838" s="407">
        <v>0</v>
      </c>
      <c r="AC838" s="407">
        <v>160</v>
      </c>
      <c r="AZ838" s="407">
        <v>2</v>
      </c>
      <c r="BA838" s="407">
        <f>IF(AZ838=1,G838,0)</f>
        <v>0</v>
      </c>
      <c r="BB838" s="407">
        <f>IF(AZ838=2,G838,0)</f>
        <v>0</v>
      </c>
      <c r="BC838" s="407">
        <f>IF(AZ838=3,G838,0)</f>
        <v>0</v>
      </c>
      <c r="BD838" s="407">
        <f>IF(AZ838=4,G838,0)</f>
        <v>0</v>
      </c>
      <c r="BE838" s="407">
        <f>IF(AZ838=5,G838,0)</f>
        <v>0</v>
      </c>
      <c r="CA838" s="440">
        <v>12</v>
      </c>
      <c r="CB838" s="440">
        <v>0</v>
      </c>
      <c r="CZ838" s="407">
        <v>2.5400000000000002E-3</v>
      </c>
    </row>
    <row r="839" spans="1:104">
      <c r="A839" s="441"/>
      <c r="B839" s="442"/>
      <c r="C839" s="931" t="s">
        <v>2352</v>
      </c>
      <c r="D839" s="932"/>
      <c r="E839" s="443">
        <v>71</v>
      </c>
      <c r="F839" s="444"/>
      <c r="G839" s="445"/>
      <c r="M839" s="446" t="s">
        <v>2352</v>
      </c>
      <c r="O839" s="433"/>
    </row>
    <row r="840" spans="1:104">
      <c r="A840" s="434">
        <v>191</v>
      </c>
      <c r="B840" s="435" t="s">
        <v>2353</v>
      </c>
      <c r="C840" s="436" t="s">
        <v>2354</v>
      </c>
      <c r="D840" s="437" t="s">
        <v>188</v>
      </c>
      <c r="E840" s="438">
        <v>50</v>
      </c>
      <c r="F840" s="438"/>
      <c r="G840" s="439">
        <f>E840*F840</f>
        <v>0</v>
      </c>
      <c r="O840" s="433">
        <v>2</v>
      </c>
      <c r="AA840" s="407">
        <v>12</v>
      </c>
      <c r="AB840" s="407">
        <v>0</v>
      </c>
      <c r="AC840" s="407">
        <v>149</v>
      </c>
      <c r="AZ840" s="407">
        <v>2</v>
      </c>
      <c r="BA840" s="407">
        <f>IF(AZ840=1,G840,0)</f>
        <v>0</v>
      </c>
      <c r="BB840" s="407">
        <f>IF(AZ840=2,G840,0)</f>
        <v>0</v>
      </c>
      <c r="BC840" s="407">
        <f>IF(AZ840=3,G840,0)</f>
        <v>0</v>
      </c>
      <c r="BD840" s="407">
        <f>IF(AZ840=4,G840,0)</f>
        <v>0</v>
      </c>
      <c r="BE840" s="407">
        <f>IF(AZ840=5,G840,0)</f>
        <v>0</v>
      </c>
      <c r="CA840" s="440">
        <v>12</v>
      </c>
      <c r="CB840" s="440">
        <v>0</v>
      </c>
      <c r="CZ840" s="407">
        <v>3.96E-3</v>
      </c>
    </row>
    <row r="841" spans="1:104">
      <c r="A841" s="441"/>
      <c r="B841" s="442"/>
      <c r="C841" s="931" t="s">
        <v>2355</v>
      </c>
      <c r="D841" s="932"/>
      <c r="E841" s="443">
        <v>50</v>
      </c>
      <c r="F841" s="444"/>
      <c r="G841" s="445"/>
      <c r="M841" s="446" t="s">
        <v>2355</v>
      </c>
      <c r="O841" s="433"/>
    </row>
    <row r="842" spans="1:104">
      <c r="A842" s="434">
        <v>192</v>
      </c>
      <c r="B842" s="435" t="s">
        <v>2356</v>
      </c>
      <c r="C842" s="436" t="s">
        <v>2357</v>
      </c>
      <c r="D842" s="437" t="s">
        <v>188</v>
      </c>
      <c r="E842" s="438">
        <v>1.8</v>
      </c>
      <c r="F842" s="438"/>
      <c r="G842" s="439">
        <f>E842*F842</f>
        <v>0</v>
      </c>
      <c r="O842" s="433">
        <v>2</v>
      </c>
      <c r="AA842" s="407">
        <v>12</v>
      </c>
      <c r="AB842" s="407">
        <v>0</v>
      </c>
      <c r="AC842" s="407">
        <v>150</v>
      </c>
      <c r="AZ842" s="407">
        <v>2</v>
      </c>
      <c r="BA842" s="407">
        <f>IF(AZ842=1,G842,0)</f>
        <v>0</v>
      </c>
      <c r="BB842" s="407">
        <f>IF(AZ842=2,G842,0)</f>
        <v>0</v>
      </c>
      <c r="BC842" s="407">
        <f>IF(AZ842=3,G842,0)</f>
        <v>0</v>
      </c>
      <c r="BD842" s="407">
        <f>IF(AZ842=4,G842,0)</f>
        <v>0</v>
      </c>
      <c r="BE842" s="407">
        <f>IF(AZ842=5,G842,0)</f>
        <v>0</v>
      </c>
      <c r="CA842" s="440">
        <v>12</v>
      </c>
      <c r="CB842" s="440">
        <v>0</v>
      </c>
      <c r="CZ842" s="407">
        <v>3.96E-3</v>
      </c>
    </row>
    <row r="843" spans="1:104">
      <c r="A843" s="441"/>
      <c r="B843" s="442"/>
      <c r="C843" s="931" t="s">
        <v>2358</v>
      </c>
      <c r="D843" s="932"/>
      <c r="E843" s="443">
        <v>1.8</v>
      </c>
      <c r="F843" s="444"/>
      <c r="G843" s="445"/>
      <c r="M843" s="446" t="s">
        <v>2358</v>
      </c>
      <c r="O843" s="433"/>
    </row>
    <row r="844" spans="1:104">
      <c r="A844" s="434">
        <v>193</v>
      </c>
      <c r="B844" s="435" t="s">
        <v>2359</v>
      </c>
      <c r="C844" s="436" t="s">
        <v>2360</v>
      </c>
      <c r="D844" s="437" t="s">
        <v>1674</v>
      </c>
      <c r="E844" s="438">
        <v>1.210761</v>
      </c>
      <c r="F844" s="438"/>
      <c r="G844" s="439">
        <f>E844*F844</f>
        <v>0</v>
      </c>
      <c r="O844" s="433">
        <v>2</v>
      </c>
      <c r="AA844" s="407">
        <v>7</v>
      </c>
      <c r="AB844" s="407">
        <v>1001</v>
      </c>
      <c r="AC844" s="407">
        <v>5</v>
      </c>
      <c r="AZ844" s="407">
        <v>2</v>
      </c>
      <c r="BA844" s="407">
        <f>IF(AZ844=1,G844,0)</f>
        <v>0</v>
      </c>
      <c r="BB844" s="407">
        <f>IF(AZ844=2,G844,0)</f>
        <v>0</v>
      </c>
      <c r="BC844" s="407">
        <f>IF(AZ844=3,G844,0)</f>
        <v>0</v>
      </c>
      <c r="BD844" s="407">
        <f>IF(AZ844=4,G844,0)</f>
        <v>0</v>
      </c>
      <c r="BE844" s="407">
        <f>IF(AZ844=5,G844,0)</f>
        <v>0</v>
      </c>
      <c r="CA844" s="440">
        <v>7</v>
      </c>
      <c r="CB844" s="440">
        <v>1001</v>
      </c>
      <c r="CZ844" s="407">
        <v>0</v>
      </c>
    </row>
    <row r="845" spans="1:104">
      <c r="A845" s="447"/>
      <c r="B845" s="448" t="s">
        <v>1581</v>
      </c>
      <c r="C845" s="449" t="str">
        <f>CONCATENATE(B790," ",C790)</f>
        <v>764 Konstrukce klempířské</v>
      </c>
      <c r="D845" s="450"/>
      <c r="E845" s="451"/>
      <c r="F845" s="452"/>
      <c r="G845" s="453">
        <f>SUM(G790:G844)</f>
        <v>0</v>
      </c>
      <c r="O845" s="433">
        <v>4</v>
      </c>
      <c r="BA845" s="454">
        <f>SUM(BA790:BA844)</f>
        <v>0</v>
      </c>
      <c r="BB845" s="454">
        <f>SUM(BB790:BB844)</f>
        <v>0</v>
      </c>
      <c r="BC845" s="454">
        <f>SUM(BC790:BC844)</f>
        <v>0</v>
      </c>
      <c r="BD845" s="454">
        <f>SUM(BD790:BD844)</f>
        <v>0</v>
      </c>
      <c r="BE845" s="454">
        <f>SUM(BE790:BE844)</f>
        <v>0</v>
      </c>
    </row>
    <row r="846" spans="1:104">
      <c r="A846" s="426" t="s">
        <v>1356</v>
      </c>
      <c r="B846" s="427" t="s">
        <v>2361</v>
      </c>
      <c r="C846" s="428" t="s">
        <v>2362</v>
      </c>
      <c r="D846" s="429"/>
      <c r="E846" s="430"/>
      <c r="F846" s="430"/>
      <c r="G846" s="431"/>
      <c r="H846" s="432"/>
      <c r="I846" s="432"/>
      <c r="O846" s="433">
        <v>1</v>
      </c>
    </row>
    <row r="847" spans="1:104">
      <c r="A847" s="434">
        <v>194</v>
      </c>
      <c r="B847" s="435" t="s">
        <v>2363</v>
      </c>
      <c r="C847" s="436" t="s">
        <v>2364</v>
      </c>
      <c r="D847" s="437" t="s">
        <v>158</v>
      </c>
      <c r="E847" s="438">
        <v>3</v>
      </c>
      <c r="F847" s="438"/>
      <c r="G847" s="439">
        <f>E847*F847</f>
        <v>0</v>
      </c>
      <c r="O847" s="433">
        <v>2</v>
      </c>
      <c r="AA847" s="407">
        <v>1</v>
      </c>
      <c r="AB847" s="407">
        <v>7</v>
      </c>
      <c r="AC847" s="407">
        <v>7</v>
      </c>
      <c r="AZ847" s="407">
        <v>2</v>
      </c>
      <c r="BA847" s="407">
        <f>IF(AZ847=1,G847,0)</f>
        <v>0</v>
      </c>
      <c r="BB847" s="407">
        <f>IF(AZ847=2,G847,0)</f>
        <v>0</v>
      </c>
      <c r="BC847" s="407">
        <f>IF(AZ847=3,G847,0)</f>
        <v>0</v>
      </c>
      <c r="BD847" s="407">
        <f>IF(AZ847=4,G847,0)</f>
        <v>0</v>
      </c>
      <c r="BE847" s="407">
        <f>IF(AZ847=5,G847,0)</f>
        <v>0</v>
      </c>
      <c r="CA847" s="440">
        <v>1</v>
      </c>
      <c r="CB847" s="440">
        <v>7</v>
      </c>
      <c r="CZ847" s="407">
        <v>0</v>
      </c>
    </row>
    <row r="848" spans="1:104">
      <c r="A848" s="441"/>
      <c r="B848" s="442"/>
      <c r="C848" s="931" t="s">
        <v>2365</v>
      </c>
      <c r="D848" s="932"/>
      <c r="E848" s="443">
        <v>1</v>
      </c>
      <c r="F848" s="444"/>
      <c r="G848" s="445"/>
      <c r="M848" s="446" t="s">
        <v>2365</v>
      </c>
      <c r="O848" s="433"/>
    </row>
    <row r="849" spans="1:104">
      <c r="A849" s="441"/>
      <c r="B849" s="442"/>
      <c r="C849" s="931" t="s">
        <v>2366</v>
      </c>
      <c r="D849" s="932"/>
      <c r="E849" s="443">
        <v>1</v>
      </c>
      <c r="F849" s="444"/>
      <c r="G849" s="445"/>
      <c r="M849" s="446" t="s">
        <v>2366</v>
      </c>
      <c r="O849" s="433"/>
    </row>
    <row r="850" spans="1:104">
      <c r="A850" s="441"/>
      <c r="B850" s="442"/>
      <c r="C850" s="931" t="s">
        <v>2367</v>
      </c>
      <c r="D850" s="932"/>
      <c r="E850" s="443">
        <v>1</v>
      </c>
      <c r="F850" s="444"/>
      <c r="G850" s="445"/>
      <c r="M850" s="446" t="s">
        <v>2367</v>
      </c>
      <c r="O850" s="433"/>
    </row>
    <row r="851" spans="1:104" ht="22.5">
      <c r="A851" s="434">
        <v>195</v>
      </c>
      <c r="B851" s="435" t="s">
        <v>2368</v>
      </c>
      <c r="C851" s="436" t="s">
        <v>2369</v>
      </c>
      <c r="D851" s="437" t="s">
        <v>158</v>
      </c>
      <c r="E851" s="438">
        <v>1</v>
      </c>
      <c r="F851" s="438"/>
      <c r="G851" s="439">
        <f>E851*F851</f>
        <v>0</v>
      </c>
      <c r="O851" s="433">
        <v>2</v>
      </c>
      <c r="AA851" s="407">
        <v>3</v>
      </c>
      <c r="AB851" s="407">
        <v>7</v>
      </c>
      <c r="AC851" s="407">
        <v>611601.01</v>
      </c>
      <c r="AZ851" s="407">
        <v>2</v>
      </c>
      <c r="BA851" s="407">
        <f>IF(AZ851=1,G851,0)</f>
        <v>0</v>
      </c>
      <c r="BB851" s="407">
        <f>IF(AZ851=2,G851,0)</f>
        <v>0</v>
      </c>
      <c r="BC851" s="407">
        <f>IF(AZ851=3,G851,0)</f>
        <v>0</v>
      </c>
      <c r="BD851" s="407">
        <f>IF(AZ851=4,G851,0)</f>
        <v>0</v>
      </c>
      <c r="BE851" s="407">
        <f>IF(AZ851=5,G851,0)</f>
        <v>0</v>
      </c>
      <c r="CA851" s="440">
        <v>3</v>
      </c>
      <c r="CB851" s="440">
        <v>7</v>
      </c>
      <c r="CZ851" s="407">
        <v>1.4999999999999999E-2</v>
      </c>
    </row>
    <row r="852" spans="1:104">
      <c r="A852" s="441"/>
      <c r="B852" s="442"/>
      <c r="C852" s="931" t="s">
        <v>2370</v>
      </c>
      <c r="D852" s="932"/>
      <c r="E852" s="443">
        <v>0</v>
      </c>
      <c r="F852" s="444"/>
      <c r="G852" s="445"/>
      <c r="M852" s="446" t="s">
        <v>2370</v>
      </c>
      <c r="O852" s="433"/>
    </row>
    <row r="853" spans="1:104">
      <c r="A853" s="441"/>
      <c r="B853" s="442"/>
      <c r="C853" s="931" t="s">
        <v>2371</v>
      </c>
      <c r="D853" s="932"/>
      <c r="E853" s="443">
        <v>0</v>
      </c>
      <c r="F853" s="444"/>
      <c r="G853" s="445"/>
      <c r="M853" s="446" t="s">
        <v>2371</v>
      </c>
      <c r="O853" s="433"/>
    </row>
    <row r="854" spans="1:104">
      <c r="A854" s="441"/>
      <c r="B854" s="442"/>
      <c r="C854" s="931" t="s">
        <v>2372</v>
      </c>
      <c r="D854" s="932"/>
      <c r="E854" s="443">
        <v>0</v>
      </c>
      <c r="F854" s="444"/>
      <c r="G854" s="445"/>
      <c r="M854" s="446" t="s">
        <v>2372</v>
      </c>
      <c r="O854" s="433"/>
    </row>
    <row r="855" spans="1:104">
      <c r="A855" s="441"/>
      <c r="B855" s="442"/>
      <c r="C855" s="931" t="s">
        <v>2373</v>
      </c>
      <c r="D855" s="932"/>
      <c r="E855" s="443">
        <v>0</v>
      </c>
      <c r="F855" s="444"/>
      <c r="G855" s="445"/>
      <c r="M855" s="446" t="s">
        <v>2373</v>
      </c>
      <c r="O855" s="433"/>
    </row>
    <row r="856" spans="1:104">
      <c r="A856" s="441"/>
      <c r="B856" s="442"/>
      <c r="C856" s="931" t="s">
        <v>2374</v>
      </c>
      <c r="D856" s="932"/>
      <c r="E856" s="443">
        <v>1</v>
      </c>
      <c r="F856" s="444"/>
      <c r="G856" s="445"/>
      <c r="M856" s="446" t="s">
        <v>2374</v>
      </c>
      <c r="O856" s="433"/>
    </row>
    <row r="857" spans="1:104" ht="22.5">
      <c r="A857" s="434">
        <v>196</v>
      </c>
      <c r="B857" s="435" t="s">
        <v>2375</v>
      </c>
      <c r="C857" s="436" t="s">
        <v>2376</v>
      </c>
      <c r="D857" s="437" t="s">
        <v>158</v>
      </c>
      <c r="E857" s="438">
        <v>1</v>
      </c>
      <c r="F857" s="438"/>
      <c r="G857" s="439">
        <f>E857*F857</f>
        <v>0</v>
      </c>
      <c r="O857" s="433">
        <v>2</v>
      </c>
      <c r="AA857" s="407">
        <v>3</v>
      </c>
      <c r="AB857" s="407">
        <v>7</v>
      </c>
      <c r="AC857" s="407">
        <v>611601.02</v>
      </c>
      <c r="AZ857" s="407">
        <v>2</v>
      </c>
      <c r="BA857" s="407">
        <f>IF(AZ857=1,G857,0)</f>
        <v>0</v>
      </c>
      <c r="BB857" s="407">
        <f>IF(AZ857=2,G857,0)</f>
        <v>0</v>
      </c>
      <c r="BC857" s="407">
        <f>IF(AZ857=3,G857,0)</f>
        <v>0</v>
      </c>
      <c r="BD857" s="407">
        <f>IF(AZ857=4,G857,0)</f>
        <v>0</v>
      </c>
      <c r="BE857" s="407">
        <f>IF(AZ857=5,G857,0)</f>
        <v>0</v>
      </c>
      <c r="CA857" s="440">
        <v>3</v>
      </c>
      <c r="CB857" s="440">
        <v>7</v>
      </c>
      <c r="CZ857" s="407">
        <v>1.4999999999999999E-2</v>
      </c>
    </row>
    <row r="858" spans="1:104">
      <c r="A858" s="441"/>
      <c r="B858" s="442"/>
      <c r="C858" s="931" t="s">
        <v>2370</v>
      </c>
      <c r="D858" s="932"/>
      <c r="E858" s="443">
        <v>0</v>
      </c>
      <c r="F858" s="444"/>
      <c r="G858" s="445"/>
      <c r="M858" s="446" t="s">
        <v>2370</v>
      </c>
      <c r="O858" s="433"/>
    </row>
    <row r="859" spans="1:104">
      <c r="A859" s="441"/>
      <c r="B859" s="442"/>
      <c r="C859" s="931" t="s">
        <v>2371</v>
      </c>
      <c r="D859" s="932"/>
      <c r="E859" s="443">
        <v>0</v>
      </c>
      <c r="F859" s="444"/>
      <c r="G859" s="445"/>
      <c r="M859" s="446" t="s">
        <v>2371</v>
      </c>
      <c r="O859" s="433"/>
    </row>
    <row r="860" spans="1:104">
      <c r="A860" s="441"/>
      <c r="B860" s="442"/>
      <c r="C860" s="931" t="s">
        <v>2372</v>
      </c>
      <c r="D860" s="932"/>
      <c r="E860" s="443">
        <v>0</v>
      </c>
      <c r="F860" s="444"/>
      <c r="G860" s="445"/>
      <c r="M860" s="446" t="s">
        <v>2372</v>
      </c>
      <c r="O860" s="433"/>
    </row>
    <row r="861" spans="1:104">
      <c r="A861" s="441"/>
      <c r="B861" s="442"/>
      <c r="C861" s="931" t="s">
        <v>2373</v>
      </c>
      <c r="D861" s="932"/>
      <c r="E861" s="443">
        <v>0</v>
      </c>
      <c r="F861" s="444"/>
      <c r="G861" s="445"/>
      <c r="M861" s="446" t="s">
        <v>2373</v>
      </c>
      <c r="O861" s="433"/>
    </row>
    <row r="862" spans="1:104">
      <c r="A862" s="441"/>
      <c r="B862" s="442"/>
      <c r="C862" s="931" t="s">
        <v>2374</v>
      </c>
      <c r="D862" s="932"/>
      <c r="E862" s="443">
        <v>1</v>
      </c>
      <c r="F862" s="444"/>
      <c r="G862" s="445"/>
      <c r="M862" s="446" t="s">
        <v>2374</v>
      </c>
      <c r="O862" s="433"/>
    </row>
    <row r="863" spans="1:104">
      <c r="A863" s="434">
        <v>197</v>
      </c>
      <c r="B863" s="435" t="s">
        <v>2377</v>
      </c>
      <c r="C863" s="436" t="s">
        <v>2378</v>
      </c>
      <c r="D863" s="437" t="s">
        <v>158</v>
      </c>
      <c r="E863" s="438">
        <v>1</v>
      </c>
      <c r="F863" s="438"/>
      <c r="G863" s="439">
        <f>E863*F863</f>
        <v>0</v>
      </c>
      <c r="O863" s="433">
        <v>2</v>
      </c>
      <c r="AA863" s="407">
        <v>3</v>
      </c>
      <c r="AB863" s="407">
        <v>7</v>
      </c>
      <c r="AC863" s="407">
        <v>611601.03</v>
      </c>
      <c r="AZ863" s="407">
        <v>2</v>
      </c>
      <c r="BA863" s="407">
        <f>IF(AZ863=1,G863,0)</f>
        <v>0</v>
      </c>
      <c r="BB863" s="407">
        <f>IF(AZ863=2,G863,0)</f>
        <v>0</v>
      </c>
      <c r="BC863" s="407">
        <f>IF(AZ863=3,G863,0)</f>
        <v>0</v>
      </c>
      <c r="BD863" s="407">
        <f>IF(AZ863=4,G863,0)</f>
        <v>0</v>
      </c>
      <c r="BE863" s="407">
        <f>IF(AZ863=5,G863,0)</f>
        <v>0</v>
      </c>
      <c r="CA863" s="440">
        <v>3</v>
      </c>
      <c r="CB863" s="440">
        <v>7</v>
      </c>
      <c r="CZ863" s="407">
        <v>1.4999999999999999E-2</v>
      </c>
    </row>
    <row r="864" spans="1:104">
      <c r="A864" s="441"/>
      <c r="B864" s="442"/>
      <c r="C864" s="931" t="s">
        <v>2370</v>
      </c>
      <c r="D864" s="932"/>
      <c r="E864" s="443">
        <v>0</v>
      </c>
      <c r="F864" s="444"/>
      <c r="G864" s="445"/>
      <c r="M864" s="446" t="s">
        <v>2370</v>
      </c>
      <c r="O864" s="433"/>
    </row>
    <row r="865" spans="1:104">
      <c r="A865" s="441"/>
      <c r="B865" s="442"/>
      <c r="C865" s="931" t="s">
        <v>2379</v>
      </c>
      <c r="D865" s="932"/>
      <c r="E865" s="443">
        <v>0</v>
      </c>
      <c r="F865" s="444"/>
      <c r="G865" s="445"/>
      <c r="M865" s="446" t="s">
        <v>2379</v>
      </c>
      <c r="O865" s="433"/>
    </row>
    <row r="866" spans="1:104">
      <c r="A866" s="441"/>
      <c r="B866" s="442"/>
      <c r="C866" s="931" t="s">
        <v>2380</v>
      </c>
      <c r="D866" s="932"/>
      <c r="E866" s="443">
        <v>0</v>
      </c>
      <c r="F866" s="444"/>
      <c r="G866" s="445"/>
      <c r="M866" s="446" t="s">
        <v>2380</v>
      </c>
      <c r="O866" s="433"/>
    </row>
    <row r="867" spans="1:104">
      <c r="A867" s="441"/>
      <c r="B867" s="442"/>
      <c r="C867" s="931" t="s">
        <v>2374</v>
      </c>
      <c r="D867" s="932"/>
      <c r="E867" s="443">
        <v>1</v>
      </c>
      <c r="F867" s="444"/>
      <c r="G867" s="445"/>
      <c r="M867" s="446" t="s">
        <v>2374</v>
      </c>
      <c r="O867" s="433"/>
    </row>
    <row r="868" spans="1:104">
      <c r="A868" s="434">
        <v>198</v>
      </c>
      <c r="B868" s="435" t="s">
        <v>2381</v>
      </c>
      <c r="C868" s="436" t="s">
        <v>2382</v>
      </c>
      <c r="D868" s="437" t="s">
        <v>1674</v>
      </c>
      <c r="E868" s="438">
        <v>4.4999999999999998E-2</v>
      </c>
      <c r="F868" s="438"/>
      <c r="G868" s="439">
        <f>E868*F868</f>
        <v>0</v>
      </c>
      <c r="O868" s="433">
        <v>2</v>
      </c>
      <c r="AA868" s="407">
        <v>7</v>
      </c>
      <c r="AB868" s="407">
        <v>1001</v>
      </c>
      <c r="AC868" s="407">
        <v>5</v>
      </c>
      <c r="AZ868" s="407">
        <v>2</v>
      </c>
      <c r="BA868" s="407">
        <f>IF(AZ868=1,G868,0)</f>
        <v>0</v>
      </c>
      <c r="BB868" s="407">
        <f>IF(AZ868=2,G868,0)</f>
        <v>0</v>
      </c>
      <c r="BC868" s="407">
        <f>IF(AZ868=3,G868,0)</f>
        <v>0</v>
      </c>
      <c r="BD868" s="407">
        <f>IF(AZ868=4,G868,0)</f>
        <v>0</v>
      </c>
      <c r="BE868" s="407">
        <f>IF(AZ868=5,G868,0)</f>
        <v>0</v>
      </c>
      <c r="CA868" s="440">
        <v>7</v>
      </c>
      <c r="CB868" s="440">
        <v>1001</v>
      </c>
      <c r="CZ868" s="407">
        <v>0</v>
      </c>
    </row>
    <row r="869" spans="1:104">
      <c r="A869" s="447"/>
      <c r="B869" s="448" t="s">
        <v>1581</v>
      </c>
      <c r="C869" s="449" t="str">
        <f>CONCATENATE(B846," ",C846)</f>
        <v>766 Konstrukce truhlářské</v>
      </c>
      <c r="D869" s="450"/>
      <c r="E869" s="451"/>
      <c r="F869" s="452"/>
      <c r="G869" s="453">
        <f>SUM(G846:G868)</f>
        <v>0</v>
      </c>
      <c r="O869" s="433">
        <v>4</v>
      </c>
      <c r="BA869" s="454">
        <f>SUM(BA846:BA868)</f>
        <v>0</v>
      </c>
      <c r="BB869" s="454">
        <f>SUM(BB846:BB868)</f>
        <v>0</v>
      </c>
      <c r="BC869" s="454">
        <f>SUM(BC846:BC868)</f>
        <v>0</v>
      </c>
      <c r="BD869" s="454">
        <f>SUM(BD846:BD868)</f>
        <v>0</v>
      </c>
      <c r="BE869" s="454">
        <f>SUM(BE846:BE868)</f>
        <v>0</v>
      </c>
    </row>
    <row r="870" spans="1:104">
      <c r="A870" s="426" t="s">
        <v>1356</v>
      </c>
      <c r="B870" s="427" t="s">
        <v>2383</v>
      </c>
      <c r="C870" s="428" t="s">
        <v>2384</v>
      </c>
      <c r="D870" s="429"/>
      <c r="E870" s="430"/>
      <c r="F870" s="430"/>
      <c r="G870" s="431"/>
      <c r="H870" s="432"/>
      <c r="I870" s="432"/>
      <c r="O870" s="433">
        <v>1</v>
      </c>
    </row>
    <row r="871" spans="1:104">
      <c r="A871" s="434">
        <v>199</v>
      </c>
      <c r="B871" s="435" t="s">
        <v>2385</v>
      </c>
      <c r="C871" s="436" t="s">
        <v>2386</v>
      </c>
      <c r="D871" s="437" t="s">
        <v>188</v>
      </c>
      <c r="E871" s="438">
        <v>116.05</v>
      </c>
      <c r="F871" s="438"/>
      <c r="G871" s="439">
        <f>E871*F871</f>
        <v>0</v>
      </c>
      <c r="O871" s="433">
        <v>2</v>
      </c>
      <c r="AA871" s="407">
        <v>1</v>
      </c>
      <c r="AB871" s="407">
        <v>7</v>
      </c>
      <c r="AC871" s="407">
        <v>7</v>
      </c>
      <c r="AZ871" s="407">
        <v>2</v>
      </c>
      <c r="BA871" s="407">
        <f>IF(AZ871=1,G871,0)</f>
        <v>0</v>
      </c>
      <c r="BB871" s="407">
        <f>IF(AZ871=2,G871,0)</f>
        <v>0</v>
      </c>
      <c r="BC871" s="407">
        <f>IF(AZ871=3,G871,0)</f>
        <v>0</v>
      </c>
      <c r="BD871" s="407">
        <f>IF(AZ871=4,G871,0)</f>
        <v>0</v>
      </c>
      <c r="BE871" s="407">
        <f>IF(AZ871=5,G871,0)</f>
        <v>0</v>
      </c>
      <c r="CA871" s="440">
        <v>1</v>
      </c>
      <c r="CB871" s="440">
        <v>7</v>
      </c>
      <c r="CZ871" s="407">
        <v>0</v>
      </c>
    </row>
    <row r="872" spans="1:104">
      <c r="A872" s="441"/>
      <c r="B872" s="442"/>
      <c r="C872" s="931" t="s">
        <v>2387</v>
      </c>
      <c r="D872" s="932"/>
      <c r="E872" s="443">
        <v>112.3</v>
      </c>
      <c r="F872" s="444"/>
      <c r="G872" s="445"/>
      <c r="M872" s="446" t="s">
        <v>2387</v>
      </c>
      <c r="O872" s="433"/>
    </row>
    <row r="873" spans="1:104">
      <c r="A873" s="441"/>
      <c r="B873" s="442"/>
      <c r="C873" s="931" t="s">
        <v>2388</v>
      </c>
      <c r="D873" s="932"/>
      <c r="E873" s="443">
        <v>3.75</v>
      </c>
      <c r="F873" s="444"/>
      <c r="G873" s="445"/>
      <c r="M873" s="446" t="s">
        <v>2388</v>
      </c>
      <c r="O873" s="433"/>
    </row>
    <row r="874" spans="1:104">
      <c r="A874" s="434">
        <v>200</v>
      </c>
      <c r="B874" s="435" t="s">
        <v>2389</v>
      </c>
      <c r="C874" s="436" t="s">
        <v>2390</v>
      </c>
      <c r="D874" s="437" t="s">
        <v>188</v>
      </c>
      <c r="E874" s="438">
        <v>116.05</v>
      </c>
      <c r="F874" s="438"/>
      <c r="G874" s="439">
        <f>E874*F874</f>
        <v>0</v>
      </c>
      <c r="O874" s="433">
        <v>2</v>
      </c>
      <c r="AA874" s="407">
        <v>1</v>
      </c>
      <c r="AB874" s="407">
        <v>7</v>
      </c>
      <c r="AC874" s="407">
        <v>7</v>
      </c>
      <c r="AZ874" s="407">
        <v>2</v>
      </c>
      <c r="BA874" s="407">
        <f>IF(AZ874=1,G874,0)</f>
        <v>0</v>
      </c>
      <c r="BB874" s="407">
        <f>IF(AZ874=2,G874,0)</f>
        <v>0</v>
      </c>
      <c r="BC874" s="407">
        <f>IF(AZ874=3,G874,0)</f>
        <v>0</v>
      </c>
      <c r="BD874" s="407">
        <f>IF(AZ874=4,G874,0)</f>
        <v>0</v>
      </c>
      <c r="BE874" s="407">
        <f>IF(AZ874=5,G874,0)</f>
        <v>0</v>
      </c>
      <c r="CA874" s="440">
        <v>1</v>
      </c>
      <c r="CB874" s="440">
        <v>7</v>
      </c>
      <c r="CZ874" s="407">
        <v>0</v>
      </c>
    </row>
    <row r="875" spans="1:104">
      <c r="A875" s="441"/>
      <c r="B875" s="442"/>
      <c r="C875" s="931" t="s">
        <v>2391</v>
      </c>
      <c r="D875" s="932"/>
      <c r="E875" s="443">
        <v>112.3</v>
      </c>
      <c r="F875" s="444"/>
      <c r="G875" s="445"/>
      <c r="M875" s="446" t="s">
        <v>2391</v>
      </c>
      <c r="O875" s="433"/>
    </row>
    <row r="876" spans="1:104">
      <c r="A876" s="441"/>
      <c r="B876" s="442"/>
      <c r="C876" s="931" t="s">
        <v>2392</v>
      </c>
      <c r="D876" s="932"/>
      <c r="E876" s="443">
        <v>3.75</v>
      </c>
      <c r="F876" s="444"/>
      <c r="G876" s="445"/>
      <c r="M876" s="446" t="s">
        <v>2392</v>
      </c>
      <c r="O876" s="433"/>
    </row>
    <row r="877" spans="1:104">
      <c r="A877" s="434">
        <v>201</v>
      </c>
      <c r="B877" s="435" t="s">
        <v>2393</v>
      </c>
      <c r="C877" s="436" t="s">
        <v>2394</v>
      </c>
      <c r="D877" s="437" t="s">
        <v>169</v>
      </c>
      <c r="E877" s="438">
        <v>241.5461</v>
      </c>
      <c r="F877" s="438"/>
      <c r="G877" s="439">
        <f>E877*F877</f>
        <v>0</v>
      </c>
      <c r="O877" s="433">
        <v>2</v>
      </c>
      <c r="AA877" s="407">
        <v>1</v>
      </c>
      <c r="AB877" s="407">
        <v>7</v>
      </c>
      <c r="AC877" s="407">
        <v>7</v>
      </c>
      <c r="AZ877" s="407">
        <v>2</v>
      </c>
      <c r="BA877" s="407">
        <f>IF(AZ877=1,G877,0)</f>
        <v>0</v>
      </c>
      <c r="BB877" s="407">
        <f>IF(AZ877=2,G877,0)</f>
        <v>0</v>
      </c>
      <c r="BC877" s="407">
        <f>IF(AZ877=3,G877,0)</f>
        <v>0</v>
      </c>
      <c r="BD877" s="407">
        <f>IF(AZ877=4,G877,0)</f>
        <v>0</v>
      </c>
      <c r="BE877" s="407">
        <f>IF(AZ877=5,G877,0)</f>
        <v>0</v>
      </c>
      <c r="CA877" s="440">
        <v>1</v>
      </c>
      <c r="CB877" s="440">
        <v>7</v>
      </c>
      <c r="CZ877" s="407">
        <v>5.0000000000000002E-5</v>
      </c>
    </row>
    <row r="878" spans="1:104">
      <c r="A878" s="441"/>
      <c r="B878" s="442"/>
      <c r="C878" s="931" t="s">
        <v>2395</v>
      </c>
      <c r="D878" s="932"/>
      <c r="E878" s="443">
        <v>0</v>
      </c>
      <c r="F878" s="444"/>
      <c r="G878" s="445"/>
      <c r="M878" s="446" t="s">
        <v>2395</v>
      </c>
      <c r="O878" s="433"/>
    </row>
    <row r="879" spans="1:104" ht="22.5">
      <c r="A879" s="441"/>
      <c r="B879" s="442"/>
      <c r="C879" s="931" t="s">
        <v>2396</v>
      </c>
      <c r="D879" s="932"/>
      <c r="E879" s="443">
        <v>24.727499999999999</v>
      </c>
      <c r="F879" s="444"/>
      <c r="G879" s="445"/>
      <c r="M879" s="446" t="s">
        <v>2396</v>
      </c>
      <c r="O879" s="433"/>
    </row>
    <row r="880" spans="1:104" ht="22.5">
      <c r="A880" s="441"/>
      <c r="B880" s="442"/>
      <c r="C880" s="931" t="s">
        <v>2397</v>
      </c>
      <c r="D880" s="932"/>
      <c r="E880" s="443">
        <v>64.644800000000004</v>
      </c>
      <c r="F880" s="444"/>
      <c r="G880" s="445"/>
      <c r="M880" s="446" t="s">
        <v>2397</v>
      </c>
      <c r="O880" s="433"/>
    </row>
    <row r="881" spans="1:104" ht="22.5">
      <c r="A881" s="441"/>
      <c r="B881" s="442"/>
      <c r="C881" s="931" t="s">
        <v>2398</v>
      </c>
      <c r="D881" s="932"/>
      <c r="E881" s="443">
        <v>13.949</v>
      </c>
      <c r="F881" s="444"/>
      <c r="G881" s="445"/>
      <c r="M881" s="446" t="s">
        <v>2398</v>
      </c>
      <c r="O881" s="433"/>
    </row>
    <row r="882" spans="1:104" ht="22.5">
      <c r="A882" s="441"/>
      <c r="B882" s="442"/>
      <c r="C882" s="931" t="s">
        <v>2399</v>
      </c>
      <c r="D882" s="932"/>
      <c r="E882" s="443">
        <v>30.9894</v>
      </c>
      <c r="F882" s="444"/>
      <c r="G882" s="445"/>
      <c r="M882" s="446" t="s">
        <v>2399</v>
      </c>
      <c r="O882" s="433"/>
    </row>
    <row r="883" spans="1:104">
      <c r="A883" s="441"/>
      <c r="B883" s="442"/>
      <c r="C883" s="931" t="s">
        <v>2400</v>
      </c>
      <c r="D883" s="932"/>
      <c r="E883" s="443">
        <v>0</v>
      </c>
      <c r="F883" s="444"/>
      <c r="G883" s="445"/>
      <c r="M883" s="446" t="s">
        <v>2400</v>
      </c>
      <c r="O883" s="433"/>
    </row>
    <row r="884" spans="1:104" ht="22.5">
      <c r="A884" s="441"/>
      <c r="B884" s="442"/>
      <c r="C884" s="931" t="s">
        <v>2401</v>
      </c>
      <c r="D884" s="932"/>
      <c r="E884" s="443">
        <v>46.197299999999998</v>
      </c>
      <c r="F884" s="444"/>
      <c r="G884" s="445"/>
      <c r="M884" s="446" t="s">
        <v>2401</v>
      </c>
      <c r="O884" s="433"/>
    </row>
    <row r="885" spans="1:104" ht="22.5">
      <c r="A885" s="441"/>
      <c r="B885" s="442"/>
      <c r="C885" s="931" t="s">
        <v>2402</v>
      </c>
      <c r="D885" s="932"/>
      <c r="E885" s="443">
        <v>16.361799999999999</v>
      </c>
      <c r="F885" s="444"/>
      <c r="G885" s="445"/>
      <c r="M885" s="446" t="s">
        <v>2402</v>
      </c>
      <c r="O885" s="433"/>
    </row>
    <row r="886" spans="1:104" ht="22.5">
      <c r="A886" s="441"/>
      <c r="B886" s="442"/>
      <c r="C886" s="931" t="s">
        <v>2403</v>
      </c>
      <c r="D886" s="932"/>
      <c r="E886" s="443">
        <v>31.074200000000001</v>
      </c>
      <c r="F886" s="444"/>
      <c r="G886" s="445"/>
      <c r="M886" s="446" t="s">
        <v>2403</v>
      </c>
      <c r="O886" s="433"/>
    </row>
    <row r="887" spans="1:104" ht="22.5">
      <c r="A887" s="441"/>
      <c r="B887" s="442"/>
      <c r="C887" s="931" t="s">
        <v>2404</v>
      </c>
      <c r="D887" s="932"/>
      <c r="E887" s="443">
        <v>13.6022</v>
      </c>
      <c r="F887" s="444"/>
      <c r="G887" s="445"/>
      <c r="M887" s="446" t="s">
        <v>2404</v>
      </c>
      <c r="O887" s="433"/>
    </row>
    <row r="888" spans="1:104" ht="22.5">
      <c r="A888" s="434">
        <v>202</v>
      </c>
      <c r="B888" s="435" t="s">
        <v>2405</v>
      </c>
      <c r="C888" s="436" t="s">
        <v>2406</v>
      </c>
      <c r="D888" s="437" t="s">
        <v>158</v>
      </c>
      <c r="E888" s="438">
        <v>1</v>
      </c>
      <c r="F888" s="438"/>
      <c r="G888" s="439">
        <f>E888*F888</f>
        <v>0</v>
      </c>
      <c r="O888" s="433">
        <v>2</v>
      </c>
      <c r="AA888" s="407">
        <v>12</v>
      </c>
      <c r="AB888" s="407">
        <v>0</v>
      </c>
      <c r="AC888" s="407">
        <v>114</v>
      </c>
      <c r="AZ888" s="407">
        <v>2</v>
      </c>
      <c r="BA888" s="407">
        <f>IF(AZ888=1,G888,0)</f>
        <v>0</v>
      </c>
      <c r="BB888" s="407">
        <f>IF(AZ888=2,G888,0)</f>
        <v>0</v>
      </c>
      <c r="BC888" s="407">
        <f>IF(AZ888=3,G888,0)</f>
        <v>0</v>
      </c>
      <c r="BD888" s="407">
        <f>IF(AZ888=4,G888,0)</f>
        <v>0</v>
      </c>
      <c r="BE888" s="407">
        <f>IF(AZ888=5,G888,0)</f>
        <v>0</v>
      </c>
      <c r="CA888" s="440">
        <v>12</v>
      </c>
      <c r="CB888" s="440">
        <v>0</v>
      </c>
      <c r="CZ888" s="407">
        <v>0.1</v>
      </c>
    </row>
    <row r="889" spans="1:104">
      <c r="A889" s="441"/>
      <c r="B889" s="442"/>
      <c r="C889" s="931" t="s">
        <v>2407</v>
      </c>
      <c r="D889" s="932"/>
      <c r="E889" s="443">
        <v>1</v>
      </c>
      <c r="F889" s="444"/>
      <c r="G889" s="445"/>
      <c r="M889" s="446" t="s">
        <v>2407</v>
      </c>
      <c r="O889" s="433"/>
    </row>
    <row r="890" spans="1:104" ht="22.5">
      <c r="A890" s="434">
        <v>203</v>
      </c>
      <c r="B890" s="435" t="s">
        <v>2408</v>
      </c>
      <c r="C890" s="436" t="s">
        <v>2409</v>
      </c>
      <c r="D890" s="437" t="s">
        <v>158</v>
      </c>
      <c r="E890" s="438">
        <v>2</v>
      </c>
      <c r="F890" s="438"/>
      <c r="G890" s="439">
        <f>E890*F890</f>
        <v>0</v>
      </c>
      <c r="O890" s="433">
        <v>2</v>
      </c>
      <c r="AA890" s="407">
        <v>12</v>
      </c>
      <c r="AB890" s="407">
        <v>0</v>
      </c>
      <c r="AC890" s="407">
        <v>115</v>
      </c>
      <c r="AZ890" s="407">
        <v>2</v>
      </c>
      <c r="BA890" s="407">
        <f>IF(AZ890=1,G890,0)</f>
        <v>0</v>
      </c>
      <c r="BB890" s="407">
        <f>IF(AZ890=2,G890,0)</f>
        <v>0</v>
      </c>
      <c r="BC890" s="407">
        <f>IF(AZ890=3,G890,0)</f>
        <v>0</v>
      </c>
      <c r="BD890" s="407">
        <f>IF(AZ890=4,G890,0)</f>
        <v>0</v>
      </c>
      <c r="BE890" s="407">
        <f>IF(AZ890=5,G890,0)</f>
        <v>0</v>
      </c>
      <c r="CA890" s="440">
        <v>12</v>
      </c>
      <c r="CB890" s="440">
        <v>0</v>
      </c>
      <c r="CZ890" s="407">
        <v>0.03</v>
      </c>
    </row>
    <row r="891" spans="1:104">
      <c r="A891" s="441"/>
      <c r="B891" s="442"/>
      <c r="C891" s="931" t="s">
        <v>2410</v>
      </c>
      <c r="D891" s="932"/>
      <c r="E891" s="443">
        <v>2</v>
      </c>
      <c r="F891" s="444"/>
      <c r="G891" s="445"/>
      <c r="M891" s="446" t="s">
        <v>2410</v>
      </c>
      <c r="O891" s="433"/>
    </row>
    <row r="892" spans="1:104" ht="22.5">
      <c r="A892" s="434">
        <v>204</v>
      </c>
      <c r="B892" s="435" t="s">
        <v>2411</v>
      </c>
      <c r="C892" s="436" t="s">
        <v>2412</v>
      </c>
      <c r="D892" s="437" t="s">
        <v>158</v>
      </c>
      <c r="E892" s="438">
        <v>1</v>
      </c>
      <c r="F892" s="438"/>
      <c r="G892" s="439">
        <f>E892*F892</f>
        <v>0</v>
      </c>
      <c r="O892" s="433">
        <v>2</v>
      </c>
      <c r="AA892" s="407">
        <v>12</v>
      </c>
      <c r="AB892" s="407">
        <v>0</v>
      </c>
      <c r="AC892" s="407">
        <v>116</v>
      </c>
      <c r="AZ892" s="407">
        <v>2</v>
      </c>
      <c r="BA892" s="407">
        <f>IF(AZ892=1,G892,0)</f>
        <v>0</v>
      </c>
      <c r="BB892" s="407">
        <f>IF(AZ892=2,G892,0)</f>
        <v>0</v>
      </c>
      <c r="BC892" s="407">
        <f>IF(AZ892=3,G892,0)</f>
        <v>0</v>
      </c>
      <c r="BD892" s="407">
        <f>IF(AZ892=4,G892,0)</f>
        <v>0</v>
      </c>
      <c r="BE892" s="407">
        <f>IF(AZ892=5,G892,0)</f>
        <v>0</v>
      </c>
      <c r="CA892" s="440">
        <v>12</v>
      </c>
      <c r="CB892" s="440">
        <v>0</v>
      </c>
      <c r="CZ892" s="407">
        <v>0.05</v>
      </c>
    </row>
    <row r="893" spans="1:104">
      <c r="A893" s="441"/>
      <c r="B893" s="442"/>
      <c r="C893" s="931" t="s">
        <v>2413</v>
      </c>
      <c r="D893" s="932"/>
      <c r="E893" s="443">
        <v>1</v>
      </c>
      <c r="F893" s="444"/>
      <c r="G893" s="445"/>
      <c r="M893" s="446" t="s">
        <v>2413</v>
      </c>
      <c r="O893" s="433"/>
    </row>
    <row r="894" spans="1:104">
      <c r="A894" s="434">
        <v>205</v>
      </c>
      <c r="B894" s="435" t="s">
        <v>2414</v>
      </c>
      <c r="C894" s="436" t="s">
        <v>2415</v>
      </c>
      <c r="D894" s="437" t="s">
        <v>169</v>
      </c>
      <c r="E894" s="438">
        <v>8.5280000000000005</v>
      </c>
      <c r="F894" s="438"/>
      <c r="G894" s="439">
        <f>E894*F894</f>
        <v>0</v>
      </c>
      <c r="O894" s="433">
        <v>2</v>
      </c>
      <c r="AA894" s="407">
        <v>12</v>
      </c>
      <c r="AB894" s="407">
        <v>0</v>
      </c>
      <c r="AC894" s="407">
        <v>118</v>
      </c>
      <c r="AZ894" s="407">
        <v>2</v>
      </c>
      <c r="BA894" s="407">
        <f>IF(AZ894=1,G894,0)</f>
        <v>0</v>
      </c>
      <c r="BB894" s="407">
        <f>IF(AZ894=2,G894,0)</f>
        <v>0</v>
      </c>
      <c r="BC894" s="407">
        <f>IF(AZ894=3,G894,0)</f>
        <v>0</v>
      </c>
      <c r="BD894" s="407">
        <f>IF(AZ894=4,G894,0)</f>
        <v>0</v>
      </c>
      <c r="BE894" s="407">
        <f>IF(AZ894=5,G894,0)</f>
        <v>0</v>
      </c>
      <c r="CA894" s="440">
        <v>12</v>
      </c>
      <c r="CB894" s="440">
        <v>0</v>
      </c>
      <c r="CZ894" s="407">
        <v>6.0000000000000002E-5</v>
      </c>
    </row>
    <row r="895" spans="1:104">
      <c r="A895" s="441"/>
      <c r="B895" s="442"/>
      <c r="C895" s="931" t="s">
        <v>2416</v>
      </c>
      <c r="D895" s="932"/>
      <c r="E895" s="443">
        <v>8.5280000000000005</v>
      </c>
      <c r="F895" s="444"/>
      <c r="G895" s="445"/>
      <c r="M895" s="446" t="s">
        <v>2416</v>
      </c>
      <c r="O895" s="433"/>
    </row>
    <row r="896" spans="1:104">
      <c r="A896" s="434">
        <v>206</v>
      </c>
      <c r="B896" s="435" t="s">
        <v>2417</v>
      </c>
      <c r="C896" s="436" t="s">
        <v>2418</v>
      </c>
      <c r="D896" s="437" t="s">
        <v>169</v>
      </c>
      <c r="E896" s="438">
        <v>5.4880000000000004</v>
      </c>
      <c r="F896" s="438"/>
      <c r="G896" s="439">
        <f>E896*F896</f>
        <v>0</v>
      </c>
      <c r="O896" s="433">
        <v>2</v>
      </c>
      <c r="AA896" s="407">
        <v>12</v>
      </c>
      <c r="AB896" s="407">
        <v>0</v>
      </c>
      <c r="AC896" s="407">
        <v>119</v>
      </c>
      <c r="AZ896" s="407">
        <v>2</v>
      </c>
      <c r="BA896" s="407">
        <f>IF(AZ896=1,G896,0)</f>
        <v>0</v>
      </c>
      <c r="BB896" s="407">
        <f>IF(AZ896=2,G896,0)</f>
        <v>0</v>
      </c>
      <c r="BC896" s="407">
        <f>IF(AZ896=3,G896,0)</f>
        <v>0</v>
      </c>
      <c r="BD896" s="407">
        <f>IF(AZ896=4,G896,0)</f>
        <v>0</v>
      </c>
      <c r="BE896" s="407">
        <f>IF(AZ896=5,G896,0)</f>
        <v>0</v>
      </c>
      <c r="CA896" s="440">
        <v>12</v>
      </c>
      <c r="CB896" s="440">
        <v>0</v>
      </c>
      <c r="CZ896" s="407">
        <v>6.0000000000000002E-5</v>
      </c>
    </row>
    <row r="897" spans="1:104">
      <c r="A897" s="441"/>
      <c r="B897" s="442"/>
      <c r="C897" s="931" t="s">
        <v>2419</v>
      </c>
      <c r="D897" s="932"/>
      <c r="E897" s="443">
        <v>5.4880000000000004</v>
      </c>
      <c r="F897" s="444"/>
      <c r="G897" s="445"/>
      <c r="M897" s="446" t="s">
        <v>2419</v>
      </c>
      <c r="O897" s="433"/>
    </row>
    <row r="898" spans="1:104" ht="22.5">
      <c r="A898" s="434">
        <v>207</v>
      </c>
      <c r="B898" s="435" t="s">
        <v>2420</v>
      </c>
      <c r="C898" s="436" t="s">
        <v>2421</v>
      </c>
      <c r="D898" s="437" t="s">
        <v>158</v>
      </c>
      <c r="E898" s="438">
        <v>2</v>
      </c>
      <c r="F898" s="438"/>
      <c r="G898" s="439">
        <f>E898*F898</f>
        <v>0</v>
      </c>
      <c r="O898" s="433">
        <v>2</v>
      </c>
      <c r="AA898" s="407">
        <v>12</v>
      </c>
      <c r="AB898" s="407">
        <v>0</v>
      </c>
      <c r="AC898" s="407">
        <v>120</v>
      </c>
      <c r="AZ898" s="407">
        <v>2</v>
      </c>
      <c r="BA898" s="407">
        <f>IF(AZ898=1,G898,0)</f>
        <v>0</v>
      </c>
      <c r="BB898" s="407">
        <f>IF(AZ898=2,G898,0)</f>
        <v>0</v>
      </c>
      <c r="BC898" s="407">
        <f>IF(AZ898=3,G898,0)</f>
        <v>0</v>
      </c>
      <c r="BD898" s="407">
        <f>IF(AZ898=4,G898,0)</f>
        <v>0</v>
      </c>
      <c r="BE898" s="407">
        <f>IF(AZ898=5,G898,0)</f>
        <v>0</v>
      </c>
      <c r="CA898" s="440">
        <v>12</v>
      </c>
      <c r="CB898" s="440">
        <v>0</v>
      </c>
      <c r="CZ898" s="407">
        <v>0</v>
      </c>
    </row>
    <row r="899" spans="1:104">
      <c r="A899" s="441"/>
      <c r="B899" s="442"/>
      <c r="C899" s="931" t="s">
        <v>2422</v>
      </c>
      <c r="D899" s="932"/>
      <c r="E899" s="443">
        <v>2</v>
      </c>
      <c r="F899" s="444"/>
      <c r="G899" s="445"/>
      <c r="M899" s="446" t="s">
        <v>2422</v>
      </c>
      <c r="O899" s="433"/>
    </row>
    <row r="900" spans="1:104" ht="22.5">
      <c r="A900" s="434">
        <v>208</v>
      </c>
      <c r="B900" s="435" t="s">
        <v>2423</v>
      </c>
      <c r="C900" s="436" t="s">
        <v>2424</v>
      </c>
      <c r="D900" s="437" t="s">
        <v>169</v>
      </c>
      <c r="E900" s="438">
        <v>45</v>
      </c>
      <c r="F900" s="438"/>
      <c r="G900" s="439">
        <f>E900*F900</f>
        <v>0</v>
      </c>
      <c r="O900" s="433">
        <v>2</v>
      </c>
      <c r="AA900" s="407">
        <v>12</v>
      </c>
      <c r="AB900" s="407">
        <v>0</v>
      </c>
      <c r="AC900" s="407">
        <v>121</v>
      </c>
      <c r="AZ900" s="407">
        <v>2</v>
      </c>
      <c r="BA900" s="407">
        <f>IF(AZ900=1,G900,0)</f>
        <v>0</v>
      </c>
      <c r="BB900" s="407">
        <f>IF(AZ900=2,G900,0)</f>
        <v>0</v>
      </c>
      <c r="BC900" s="407">
        <f>IF(AZ900=3,G900,0)</f>
        <v>0</v>
      </c>
      <c r="BD900" s="407">
        <f>IF(AZ900=4,G900,0)</f>
        <v>0</v>
      </c>
      <c r="BE900" s="407">
        <f>IF(AZ900=5,G900,0)</f>
        <v>0</v>
      </c>
      <c r="CA900" s="440">
        <v>12</v>
      </c>
      <c r="CB900" s="440">
        <v>0</v>
      </c>
      <c r="CZ900" s="407">
        <v>0</v>
      </c>
    </row>
    <row r="901" spans="1:104">
      <c r="A901" s="441"/>
      <c r="B901" s="442"/>
      <c r="C901" s="931" t="s">
        <v>2425</v>
      </c>
      <c r="D901" s="932"/>
      <c r="E901" s="443">
        <v>45</v>
      </c>
      <c r="F901" s="444"/>
      <c r="G901" s="445"/>
      <c r="M901" s="446" t="s">
        <v>2425</v>
      </c>
      <c r="O901" s="433"/>
    </row>
    <row r="902" spans="1:104" ht="22.5">
      <c r="A902" s="434">
        <v>209</v>
      </c>
      <c r="B902" s="435" t="s">
        <v>2426</v>
      </c>
      <c r="C902" s="436" t="s">
        <v>2427</v>
      </c>
      <c r="D902" s="437" t="s">
        <v>169</v>
      </c>
      <c r="E902" s="438">
        <v>18</v>
      </c>
      <c r="F902" s="438"/>
      <c r="G902" s="439">
        <f>E902*F902</f>
        <v>0</v>
      </c>
      <c r="O902" s="433">
        <v>2</v>
      </c>
      <c r="AA902" s="407">
        <v>12</v>
      </c>
      <c r="AB902" s="407">
        <v>0</v>
      </c>
      <c r="AC902" s="407">
        <v>122</v>
      </c>
      <c r="AZ902" s="407">
        <v>2</v>
      </c>
      <c r="BA902" s="407">
        <f>IF(AZ902=1,G902,0)</f>
        <v>0</v>
      </c>
      <c r="BB902" s="407">
        <f>IF(AZ902=2,G902,0)</f>
        <v>0</v>
      </c>
      <c r="BC902" s="407">
        <f>IF(AZ902=3,G902,0)</f>
        <v>0</v>
      </c>
      <c r="BD902" s="407">
        <f>IF(AZ902=4,G902,0)</f>
        <v>0</v>
      </c>
      <c r="BE902" s="407">
        <f>IF(AZ902=5,G902,0)</f>
        <v>0</v>
      </c>
      <c r="CA902" s="440">
        <v>12</v>
      </c>
      <c r="CB902" s="440">
        <v>0</v>
      </c>
      <c r="CZ902" s="407">
        <v>0</v>
      </c>
    </row>
    <row r="903" spans="1:104">
      <c r="A903" s="441"/>
      <c r="B903" s="442"/>
      <c r="C903" s="931" t="s">
        <v>2428</v>
      </c>
      <c r="D903" s="932"/>
      <c r="E903" s="443">
        <v>18</v>
      </c>
      <c r="F903" s="444"/>
      <c r="G903" s="445"/>
      <c r="M903" s="446" t="s">
        <v>2428</v>
      </c>
      <c r="O903" s="433"/>
    </row>
    <row r="904" spans="1:104" ht="22.5">
      <c r="A904" s="434">
        <v>210</v>
      </c>
      <c r="B904" s="435" t="s">
        <v>2429</v>
      </c>
      <c r="C904" s="436" t="s">
        <v>2430</v>
      </c>
      <c r="D904" s="437" t="s">
        <v>169</v>
      </c>
      <c r="E904" s="438">
        <v>46</v>
      </c>
      <c r="F904" s="438"/>
      <c r="G904" s="439">
        <f>E904*F904</f>
        <v>0</v>
      </c>
      <c r="O904" s="433">
        <v>2</v>
      </c>
      <c r="AA904" s="407">
        <v>12</v>
      </c>
      <c r="AB904" s="407">
        <v>0</v>
      </c>
      <c r="AC904" s="407">
        <v>123</v>
      </c>
      <c r="AZ904" s="407">
        <v>2</v>
      </c>
      <c r="BA904" s="407">
        <f>IF(AZ904=1,G904,0)</f>
        <v>0</v>
      </c>
      <c r="BB904" s="407">
        <f>IF(AZ904=2,G904,0)</f>
        <v>0</v>
      </c>
      <c r="BC904" s="407">
        <f>IF(AZ904=3,G904,0)</f>
        <v>0</v>
      </c>
      <c r="BD904" s="407">
        <f>IF(AZ904=4,G904,0)</f>
        <v>0</v>
      </c>
      <c r="BE904" s="407">
        <f>IF(AZ904=5,G904,0)</f>
        <v>0</v>
      </c>
      <c r="CA904" s="440">
        <v>12</v>
      </c>
      <c r="CB904" s="440">
        <v>0</v>
      </c>
      <c r="CZ904" s="407">
        <v>0</v>
      </c>
    </row>
    <row r="905" spans="1:104">
      <c r="A905" s="441"/>
      <c r="B905" s="442"/>
      <c r="C905" s="931" t="s">
        <v>2431</v>
      </c>
      <c r="D905" s="932"/>
      <c r="E905" s="443">
        <v>46</v>
      </c>
      <c r="F905" s="444"/>
      <c r="G905" s="445"/>
      <c r="M905" s="446" t="s">
        <v>2431</v>
      </c>
      <c r="O905" s="433"/>
    </row>
    <row r="906" spans="1:104" ht="22.5">
      <c r="A906" s="434">
        <v>211</v>
      </c>
      <c r="B906" s="435" t="s">
        <v>2432</v>
      </c>
      <c r="C906" s="436" t="s">
        <v>2433</v>
      </c>
      <c r="D906" s="437" t="s">
        <v>169</v>
      </c>
      <c r="E906" s="438">
        <v>140</v>
      </c>
      <c r="F906" s="438"/>
      <c r="G906" s="439">
        <f>E906*F906</f>
        <v>0</v>
      </c>
      <c r="O906" s="433">
        <v>2</v>
      </c>
      <c r="AA906" s="407">
        <v>12</v>
      </c>
      <c r="AB906" s="407">
        <v>0</v>
      </c>
      <c r="AC906" s="407">
        <v>124</v>
      </c>
      <c r="AZ906" s="407">
        <v>2</v>
      </c>
      <c r="BA906" s="407">
        <f>IF(AZ906=1,G906,0)</f>
        <v>0</v>
      </c>
      <c r="BB906" s="407">
        <f>IF(AZ906=2,G906,0)</f>
        <v>0</v>
      </c>
      <c r="BC906" s="407">
        <f>IF(AZ906=3,G906,0)</f>
        <v>0</v>
      </c>
      <c r="BD906" s="407">
        <f>IF(AZ906=4,G906,0)</f>
        <v>0</v>
      </c>
      <c r="BE906" s="407">
        <f>IF(AZ906=5,G906,0)</f>
        <v>0</v>
      </c>
      <c r="CA906" s="440">
        <v>12</v>
      </c>
      <c r="CB906" s="440">
        <v>0</v>
      </c>
      <c r="CZ906" s="407">
        <v>0</v>
      </c>
    </row>
    <row r="907" spans="1:104">
      <c r="A907" s="441"/>
      <c r="B907" s="442"/>
      <c r="C907" s="931" t="s">
        <v>2434</v>
      </c>
      <c r="D907" s="932"/>
      <c r="E907" s="443">
        <v>0</v>
      </c>
      <c r="F907" s="444"/>
      <c r="G907" s="445"/>
      <c r="M907" s="446" t="s">
        <v>2434</v>
      </c>
      <c r="O907" s="433"/>
    </row>
    <row r="908" spans="1:104">
      <c r="A908" s="441"/>
      <c r="B908" s="442"/>
      <c r="C908" s="931" t="s">
        <v>2435</v>
      </c>
      <c r="D908" s="932"/>
      <c r="E908" s="443">
        <v>140</v>
      </c>
      <c r="F908" s="444"/>
      <c r="G908" s="445"/>
      <c r="M908" s="446" t="s">
        <v>2435</v>
      </c>
      <c r="O908" s="433"/>
    </row>
    <row r="909" spans="1:104" ht="22.5">
      <c r="A909" s="434">
        <v>212</v>
      </c>
      <c r="B909" s="435" t="s">
        <v>2436</v>
      </c>
      <c r="C909" s="436" t="s">
        <v>2437</v>
      </c>
      <c r="D909" s="437" t="s">
        <v>169</v>
      </c>
      <c r="E909" s="438">
        <v>140</v>
      </c>
      <c r="F909" s="438"/>
      <c r="G909" s="439">
        <f>E909*F909</f>
        <v>0</v>
      </c>
      <c r="O909" s="433">
        <v>2</v>
      </c>
      <c r="AA909" s="407">
        <v>12</v>
      </c>
      <c r="AB909" s="407">
        <v>0</v>
      </c>
      <c r="AC909" s="407">
        <v>126</v>
      </c>
      <c r="AZ909" s="407">
        <v>2</v>
      </c>
      <c r="BA909" s="407">
        <f>IF(AZ909=1,G909,0)</f>
        <v>0</v>
      </c>
      <c r="BB909" s="407">
        <f>IF(AZ909=2,G909,0)</f>
        <v>0</v>
      </c>
      <c r="BC909" s="407">
        <f>IF(AZ909=3,G909,0)</f>
        <v>0</v>
      </c>
      <c r="BD909" s="407">
        <f>IF(AZ909=4,G909,0)</f>
        <v>0</v>
      </c>
      <c r="BE909" s="407">
        <f>IF(AZ909=5,G909,0)</f>
        <v>0</v>
      </c>
      <c r="CA909" s="440">
        <v>12</v>
      </c>
      <c r="CB909" s="440">
        <v>0</v>
      </c>
      <c r="CZ909" s="407">
        <v>0</v>
      </c>
    </row>
    <row r="910" spans="1:104">
      <c r="A910" s="441"/>
      <c r="B910" s="442"/>
      <c r="C910" s="931" t="s">
        <v>2434</v>
      </c>
      <c r="D910" s="932"/>
      <c r="E910" s="443">
        <v>0</v>
      </c>
      <c r="F910" s="444"/>
      <c r="G910" s="445"/>
      <c r="M910" s="446" t="s">
        <v>2434</v>
      </c>
      <c r="O910" s="433"/>
    </row>
    <row r="911" spans="1:104">
      <c r="A911" s="441"/>
      <c r="B911" s="442"/>
      <c r="C911" s="931" t="s">
        <v>2438</v>
      </c>
      <c r="D911" s="932"/>
      <c r="E911" s="443">
        <v>140</v>
      </c>
      <c r="F911" s="444"/>
      <c r="G911" s="445"/>
      <c r="M911" s="446" t="s">
        <v>2438</v>
      </c>
      <c r="O911" s="433"/>
    </row>
    <row r="912" spans="1:104">
      <c r="A912" s="434">
        <v>213</v>
      </c>
      <c r="B912" s="435" t="s">
        <v>2439</v>
      </c>
      <c r="C912" s="436" t="s">
        <v>2440</v>
      </c>
      <c r="D912" s="437" t="s">
        <v>158</v>
      </c>
      <c r="E912" s="438">
        <v>1</v>
      </c>
      <c r="F912" s="438"/>
      <c r="G912" s="439">
        <f>E912*F912</f>
        <v>0</v>
      </c>
      <c r="O912" s="433">
        <v>2</v>
      </c>
      <c r="AA912" s="407">
        <v>12</v>
      </c>
      <c r="AB912" s="407">
        <v>0</v>
      </c>
      <c r="AC912" s="407">
        <v>125</v>
      </c>
      <c r="AZ912" s="407">
        <v>2</v>
      </c>
      <c r="BA912" s="407">
        <f>IF(AZ912=1,G912,0)</f>
        <v>0</v>
      </c>
      <c r="BB912" s="407">
        <f>IF(AZ912=2,G912,0)</f>
        <v>0</v>
      </c>
      <c r="BC912" s="407">
        <f>IF(AZ912=3,G912,0)</f>
        <v>0</v>
      </c>
      <c r="BD912" s="407">
        <f>IF(AZ912=4,G912,0)</f>
        <v>0</v>
      </c>
      <c r="BE912" s="407">
        <f>IF(AZ912=5,G912,0)</f>
        <v>0</v>
      </c>
      <c r="CA912" s="440">
        <v>12</v>
      </c>
      <c r="CB912" s="440">
        <v>0</v>
      </c>
      <c r="CZ912" s="407">
        <v>1E-3</v>
      </c>
    </row>
    <row r="913" spans="1:104">
      <c r="A913" s="441"/>
      <c r="B913" s="442"/>
      <c r="C913" s="931" t="s">
        <v>2434</v>
      </c>
      <c r="D913" s="932"/>
      <c r="E913" s="443">
        <v>0</v>
      </c>
      <c r="F913" s="444"/>
      <c r="G913" s="445"/>
      <c r="M913" s="446" t="s">
        <v>2434</v>
      </c>
      <c r="O913" s="433"/>
    </row>
    <row r="914" spans="1:104">
      <c r="A914" s="441"/>
      <c r="B914" s="442"/>
      <c r="C914" s="931" t="s">
        <v>2441</v>
      </c>
      <c r="D914" s="932"/>
      <c r="E914" s="443">
        <v>1</v>
      </c>
      <c r="F914" s="444"/>
      <c r="G914" s="445"/>
      <c r="M914" s="446" t="s">
        <v>2441</v>
      </c>
      <c r="O914" s="433"/>
    </row>
    <row r="915" spans="1:104" ht="22.5">
      <c r="A915" s="434">
        <v>214</v>
      </c>
      <c r="B915" s="435" t="s">
        <v>2442</v>
      </c>
      <c r="C915" s="436" t="s">
        <v>2443</v>
      </c>
      <c r="D915" s="437" t="s">
        <v>169</v>
      </c>
      <c r="E915" s="438">
        <v>855</v>
      </c>
      <c r="F915" s="438"/>
      <c r="G915" s="439">
        <f>E915*F915</f>
        <v>0</v>
      </c>
      <c r="O915" s="433">
        <v>2</v>
      </c>
      <c r="AA915" s="407">
        <v>12</v>
      </c>
      <c r="AB915" s="407">
        <v>0</v>
      </c>
      <c r="AC915" s="407">
        <v>128</v>
      </c>
      <c r="AZ915" s="407">
        <v>2</v>
      </c>
      <c r="BA915" s="407">
        <f>IF(AZ915=1,G915,0)</f>
        <v>0</v>
      </c>
      <c r="BB915" s="407">
        <f>IF(AZ915=2,G915,0)</f>
        <v>0</v>
      </c>
      <c r="BC915" s="407">
        <f>IF(AZ915=3,G915,0)</f>
        <v>0</v>
      </c>
      <c r="BD915" s="407">
        <f>IF(AZ915=4,G915,0)</f>
        <v>0</v>
      </c>
      <c r="BE915" s="407">
        <f>IF(AZ915=5,G915,0)</f>
        <v>0</v>
      </c>
      <c r="CA915" s="440">
        <v>12</v>
      </c>
      <c r="CB915" s="440">
        <v>0</v>
      </c>
      <c r="CZ915" s="407">
        <v>0</v>
      </c>
    </row>
    <row r="916" spans="1:104">
      <c r="A916" s="441"/>
      <c r="B916" s="442"/>
      <c r="C916" s="931" t="s">
        <v>2434</v>
      </c>
      <c r="D916" s="932"/>
      <c r="E916" s="443">
        <v>0</v>
      </c>
      <c r="F916" s="444"/>
      <c r="G916" s="445"/>
      <c r="M916" s="446" t="s">
        <v>2434</v>
      </c>
      <c r="O916" s="433"/>
    </row>
    <row r="917" spans="1:104">
      <c r="A917" s="441"/>
      <c r="B917" s="442"/>
      <c r="C917" s="931" t="s">
        <v>2444</v>
      </c>
      <c r="D917" s="932"/>
      <c r="E917" s="443">
        <v>855</v>
      </c>
      <c r="F917" s="444"/>
      <c r="G917" s="445"/>
      <c r="M917" s="446" t="s">
        <v>2444</v>
      </c>
      <c r="O917" s="433"/>
    </row>
    <row r="918" spans="1:104" ht="22.5">
      <c r="A918" s="434">
        <v>215</v>
      </c>
      <c r="B918" s="435" t="s">
        <v>2445</v>
      </c>
      <c r="C918" s="436" t="s">
        <v>2446</v>
      </c>
      <c r="D918" s="437" t="s">
        <v>169</v>
      </c>
      <c r="E918" s="438">
        <v>95</v>
      </c>
      <c r="F918" s="438"/>
      <c r="G918" s="439">
        <f>E918*F918</f>
        <v>0</v>
      </c>
      <c r="O918" s="433">
        <v>2</v>
      </c>
      <c r="AA918" s="407">
        <v>12</v>
      </c>
      <c r="AB918" s="407">
        <v>0</v>
      </c>
      <c r="AC918" s="407">
        <v>129</v>
      </c>
      <c r="AZ918" s="407">
        <v>2</v>
      </c>
      <c r="BA918" s="407">
        <f>IF(AZ918=1,G918,0)</f>
        <v>0</v>
      </c>
      <c r="BB918" s="407">
        <f>IF(AZ918=2,G918,0)</f>
        <v>0</v>
      </c>
      <c r="BC918" s="407">
        <f>IF(AZ918=3,G918,0)</f>
        <v>0</v>
      </c>
      <c r="BD918" s="407">
        <f>IF(AZ918=4,G918,0)</f>
        <v>0</v>
      </c>
      <c r="BE918" s="407">
        <f>IF(AZ918=5,G918,0)</f>
        <v>0</v>
      </c>
      <c r="CA918" s="440">
        <v>12</v>
      </c>
      <c r="CB918" s="440">
        <v>0</v>
      </c>
      <c r="CZ918" s="407">
        <v>1E-3</v>
      </c>
    </row>
    <row r="919" spans="1:104">
      <c r="A919" s="441"/>
      <c r="B919" s="442"/>
      <c r="C919" s="931" t="s">
        <v>2434</v>
      </c>
      <c r="D919" s="932"/>
      <c r="E919" s="443">
        <v>0</v>
      </c>
      <c r="F919" s="444"/>
      <c r="G919" s="445"/>
      <c r="M919" s="446" t="s">
        <v>2434</v>
      </c>
      <c r="O919" s="433"/>
    </row>
    <row r="920" spans="1:104">
      <c r="A920" s="441"/>
      <c r="B920" s="442"/>
      <c r="C920" s="931" t="s">
        <v>2447</v>
      </c>
      <c r="D920" s="932"/>
      <c r="E920" s="443">
        <v>0</v>
      </c>
      <c r="F920" s="444"/>
      <c r="G920" s="445"/>
      <c r="M920" s="446" t="s">
        <v>2447</v>
      </c>
      <c r="O920" s="433"/>
    </row>
    <row r="921" spans="1:104">
      <c r="A921" s="441"/>
      <c r="B921" s="442"/>
      <c r="C921" s="931" t="s">
        <v>2448</v>
      </c>
      <c r="D921" s="932"/>
      <c r="E921" s="443">
        <v>95</v>
      </c>
      <c r="F921" s="444"/>
      <c r="G921" s="445"/>
      <c r="M921" s="446" t="s">
        <v>2448</v>
      </c>
      <c r="O921" s="433"/>
    </row>
    <row r="922" spans="1:104">
      <c r="A922" s="434">
        <v>216</v>
      </c>
      <c r="B922" s="435" t="s">
        <v>2449</v>
      </c>
      <c r="C922" s="436" t="s">
        <v>2450</v>
      </c>
      <c r="D922" s="437" t="s">
        <v>158</v>
      </c>
      <c r="E922" s="438">
        <v>3</v>
      </c>
      <c r="F922" s="438"/>
      <c r="G922" s="439">
        <f>E922*F922</f>
        <v>0</v>
      </c>
      <c r="O922" s="433">
        <v>2</v>
      </c>
      <c r="AA922" s="407">
        <v>12</v>
      </c>
      <c r="AB922" s="407">
        <v>0</v>
      </c>
      <c r="AC922" s="407">
        <v>132</v>
      </c>
      <c r="AZ922" s="407">
        <v>2</v>
      </c>
      <c r="BA922" s="407">
        <f>IF(AZ922=1,G922,0)</f>
        <v>0</v>
      </c>
      <c r="BB922" s="407">
        <f>IF(AZ922=2,G922,0)</f>
        <v>0</v>
      </c>
      <c r="BC922" s="407">
        <f>IF(AZ922=3,G922,0)</f>
        <v>0</v>
      </c>
      <c r="BD922" s="407">
        <f>IF(AZ922=4,G922,0)</f>
        <v>0</v>
      </c>
      <c r="BE922" s="407">
        <f>IF(AZ922=5,G922,0)</f>
        <v>0</v>
      </c>
      <c r="CA922" s="440">
        <v>12</v>
      </c>
      <c r="CB922" s="440">
        <v>0</v>
      </c>
      <c r="CZ922" s="407">
        <v>0</v>
      </c>
    </row>
    <row r="923" spans="1:104">
      <c r="A923" s="441"/>
      <c r="B923" s="442"/>
      <c r="C923" s="931" t="s">
        <v>2434</v>
      </c>
      <c r="D923" s="932"/>
      <c r="E923" s="443">
        <v>0</v>
      </c>
      <c r="F923" s="444"/>
      <c r="G923" s="445"/>
      <c r="M923" s="446" t="s">
        <v>2434</v>
      </c>
      <c r="O923" s="433"/>
    </row>
    <row r="924" spans="1:104">
      <c r="A924" s="441"/>
      <c r="B924" s="442"/>
      <c r="C924" s="931" t="s">
        <v>2451</v>
      </c>
      <c r="D924" s="932"/>
      <c r="E924" s="443">
        <v>3</v>
      </c>
      <c r="F924" s="444"/>
      <c r="G924" s="445"/>
      <c r="M924" s="446" t="s">
        <v>2451</v>
      </c>
      <c r="O924" s="433"/>
    </row>
    <row r="925" spans="1:104" ht="22.5">
      <c r="A925" s="434">
        <v>217</v>
      </c>
      <c r="B925" s="435" t="s">
        <v>2452</v>
      </c>
      <c r="C925" s="436" t="s">
        <v>2453</v>
      </c>
      <c r="D925" s="437" t="s">
        <v>169</v>
      </c>
      <c r="E925" s="438">
        <v>385</v>
      </c>
      <c r="F925" s="438"/>
      <c r="G925" s="439">
        <f>E925*F925</f>
        <v>0</v>
      </c>
      <c r="O925" s="433">
        <v>2</v>
      </c>
      <c r="AA925" s="407">
        <v>12</v>
      </c>
      <c r="AB925" s="407">
        <v>0</v>
      </c>
      <c r="AC925" s="407">
        <v>133</v>
      </c>
      <c r="AZ925" s="407">
        <v>2</v>
      </c>
      <c r="BA925" s="407">
        <f>IF(AZ925=1,G925,0)</f>
        <v>0</v>
      </c>
      <c r="BB925" s="407">
        <f>IF(AZ925=2,G925,0)</f>
        <v>0</v>
      </c>
      <c r="BC925" s="407">
        <f>IF(AZ925=3,G925,0)</f>
        <v>0</v>
      </c>
      <c r="BD925" s="407">
        <f>IF(AZ925=4,G925,0)</f>
        <v>0</v>
      </c>
      <c r="BE925" s="407">
        <f>IF(AZ925=5,G925,0)</f>
        <v>0</v>
      </c>
      <c r="CA925" s="440">
        <v>12</v>
      </c>
      <c r="CB925" s="440">
        <v>0</v>
      </c>
      <c r="CZ925" s="407">
        <v>1E-3</v>
      </c>
    </row>
    <row r="926" spans="1:104">
      <c r="A926" s="441"/>
      <c r="B926" s="442"/>
      <c r="C926" s="931" t="s">
        <v>2434</v>
      </c>
      <c r="D926" s="932"/>
      <c r="E926" s="443">
        <v>0</v>
      </c>
      <c r="F926" s="444"/>
      <c r="G926" s="445"/>
      <c r="M926" s="446" t="s">
        <v>2434</v>
      </c>
      <c r="O926" s="433"/>
    </row>
    <row r="927" spans="1:104">
      <c r="A927" s="441"/>
      <c r="B927" s="442"/>
      <c r="C927" s="931" t="s">
        <v>2454</v>
      </c>
      <c r="D927" s="932"/>
      <c r="E927" s="443">
        <v>385</v>
      </c>
      <c r="F927" s="444"/>
      <c r="G927" s="445"/>
      <c r="M927" s="446" t="s">
        <v>2454</v>
      </c>
      <c r="O927" s="433"/>
    </row>
    <row r="928" spans="1:104">
      <c r="A928" s="434">
        <v>218</v>
      </c>
      <c r="B928" s="435" t="s">
        <v>2455</v>
      </c>
      <c r="C928" s="436" t="s">
        <v>2456</v>
      </c>
      <c r="D928" s="437" t="s">
        <v>188</v>
      </c>
      <c r="E928" s="438">
        <v>125.0025</v>
      </c>
      <c r="F928" s="438"/>
      <c r="G928" s="439">
        <f>E928*F928</f>
        <v>0</v>
      </c>
      <c r="O928" s="433">
        <v>2</v>
      </c>
      <c r="AA928" s="407">
        <v>3</v>
      </c>
      <c r="AB928" s="407">
        <v>1</v>
      </c>
      <c r="AC928" s="407">
        <v>313275001</v>
      </c>
      <c r="AZ928" s="407">
        <v>2</v>
      </c>
      <c r="BA928" s="407">
        <f>IF(AZ928=1,G928,0)</f>
        <v>0</v>
      </c>
      <c r="BB928" s="407">
        <f>IF(AZ928=2,G928,0)</f>
        <v>0</v>
      </c>
      <c r="BC928" s="407">
        <f>IF(AZ928=3,G928,0)</f>
        <v>0</v>
      </c>
      <c r="BD928" s="407">
        <f>IF(AZ928=4,G928,0)</f>
        <v>0</v>
      </c>
      <c r="BE928" s="407">
        <f>IF(AZ928=5,G928,0)</f>
        <v>0</v>
      </c>
      <c r="CA928" s="440">
        <v>3</v>
      </c>
      <c r="CB928" s="440">
        <v>1</v>
      </c>
      <c r="CZ928" s="407">
        <v>2.1900000000000001E-3</v>
      </c>
    </row>
    <row r="929" spans="1:104">
      <c r="A929" s="441"/>
      <c r="B929" s="442"/>
      <c r="C929" s="931" t="s">
        <v>2457</v>
      </c>
      <c r="D929" s="932"/>
      <c r="E929" s="443">
        <v>125.0025</v>
      </c>
      <c r="F929" s="444"/>
      <c r="G929" s="445"/>
      <c r="M929" s="446" t="s">
        <v>2457</v>
      </c>
      <c r="O929" s="433"/>
    </row>
    <row r="930" spans="1:104">
      <c r="A930" s="434">
        <v>219</v>
      </c>
      <c r="B930" s="435" t="s">
        <v>2458</v>
      </c>
      <c r="C930" s="436" t="s">
        <v>2459</v>
      </c>
      <c r="D930" s="437" t="s">
        <v>1674</v>
      </c>
      <c r="E930" s="438">
        <v>0.97767373999999996</v>
      </c>
      <c r="F930" s="438"/>
      <c r="G930" s="439">
        <f>E930*F930</f>
        <v>0</v>
      </c>
      <c r="O930" s="433">
        <v>2</v>
      </c>
      <c r="AA930" s="407">
        <v>7</v>
      </c>
      <c r="AB930" s="407">
        <v>1001</v>
      </c>
      <c r="AC930" s="407">
        <v>5</v>
      </c>
      <c r="AZ930" s="407">
        <v>2</v>
      </c>
      <c r="BA930" s="407">
        <f>IF(AZ930=1,G930,0)</f>
        <v>0</v>
      </c>
      <c r="BB930" s="407">
        <f>IF(AZ930=2,G930,0)</f>
        <v>0</v>
      </c>
      <c r="BC930" s="407">
        <f>IF(AZ930=3,G930,0)</f>
        <v>0</v>
      </c>
      <c r="BD930" s="407">
        <f>IF(AZ930=4,G930,0)</f>
        <v>0</v>
      </c>
      <c r="BE930" s="407">
        <f>IF(AZ930=5,G930,0)</f>
        <v>0</v>
      </c>
      <c r="CA930" s="440">
        <v>7</v>
      </c>
      <c r="CB930" s="440">
        <v>1001</v>
      </c>
      <c r="CZ930" s="407">
        <v>0</v>
      </c>
    </row>
    <row r="931" spans="1:104">
      <c r="A931" s="447"/>
      <c r="B931" s="448" t="s">
        <v>1581</v>
      </c>
      <c r="C931" s="449" t="str">
        <f>CONCATENATE(B870," ",C870)</f>
        <v>767 Konstrukce zámečnické</v>
      </c>
      <c r="D931" s="450"/>
      <c r="E931" s="451"/>
      <c r="F931" s="452"/>
      <c r="G931" s="453">
        <f>SUM(G870:G930)</f>
        <v>0</v>
      </c>
      <c r="O931" s="433">
        <v>4</v>
      </c>
      <c r="BA931" s="454">
        <f>SUM(BA870:BA930)</f>
        <v>0</v>
      </c>
      <c r="BB931" s="454">
        <f>SUM(BB870:BB930)</f>
        <v>0</v>
      </c>
      <c r="BC931" s="454">
        <f>SUM(BC870:BC930)</f>
        <v>0</v>
      </c>
      <c r="BD931" s="454">
        <f>SUM(BD870:BD930)</f>
        <v>0</v>
      </c>
      <c r="BE931" s="454">
        <f>SUM(BE870:BE930)</f>
        <v>0</v>
      </c>
    </row>
    <row r="932" spans="1:104">
      <c r="A932" s="426" t="s">
        <v>1356</v>
      </c>
      <c r="B932" s="427" t="s">
        <v>2460</v>
      </c>
      <c r="C932" s="428" t="s">
        <v>2461</v>
      </c>
      <c r="D932" s="429"/>
      <c r="E932" s="430"/>
      <c r="F932" s="430"/>
      <c r="G932" s="431"/>
      <c r="H932" s="432"/>
      <c r="I932" s="432"/>
      <c r="O932" s="433">
        <v>1</v>
      </c>
    </row>
    <row r="933" spans="1:104">
      <c r="A933" s="434">
        <v>220</v>
      </c>
      <c r="B933" s="435" t="s">
        <v>2462</v>
      </c>
      <c r="C933" s="436" t="s">
        <v>2463</v>
      </c>
      <c r="D933" s="437" t="s">
        <v>158</v>
      </c>
      <c r="E933" s="438">
        <v>1</v>
      </c>
      <c r="F933" s="438"/>
      <c r="G933" s="439">
        <f>E933*F933</f>
        <v>0</v>
      </c>
      <c r="O933" s="433">
        <v>2</v>
      </c>
      <c r="AA933" s="407">
        <v>12</v>
      </c>
      <c r="AB933" s="407">
        <v>0</v>
      </c>
      <c r="AC933" s="407">
        <v>146</v>
      </c>
      <c r="AZ933" s="407">
        <v>2</v>
      </c>
      <c r="BA933" s="407">
        <f>IF(AZ933=1,G933,0)</f>
        <v>0</v>
      </c>
      <c r="BB933" s="407">
        <f>IF(AZ933=2,G933,0)</f>
        <v>0</v>
      </c>
      <c r="BC933" s="407">
        <f>IF(AZ933=3,G933,0)</f>
        <v>0</v>
      </c>
      <c r="BD933" s="407">
        <f>IF(AZ933=4,G933,0)</f>
        <v>0</v>
      </c>
      <c r="BE933" s="407">
        <f>IF(AZ933=5,G933,0)</f>
        <v>0</v>
      </c>
      <c r="CA933" s="440">
        <v>12</v>
      </c>
      <c r="CB933" s="440">
        <v>0</v>
      </c>
      <c r="CZ933" s="407">
        <v>0</v>
      </c>
    </row>
    <row r="934" spans="1:104">
      <c r="A934" s="441"/>
      <c r="B934" s="442"/>
      <c r="C934" s="931" t="s">
        <v>2464</v>
      </c>
      <c r="D934" s="932"/>
      <c r="E934" s="443">
        <v>0</v>
      </c>
      <c r="F934" s="444"/>
      <c r="G934" s="445"/>
      <c r="M934" s="446" t="s">
        <v>2464</v>
      </c>
      <c r="O934" s="433"/>
    </row>
    <row r="935" spans="1:104">
      <c r="A935" s="441"/>
      <c r="B935" s="442"/>
      <c r="C935" s="931" t="s">
        <v>2465</v>
      </c>
      <c r="D935" s="932"/>
      <c r="E935" s="443">
        <v>0</v>
      </c>
      <c r="F935" s="444"/>
      <c r="G935" s="445"/>
      <c r="M935" s="446" t="s">
        <v>2465</v>
      </c>
      <c r="O935" s="433"/>
    </row>
    <row r="936" spans="1:104">
      <c r="A936" s="441"/>
      <c r="B936" s="442"/>
      <c r="C936" s="931" t="s">
        <v>2374</v>
      </c>
      <c r="D936" s="932"/>
      <c r="E936" s="443">
        <v>1</v>
      </c>
      <c r="F936" s="444"/>
      <c r="G936" s="445"/>
      <c r="M936" s="446" t="s">
        <v>2374</v>
      </c>
      <c r="O936" s="433"/>
    </row>
    <row r="937" spans="1:104">
      <c r="A937" s="434">
        <v>221</v>
      </c>
      <c r="B937" s="435" t="s">
        <v>2466</v>
      </c>
      <c r="C937" s="436" t="s">
        <v>2467</v>
      </c>
      <c r="D937" s="437" t="s">
        <v>158</v>
      </c>
      <c r="E937" s="438">
        <v>1</v>
      </c>
      <c r="F937" s="438"/>
      <c r="G937" s="439">
        <f>E937*F937</f>
        <v>0</v>
      </c>
      <c r="O937" s="433">
        <v>2</v>
      </c>
      <c r="AA937" s="407">
        <v>12</v>
      </c>
      <c r="AB937" s="407">
        <v>0</v>
      </c>
      <c r="AC937" s="407">
        <v>147</v>
      </c>
      <c r="AZ937" s="407">
        <v>2</v>
      </c>
      <c r="BA937" s="407">
        <f>IF(AZ937=1,G937,0)</f>
        <v>0</v>
      </c>
      <c r="BB937" s="407">
        <f>IF(AZ937=2,G937,0)</f>
        <v>0</v>
      </c>
      <c r="BC937" s="407">
        <f>IF(AZ937=3,G937,0)</f>
        <v>0</v>
      </c>
      <c r="BD937" s="407">
        <f>IF(AZ937=4,G937,0)</f>
        <v>0</v>
      </c>
      <c r="BE937" s="407">
        <f>IF(AZ937=5,G937,0)</f>
        <v>0</v>
      </c>
      <c r="CA937" s="440">
        <v>12</v>
      </c>
      <c r="CB937" s="440">
        <v>0</v>
      </c>
      <c r="CZ937" s="407">
        <v>0</v>
      </c>
    </row>
    <row r="938" spans="1:104">
      <c r="A938" s="441"/>
      <c r="B938" s="442"/>
      <c r="C938" s="931" t="s">
        <v>2464</v>
      </c>
      <c r="D938" s="932"/>
      <c r="E938" s="443">
        <v>0</v>
      </c>
      <c r="F938" s="444"/>
      <c r="G938" s="445"/>
      <c r="M938" s="446" t="s">
        <v>2464</v>
      </c>
      <c r="O938" s="433"/>
    </row>
    <row r="939" spans="1:104">
      <c r="A939" s="441"/>
      <c r="B939" s="442"/>
      <c r="C939" s="931" t="s">
        <v>2465</v>
      </c>
      <c r="D939" s="932"/>
      <c r="E939" s="443">
        <v>0</v>
      </c>
      <c r="F939" s="444"/>
      <c r="G939" s="445"/>
      <c r="M939" s="446" t="s">
        <v>2465</v>
      </c>
      <c r="O939" s="433"/>
    </row>
    <row r="940" spans="1:104">
      <c r="A940" s="441"/>
      <c r="B940" s="442"/>
      <c r="C940" s="931" t="s">
        <v>2374</v>
      </c>
      <c r="D940" s="932"/>
      <c r="E940" s="443">
        <v>1</v>
      </c>
      <c r="F940" s="444"/>
      <c r="G940" s="445"/>
      <c r="M940" s="446" t="s">
        <v>2374</v>
      </c>
      <c r="O940" s="433"/>
    </row>
    <row r="941" spans="1:104" ht="22.5">
      <c r="A941" s="434">
        <v>222</v>
      </c>
      <c r="B941" s="435" t="s">
        <v>2466</v>
      </c>
      <c r="C941" s="436" t="s">
        <v>2468</v>
      </c>
      <c r="D941" s="437" t="s">
        <v>158</v>
      </c>
      <c r="E941" s="438">
        <v>1</v>
      </c>
      <c r="F941" s="438"/>
      <c r="G941" s="439">
        <f>E941*F941</f>
        <v>0</v>
      </c>
      <c r="O941" s="433">
        <v>2</v>
      </c>
      <c r="AA941" s="407">
        <v>12</v>
      </c>
      <c r="AB941" s="407">
        <v>0</v>
      </c>
      <c r="AC941" s="407">
        <v>148</v>
      </c>
      <c r="AZ941" s="407">
        <v>2</v>
      </c>
      <c r="BA941" s="407">
        <f>IF(AZ941=1,G941,0)</f>
        <v>0</v>
      </c>
      <c r="BB941" s="407">
        <f>IF(AZ941=2,G941,0)</f>
        <v>0</v>
      </c>
      <c r="BC941" s="407">
        <f>IF(AZ941=3,G941,0)</f>
        <v>0</v>
      </c>
      <c r="BD941" s="407">
        <f>IF(AZ941=4,G941,0)</f>
        <v>0</v>
      </c>
      <c r="BE941" s="407">
        <f>IF(AZ941=5,G941,0)</f>
        <v>0</v>
      </c>
      <c r="CA941" s="440">
        <v>12</v>
      </c>
      <c r="CB941" s="440">
        <v>0</v>
      </c>
      <c r="CZ941" s="407">
        <v>0</v>
      </c>
    </row>
    <row r="942" spans="1:104">
      <c r="A942" s="441"/>
      <c r="B942" s="442"/>
      <c r="C942" s="931" t="s">
        <v>2464</v>
      </c>
      <c r="D942" s="932"/>
      <c r="E942" s="443">
        <v>0</v>
      </c>
      <c r="F942" s="444"/>
      <c r="G942" s="445"/>
      <c r="M942" s="446" t="s">
        <v>2464</v>
      </c>
      <c r="O942" s="433"/>
    </row>
    <row r="943" spans="1:104" ht="22.5">
      <c r="A943" s="441"/>
      <c r="B943" s="442"/>
      <c r="C943" s="931" t="s">
        <v>2469</v>
      </c>
      <c r="D943" s="932"/>
      <c r="E943" s="443">
        <v>0</v>
      </c>
      <c r="F943" s="444"/>
      <c r="G943" s="445"/>
      <c r="M943" s="446" t="s">
        <v>2469</v>
      </c>
      <c r="O943" s="433"/>
    </row>
    <row r="944" spans="1:104">
      <c r="A944" s="441"/>
      <c r="B944" s="442"/>
      <c r="C944" s="931" t="s">
        <v>2374</v>
      </c>
      <c r="D944" s="932"/>
      <c r="E944" s="443">
        <v>1</v>
      </c>
      <c r="F944" s="444"/>
      <c r="G944" s="445"/>
      <c r="M944" s="446" t="s">
        <v>2374</v>
      </c>
      <c r="O944" s="433"/>
    </row>
    <row r="945" spans="1:104">
      <c r="A945" s="447"/>
      <c r="B945" s="448" t="s">
        <v>1581</v>
      </c>
      <c r="C945" s="449" t="str">
        <f>CONCATENATE(B932," ",C932)</f>
        <v>769 Otvorové prvky z plastu</v>
      </c>
      <c r="D945" s="450"/>
      <c r="E945" s="451"/>
      <c r="F945" s="452"/>
      <c r="G945" s="453">
        <f>SUM(G932:G944)</f>
        <v>0</v>
      </c>
      <c r="O945" s="433">
        <v>4</v>
      </c>
      <c r="BA945" s="454">
        <f>SUM(BA932:BA944)</f>
        <v>0</v>
      </c>
      <c r="BB945" s="454">
        <f>SUM(BB932:BB944)</f>
        <v>0</v>
      </c>
      <c r="BC945" s="454">
        <f>SUM(BC932:BC944)</f>
        <v>0</v>
      </c>
      <c r="BD945" s="454">
        <f>SUM(BD932:BD944)</f>
        <v>0</v>
      </c>
      <c r="BE945" s="454">
        <f>SUM(BE932:BE944)</f>
        <v>0</v>
      </c>
    </row>
    <row r="946" spans="1:104">
      <c r="A946" s="426" t="s">
        <v>1356</v>
      </c>
      <c r="B946" s="427" t="s">
        <v>2470</v>
      </c>
      <c r="C946" s="428" t="s">
        <v>2471</v>
      </c>
      <c r="D946" s="429"/>
      <c r="E946" s="430"/>
      <c r="F946" s="430"/>
      <c r="G946" s="431"/>
      <c r="H946" s="432"/>
      <c r="I946" s="432"/>
      <c r="O946" s="433">
        <v>1</v>
      </c>
    </row>
    <row r="947" spans="1:104" ht="22.5">
      <c r="A947" s="434">
        <v>223</v>
      </c>
      <c r="B947" s="435" t="s">
        <v>2472</v>
      </c>
      <c r="C947" s="436" t="s">
        <v>2473</v>
      </c>
      <c r="D947" s="437" t="s">
        <v>166</v>
      </c>
      <c r="E947" s="438">
        <v>4.5415000000000001</v>
      </c>
      <c r="F947" s="438"/>
      <c r="G947" s="439">
        <f>E947*F947</f>
        <v>0</v>
      </c>
      <c r="O947" s="433">
        <v>2</v>
      </c>
      <c r="AA947" s="407">
        <v>12</v>
      </c>
      <c r="AB947" s="407">
        <v>0</v>
      </c>
      <c r="AC947" s="407">
        <v>259</v>
      </c>
      <c r="AZ947" s="407">
        <v>2</v>
      </c>
      <c r="BA947" s="407">
        <f>IF(AZ947=1,G947,0)</f>
        <v>0</v>
      </c>
      <c r="BB947" s="407">
        <f>IF(AZ947=2,G947,0)</f>
        <v>0</v>
      </c>
      <c r="BC947" s="407">
        <f>IF(AZ947=3,G947,0)</f>
        <v>0</v>
      </c>
      <c r="BD947" s="407">
        <f>IF(AZ947=4,G947,0)</f>
        <v>0</v>
      </c>
      <c r="BE947" s="407">
        <f>IF(AZ947=5,G947,0)</f>
        <v>0</v>
      </c>
      <c r="CA947" s="440">
        <v>12</v>
      </c>
      <c r="CB947" s="440">
        <v>0</v>
      </c>
      <c r="CZ947" s="407">
        <v>1.018E-2</v>
      </c>
    </row>
    <row r="948" spans="1:104">
      <c r="A948" s="441"/>
      <c r="B948" s="442"/>
      <c r="C948" s="931" t="s">
        <v>2474</v>
      </c>
      <c r="D948" s="932"/>
      <c r="E948" s="443">
        <v>0</v>
      </c>
      <c r="F948" s="444"/>
      <c r="G948" s="445"/>
      <c r="M948" s="446" t="s">
        <v>2474</v>
      </c>
      <c r="O948" s="433"/>
    </row>
    <row r="949" spans="1:104">
      <c r="A949" s="441"/>
      <c r="B949" s="442"/>
      <c r="C949" s="931" t="s">
        <v>1753</v>
      </c>
      <c r="D949" s="932"/>
      <c r="E949" s="443">
        <v>1.6739999999999999</v>
      </c>
      <c r="F949" s="444"/>
      <c r="G949" s="445"/>
      <c r="M949" s="446" t="s">
        <v>1753</v>
      </c>
      <c r="O949" s="433"/>
    </row>
    <row r="950" spans="1:104">
      <c r="A950" s="441"/>
      <c r="B950" s="442"/>
      <c r="C950" s="933" t="s">
        <v>1603</v>
      </c>
      <c r="D950" s="932"/>
      <c r="E950" s="455">
        <v>1.6739999999999999</v>
      </c>
      <c r="F950" s="444"/>
      <c r="G950" s="445"/>
      <c r="M950" s="446" t="s">
        <v>1603</v>
      </c>
      <c r="O950" s="433"/>
    </row>
    <row r="951" spans="1:104">
      <c r="A951" s="441"/>
      <c r="B951" s="442"/>
      <c r="C951" s="931" t="s">
        <v>1854</v>
      </c>
      <c r="D951" s="932"/>
      <c r="E951" s="443">
        <v>0</v>
      </c>
      <c r="F951" s="444"/>
      <c r="G951" s="445"/>
      <c r="M951" s="446" t="s">
        <v>1854</v>
      </c>
      <c r="O951" s="433"/>
    </row>
    <row r="952" spans="1:104">
      <c r="A952" s="441"/>
      <c r="B952" s="442"/>
      <c r="C952" s="931" t="s">
        <v>1855</v>
      </c>
      <c r="D952" s="932"/>
      <c r="E952" s="443">
        <v>1.395</v>
      </c>
      <c r="F952" s="444"/>
      <c r="G952" s="445"/>
      <c r="M952" s="446" t="s">
        <v>1855</v>
      </c>
      <c r="O952" s="433"/>
    </row>
    <row r="953" spans="1:104">
      <c r="A953" s="441"/>
      <c r="B953" s="442"/>
      <c r="C953" s="931" t="s">
        <v>1754</v>
      </c>
      <c r="D953" s="932"/>
      <c r="E953" s="443">
        <v>1.4724999999999999</v>
      </c>
      <c r="F953" s="444"/>
      <c r="G953" s="445"/>
      <c r="M953" s="446" t="s">
        <v>1754</v>
      </c>
      <c r="O953" s="433"/>
    </row>
    <row r="954" spans="1:104">
      <c r="A954" s="441"/>
      <c r="B954" s="442"/>
      <c r="C954" s="933" t="s">
        <v>1603</v>
      </c>
      <c r="D954" s="932"/>
      <c r="E954" s="455">
        <v>2.8674999999999997</v>
      </c>
      <c r="F954" s="444"/>
      <c r="G954" s="445"/>
      <c r="M954" s="446" t="s">
        <v>1603</v>
      </c>
      <c r="O954" s="433"/>
    </row>
    <row r="955" spans="1:104">
      <c r="A955" s="434">
        <v>224</v>
      </c>
      <c r="B955" s="435" t="s">
        <v>2475</v>
      </c>
      <c r="C955" s="436" t="s">
        <v>2476</v>
      </c>
      <c r="D955" s="437" t="s">
        <v>166</v>
      </c>
      <c r="E955" s="438">
        <v>1.6739999999999999</v>
      </c>
      <c r="F955" s="438"/>
      <c r="G955" s="439">
        <f>E955*F955</f>
        <v>0</v>
      </c>
      <c r="O955" s="433">
        <v>2</v>
      </c>
      <c r="AA955" s="407">
        <v>12</v>
      </c>
      <c r="AB955" s="407">
        <v>0</v>
      </c>
      <c r="AC955" s="407">
        <v>25</v>
      </c>
      <c r="AZ955" s="407">
        <v>2</v>
      </c>
      <c r="BA955" s="407">
        <f>IF(AZ955=1,G955,0)</f>
        <v>0</v>
      </c>
      <c r="BB955" s="407">
        <f>IF(AZ955=2,G955,0)</f>
        <v>0</v>
      </c>
      <c r="BC955" s="407">
        <f>IF(AZ955=3,G955,0)</f>
        <v>0</v>
      </c>
      <c r="BD955" s="407">
        <f>IF(AZ955=4,G955,0)</f>
        <v>0</v>
      </c>
      <c r="BE955" s="407">
        <f>IF(AZ955=5,G955,0)</f>
        <v>0</v>
      </c>
      <c r="CA955" s="440">
        <v>12</v>
      </c>
      <c r="CB955" s="440">
        <v>0</v>
      </c>
      <c r="CZ955" s="407">
        <v>0</v>
      </c>
    </row>
    <row r="956" spans="1:104">
      <c r="A956" s="441"/>
      <c r="B956" s="442"/>
      <c r="C956" s="931" t="s">
        <v>2477</v>
      </c>
      <c r="D956" s="932"/>
      <c r="E956" s="443">
        <v>0</v>
      </c>
      <c r="F956" s="444"/>
      <c r="G956" s="445"/>
      <c r="M956" s="446" t="s">
        <v>2477</v>
      </c>
      <c r="O956" s="433"/>
    </row>
    <row r="957" spans="1:104">
      <c r="A957" s="441"/>
      <c r="B957" s="442"/>
      <c r="C957" s="931" t="s">
        <v>2478</v>
      </c>
      <c r="D957" s="932"/>
      <c r="E957" s="443">
        <v>1.6739999999999999</v>
      </c>
      <c r="F957" s="444"/>
      <c r="G957" s="445"/>
      <c r="M957" s="446" t="s">
        <v>2478</v>
      </c>
      <c r="O957" s="433"/>
    </row>
    <row r="958" spans="1:104" ht="22.5">
      <c r="A958" s="434">
        <v>225</v>
      </c>
      <c r="B958" s="435" t="s">
        <v>2479</v>
      </c>
      <c r="C958" s="436" t="s">
        <v>2480</v>
      </c>
      <c r="D958" s="437" t="s">
        <v>166</v>
      </c>
      <c r="E958" s="438">
        <v>4.5415000000000001</v>
      </c>
      <c r="F958" s="438"/>
      <c r="G958" s="439">
        <f>E958*F958</f>
        <v>0</v>
      </c>
      <c r="O958" s="433">
        <v>2</v>
      </c>
      <c r="AA958" s="407">
        <v>12</v>
      </c>
      <c r="AB958" s="407">
        <v>0</v>
      </c>
      <c r="AC958" s="407">
        <v>262</v>
      </c>
      <c r="AZ958" s="407">
        <v>2</v>
      </c>
      <c r="BA958" s="407">
        <f>IF(AZ958=1,G958,0)</f>
        <v>0</v>
      </c>
      <c r="BB958" s="407">
        <f>IF(AZ958=2,G958,0)</f>
        <v>0</v>
      </c>
      <c r="BC958" s="407">
        <f>IF(AZ958=3,G958,0)</f>
        <v>0</v>
      </c>
      <c r="BD958" s="407">
        <f>IF(AZ958=4,G958,0)</f>
        <v>0</v>
      </c>
      <c r="BE958" s="407">
        <f>IF(AZ958=5,G958,0)</f>
        <v>0</v>
      </c>
      <c r="CA958" s="440">
        <v>12</v>
      </c>
      <c r="CB958" s="440">
        <v>0</v>
      </c>
      <c r="CZ958" s="407">
        <v>4.6100000000000004E-3</v>
      </c>
    </row>
    <row r="959" spans="1:104">
      <c r="A959" s="441"/>
      <c r="B959" s="442"/>
      <c r="C959" s="931" t="s">
        <v>2481</v>
      </c>
      <c r="D959" s="932"/>
      <c r="E959" s="443">
        <v>0</v>
      </c>
      <c r="F959" s="444"/>
      <c r="G959" s="445"/>
      <c r="M959" s="446" t="s">
        <v>2481</v>
      </c>
      <c r="O959" s="433"/>
    </row>
    <row r="960" spans="1:104">
      <c r="A960" s="441"/>
      <c r="B960" s="442"/>
      <c r="C960" s="931" t="s">
        <v>1851</v>
      </c>
      <c r="D960" s="932"/>
      <c r="E960" s="443">
        <v>1.6739999999999999</v>
      </c>
      <c r="F960" s="444"/>
      <c r="G960" s="445"/>
      <c r="M960" s="446" t="s">
        <v>1851</v>
      </c>
      <c r="O960" s="433"/>
    </row>
    <row r="961" spans="1:104">
      <c r="A961" s="441"/>
      <c r="B961" s="442"/>
      <c r="C961" s="931" t="s">
        <v>2482</v>
      </c>
      <c r="D961" s="932"/>
      <c r="E961" s="443">
        <v>2.8675000000000002</v>
      </c>
      <c r="F961" s="444"/>
      <c r="G961" s="445"/>
      <c r="M961" s="446" t="s">
        <v>2482</v>
      </c>
      <c r="O961" s="433"/>
    </row>
    <row r="962" spans="1:104" ht="22.5">
      <c r="A962" s="434">
        <v>226</v>
      </c>
      <c r="B962" s="435" t="s">
        <v>2483</v>
      </c>
      <c r="C962" s="436" t="s">
        <v>2484</v>
      </c>
      <c r="D962" s="437" t="s">
        <v>166</v>
      </c>
      <c r="E962" s="438">
        <v>4.9957000000000003</v>
      </c>
      <c r="F962" s="438"/>
      <c r="G962" s="439">
        <f>E962*F962</f>
        <v>0</v>
      </c>
      <c r="O962" s="433">
        <v>2</v>
      </c>
      <c r="AA962" s="407">
        <v>3</v>
      </c>
      <c r="AB962" s="407">
        <v>7</v>
      </c>
      <c r="AC962" s="407">
        <v>597813708</v>
      </c>
      <c r="AZ962" s="407">
        <v>2</v>
      </c>
      <c r="BA962" s="407">
        <f>IF(AZ962=1,G962,0)</f>
        <v>0</v>
      </c>
      <c r="BB962" s="407">
        <f>IF(AZ962=2,G962,0)</f>
        <v>0</v>
      </c>
      <c r="BC962" s="407">
        <f>IF(AZ962=3,G962,0)</f>
        <v>0</v>
      </c>
      <c r="BD962" s="407">
        <f>IF(AZ962=4,G962,0)</f>
        <v>0</v>
      </c>
      <c r="BE962" s="407">
        <f>IF(AZ962=5,G962,0)</f>
        <v>0</v>
      </c>
      <c r="CA962" s="440">
        <v>3</v>
      </c>
      <c r="CB962" s="440">
        <v>7</v>
      </c>
      <c r="CZ962" s="407">
        <v>1.3599999999999999E-2</v>
      </c>
    </row>
    <row r="963" spans="1:104">
      <c r="A963" s="441"/>
      <c r="B963" s="442"/>
      <c r="C963" s="931" t="s">
        <v>2485</v>
      </c>
      <c r="D963" s="932"/>
      <c r="E963" s="443">
        <v>4.9957000000000003</v>
      </c>
      <c r="F963" s="444"/>
      <c r="G963" s="445"/>
      <c r="M963" s="446" t="s">
        <v>2485</v>
      </c>
      <c r="O963" s="433"/>
    </row>
    <row r="964" spans="1:104">
      <c r="A964" s="434">
        <v>227</v>
      </c>
      <c r="B964" s="435" t="s">
        <v>2486</v>
      </c>
      <c r="C964" s="436" t="s">
        <v>2487</v>
      </c>
      <c r="D964" s="437" t="s">
        <v>1674</v>
      </c>
      <c r="E964" s="438">
        <v>0.13511030500000001</v>
      </c>
      <c r="F964" s="438"/>
      <c r="G964" s="439">
        <f>E964*F964</f>
        <v>0</v>
      </c>
      <c r="O964" s="433">
        <v>2</v>
      </c>
      <c r="AA964" s="407">
        <v>7</v>
      </c>
      <c r="AB964" s="407">
        <v>1</v>
      </c>
      <c r="AC964" s="407">
        <v>2</v>
      </c>
      <c r="AZ964" s="407">
        <v>2</v>
      </c>
      <c r="BA964" s="407">
        <f>IF(AZ964=1,G964,0)</f>
        <v>0</v>
      </c>
      <c r="BB964" s="407">
        <f>IF(AZ964=2,G964,0)</f>
        <v>0</v>
      </c>
      <c r="BC964" s="407">
        <f>IF(AZ964=3,G964,0)</f>
        <v>0</v>
      </c>
      <c r="BD964" s="407">
        <f>IF(AZ964=4,G964,0)</f>
        <v>0</v>
      </c>
      <c r="BE964" s="407">
        <f>IF(AZ964=5,G964,0)</f>
        <v>0</v>
      </c>
      <c r="CA964" s="440">
        <v>7</v>
      </c>
      <c r="CB964" s="440">
        <v>1</v>
      </c>
      <c r="CZ964" s="407">
        <v>0</v>
      </c>
    </row>
    <row r="965" spans="1:104">
      <c r="A965" s="447"/>
      <c r="B965" s="448" t="s">
        <v>1581</v>
      </c>
      <c r="C965" s="449" t="str">
        <f>CONCATENATE(B946," ",C946)</f>
        <v>771 Podlahy z dlaždic a obklady</v>
      </c>
      <c r="D965" s="450"/>
      <c r="E965" s="451"/>
      <c r="F965" s="452"/>
      <c r="G965" s="453">
        <f>SUM(G946:G964)</f>
        <v>0</v>
      </c>
      <c r="O965" s="433">
        <v>4</v>
      </c>
      <c r="BA965" s="454">
        <f>SUM(BA946:BA964)</f>
        <v>0</v>
      </c>
      <c r="BB965" s="454">
        <f>SUM(BB946:BB964)</f>
        <v>0</v>
      </c>
      <c r="BC965" s="454">
        <f>SUM(BC946:BC964)</f>
        <v>0</v>
      </c>
      <c r="BD965" s="454">
        <f>SUM(BD946:BD964)</f>
        <v>0</v>
      </c>
      <c r="BE965" s="454">
        <f>SUM(BE946:BE964)</f>
        <v>0</v>
      </c>
    </row>
    <row r="966" spans="1:104">
      <c r="A966" s="426" t="s">
        <v>1356</v>
      </c>
      <c r="B966" s="427" t="s">
        <v>2488</v>
      </c>
      <c r="C966" s="428" t="s">
        <v>2489</v>
      </c>
      <c r="D966" s="429"/>
      <c r="E966" s="430"/>
      <c r="F966" s="430"/>
      <c r="G966" s="431"/>
      <c r="H966" s="432"/>
      <c r="I966" s="432"/>
      <c r="O966" s="433">
        <v>1</v>
      </c>
    </row>
    <row r="967" spans="1:104">
      <c r="A967" s="434">
        <v>228</v>
      </c>
      <c r="B967" s="435" t="s">
        <v>2490</v>
      </c>
      <c r="C967" s="436" t="s">
        <v>2491</v>
      </c>
      <c r="D967" s="437" t="s">
        <v>188</v>
      </c>
      <c r="E967" s="438">
        <v>26.4</v>
      </c>
      <c r="F967" s="438"/>
      <c r="G967" s="439">
        <f>E967*F967</f>
        <v>0</v>
      </c>
      <c r="O967" s="433">
        <v>2</v>
      </c>
      <c r="AA967" s="407">
        <v>1</v>
      </c>
      <c r="AB967" s="407">
        <v>7</v>
      </c>
      <c r="AC967" s="407">
        <v>7</v>
      </c>
      <c r="AZ967" s="407">
        <v>2</v>
      </c>
      <c r="BA967" s="407">
        <f>IF(AZ967=1,G967,0)</f>
        <v>0</v>
      </c>
      <c r="BB967" s="407">
        <f>IF(AZ967=2,G967,0)</f>
        <v>0</v>
      </c>
      <c r="BC967" s="407">
        <f>IF(AZ967=3,G967,0)</f>
        <v>0</v>
      </c>
      <c r="BD967" s="407">
        <f>IF(AZ967=4,G967,0)</f>
        <v>0</v>
      </c>
      <c r="BE967" s="407">
        <f>IF(AZ967=5,G967,0)</f>
        <v>0</v>
      </c>
      <c r="CA967" s="440">
        <v>1</v>
      </c>
      <c r="CB967" s="440">
        <v>7</v>
      </c>
      <c r="CZ967" s="407">
        <v>0</v>
      </c>
    </row>
    <row r="968" spans="1:104">
      <c r="A968" s="441"/>
      <c r="B968" s="442"/>
      <c r="C968" s="931" t="s">
        <v>2492</v>
      </c>
      <c r="D968" s="932"/>
      <c r="E968" s="443">
        <v>0</v>
      </c>
      <c r="F968" s="444"/>
      <c r="G968" s="445"/>
      <c r="M968" s="446" t="s">
        <v>2492</v>
      </c>
      <c r="O968" s="433"/>
    </row>
    <row r="969" spans="1:104">
      <c r="A969" s="441"/>
      <c r="B969" s="442"/>
      <c r="C969" s="931" t="s">
        <v>2493</v>
      </c>
      <c r="D969" s="932"/>
      <c r="E969" s="443">
        <v>7.2</v>
      </c>
      <c r="F969" s="444"/>
      <c r="G969" s="445"/>
      <c r="M969" s="446" t="s">
        <v>2493</v>
      </c>
      <c r="O969" s="433"/>
    </row>
    <row r="970" spans="1:104">
      <c r="A970" s="441"/>
      <c r="B970" s="442"/>
      <c r="C970" s="931" t="s">
        <v>2494</v>
      </c>
      <c r="D970" s="932"/>
      <c r="E970" s="443">
        <v>19.2</v>
      </c>
      <c r="F970" s="444"/>
      <c r="G970" s="445"/>
      <c r="M970" s="446" t="s">
        <v>2494</v>
      </c>
      <c r="O970" s="433"/>
    </row>
    <row r="971" spans="1:104">
      <c r="A971" s="447"/>
      <c r="B971" s="448" t="s">
        <v>1581</v>
      </c>
      <c r="C971" s="449" t="str">
        <f>CONCATENATE(B966," ",C966)</f>
        <v>773 Podlahy teracové</v>
      </c>
      <c r="D971" s="450"/>
      <c r="E971" s="451"/>
      <c r="F971" s="452"/>
      <c r="G971" s="453">
        <f>SUM(G966:G970)</f>
        <v>0</v>
      </c>
      <c r="O971" s="433">
        <v>4</v>
      </c>
      <c r="BA971" s="454">
        <f>SUM(BA966:BA970)</f>
        <v>0</v>
      </c>
      <c r="BB971" s="454">
        <f>SUM(BB966:BB970)</f>
        <v>0</v>
      </c>
      <c r="BC971" s="454">
        <f>SUM(BC966:BC970)</f>
        <v>0</v>
      </c>
      <c r="BD971" s="454">
        <f>SUM(BD966:BD970)</f>
        <v>0</v>
      </c>
      <c r="BE971" s="454">
        <f>SUM(BE966:BE970)</f>
        <v>0</v>
      </c>
    </row>
    <row r="972" spans="1:104">
      <c r="A972" s="426" t="s">
        <v>1356</v>
      </c>
      <c r="B972" s="427" t="s">
        <v>2495</v>
      </c>
      <c r="C972" s="428" t="s">
        <v>2496</v>
      </c>
      <c r="D972" s="429"/>
      <c r="E972" s="430"/>
      <c r="F972" s="430"/>
      <c r="G972" s="431"/>
      <c r="H972" s="432"/>
      <c r="I972" s="432"/>
      <c r="O972" s="433">
        <v>1</v>
      </c>
    </row>
    <row r="973" spans="1:104" ht="22.5">
      <c r="A973" s="434">
        <v>229</v>
      </c>
      <c r="B973" s="435" t="s">
        <v>2497</v>
      </c>
      <c r="C973" s="436" t="s">
        <v>2498</v>
      </c>
      <c r="D973" s="437" t="s">
        <v>166</v>
      </c>
      <c r="E973" s="438">
        <v>147.78</v>
      </c>
      <c r="F973" s="438"/>
      <c r="G973" s="439">
        <f>E973*F973</f>
        <v>0</v>
      </c>
      <c r="O973" s="433">
        <v>2</v>
      </c>
      <c r="AA973" s="407">
        <v>1</v>
      </c>
      <c r="AB973" s="407">
        <v>7</v>
      </c>
      <c r="AC973" s="407">
        <v>7</v>
      </c>
      <c r="AZ973" s="407">
        <v>2</v>
      </c>
      <c r="BA973" s="407">
        <f>IF(AZ973=1,G973,0)</f>
        <v>0</v>
      </c>
      <c r="BB973" s="407">
        <f>IF(AZ973=2,G973,0)</f>
        <v>0</v>
      </c>
      <c r="BC973" s="407">
        <f>IF(AZ973=3,G973,0)</f>
        <v>0</v>
      </c>
      <c r="BD973" s="407">
        <f>IF(AZ973=4,G973,0)</f>
        <v>0</v>
      </c>
      <c r="BE973" s="407">
        <f>IF(AZ973=5,G973,0)</f>
        <v>0</v>
      </c>
      <c r="CA973" s="440">
        <v>1</v>
      </c>
      <c r="CB973" s="440">
        <v>7</v>
      </c>
      <c r="CZ973" s="407">
        <v>2.5000000000000001E-4</v>
      </c>
    </row>
    <row r="974" spans="1:104">
      <c r="A974" s="441"/>
      <c r="B974" s="442"/>
      <c r="C974" s="931" t="s">
        <v>2499</v>
      </c>
      <c r="D974" s="932"/>
      <c r="E974" s="443">
        <v>0</v>
      </c>
      <c r="F974" s="444"/>
      <c r="G974" s="445"/>
      <c r="M974" s="446" t="s">
        <v>2499</v>
      </c>
      <c r="O974" s="433"/>
    </row>
    <row r="975" spans="1:104" ht="22.5">
      <c r="A975" s="441"/>
      <c r="B975" s="442"/>
      <c r="C975" s="931" t="s">
        <v>2500</v>
      </c>
      <c r="D975" s="932"/>
      <c r="E975" s="443">
        <v>0</v>
      </c>
      <c r="F975" s="444"/>
      <c r="G975" s="445"/>
      <c r="M975" s="446" t="s">
        <v>2500</v>
      </c>
      <c r="O975" s="433"/>
    </row>
    <row r="976" spans="1:104">
      <c r="A976" s="441"/>
      <c r="B976" s="442"/>
      <c r="C976" s="931" t="s">
        <v>2501</v>
      </c>
      <c r="D976" s="932"/>
      <c r="E976" s="443">
        <v>0</v>
      </c>
      <c r="F976" s="444"/>
      <c r="G976" s="445"/>
      <c r="M976" s="446" t="s">
        <v>2501</v>
      </c>
      <c r="O976" s="433"/>
    </row>
    <row r="977" spans="1:104">
      <c r="A977" s="441"/>
      <c r="B977" s="442"/>
      <c r="C977" s="931" t="s">
        <v>2502</v>
      </c>
      <c r="D977" s="932"/>
      <c r="E977" s="443">
        <v>0</v>
      </c>
      <c r="F977" s="444"/>
      <c r="G977" s="445"/>
      <c r="M977" s="446" t="s">
        <v>2502</v>
      </c>
      <c r="O977" s="433"/>
    </row>
    <row r="978" spans="1:104">
      <c r="A978" s="441"/>
      <c r="B978" s="442"/>
      <c r="C978" s="931" t="s">
        <v>2503</v>
      </c>
      <c r="D978" s="932"/>
      <c r="E978" s="443">
        <v>24.65</v>
      </c>
      <c r="F978" s="444"/>
      <c r="G978" s="445"/>
      <c r="M978" s="446" t="s">
        <v>2503</v>
      </c>
      <c r="O978" s="433"/>
    </row>
    <row r="979" spans="1:104">
      <c r="A979" s="441"/>
      <c r="B979" s="442"/>
      <c r="C979" s="931" t="s">
        <v>2504</v>
      </c>
      <c r="D979" s="932"/>
      <c r="E979" s="443">
        <v>26.21</v>
      </c>
      <c r="F979" s="444"/>
      <c r="G979" s="445"/>
      <c r="M979" s="446" t="s">
        <v>2504</v>
      </c>
      <c r="O979" s="433"/>
    </row>
    <row r="980" spans="1:104">
      <c r="A980" s="441"/>
      <c r="B980" s="442"/>
      <c r="C980" s="931" t="s">
        <v>2505</v>
      </c>
      <c r="D980" s="932"/>
      <c r="E980" s="443">
        <v>33.840000000000003</v>
      </c>
      <c r="F980" s="444"/>
      <c r="G980" s="445"/>
      <c r="M980" s="446" t="s">
        <v>2505</v>
      </c>
      <c r="O980" s="433"/>
    </row>
    <row r="981" spans="1:104">
      <c r="A981" s="441"/>
      <c r="B981" s="442"/>
      <c r="C981" s="931" t="s">
        <v>2506</v>
      </c>
      <c r="D981" s="932"/>
      <c r="E981" s="443">
        <v>-22</v>
      </c>
      <c r="F981" s="444"/>
      <c r="G981" s="445"/>
      <c r="M981" s="446" t="s">
        <v>2506</v>
      </c>
      <c r="O981" s="433"/>
    </row>
    <row r="982" spans="1:104">
      <c r="A982" s="441"/>
      <c r="B982" s="442"/>
      <c r="C982" s="931" t="s">
        <v>2507</v>
      </c>
      <c r="D982" s="932"/>
      <c r="E982" s="443">
        <v>36.17</v>
      </c>
      <c r="F982" s="444"/>
      <c r="G982" s="445"/>
      <c r="M982" s="446" t="s">
        <v>2507</v>
      </c>
      <c r="O982" s="433"/>
    </row>
    <row r="983" spans="1:104">
      <c r="A983" s="441"/>
      <c r="B983" s="442"/>
      <c r="C983" s="931" t="s">
        <v>2508</v>
      </c>
      <c r="D983" s="932"/>
      <c r="E983" s="443">
        <v>49.45</v>
      </c>
      <c r="F983" s="444"/>
      <c r="G983" s="445"/>
      <c r="M983" s="446" t="s">
        <v>2508</v>
      </c>
      <c r="O983" s="433"/>
    </row>
    <row r="984" spans="1:104">
      <c r="A984" s="441"/>
      <c r="B984" s="442"/>
      <c r="C984" s="931" t="s">
        <v>2509</v>
      </c>
      <c r="D984" s="932"/>
      <c r="E984" s="443">
        <v>-0.54</v>
      </c>
      <c r="F984" s="444"/>
      <c r="G984" s="445"/>
      <c r="M984" s="446" t="s">
        <v>2509</v>
      </c>
      <c r="O984" s="433"/>
    </row>
    <row r="985" spans="1:104">
      <c r="A985" s="434">
        <v>230</v>
      </c>
      <c r="B985" s="435" t="s">
        <v>2510</v>
      </c>
      <c r="C985" s="436" t="s">
        <v>2511</v>
      </c>
      <c r="D985" s="437" t="s">
        <v>166</v>
      </c>
      <c r="E985" s="438">
        <v>172.715</v>
      </c>
      <c r="F985" s="438"/>
      <c r="G985" s="439">
        <f>E985*F985</f>
        <v>0</v>
      </c>
      <c r="O985" s="433">
        <v>2</v>
      </c>
      <c r="AA985" s="407">
        <v>1</v>
      </c>
      <c r="AB985" s="407">
        <v>7</v>
      </c>
      <c r="AC985" s="407">
        <v>7</v>
      </c>
      <c r="AZ985" s="407">
        <v>2</v>
      </c>
      <c r="BA985" s="407">
        <f>IF(AZ985=1,G985,0)</f>
        <v>0</v>
      </c>
      <c r="BB985" s="407">
        <f>IF(AZ985=2,G985,0)</f>
        <v>0</v>
      </c>
      <c r="BC985" s="407">
        <f>IF(AZ985=3,G985,0)</f>
        <v>0</v>
      </c>
      <c r="BD985" s="407">
        <f>IF(AZ985=4,G985,0)</f>
        <v>0</v>
      </c>
      <c r="BE985" s="407">
        <f>IF(AZ985=5,G985,0)</f>
        <v>0</v>
      </c>
      <c r="CA985" s="440">
        <v>1</v>
      </c>
      <c r="CB985" s="440">
        <v>7</v>
      </c>
      <c r="CZ985" s="407">
        <v>0</v>
      </c>
    </row>
    <row r="986" spans="1:104">
      <c r="A986" s="441"/>
      <c r="B986" s="442"/>
      <c r="C986" s="931" t="s">
        <v>2512</v>
      </c>
      <c r="D986" s="932"/>
      <c r="E986" s="443">
        <v>0</v>
      </c>
      <c r="F986" s="444"/>
      <c r="G986" s="445"/>
      <c r="M986" s="446" t="s">
        <v>2512</v>
      </c>
      <c r="O986" s="433"/>
    </row>
    <row r="987" spans="1:104">
      <c r="A987" s="441"/>
      <c r="B987" s="442"/>
      <c r="C987" s="931" t="s">
        <v>1755</v>
      </c>
      <c r="D987" s="932"/>
      <c r="E987" s="443">
        <v>24.36</v>
      </c>
      <c r="F987" s="444"/>
      <c r="G987" s="445"/>
      <c r="M987" s="446" t="s">
        <v>1755</v>
      </c>
      <c r="O987" s="433"/>
    </row>
    <row r="988" spans="1:104">
      <c r="A988" s="441"/>
      <c r="B988" s="442"/>
      <c r="C988" s="931" t="s">
        <v>1756</v>
      </c>
      <c r="D988" s="932"/>
      <c r="E988" s="443">
        <v>61.74</v>
      </c>
      <c r="F988" s="444"/>
      <c r="G988" s="445"/>
      <c r="M988" s="446" t="s">
        <v>1756</v>
      </c>
      <c r="O988" s="433"/>
    </row>
    <row r="989" spans="1:104">
      <c r="A989" s="441"/>
      <c r="B989" s="442"/>
      <c r="C989" s="931" t="s">
        <v>2513</v>
      </c>
      <c r="D989" s="932"/>
      <c r="E989" s="443">
        <v>33.11</v>
      </c>
      <c r="F989" s="444"/>
      <c r="G989" s="445"/>
      <c r="M989" s="446" t="s">
        <v>2513</v>
      </c>
      <c r="O989" s="433"/>
    </row>
    <row r="990" spans="1:104">
      <c r="A990" s="441"/>
      <c r="B990" s="442"/>
      <c r="C990" s="931" t="s">
        <v>2514</v>
      </c>
      <c r="D990" s="932"/>
      <c r="E990" s="443">
        <v>53.505000000000003</v>
      </c>
      <c r="F990" s="444"/>
      <c r="G990" s="445"/>
      <c r="M990" s="446" t="s">
        <v>2514</v>
      </c>
      <c r="O990" s="433"/>
    </row>
    <row r="991" spans="1:104">
      <c r="A991" s="434">
        <v>231</v>
      </c>
      <c r="B991" s="435" t="s">
        <v>2515</v>
      </c>
      <c r="C991" s="436" t="s">
        <v>2516</v>
      </c>
      <c r="D991" s="437" t="s">
        <v>166</v>
      </c>
      <c r="E991" s="438">
        <v>155.16900000000001</v>
      </c>
      <c r="F991" s="438"/>
      <c r="G991" s="439">
        <f>E991*F991</f>
        <v>0</v>
      </c>
      <c r="O991" s="433">
        <v>2</v>
      </c>
      <c r="AA991" s="407">
        <v>3</v>
      </c>
      <c r="AB991" s="407">
        <v>7</v>
      </c>
      <c r="AC991" s="407">
        <v>28410001</v>
      </c>
      <c r="AZ991" s="407">
        <v>2</v>
      </c>
      <c r="BA991" s="407">
        <f>IF(AZ991=1,G991,0)</f>
        <v>0</v>
      </c>
      <c r="BB991" s="407">
        <f>IF(AZ991=2,G991,0)</f>
        <v>0</v>
      </c>
      <c r="BC991" s="407">
        <f>IF(AZ991=3,G991,0)</f>
        <v>0</v>
      </c>
      <c r="BD991" s="407">
        <f>IF(AZ991=4,G991,0)</f>
        <v>0</v>
      </c>
      <c r="BE991" s="407">
        <f>IF(AZ991=5,G991,0)</f>
        <v>0</v>
      </c>
      <c r="CA991" s="440">
        <v>3</v>
      </c>
      <c r="CB991" s="440">
        <v>7</v>
      </c>
      <c r="CZ991" s="407">
        <v>2.3E-3</v>
      </c>
    </row>
    <row r="992" spans="1:104" ht="22.5">
      <c r="A992" s="441"/>
      <c r="B992" s="442"/>
      <c r="C992" s="931" t="s">
        <v>2500</v>
      </c>
      <c r="D992" s="932"/>
      <c r="E992" s="443">
        <v>0</v>
      </c>
      <c r="F992" s="444"/>
      <c r="G992" s="445"/>
      <c r="M992" s="446" t="s">
        <v>2500</v>
      </c>
      <c r="O992" s="433"/>
    </row>
    <row r="993" spans="1:57" ht="22.5">
      <c r="A993" s="441"/>
      <c r="B993" s="442"/>
      <c r="C993" s="931" t="s">
        <v>2517</v>
      </c>
      <c r="D993" s="932"/>
      <c r="E993" s="443">
        <v>0</v>
      </c>
      <c r="F993" s="444"/>
      <c r="G993" s="445"/>
      <c r="M993" s="446" t="s">
        <v>2517</v>
      </c>
      <c r="O993" s="433"/>
    </row>
    <row r="994" spans="1:57">
      <c r="A994" s="441"/>
      <c r="B994" s="442"/>
      <c r="C994" s="931" t="s">
        <v>2518</v>
      </c>
      <c r="D994" s="932"/>
      <c r="E994" s="443">
        <v>0</v>
      </c>
      <c r="F994" s="444"/>
      <c r="G994" s="445"/>
      <c r="M994" s="446" t="s">
        <v>2518</v>
      </c>
      <c r="O994" s="433"/>
    </row>
    <row r="995" spans="1:57">
      <c r="A995" s="441"/>
      <c r="B995" s="442"/>
      <c r="C995" s="931" t="s">
        <v>2519</v>
      </c>
      <c r="D995" s="932"/>
      <c r="E995" s="443">
        <v>0</v>
      </c>
      <c r="F995" s="444"/>
      <c r="G995" s="445"/>
      <c r="M995" s="446" t="s">
        <v>2519</v>
      </c>
      <c r="O995" s="433"/>
    </row>
    <row r="996" spans="1:57">
      <c r="A996" s="441"/>
      <c r="B996" s="442"/>
      <c r="C996" s="931" t="s">
        <v>2520</v>
      </c>
      <c r="D996" s="932"/>
      <c r="E996" s="443">
        <v>0</v>
      </c>
      <c r="F996" s="444"/>
      <c r="G996" s="445"/>
      <c r="M996" s="446" t="s">
        <v>2520</v>
      </c>
      <c r="O996" s="433"/>
    </row>
    <row r="997" spans="1:57">
      <c r="A997" s="441"/>
      <c r="B997" s="442"/>
      <c r="C997" s="931" t="s">
        <v>2521</v>
      </c>
      <c r="D997" s="932"/>
      <c r="E997" s="443">
        <v>0</v>
      </c>
      <c r="F997" s="444"/>
      <c r="G997" s="445"/>
      <c r="M997" s="446" t="s">
        <v>2521</v>
      </c>
      <c r="O997" s="433"/>
    </row>
    <row r="998" spans="1:57" ht="22.5">
      <c r="A998" s="441"/>
      <c r="B998" s="442"/>
      <c r="C998" s="931" t="s">
        <v>2522</v>
      </c>
      <c r="D998" s="932"/>
      <c r="E998" s="443">
        <v>0</v>
      </c>
      <c r="F998" s="444"/>
      <c r="G998" s="445"/>
      <c r="M998" s="446" t="s">
        <v>2522</v>
      </c>
      <c r="O998" s="433"/>
    </row>
    <row r="999" spans="1:57">
      <c r="A999" s="441"/>
      <c r="B999" s="442"/>
      <c r="C999" s="931" t="s">
        <v>2523</v>
      </c>
      <c r="D999" s="932"/>
      <c r="E999" s="443">
        <v>0</v>
      </c>
      <c r="F999" s="444"/>
      <c r="G999" s="445"/>
      <c r="M999" s="446" t="s">
        <v>2523</v>
      </c>
      <c r="O999" s="433"/>
    </row>
    <row r="1000" spans="1:57">
      <c r="A1000" s="441"/>
      <c r="B1000" s="442"/>
      <c r="C1000" s="931" t="s">
        <v>2524</v>
      </c>
      <c r="D1000" s="932"/>
      <c r="E1000" s="443">
        <v>0</v>
      </c>
      <c r="F1000" s="444"/>
      <c r="G1000" s="445"/>
      <c r="M1000" s="446" t="s">
        <v>2524</v>
      </c>
      <c r="O1000" s="433"/>
    </row>
    <row r="1001" spans="1:57">
      <c r="A1001" s="441"/>
      <c r="B1001" s="442"/>
      <c r="C1001" s="931" t="s">
        <v>2525</v>
      </c>
      <c r="D1001" s="932"/>
      <c r="E1001" s="443">
        <v>0</v>
      </c>
      <c r="F1001" s="444"/>
      <c r="G1001" s="445"/>
      <c r="M1001" s="446" t="s">
        <v>2525</v>
      </c>
      <c r="O1001" s="433"/>
    </row>
    <row r="1002" spans="1:57">
      <c r="A1002" s="441"/>
      <c r="B1002" s="442"/>
      <c r="C1002" s="931" t="s">
        <v>2501</v>
      </c>
      <c r="D1002" s="932"/>
      <c r="E1002" s="443">
        <v>0</v>
      </c>
      <c r="F1002" s="444"/>
      <c r="G1002" s="445"/>
      <c r="M1002" s="446" t="s">
        <v>2501</v>
      </c>
      <c r="O1002" s="433"/>
    </row>
    <row r="1003" spans="1:57">
      <c r="A1003" s="441"/>
      <c r="B1003" s="442"/>
      <c r="C1003" s="931" t="s">
        <v>2526</v>
      </c>
      <c r="D1003" s="932"/>
      <c r="E1003" s="443">
        <v>155.16900000000001</v>
      </c>
      <c r="F1003" s="444"/>
      <c r="G1003" s="445"/>
      <c r="M1003" s="446" t="s">
        <v>2526</v>
      </c>
      <c r="O1003" s="433"/>
    </row>
    <row r="1004" spans="1:57" ht="22.5">
      <c r="A1004" s="434">
        <v>232</v>
      </c>
      <c r="B1004" s="435" t="s">
        <v>2713</v>
      </c>
      <c r="C1004" s="436" t="s">
        <v>2714</v>
      </c>
      <c r="D1004" s="437" t="s">
        <v>188</v>
      </c>
      <c r="E1004" s="438">
        <v>81.45</v>
      </c>
      <c r="F1004" s="438"/>
      <c r="G1004" s="439">
        <f>E1004*F1004</f>
        <v>0</v>
      </c>
      <c r="M1004" s="446"/>
      <c r="O1004" s="433"/>
      <c r="AA1004" s="407">
        <v>3</v>
      </c>
      <c r="AB1004" s="407">
        <v>7</v>
      </c>
      <c r="AC1004" s="407">
        <v>28410001</v>
      </c>
      <c r="AZ1004" s="407">
        <v>2</v>
      </c>
      <c r="BA1004" s="407">
        <f>IF(AZ1004=1,G1004,0)</f>
        <v>0</v>
      </c>
      <c r="BB1004" s="407">
        <f>IF(AZ1004=2,G1004,0)</f>
        <v>0</v>
      </c>
      <c r="BC1004" s="407">
        <f>IF(AZ1004=3,G1004,0)</f>
        <v>0</v>
      </c>
      <c r="BD1004" s="407">
        <f>IF(AZ1004=4,G1004,0)</f>
        <v>0</v>
      </c>
      <c r="BE1004" s="407">
        <f>IF(AZ1004=5,G1004,0)</f>
        <v>0</v>
      </c>
    </row>
    <row r="1005" spans="1:57">
      <c r="A1005" s="441"/>
      <c r="B1005" s="442"/>
      <c r="C1005" s="931" t="s">
        <v>2715</v>
      </c>
      <c r="D1005" s="932"/>
      <c r="E1005" s="443">
        <v>23.6</v>
      </c>
      <c r="F1005" s="444"/>
      <c r="G1005" s="445"/>
      <c r="M1005" s="446"/>
      <c r="O1005" s="433"/>
    </row>
    <row r="1006" spans="1:57">
      <c r="A1006" s="441"/>
      <c r="B1006" s="442"/>
      <c r="C1006" s="931" t="s">
        <v>2716</v>
      </c>
      <c r="D1006" s="932"/>
      <c r="E1006" s="443">
        <v>0.9</v>
      </c>
      <c r="F1006" s="444"/>
      <c r="G1006" s="445"/>
      <c r="M1006" s="446"/>
      <c r="O1006" s="433"/>
    </row>
    <row r="1007" spans="1:57">
      <c r="A1007" s="441"/>
      <c r="B1007" s="442"/>
      <c r="C1007" s="931" t="s">
        <v>2717</v>
      </c>
      <c r="D1007" s="932"/>
      <c r="E1007" s="443">
        <v>-5.4</v>
      </c>
      <c r="F1007" s="444"/>
      <c r="G1007" s="445"/>
      <c r="M1007" s="446"/>
      <c r="O1007" s="433"/>
    </row>
    <row r="1008" spans="1:57">
      <c r="A1008" s="441"/>
      <c r="B1008" s="442"/>
      <c r="C1008" s="931" t="s">
        <v>2718</v>
      </c>
      <c r="D1008" s="932"/>
      <c r="E1008" s="443">
        <v>27.05</v>
      </c>
      <c r="F1008" s="444"/>
      <c r="G1008" s="445"/>
      <c r="M1008" s="446"/>
      <c r="O1008" s="433"/>
    </row>
    <row r="1009" spans="1:104">
      <c r="A1009" s="441"/>
      <c r="B1009" s="442"/>
      <c r="C1009" s="931" t="s">
        <v>2719</v>
      </c>
      <c r="D1009" s="932"/>
      <c r="E1009" s="443">
        <v>1.1000000000000001</v>
      </c>
      <c r="F1009" s="444"/>
      <c r="G1009" s="445"/>
      <c r="M1009" s="446"/>
      <c r="O1009" s="433"/>
    </row>
    <row r="1010" spans="1:104">
      <c r="A1010" s="441"/>
      <c r="B1010" s="442"/>
      <c r="C1010" s="931" t="s">
        <v>2720</v>
      </c>
      <c r="D1010" s="932"/>
      <c r="E1010" s="443">
        <v>-3.7</v>
      </c>
      <c r="F1010" s="444"/>
      <c r="G1010" s="445"/>
      <c r="M1010" s="446"/>
      <c r="O1010" s="433"/>
    </row>
    <row r="1011" spans="1:104">
      <c r="A1011" s="441"/>
      <c r="B1011" s="442"/>
      <c r="C1011" s="931" t="s">
        <v>2721</v>
      </c>
      <c r="D1011" s="932"/>
      <c r="E1011" s="443">
        <v>41.9</v>
      </c>
      <c r="F1011" s="444"/>
      <c r="G1011" s="445"/>
      <c r="M1011" s="446"/>
      <c r="O1011" s="433"/>
    </row>
    <row r="1012" spans="1:104">
      <c r="A1012" s="441"/>
      <c r="B1012" s="442"/>
      <c r="C1012" s="931" t="s">
        <v>2722</v>
      </c>
      <c r="D1012" s="932"/>
      <c r="E1012" s="443">
        <v>2.5</v>
      </c>
      <c r="F1012" s="444"/>
      <c r="G1012" s="445"/>
      <c r="M1012" s="446"/>
      <c r="O1012" s="433"/>
    </row>
    <row r="1013" spans="1:104">
      <c r="A1013" s="441"/>
      <c r="B1013" s="442"/>
      <c r="C1013" s="931" t="s">
        <v>2723</v>
      </c>
      <c r="D1013" s="932"/>
      <c r="E1013" s="443">
        <v>-6.5</v>
      </c>
      <c r="F1013" s="444"/>
      <c r="G1013" s="445"/>
      <c r="M1013" s="446"/>
      <c r="O1013" s="433"/>
    </row>
    <row r="1014" spans="1:104">
      <c r="A1014" s="434">
        <v>233</v>
      </c>
      <c r="B1014" s="435" t="s">
        <v>2527</v>
      </c>
      <c r="C1014" s="436" t="s">
        <v>2528</v>
      </c>
      <c r="D1014" s="437" t="s">
        <v>1674</v>
      </c>
      <c r="E1014" s="438">
        <f>0.3938337+0.05</f>
        <v>0.4438337</v>
      </c>
      <c r="F1014" s="438"/>
      <c r="G1014" s="439">
        <f>E1014*F1014</f>
        <v>0</v>
      </c>
      <c r="O1014" s="433">
        <v>2</v>
      </c>
      <c r="AA1014" s="407">
        <v>7</v>
      </c>
      <c r="AB1014" s="407">
        <v>1001</v>
      </c>
      <c r="AC1014" s="407">
        <v>5</v>
      </c>
      <c r="AZ1014" s="407">
        <v>2</v>
      </c>
      <c r="BA1014" s="407">
        <f>IF(AZ1014=1,G1014,0)</f>
        <v>0</v>
      </c>
      <c r="BB1014" s="407">
        <f>IF(AZ1014=2,G1014,0)</f>
        <v>0</v>
      </c>
      <c r="BC1014" s="407">
        <f>IF(AZ1014=3,G1014,0)</f>
        <v>0</v>
      </c>
      <c r="BD1014" s="407">
        <f>IF(AZ1014=4,G1014,0)</f>
        <v>0</v>
      </c>
      <c r="BE1014" s="407">
        <f>IF(AZ1014=5,G1014,0)</f>
        <v>0</v>
      </c>
      <c r="CA1014" s="440">
        <v>7</v>
      </c>
      <c r="CB1014" s="440">
        <v>1001</v>
      </c>
      <c r="CZ1014" s="407">
        <v>0</v>
      </c>
    </row>
    <row r="1015" spans="1:104">
      <c r="A1015" s="447"/>
      <c r="B1015" s="448" t="s">
        <v>1581</v>
      </c>
      <c r="C1015" s="449" t="str">
        <f>CONCATENATE(B972," ",C972)</f>
        <v>776 Podlahy povlakové</v>
      </c>
      <c r="D1015" s="450"/>
      <c r="E1015" s="451"/>
      <c r="F1015" s="452"/>
      <c r="G1015" s="453">
        <f>SUM(G972:G1014)</f>
        <v>0</v>
      </c>
      <c r="O1015" s="433">
        <v>4</v>
      </c>
      <c r="BA1015" s="454">
        <f>SUM(BA972:BA1014)</f>
        <v>0</v>
      </c>
      <c r="BB1015" s="454">
        <f>SUM(BB972:BB1014)</f>
        <v>0</v>
      </c>
      <c r="BC1015" s="454">
        <f>SUM(BC972:BC1014)</f>
        <v>0</v>
      </c>
      <c r="BD1015" s="454">
        <f>SUM(BD972:BD1014)</f>
        <v>0</v>
      </c>
      <c r="BE1015" s="454">
        <f>SUM(BE972:BE1014)</f>
        <v>0</v>
      </c>
    </row>
    <row r="1016" spans="1:104">
      <c r="A1016" s="426" t="s">
        <v>1356</v>
      </c>
      <c r="B1016" s="427" t="s">
        <v>2529</v>
      </c>
      <c r="C1016" s="428" t="s">
        <v>2530</v>
      </c>
      <c r="D1016" s="429"/>
      <c r="E1016" s="430"/>
      <c r="F1016" s="430"/>
      <c r="G1016" s="431"/>
      <c r="H1016" s="432"/>
      <c r="I1016" s="432"/>
      <c r="O1016" s="433">
        <v>1</v>
      </c>
    </row>
    <row r="1017" spans="1:104">
      <c r="A1017" s="434">
        <v>233</v>
      </c>
      <c r="B1017" s="435" t="s">
        <v>2531</v>
      </c>
      <c r="C1017" s="436" t="s">
        <v>2532</v>
      </c>
      <c r="D1017" s="437" t="s">
        <v>166</v>
      </c>
      <c r="E1017" s="438">
        <v>22.29</v>
      </c>
      <c r="F1017" s="438"/>
      <c r="G1017" s="439">
        <f>E1017*F1017</f>
        <v>0</v>
      </c>
      <c r="O1017" s="433">
        <v>2</v>
      </c>
      <c r="AA1017" s="407">
        <v>1</v>
      </c>
      <c r="AB1017" s="407">
        <v>7</v>
      </c>
      <c r="AC1017" s="407">
        <v>7</v>
      </c>
      <c r="AZ1017" s="407">
        <v>2</v>
      </c>
      <c r="BA1017" s="407">
        <f>IF(AZ1017=1,G1017,0)</f>
        <v>0</v>
      </c>
      <c r="BB1017" s="407">
        <f>IF(AZ1017=2,G1017,0)</f>
        <v>0</v>
      </c>
      <c r="BC1017" s="407">
        <f>IF(AZ1017=3,G1017,0)</f>
        <v>0</v>
      </c>
      <c r="BD1017" s="407">
        <f>IF(AZ1017=4,G1017,0)</f>
        <v>0</v>
      </c>
      <c r="BE1017" s="407">
        <f>IF(AZ1017=5,G1017,0)</f>
        <v>0</v>
      </c>
      <c r="CA1017" s="440">
        <v>1</v>
      </c>
      <c r="CB1017" s="440">
        <v>7</v>
      </c>
      <c r="CZ1017" s="407">
        <v>4.6100000000000004E-3</v>
      </c>
    </row>
    <row r="1018" spans="1:104">
      <c r="A1018" s="441"/>
      <c r="B1018" s="442"/>
      <c r="C1018" s="931" t="s">
        <v>2105</v>
      </c>
      <c r="D1018" s="932"/>
      <c r="E1018" s="443">
        <v>22.29</v>
      </c>
      <c r="F1018" s="444"/>
      <c r="G1018" s="445"/>
      <c r="M1018" s="446" t="s">
        <v>2105</v>
      </c>
      <c r="O1018" s="433"/>
    </row>
    <row r="1019" spans="1:104">
      <c r="A1019" s="434">
        <v>234</v>
      </c>
      <c r="B1019" s="435" t="s">
        <v>2533</v>
      </c>
      <c r="C1019" s="436" t="s">
        <v>2534</v>
      </c>
      <c r="D1019" s="437" t="s">
        <v>166</v>
      </c>
      <c r="E1019" s="438">
        <v>191.06829999999999</v>
      </c>
      <c r="F1019" s="438"/>
      <c r="G1019" s="439">
        <f>E1019*F1019</f>
        <v>0</v>
      </c>
      <c r="O1019" s="433">
        <v>2</v>
      </c>
      <c r="AA1019" s="407">
        <v>12</v>
      </c>
      <c r="AB1019" s="407">
        <v>0</v>
      </c>
      <c r="AC1019" s="407">
        <v>266</v>
      </c>
      <c r="AZ1019" s="407">
        <v>2</v>
      </c>
      <c r="BA1019" s="407">
        <f>IF(AZ1019=1,G1019,0)</f>
        <v>0</v>
      </c>
      <c r="BB1019" s="407">
        <f>IF(AZ1019=2,G1019,0)</f>
        <v>0</v>
      </c>
      <c r="BC1019" s="407">
        <f>IF(AZ1019=3,G1019,0)</f>
        <v>0</v>
      </c>
      <c r="BD1019" s="407">
        <f>IF(AZ1019=4,G1019,0)</f>
        <v>0</v>
      </c>
      <c r="BE1019" s="407">
        <f>IF(AZ1019=5,G1019,0)</f>
        <v>0</v>
      </c>
      <c r="CA1019" s="440">
        <v>12</v>
      </c>
      <c r="CB1019" s="440">
        <v>0</v>
      </c>
      <c r="CZ1019" s="407">
        <v>9.7099999999999999E-3</v>
      </c>
    </row>
    <row r="1020" spans="1:104">
      <c r="A1020" s="441"/>
      <c r="B1020" s="442"/>
      <c r="C1020" s="931" t="s">
        <v>1842</v>
      </c>
      <c r="D1020" s="932"/>
      <c r="E1020" s="443">
        <v>0</v>
      </c>
      <c r="F1020" s="444"/>
      <c r="G1020" s="445"/>
      <c r="M1020" s="446" t="s">
        <v>1842</v>
      </c>
      <c r="O1020" s="433"/>
    </row>
    <row r="1021" spans="1:104">
      <c r="A1021" s="441"/>
      <c r="B1021" s="442"/>
      <c r="C1021" s="931" t="s">
        <v>1907</v>
      </c>
      <c r="D1021" s="932"/>
      <c r="E1021" s="443">
        <v>0.19600000000000001</v>
      </c>
      <c r="F1021" s="444"/>
      <c r="G1021" s="445"/>
      <c r="M1021" s="446" t="s">
        <v>1907</v>
      </c>
      <c r="O1021" s="433"/>
    </row>
    <row r="1022" spans="1:104">
      <c r="A1022" s="441"/>
      <c r="B1022" s="442"/>
      <c r="C1022" s="931" t="s">
        <v>2535</v>
      </c>
      <c r="D1022" s="932"/>
      <c r="E1022" s="443">
        <v>0</v>
      </c>
      <c r="F1022" s="444"/>
      <c r="G1022" s="445"/>
      <c r="M1022" s="446" t="s">
        <v>2535</v>
      </c>
      <c r="O1022" s="433"/>
    </row>
    <row r="1023" spans="1:104">
      <c r="A1023" s="441"/>
      <c r="B1023" s="442"/>
      <c r="C1023" s="931" t="s">
        <v>1898</v>
      </c>
      <c r="D1023" s="932"/>
      <c r="E1023" s="443">
        <v>24.03</v>
      </c>
      <c r="F1023" s="444"/>
      <c r="G1023" s="445"/>
      <c r="M1023" s="446" t="s">
        <v>1898</v>
      </c>
      <c r="O1023" s="433"/>
    </row>
    <row r="1024" spans="1:104">
      <c r="A1024" s="441"/>
      <c r="B1024" s="442"/>
      <c r="C1024" s="931" t="s">
        <v>1899</v>
      </c>
      <c r="D1024" s="932"/>
      <c r="E1024" s="443">
        <v>-0.19600000000000001</v>
      </c>
      <c r="F1024" s="444"/>
      <c r="G1024" s="445"/>
      <c r="M1024" s="446" t="s">
        <v>1899</v>
      </c>
      <c r="O1024" s="433"/>
    </row>
    <row r="1025" spans="1:104">
      <c r="A1025" s="441"/>
      <c r="B1025" s="442"/>
      <c r="C1025" s="931" t="s">
        <v>1900</v>
      </c>
      <c r="D1025" s="932"/>
      <c r="E1025" s="443">
        <v>0.67500000000000004</v>
      </c>
      <c r="F1025" s="444"/>
      <c r="G1025" s="445"/>
      <c r="M1025" s="446" t="s">
        <v>1900</v>
      </c>
      <c r="O1025" s="433"/>
    </row>
    <row r="1026" spans="1:104">
      <c r="A1026" s="441"/>
      <c r="B1026" s="442"/>
      <c r="C1026" s="931" t="s">
        <v>1901</v>
      </c>
      <c r="D1026" s="932"/>
      <c r="E1026" s="443">
        <v>39.04</v>
      </c>
      <c r="F1026" s="444"/>
      <c r="G1026" s="445"/>
      <c r="M1026" s="446" t="s">
        <v>1901</v>
      </c>
      <c r="O1026" s="433"/>
    </row>
    <row r="1027" spans="1:104">
      <c r="A1027" s="441"/>
      <c r="B1027" s="442"/>
      <c r="C1027" s="931" t="s">
        <v>1902</v>
      </c>
      <c r="D1027" s="932"/>
      <c r="E1027" s="443">
        <v>36.204999999999998</v>
      </c>
      <c r="F1027" s="444"/>
      <c r="G1027" s="445"/>
      <c r="M1027" s="446" t="s">
        <v>1902</v>
      </c>
      <c r="O1027" s="433"/>
    </row>
    <row r="1028" spans="1:104">
      <c r="A1028" s="441"/>
      <c r="B1028" s="442"/>
      <c r="C1028" s="931" t="s">
        <v>1903</v>
      </c>
      <c r="D1028" s="932"/>
      <c r="E1028" s="443">
        <v>49.317799999999998</v>
      </c>
      <c r="F1028" s="444"/>
      <c r="G1028" s="445"/>
      <c r="M1028" s="446" t="s">
        <v>1903</v>
      </c>
      <c r="O1028" s="433"/>
    </row>
    <row r="1029" spans="1:104">
      <c r="A1029" s="441"/>
      <c r="B1029" s="442"/>
      <c r="C1029" s="931" t="s">
        <v>1904</v>
      </c>
      <c r="D1029" s="932"/>
      <c r="E1029" s="443">
        <v>-1.488</v>
      </c>
      <c r="F1029" s="444"/>
      <c r="G1029" s="445"/>
      <c r="M1029" s="446" t="s">
        <v>1904</v>
      </c>
      <c r="O1029" s="433"/>
    </row>
    <row r="1030" spans="1:104">
      <c r="A1030" s="441"/>
      <c r="B1030" s="442"/>
      <c r="C1030" s="931" t="s">
        <v>2536</v>
      </c>
      <c r="D1030" s="932"/>
      <c r="E1030" s="443">
        <v>0</v>
      </c>
      <c r="F1030" s="444"/>
      <c r="G1030" s="445"/>
      <c r="M1030" s="446" t="s">
        <v>2536</v>
      </c>
      <c r="O1030" s="433"/>
    </row>
    <row r="1031" spans="1:104">
      <c r="A1031" s="441"/>
      <c r="B1031" s="442"/>
      <c r="C1031" s="931" t="s">
        <v>1917</v>
      </c>
      <c r="D1031" s="932"/>
      <c r="E1031" s="443">
        <v>1.0485</v>
      </c>
      <c r="F1031" s="444"/>
      <c r="G1031" s="445"/>
      <c r="M1031" s="446" t="s">
        <v>1917</v>
      </c>
      <c r="O1031" s="433"/>
    </row>
    <row r="1032" spans="1:104">
      <c r="A1032" s="441"/>
      <c r="B1032" s="442"/>
      <c r="C1032" s="931" t="s">
        <v>1918</v>
      </c>
      <c r="D1032" s="932"/>
      <c r="E1032" s="443">
        <v>10.62</v>
      </c>
      <c r="F1032" s="444"/>
      <c r="G1032" s="445"/>
      <c r="M1032" s="446" t="s">
        <v>1918</v>
      </c>
      <c r="O1032" s="433"/>
    </row>
    <row r="1033" spans="1:104">
      <c r="A1033" s="441"/>
      <c r="B1033" s="442"/>
      <c r="C1033" s="931" t="s">
        <v>1919</v>
      </c>
      <c r="D1033" s="932"/>
      <c r="E1033" s="443">
        <v>10.62</v>
      </c>
      <c r="F1033" s="444"/>
      <c r="G1033" s="445"/>
      <c r="M1033" s="446" t="s">
        <v>1919</v>
      </c>
      <c r="O1033" s="433"/>
    </row>
    <row r="1034" spans="1:104">
      <c r="A1034" s="441"/>
      <c r="B1034" s="442"/>
      <c r="C1034" s="931" t="s">
        <v>2537</v>
      </c>
      <c r="D1034" s="932"/>
      <c r="E1034" s="443">
        <v>0</v>
      </c>
      <c r="F1034" s="444"/>
      <c r="G1034" s="445"/>
      <c r="M1034" s="446" t="s">
        <v>2537</v>
      </c>
      <c r="O1034" s="433"/>
    </row>
    <row r="1035" spans="1:104">
      <c r="A1035" s="441"/>
      <c r="B1035" s="442"/>
      <c r="C1035" s="931" t="s">
        <v>1921</v>
      </c>
      <c r="D1035" s="932"/>
      <c r="E1035" s="443">
        <v>21</v>
      </c>
      <c r="F1035" s="444"/>
      <c r="G1035" s="445"/>
      <c r="M1035" s="446" t="s">
        <v>1921</v>
      </c>
      <c r="O1035" s="433"/>
    </row>
    <row r="1036" spans="1:104">
      <c r="A1036" s="434">
        <v>235</v>
      </c>
      <c r="B1036" s="435" t="s">
        <v>2538</v>
      </c>
      <c r="C1036" s="436" t="s">
        <v>2539</v>
      </c>
      <c r="D1036" s="437" t="s">
        <v>1674</v>
      </c>
      <c r="E1036" s="438">
        <v>1.9580300930000001</v>
      </c>
      <c r="F1036" s="438"/>
      <c r="G1036" s="439">
        <f>E1036*F1036</f>
        <v>0</v>
      </c>
      <c r="O1036" s="433">
        <v>2</v>
      </c>
      <c r="AA1036" s="407">
        <v>7</v>
      </c>
      <c r="AB1036" s="407">
        <v>1</v>
      </c>
      <c r="AC1036" s="407">
        <v>2</v>
      </c>
      <c r="AZ1036" s="407">
        <v>2</v>
      </c>
      <c r="BA1036" s="407">
        <f>IF(AZ1036=1,G1036,0)</f>
        <v>0</v>
      </c>
      <c r="BB1036" s="407">
        <f>IF(AZ1036=2,G1036,0)</f>
        <v>0</v>
      </c>
      <c r="BC1036" s="407">
        <f>IF(AZ1036=3,G1036,0)</f>
        <v>0</v>
      </c>
      <c r="BD1036" s="407">
        <f>IF(AZ1036=4,G1036,0)</f>
        <v>0</v>
      </c>
      <c r="BE1036" s="407">
        <f>IF(AZ1036=5,G1036,0)</f>
        <v>0</v>
      </c>
      <c r="CA1036" s="440">
        <v>7</v>
      </c>
      <c r="CB1036" s="440">
        <v>1</v>
      </c>
      <c r="CZ1036" s="407">
        <v>0</v>
      </c>
    </row>
    <row r="1037" spans="1:104">
      <c r="A1037" s="447"/>
      <c r="B1037" s="448" t="s">
        <v>1581</v>
      </c>
      <c r="C1037" s="449" t="str">
        <f>CONCATENATE(B1016," ",C1016)</f>
        <v>777 Podlahy ze syntetických hmot</v>
      </c>
      <c r="D1037" s="450"/>
      <c r="E1037" s="451"/>
      <c r="F1037" s="452"/>
      <c r="G1037" s="453">
        <f>SUM(G1016:G1036)</f>
        <v>0</v>
      </c>
      <c r="O1037" s="433">
        <v>4</v>
      </c>
      <c r="BA1037" s="454">
        <f>SUM(BA1016:BA1036)</f>
        <v>0</v>
      </c>
      <c r="BB1037" s="454">
        <f>SUM(BB1016:BB1036)</f>
        <v>0</v>
      </c>
      <c r="BC1037" s="454">
        <f>SUM(BC1016:BC1036)</f>
        <v>0</v>
      </c>
      <c r="BD1037" s="454">
        <f>SUM(BD1016:BD1036)</f>
        <v>0</v>
      </c>
      <c r="BE1037" s="454">
        <f>SUM(BE1016:BE1036)</f>
        <v>0</v>
      </c>
    </row>
    <row r="1038" spans="1:104">
      <c r="A1038" s="426" t="s">
        <v>1356</v>
      </c>
      <c r="B1038" s="427" t="s">
        <v>2540</v>
      </c>
      <c r="C1038" s="428" t="s">
        <v>2541</v>
      </c>
      <c r="D1038" s="429"/>
      <c r="E1038" s="430"/>
      <c r="F1038" s="430"/>
      <c r="G1038" s="431"/>
      <c r="H1038" s="432"/>
      <c r="I1038" s="432"/>
      <c r="O1038" s="433">
        <v>1</v>
      </c>
    </row>
    <row r="1039" spans="1:104">
      <c r="A1039" s="434">
        <v>236</v>
      </c>
      <c r="B1039" s="435" t="s">
        <v>2542</v>
      </c>
      <c r="C1039" s="436" t="s">
        <v>2543</v>
      </c>
      <c r="D1039" s="437" t="s">
        <v>166</v>
      </c>
      <c r="E1039" s="438">
        <v>25.655999999999999</v>
      </c>
      <c r="F1039" s="438"/>
      <c r="G1039" s="439">
        <f>E1039*F1039</f>
        <v>0</v>
      </c>
      <c r="O1039" s="433">
        <v>2</v>
      </c>
      <c r="AA1039" s="407">
        <v>1</v>
      </c>
      <c r="AB1039" s="407">
        <v>7</v>
      </c>
      <c r="AC1039" s="407">
        <v>7</v>
      </c>
      <c r="AZ1039" s="407">
        <v>2</v>
      </c>
      <c r="BA1039" s="407">
        <f>IF(AZ1039=1,G1039,0)</f>
        <v>0</v>
      </c>
      <c r="BB1039" s="407">
        <f>IF(AZ1039=2,G1039,0)</f>
        <v>0</v>
      </c>
      <c r="BC1039" s="407">
        <f>IF(AZ1039=3,G1039,0)</f>
        <v>0</v>
      </c>
      <c r="BD1039" s="407">
        <f>IF(AZ1039=4,G1039,0)</f>
        <v>0</v>
      </c>
      <c r="BE1039" s="407">
        <f>IF(AZ1039=5,G1039,0)</f>
        <v>0</v>
      </c>
      <c r="CA1039" s="440">
        <v>1</v>
      </c>
      <c r="CB1039" s="440">
        <v>7</v>
      </c>
      <c r="CZ1039" s="407">
        <v>4.7499999999999999E-3</v>
      </c>
    </row>
    <row r="1040" spans="1:104">
      <c r="A1040" s="441"/>
      <c r="B1040" s="442"/>
      <c r="C1040" s="931" t="s">
        <v>2544</v>
      </c>
      <c r="D1040" s="932"/>
      <c r="E1040" s="443">
        <v>0</v>
      </c>
      <c r="F1040" s="444"/>
      <c r="G1040" s="445"/>
      <c r="M1040" s="446" t="s">
        <v>2544</v>
      </c>
      <c r="O1040" s="433"/>
    </row>
    <row r="1041" spans="1:104">
      <c r="A1041" s="441"/>
      <c r="B1041" s="442"/>
      <c r="C1041" s="931" t="s">
        <v>1767</v>
      </c>
      <c r="D1041" s="932"/>
      <c r="E1041" s="443">
        <v>9.19</v>
      </c>
      <c r="F1041" s="444"/>
      <c r="G1041" s="445"/>
      <c r="M1041" s="446" t="s">
        <v>1767</v>
      </c>
      <c r="O1041" s="433"/>
    </row>
    <row r="1042" spans="1:104">
      <c r="A1042" s="441"/>
      <c r="B1042" s="442"/>
      <c r="C1042" s="931" t="s">
        <v>1768</v>
      </c>
      <c r="D1042" s="932"/>
      <c r="E1042" s="443">
        <v>7.3460000000000001</v>
      </c>
      <c r="F1042" s="444"/>
      <c r="G1042" s="445"/>
      <c r="M1042" s="446" t="s">
        <v>1768</v>
      </c>
      <c r="O1042" s="433"/>
    </row>
    <row r="1043" spans="1:104">
      <c r="A1043" s="441"/>
      <c r="B1043" s="442"/>
      <c r="C1043" s="931" t="s">
        <v>1769</v>
      </c>
      <c r="D1043" s="932"/>
      <c r="E1043" s="443">
        <v>9.1199999999999992</v>
      </c>
      <c r="F1043" s="444"/>
      <c r="G1043" s="445"/>
      <c r="M1043" s="446" t="s">
        <v>1769</v>
      </c>
      <c r="O1043" s="433"/>
    </row>
    <row r="1044" spans="1:104">
      <c r="A1044" s="434">
        <v>237</v>
      </c>
      <c r="B1044" s="435" t="s">
        <v>2545</v>
      </c>
      <c r="C1044" s="436" t="s">
        <v>2546</v>
      </c>
      <c r="D1044" s="437" t="s">
        <v>166</v>
      </c>
      <c r="E1044" s="438">
        <v>26.1691</v>
      </c>
      <c r="F1044" s="438"/>
      <c r="G1044" s="439">
        <f>E1044*F1044</f>
        <v>0</v>
      </c>
      <c r="O1044" s="433">
        <v>2</v>
      </c>
      <c r="AA1044" s="407">
        <v>3</v>
      </c>
      <c r="AB1044" s="407">
        <v>7</v>
      </c>
      <c r="AC1044" s="407">
        <v>597623121</v>
      </c>
      <c r="AZ1044" s="407">
        <v>2</v>
      </c>
      <c r="BA1044" s="407">
        <f>IF(AZ1044=1,G1044,0)</f>
        <v>0</v>
      </c>
      <c r="BB1044" s="407">
        <f>IF(AZ1044=2,G1044,0)</f>
        <v>0</v>
      </c>
      <c r="BC1044" s="407">
        <f>IF(AZ1044=3,G1044,0)</f>
        <v>0</v>
      </c>
      <c r="BD1044" s="407">
        <f>IF(AZ1044=4,G1044,0)</f>
        <v>0</v>
      </c>
      <c r="BE1044" s="407">
        <f>IF(AZ1044=5,G1044,0)</f>
        <v>0</v>
      </c>
      <c r="CA1044" s="440">
        <v>3</v>
      </c>
      <c r="CB1044" s="440">
        <v>7</v>
      </c>
      <c r="CZ1044" s="407">
        <v>1.4200000000000001E-2</v>
      </c>
    </row>
    <row r="1045" spans="1:104">
      <c r="A1045" s="441"/>
      <c r="B1045" s="442"/>
      <c r="C1045" s="931" t="s">
        <v>2547</v>
      </c>
      <c r="D1045" s="932"/>
      <c r="E1045" s="443">
        <v>26.1691</v>
      </c>
      <c r="F1045" s="444"/>
      <c r="G1045" s="445"/>
      <c r="M1045" s="446" t="s">
        <v>2547</v>
      </c>
      <c r="O1045" s="433"/>
    </row>
    <row r="1046" spans="1:104">
      <c r="A1046" s="434">
        <v>238</v>
      </c>
      <c r="B1046" s="435" t="s">
        <v>2548</v>
      </c>
      <c r="C1046" s="436" t="s">
        <v>2549</v>
      </c>
      <c r="D1046" s="437" t="s">
        <v>1674</v>
      </c>
      <c r="E1046" s="438">
        <v>0.49346721999999998</v>
      </c>
      <c r="F1046" s="438"/>
      <c r="G1046" s="439">
        <f>E1046*F1046</f>
        <v>0</v>
      </c>
      <c r="O1046" s="433">
        <v>2</v>
      </c>
      <c r="AA1046" s="407">
        <v>7</v>
      </c>
      <c r="AB1046" s="407">
        <v>1001</v>
      </c>
      <c r="AC1046" s="407">
        <v>5</v>
      </c>
      <c r="AZ1046" s="407">
        <v>2</v>
      </c>
      <c r="BA1046" s="407">
        <f>IF(AZ1046=1,G1046,0)</f>
        <v>0</v>
      </c>
      <c r="BB1046" s="407">
        <f>IF(AZ1046=2,G1046,0)</f>
        <v>0</v>
      </c>
      <c r="BC1046" s="407">
        <f>IF(AZ1046=3,G1046,0)</f>
        <v>0</v>
      </c>
      <c r="BD1046" s="407">
        <f>IF(AZ1046=4,G1046,0)</f>
        <v>0</v>
      </c>
      <c r="BE1046" s="407">
        <f>IF(AZ1046=5,G1046,0)</f>
        <v>0</v>
      </c>
      <c r="CA1046" s="440">
        <v>7</v>
      </c>
      <c r="CB1046" s="440">
        <v>1001</v>
      </c>
      <c r="CZ1046" s="407">
        <v>0</v>
      </c>
    </row>
    <row r="1047" spans="1:104">
      <c r="A1047" s="447"/>
      <c r="B1047" s="448" t="s">
        <v>1581</v>
      </c>
      <c r="C1047" s="449" t="str">
        <f>CONCATENATE(B1038," ",C1038)</f>
        <v>781 Obklady keramické</v>
      </c>
      <c r="D1047" s="450"/>
      <c r="E1047" s="451"/>
      <c r="F1047" s="452"/>
      <c r="G1047" s="453">
        <f>SUM(G1038:G1046)</f>
        <v>0</v>
      </c>
      <c r="O1047" s="433">
        <v>4</v>
      </c>
      <c r="BA1047" s="454">
        <f>SUM(BA1038:BA1046)</f>
        <v>0</v>
      </c>
      <c r="BB1047" s="454">
        <f>SUM(BB1038:BB1046)</f>
        <v>0</v>
      </c>
      <c r="BC1047" s="454">
        <f>SUM(BC1038:BC1046)</f>
        <v>0</v>
      </c>
      <c r="BD1047" s="454">
        <f>SUM(BD1038:BD1046)</f>
        <v>0</v>
      </c>
      <c r="BE1047" s="454">
        <f>SUM(BE1038:BE1046)</f>
        <v>0</v>
      </c>
    </row>
    <row r="1048" spans="1:104">
      <c r="A1048" s="426" t="s">
        <v>1356</v>
      </c>
      <c r="B1048" s="427" t="s">
        <v>162</v>
      </c>
      <c r="C1048" s="428" t="s">
        <v>2550</v>
      </c>
      <c r="D1048" s="429"/>
      <c r="E1048" s="430"/>
      <c r="F1048" s="430"/>
      <c r="G1048" s="431"/>
      <c r="H1048" s="432"/>
      <c r="I1048" s="432"/>
      <c r="O1048" s="433">
        <v>1</v>
      </c>
    </row>
    <row r="1049" spans="1:104">
      <c r="A1049" s="434">
        <v>239</v>
      </c>
      <c r="B1049" s="435" t="s">
        <v>2551</v>
      </c>
      <c r="C1049" s="436" t="s">
        <v>2552</v>
      </c>
      <c r="D1049" s="437" t="s">
        <v>166</v>
      </c>
      <c r="E1049" s="438">
        <v>28.32</v>
      </c>
      <c r="F1049" s="438"/>
      <c r="G1049" s="439">
        <f>E1049*F1049</f>
        <v>0</v>
      </c>
      <c r="O1049" s="433">
        <v>2</v>
      </c>
      <c r="AA1049" s="407">
        <v>1</v>
      </c>
      <c r="AB1049" s="407">
        <v>7</v>
      </c>
      <c r="AC1049" s="407">
        <v>7</v>
      </c>
      <c r="AZ1049" s="407">
        <v>2</v>
      </c>
      <c r="BA1049" s="407">
        <f>IF(AZ1049=1,G1049,0)</f>
        <v>0</v>
      </c>
      <c r="BB1049" s="407">
        <f>IF(AZ1049=2,G1049,0)</f>
        <v>0</v>
      </c>
      <c r="BC1049" s="407">
        <f>IF(AZ1049=3,G1049,0)</f>
        <v>0</v>
      </c>
      <c r="BD1049" s="407">
        <f>IF(AZ1049=4,G1049,0)</f>
        <v>0</v>
      </c>
      <c r="BE1049" s="407">
        <f>IF(AZ1049=5,G1049,0)</f>
        <v>0</v>
      </c>
      <c r="CA1049" s="440">
        <v>1</v>
      </c>
      <c r="CB1049" s="440">
        <v>7</v>
      </c>
      <c r="CZ1049" s="407">
        <v>3.1E-4</v>
      </c>
    </row>
    <row r="1050" spans="1:104">
      <c r="A1050" s="441"/>
      <c r="B1050" s="442"/>
      <c r="C1050" s="931" t="s">
        <v>2553</v>
      </c>
      <c r="D1050" s="932"/>
      <c r="E1050" s="443">
        <v>20.16</v>
      </c>
      <c r="F1050" s="444"/>
      <c r="G1050" s="445"/>
      <c r="M1050" s="446" t="s">
        <v>2553</v>
      </c>
      <c r="O1050" s="433"/>
    </row>
    <row r="1051" spans="1:104">
      <c r="A1051" s="441"/>
      <c r="B1051" s="442"/>
      <c r="C1051" s="931" t="s">
        <v>2554</v>
      </c>
      <c r="D1051" s="932"/>
      <c r="E1051" s="443">
        <v>8.08</v>
      </c>
      <c r="F1051" s="444"/>
      <c r="G1051" s="445"/>
      <c r="M1051" s="446" t="s">
        <v>2554</v>
      </c>
      <c r="O1051" s="433"/>
    </row>
    <row r="1052" spans="1:104">
      <c r="A1052" s="441"/>
      <c r="B1052" s="442"/>
      <c r="C1052" s="931" t="s">
        <v>2555</v>
      </c>
      <c r="D1052" s="932"/>
      <c r="E1052" s="443">
        <v>0.08</v>
      </c>
      <c r="F1052" s="444"/>
      <c r="G1052" s="445"/>
      <c r="M1052" s="446" t="s">
        <v>2555</v>
      </c>
      <c r="O1052" s="433"/>
    </row>
    <row r="1053" spans="1:104">
      <c r="A1053" s="434">
        <v>240</v>
      </c>
      <c r="B1053" s="435" t="s">
        <v>2556</v>
      </c>
      <c r="C1053" s="436" t="s">
        <v>2557</v>
      </c>
      <c r="D1053" s="437" t="s">
        <v>166</v>
      </c>
      <c r="E1053" s="438">
        <v>2.9232</v>
      </c>
      <c r="F1053" s="438"/>
      <c r="G1053" s="439">
        <f>E1053*F1053</f>
        <v>0</v>
      </c>
      <c r="O1053" s="433">
        <v>2</v>
      </c>
      <c r="AA1053" s="407">
        <v>1</v>
      </c>
      <c r="AB1053" s="407">
        <v>7</v>
      </c>
      <c r="AC1053" s="407">
        <v>7</v>
      </c>
      <c r="AZ1053" s="407">
        <v>2</v>
      </c>
      <c r="BA1053" s="407">
        <f>IF(AZ1053=1,G1053,0)</f>
        <v>0</v>
      </c>
      <c r="BB1053" s="407">
        <f>IF(AZ1053=2,G1053,0)</f>
        <v>0</v>
      </c>
      <c r="BC1053" s="407">
        <f>IF(AZ1053=3,G1053,0)</f>
        <v>0</v>
      </c>
      <c r="BD1053" s="407">
        <f>IF(AZ1053=4,G1053,0)</f>
        <v>0</v>
      </c>
      <c r="BE1053" s="407">
        <f>IF(AZ1053=5,G1053,0)</f>
        <v>0</v>
      </c>
      <c r="CA1053" s="440">
        <v>1</v>
      </c>
      <c r="CB1053" s="440">
        <v>7</v>
      </c>
      <c r="CZ1053" s="407">
        <v>3.1E-4</v>
      </c>
    </row>
    <row r="1054" spans="1:104">
      <c r="A1054" s="441"/>
      <c r="B1054" s="442"/>
      <c r="C1054" s="931" t="s">
        <v>2558</v>
      </c>
      <c r="D1054" s="932"/>
      <c r="E1054" s="443">
        <v>0.95340000000000003</v>
      </c>
      <c r="F1054" s="444"/>
      <c r="G1054" s="445"/>
      <c r="M1054" s="446" t="s">
        <v>2558</v>
      </c>
      <c r="O1054" s="433"/>
    </row>
    <row r="1055" spans="1:104">
      <c r="A1055" s="441"/>
      <c r="B1055" s="442"/>
      <c r="C1055" s="931" t="s">
        <v>2559</v>
      </c>
      <c r="D1055" s="932"/>
      <c r="E1055" s="443">
        <v>0.97440000000000004</v>
      </c>
      <c r="F1055" s="444"/>
      <c r="G1055" s="445"/>
      <c r="M1055" s="446" t="s">
        <v>2559</v>
      </c>
      <c r="O1055" s="433"/>
    </row>
    <row r="1056" spans="1:104">
      <c r="A1056" s="441"/>
      <c r="B1056" s="442"/>
      <c r="C1056" s="931" t="s">
        <v>2560</v>
      </c>
      <c r="D1056" s="932"/>
      <c r="E1056" s="443">
        <v>0.99539999999999995</v>
      </c>
      <c r="F1056" s="444"/>
      <c r="G1056" s="445"/>
      <c r="M1056" s="446" t="s">
        <v>2560</v>
      </c>
      <c r="O1056" s="433"/>
    </row>
    <row r="1057" spans="1:104">
      <c r="A1057" s="434">
        <v>241</v>
      </c>
      <c r="B1057" s="435" t="s">
        <v>2561</v>
      </c>
      <c r="C1057" s="436" t="s">
        <v>2562</v>
      </c>
      <c r="D1057" s="437" t="s">
        <v>166</v>
      </c>
      <c r="E1057" s="438">
        <v>8.16</v>
      </c>
      <c r="F1057" s="438"/>
      <c r="G1057" s="439">
        <f>E1057*F1057</f>
        <v>0</v>
      </c>
      <c r="O1057" s="433">
        <v>2</v>
      </c>
      <c r="AA1057" s="407">
        <v>1</v>
      </c>
      <c r="AB1057" s="407">
        <v>7</v>
      </c>
      <c r="AC1057" s="407">
        <v>7</v>
      </c>
      <c r="AZ1057" s="407">
        <v>2</v>
      </c>
      <c r="BA1057" s="407">
        <f>IF(AZ1057=1,G1057,0)</f>
        <v>0</v>
      </c>
      <c r="BB1057" s="407">
        <f>IF(AZ1057=2,G1057,0)</f>
        <v>0</v>
      </c>
      <c r="BC1057" s="407">
        <f>IF(AZ1057=3,G1057,0)</f>
        <v>0</v>
      </c>
      <c r="BD1057" s="407">
        <f>IF(AZ1057=4,G1057,0)</f>
        <v>0</v>
      </c>
      <c r="BE1057" s="407">
        <f>IF(AZ1057=5,G1057,0)</f>
        <v>0</v>
      </c>
      <c r="CA1057" s="440">
        <v>1</v>
      </c>
      <c r="CB1057" s="440">
        <v>7</v>
      </c>
      <c r="CZ1057" s="407">
        <v>2.7999999999999998E-4</v>
      </c>
    </row>
    <row r="1058" spans="1:104">
      <c r="A1058" s="441"/>
      <c r="B1058" s="442"/>
      <c r="C1058" s="931" t="s">
        <v>2563</v>
      </c>
      <c r="D1058" s="932"/>
      <c r="E1058" s="443">
        <v>8.08</v>
      </c>
      <c r="F1058" s="444"/>
      <c r="G1058" s="445"/>
      <c r="M1058" s="446" t="s">
        <v>2563</v>
      </c>
      <c r="O1058" s="433"/>
    </row>
    <row r="1059" spans="1:104">
      <c r="A1059" s="441"/>
      <c r="B1059" s="442"/>
      <c r="C1059" s="931" t="s">
        <v>2555</v>
      </c>
      <c r="D1059" s="932"/>
      <c r="E1059" s="443">
        <v>0.08</v>
      </c>
      <c r="F1059" s="444"/>
      <c r="G1059" s="445"/>
      <c r="M1059" s="446" t="s">
        <v>2555</v>
      </c>
      <c r="O1059" s="433"/>
    </row>
    <row r="1060" spans="1:104">
      <c r="A1060" s="434">
        <v>242</v>
      </c>
      <c r="B1060" s="435" t="s">
        <v>2564</v>
      </c>
      <c r="C1060" s="436" t="s">
        <v>2565</v>
      </c>
      <c r="D1060" s="437" t="s">
        <v>166</v>
      </c>
      <c r="E1060" s="438">
        <v>8.16</v>
      </c>
      <c r="F1060" s="438"/>
      <c r="G1060" s="439">
        <f>E1060*F1060</f>
        <v>0</v>
      </c>
      <c r="O1060" s="433">
        <v>2</v>
      </c>
      <c r="AA1060" s="407">
        <v>1</v>
      </c>
      <c r="AB1060" s="407">
        <v>7</v>
      </c>
      <c r="AC1060" s="407">
        <v>7</v>
      </c>
      <c r="AZ1060" s="407">
        <v>2</v>
      </c>
      <c r="BA1060" s="407">
        <f>IF(AZ1060=1,G1060,0)</f>
        <v>0</v>
      </c>
      <c r="BB1060" s="407">
        <f>IF(AZ1060=2,G1060,0)</f>
        <v>0</v>
      </c>
      <c r="BC1060" s="407">
        <f>IF(AZ1060=3,G1060,0)</f>
        <v>0</v>
      </c>
      <c r="BD1060" s="407">
        <f>IF(AZ1060=4,G1060,0)</f>
        <v>0</v>
      </c>
      <c r="BE1060" s="407">
        <f>IF(AZ1060=5,G1060,0)</f>
        <v>0</v>
      </c>
      <c r="CA1060" s="440">
        <v>1</v>
      </c>
      <c r="CB1060" s="440">
        <v>7</v>
      </c>
      <c r="CZ1060" s="407">
        <v>8.0000000000000007E-5</v>
      </c>
    </row>
    <row r="1061" spans="1:104">
      <c r="A1061" s="441"/>
      <c r="B1061" s="442"/>
      <c r="C1061" s="931" t="s">
        <v>2563</v>
      </c>
      <c r="D1061" s="932"/>
      <c r="E1061" s="443">
        <v>8.08</v>
      </c>
      <c r="F1061" s="444"/>
      <c r="G1061" s="445"/>
      <c r="M1061" s="446" t="s">
        <v>2563</v>
      </c>
      <c r="O1061" s="433"/>
    </row>
    <row r="1062" spans="1:104">
      <c r="A1062" s="441"/>
      <c r="B1062" s="442"/>
      <c r="C1062" s="931" t="s">
        <v>2555</v>
      </c>
      <c r="D1062" s="932"/>
      <c r="E1062" s="443">
        <v>0.08</v>
      </c>
      <c r="F1062" s="444"/>
      <c r="G1062" s="445"/>
      <c r="M1062" s="446" t="s">
        <v>2555</v>
      </c>
      <c r="O1062" s="433"/>
    </row>
    <row r="1063" spans="1:104">
      <c r="A1063" s="434">
        <v>243</v>
      </c>
      <c r="B1063" s="435" t="s">
        <v>2566</v>
      </c>
      <c r="C1063" s="436" t="s">
        <v>2567</v>
      </c>
      <c r="D1063" s="437" t="s">
        <v>166</v>
      </c>
      <c r="E1063" s="438">
        <v>456.96390000000002</v>
      </c>
      <c r="F1063" s="438"/>
      <c r="G1063" s="439">
        <f>E1063*F1063</f>
        <v>0</v>
      </c>
      <c r="O1063" s="433">
        <v>2</v>
      </c>
      <c r="AA1063" s="407">
        <v>1</v>
      </c>
      <c r="AB1063" s="407">
        <v>7</v>
      </c>
      <c r="AC1063" s="407">
        <v>7</v>
      </c>
      <c r="AZ1063" s="407">
        <v>2</v>
      </c>
      <c r="BA1063" s="407">
        <f>IF(AZ1063=1,G1063,0)</f>
        <v>0</v>
      </c>
      <c r="BB1063" s="407">
        <f>IF(AZ1063=2,G1063,0)</f>
        <v>0</v>
      </c>
      <c r="BC1063" s="407">
        <f>IF(AZ1063=3,G1063,0)</f>
        <v>0</v>
      </c>
      <c r="BD1063" s="407">
        <f>IF(AZ1063=4,G1063,0)</f>
        <v>0</v>
      </c>
      <c r="BE1063" s="407">
        <f>IF(AZ1063=5,G1063,0)</f>
        <v>0</v>
      </c>
      <c r="CA1063" s="440">
        <v>1</v>
      </c>
      <c r="CB1063" s="440">
        <v>7</v>
      </c>
      <c r="CZ1063" s="407">
        <v>2.5000000000000001E-4</v>
      </c>
    </row>
    <row r="1064" spans="1:104">
      <c r="A1064" s="441"/>
      <c r="B1064" s="442"/>
      <c r="C1064" s="931" t="s">
        <v>2568</v>
      </c>
      <c r="D1064" s="932"/>
      <c r="E1064" s="443">
        <v>5.0220000000000002</v>
      </c>
      <c r="F1064" s="444"/>
      <c r="G1064" s="445"/>
      <c r="M1064" s="446" t="s">
        <v>2568</v>
      </c>
      <c r="O1064" s="433"/>
    </row>
    <row r="1065" spans="1:104">
      <c r="A1065" s="441"/>
      <c r="B1065" s="442"/>
      <c r="C1065" s="931" t="s">
        <v>2569</v>
      </c>
      <c r="D1065" s="932"/>
      <c r="E1065" s="443">
        <v>8.6024999999999991</v>
      </c>
      <c r="F1065" s="444"/>
      <c r="G1065" s="445"/>
      <c r="M1065" s="446" t="s">
        <v>2569</v>
      </c>
      <c r="O1065" s="433"/>
    </row>
    <row r="1066" spans="1:104">
      <c r="A1066" s="441"/>
      <c r="B1066" s="442"/>
      <c r="C1066" s="931" t="s">
        <v>2570</v>
      </c>
      <c r="D1066" s="932"/>
      <c r="E1066" s="443">
        <v>442.75139999999999</v>
      </c>
      <c r="F1066" s="444"/>
      <c r="G1066" s="445"/>
      <c r="M1066" s="446" t="s">
        <v>2570</v>
      </c>
      <c r="O1066" s="433"/>
    </row>
    <row r="1067" spans="1:104">
      <c r="A1067" s="441"/>
      <c r="B1067" s="442"/>
      <c r="C1067" s="931" t="s">
        <v>2571</v>
      </c>
      <c r="D1067" s="932"/>
      <c r="E1067" s="443">
        <v>0.58799999999999997</v>
      </c>
      <c r="F1067" s="444"/>
      <c r="G1067" s="445"/>
      <c r="M1067" s="446" t="s">
        <v>2571</v>
      </c>
      <c r="O1067" s="433"/>
    </row>
    <row r="1068" spans="1:104" ht="22.5">
      <c r="A1068" s="434">
        <v>244</v>
      </c>
      <c r="B1068" s="435" t="s">
        <v>2572</v>
      </c>
      <c r="C1068" s="436" t="s">
        <v>2573</v>
      </c>
      <c r="D1068" s="437" t="s">
        <v>166</v>
      </c>
      <c r="E1068" s="438">
        <v>2.52</v>
      </c>
      <c r="F1068" s="438"/>
      <c r="G1068" s="439">
        <f>E1068*F1068</f>
        <v>0</v>
      </c>
      <c r="O1068" s="433">
        <v>2</v>
      </c>
      <c r="AA1068" s="407">
        <v>12</v>
      </c>
      <c r="AB1068" s="407">
        <v>0</v>
      </c>
      <c r="AC1068" s="407">
        <v>76</v>
      </c>
      <c r="AZ1068" s="407">
        <v>2</v>
      </c>
      <c r="BA1068" s="407">
        <f>IF(AZ1068=1,G1068,0)</f>
        <v>0</v>
      </c>
      <c r="BB1068" s="407">
        <f>IF(AZ1068=2,G1068,0)</f>
        <v>0</v>
      </c>
      <c r="BC1068" s="407">
        <f>IF(AZ1068=3,G1068,0)</f>
        <v>0</v>
      </c>
      <c r="BD1068" s="407">
        <f>IF(AZ1068=4,G1068,0)</f>
        <v>0</v>
      </c>
      <c r="BE1068" s="407">
        <f>IF(AZ1068=5,G1068,0)</f>
        <v>0</v>
      </c>
      <c r="CA1068" s="440">
        <v>12</v>
      </c>
      <c r="CB1068" s="440">
        <v>0</v>
      </c>
      <c r="CZ1068" s="407">
        <v>0</v>
      </c>
    </row>
    <row r="1069" spans="1:104">
      <c r="A1069" s="441"/>
      <c r="B1069" s="442"/>
      <c r="C1069" s="931" t="s">
        <v>2574</v>
      </c>
      <c r="D1069" s="932"/>
      <c r="E1069" s="443">
        <v>2.52</v>
      </c>
      <c r="F1069" s="444"/>
      <c r="G1069" s="445"/>
      <c r="M1069" s="446" t="s">
        <v>2574</v>
      </c>
      <c r="O1069" s="433"/>
    </row>
    <row r="1070" spans="1:104" ht="22.5">
      <c r="A1070" s="434">
        <v>245</v>
      </c>
      <c r="B1070" s="435" t="s">
        <v>2575</v>
      </c>
      <c r="C1070" s="436" t="s">
        <v>2576</v>
      </c>
      <c r="D1070" s="437" t="s">
        <v>166</v>
      </c>
      <c r="E1070" s="438">
        <v>141.5865</v>
      </c>
      <c r="F1070" s="438"/>
      <c r="G1070" s="439">
        <f>E1070*F1070</f>
        <v>0</v>
      </c>
      <c r="O1070" s="433">
        <v>2</v>
      </c>
      <c r="AA1070" s="407">
        <v>12</v>
      </c>
      <c r="AB1070" s="407">
        <v>0</v>
      </c>
      <c r="AC1070" s="407">
        <v>192</v>
      </c>
      <c r="AZ1070" s="407">
        <v>2</v>
      </c>
      <c r="BA1070" s="407">
        <f>IF(AZ1070=1,G1070,0)</f>
        <v>0</v>
      </c>
      <c r="BB1070" s="407">
        <f>IF(AZ1070=2,G1070,0)</f>
        <v>0</v>
      </c>
      <c r="BC1070" s="407">
        <f>IF(AZ1070=3,G1070,0)</f>
        <v>0</v>
      </c>
      <c r="BD1070" s="407">
        <f>IF(AZ1070=4,G1070,0)</f>
        <v>0</v>
      </c>
      <c r="BE1070" s="407">
        <f>IF(AZ1070=5,G1070,0)</f>
        <v>0</v>
      </c>
      <c r="CA1070" s="440">
        <v>12</v>
      </c>
      <c r="CB1070" s="440">
        <v>0</v>
      </c>
      <c r="CZ1070" s="407">
        <v>2.5000000000000001E-4</v>
      </c>
    </row>
    <row r="1071" spans="1:104">
      <c r="A1071" s="441"/>
      <c r="B1071" s="442"/>
      <c r="C1071" s="931" t="s">
        <v>1871</v>
      </c>
      <c r="D1071" s="932"/>
      <c r="E1071" s="443">
        <v>0</v>
      </c>
      <c r="F1071" s="444"/>
      <c r="G1071" s="445"/>
      <c r="M1071" s="446" t="s">
        <v>1871</v>
      </c>
      <c r="O1071" s="433"/>
    </row>
    <row r="1072" spans="1:104">
      <c r="A1072" s="441"/>
      <c r="B1072" s="442"/>
      <c r="C1072" s="931" t="s">
        <v>1872</v>
      </c>
      <c r="D1072" s="932"/>
      <c r="E1072" s="443">
        <v>57.12</v>
      </c>
      <c r="F1072" s="444"/>
      <c r="G1072" s="445"/>
      <c r="M1072" s="446" t="s">
        <v>1872</v>
      </c>
      <c r="O1072" s="433"/>
    </row>
    <row r="1073" spans="1:104">
      <c r="A1073" s="441"/>
      <c r="B1073" s="442"/>
      <c r="C1073" s="931" t="s">
        <v>1873</v>
      </c>
      <c r="D1073" s="932"/>
      <c r="E1073" s="443">
        <v>18.420000000000002</v>
      </c>
      <c r="F1073" s="444"/>
      <c r="G1073" s="445"/>
      <c r="M1073" s="446" t="s">
        <v>1873</v>
      </c>
      <c r="O1073" s="433"/>
    </row>
    <row r="1074" spans="1:104">
      <c r="A1074" s="441"/>
      <c r="B1074" s="442"/>
      <c r="C1074" s="931" t="s">
        <v>1874</v>
      </c>
      <c r="D1074" s="932"/>
      <c r="E1074" s="443">
        <v>45.046500000000002</v>
      </c>
      <c r="F1074" s="444"/>
      <c r="G1074" s="445"/>
      <c r="M1074" s="446" t="s">
        <v>1874</v>
      </c>
      <c r="O1074" s="433"/>
    </row>
    <row r="1075" spans="1:104">
      <c r="A1075" s="441"/>
      <c r="B1075" s="442"/>
      <c r="C1075" s="931" t="s">
        <v>1921</v>
      </c>
      <c r="D1075" s="932"/>
      <c r="E1075" s="443">
        <v>21</v>
      </c>
      <c r="F1075" s="444"/>
      <c r="G1075" s="445"/>
      <c r="M1075" s="446" t="s">
        <v>1921</v>
      </c>
      <c r="O1075" s="433"/>
    </row>
    <row r="1076" spans="1:104">
      <c r="A1076" s="447"/>
      <c r="B1076" s="448" t="s">
        <v>1581</v>
      </c>
      <c r="C1076" s="449" t="str">
        <f>CONCATENATE(B1048," ",C1048)</f>
        <v>783 Nátěry</v>
      </c>
      <c r="D1076" s="450"/>
      <c r="E1076" s="451"/>
      <c r="F1076" s="452"/>
      <c r="G1076" s="453">
        <f>SUM(G1048:G1075)</f>
        <v>0</v>
      </c>
      <c r="O1076" s="433">
        <v>4</v>
      </c>
      <c r="BA1076" s="454">
        <f>SUM(BA1048:BA1075)</f>
        <v>0</v>
      </c>
      <c r="BB1076" s="454">
        <f>SUM(BB1048:BB1075)</f>
        <v>0</v>
      </c>
      <c r="BC1076" s="454">
        <f>SUM(BC1048:BC1075)</f>
        <v>0</v>
      </c>
      <c r="BD1076" s="454">
        <f>SUM(BD1048:BD1075)</f>
        <v>0</v>
      </c>
      <c r="BE1076" s="454">
        <f>SUM(BE1048:BE1075)</f>
        <v>0</v>
      </c>
    </row>
    <row r="1077" spans="1:104">
      <c r="A1077" s="426" t="s">
        <v>1356</v>
      </c>
      <c r="B1077" s="427" t="s">
        <v>2577</v>
      </c>
      <c r="C1077" s="428" t="s">
        <v>2578</v>
      </c>
      <c r="D1077" s="429"/>
      <c r="E1077" s="430"/>
      <c r="F1077" s="430"/>
      <c r="G1077" s="431"/>
      <c r="H1077" s="432"/>
      <c r="I1077" s="432"/>
      <c r="O1077" s="433">
        <v>1</v>
      </c>
    </row>
    <row r="1078" spans="1:104">
      <c r="A1078" s="434">
        <v>246</v>
      </c>
      <c r="B1078" s="435" t="s">
        <v>2579</v>
      </c>
      <c r="C1078" s="436" t="s">
        <v>2580</v>
      </c>
      <c r="D1078" s="437" t="s">
        <v>166</v>
      </c>
      <c r="E1078" s="438">
        <v>723.33519999999999</v>
      </c>
      <c r="F1078" s="438"/>
      <c r="G1078" s="439">
        <f>E1078*F1078</f>
        <v>0</v>
      </c>
      <c r="O1078" s="433">
        <v>2</v>
      </c>
      <c r="AA1078" s="407">
        <v>1</v>
      </c>
      <c r="AB1078" s="407">
        <v>7</v>
      </c>
      <c r="AC1078" s="407">
        <v>7</v>
      </c>
      <c r="AZ1078" s="407">
        <v>2</v>
      </c>
      <c r="BA1078" s="407">
        <f>IF(AZ1078=1,G1078,0)</f>
        <v>0</v>
      </c>
      <c r="BB1078" s="407">
        <f>IF(AZ1078=2,G1078,0)</f>
        <v>0</v>
      </c>
      <c r="BC1078" s="407">
        <f>IF(AZ1078=3,G1078,0)</f>
        <v>0</v>
      </c>
      <c r="BD1078" s="407">
        <f>IF(AZ1078=4,G1078,0)</f>
        <v>0</v>
      </c>
      <c r="BE1078" s="407">
        <f>IF(AZ1078=5,G1078,0)</f>
        <v>0</v>
      </c>
      <c r="CA1078" s="440">
        <v>1</v>
      </c>
      <c r="CB1078" s="440">
        <v>7</v>
      </c>
      <c r="CZ1078" s="407">
        <v>1.7000000000000001E-4</v>
      </c>
    </row>
    <row r="1079" spans="1:104">
      <c r="A1079" s="441"/>
      <c r="B1079" s="442"/>
      <c r="C1079" s="931" t="s">
        <v>2581</v>
      </c>
      <c r="D1079" s="932"/>
      <c r="E1079" s="443">
        <v>0</v>
      </c>
      <c r="F1079" s="444"/>
      <c r="G1079" s="445"/>
      <c r="M1079" s="446" t="s">
        <v>2581</v>
      </c>
      <c r="O1079" s="433"/>
    </row>
    <row r="1080" spans="1:104">
      <c r="A1080" s="441"/>
      <c r="B1080" s="442"/>
      <c r="C1080" s="931" t="s">
        <v>1751</v>
      </c>
      <c r="D1080" s="932"/>
      <c r="E1080" s="443">
        <v>0</v>
      </c>
      <c r="F1080" s="444"/>
      <c r="G1080" s="445"/>
      <c r="M1080" s="446" t="s">
        <v>1751</v>
      </c>
      <c r="O1080" s="433"/>
    </row>
    <row r="1081" spans="1:104">
      <c r="A1081" s="441"/>
      <c r="B1081" s="442"/>
      <c r="C1081" s="931" t="s">
        <v>1782</v>
      </c>
      <c r="D1081" s="932"/>
      <c r="E1081" s="443">
        <v>13.339399999999999</v>
      </c>
      <c r="F1081" s="444"/>
      <c r="G1081" s="445"/>
      <c r="M1081" s="446" t="s">
        <v>1782</v>
      </c>
      <c r="O1081" s="433"/>
    </row>
    <row r="1082" spans="1:104">
      <c r="A1082" s="441"/>
      <c r="B1082" s="442"/>
      <c r="C1082" s="931" t="s">
        <v>1783</v>
      </c>
      <c r="D1082" s="932"/>
      <c r="E1082" s="443">
        <v>13.949199999999999</v>
      </c>
      <c r="F1082" s="444"/>
      <c r="G1082" s="445"/>
      <c r="M1082" s="446" t="s">
        <v>1783</v>
      </c>
      <c r="O1082" s="433"/>
    </row>
    <row r="1083" spans="1:104">
      <c r="A1083" s="441"/>
      <c r="B1083" s="442"/>
      <c r="C1083" s="931" t="s">
        <v>1784</v>
      </c>
      <c r="D1083" s="932"/>
      <c r="E1083" s="443">
        <v>15.36</v>
      </c>
      <c r="F1083" s="444"/>
      <c r="G1083" s="445"/>
      <c r="M1083" s="446" t="s">
        <v>1784</v>
      </c>
      <c r="O1083" s="433"/>
    </row>
    <row r="1084" spans="1:104">
      <c r="A1084" s="441"/>
      <c r="B1084" s="442"/>
      <c r="C1084" s="931" t="s">
        <v>2582</v>
      </c>
      <c r="D1084" s="932"/>
      <c r="E1084" s="443">
        <v>-25.655999999999999</v>
      </c>
      <c r="F1084" s="444"/>
      <c r="G1084" s="445"/>
      <c r="M1084" s="446" t="s">
        <v>2582</v>
      </c>
      <c r="O1084" s="433"/>
    </row>
    <row r="1085" spans="1:104">
      <c r="A1085" s="441"/>
      <c r="B1085" s="442"/>
      <c r="C1085" s="931" t="s">
        <v>2583</v>
      </c>
      <c r="D1085" s="932"/>
      <c r="E1085" s="443">
        <v>52.662599999999998</v>
      </c>
      <c r="F1085" s="444"/>
      <c r="G1085" s="445"/>
      <c r="M1085" s="446" t="s">
        <v>2583</v>
      </c>
      <c r="O1085" s="433"/>
    </row>
    <row r="1086" spans="1:104">
      <c r="A1086" s="441"/>
      <c r="B1086" s="442"/>
      <c r="C1086" s="931" t="s">
        <v>2584</v>
      </c>
      <c r="D1086" s="932"/>
      <c r="E1086" s="443">
        <v>-6.03</v>
      </c>
      <c r="F1086" s="444"/>
      <c r="G1086" s="445"/>
      <c r="M1086" s="446" t="s">
        <v>2584</v>
      </c>
      <c r="O1086" s="433"/>
    </row>
    <row r="1087" spans="1:104">
      <c r="A1087" s="441"/>
      <c r="B1087" s="442"/>
      <c r="C1087" s="931" t="s">
        <v>2585</v>
      </c>
      <c r="D1087" s="932"/>
      <c r="E1087" s="443">
        <v>185.13499999999999</v>
      </c>
      <c r="F1087" s="444"/>
      <c r="G1087" s="445"/>
      <c r="M1087" s="446" t="s">
        <v>2585</v>
      </c>
      <c r="O1087" s="433"/>
    </row>
    <row r="1088" spans="1:104">
      <c r="A1088" s="441"/>
      <c r="B1088" s="442"/>
      <c r="C1088" s="931" t="s">
        <v>1775</v>
      </c>
      <c r="D1088" s="932"/>
      <c r="E1088" s="443">
        <v>-6.0519999999999996</v>
      </c>
      <c r="F1088" s="444"/>
      <c r="G1088" s="445"/>
      <c r="M1088" s="446" t="s">
        <v>1775</v>
      </c>
      <c r="O1088" s="433"/>
    </row>
    <row r="1089" spans="1:15">
      <c r="A1089" s="441"/>
      <c r="B1089" s="442"/>
      <c r="C1089" s="931" t="s">
        <v>1776</v>
      </c>
      <c r="D1089" s="932"/>
      <c r="E1089" s="443">
        <v>118.572</v>
      </c>
      <c r="F1089" s="444"/>
      <c r="G1089" s="445"/>
      <c r="M1089" s="446" t="s">
        <v>1776</v>
      </c>
      <c r="O1089" s="433"/>
    </row>
    <row r="1090" spans="1:15">
      <c r="A1090" s="441"/>
      <c r="B1090" s="442"/>
      <c r="C1090" s="931" t="s">
        <v>2586</v>
      </c>
      <c r="D1090" s="932"/>
      <c r="E1090" s="443">
        <v>67.941000000000003</v>
      </c>
      <c r="F1090" s="444"/>
      <c r="G1090" s="445"/>
      <c r="M1090" s="446" t="s">
        <v>2586</v>
      </c>
      <c r="O1090" s="433"/>
    </row>
    <row r="1091" spans="1:15">
      <c r="A1091" s="441"/>
      <c r="B1091" s="442"/>
      <c r="C1091" s="931" t="s">
        <v>1778</v>
      </c>
      <c r="D1091" s="932"/>
      <c r="E1091" s="443">
        <v>-10.38</v>
      </c>
      <c r="F1091" s="444"/>
      <c r="G1091" s="445"/>
      <c r="M1091" s="446" t="s">
        <v>1778</v>
      </c>
      <c r="O1091" s="433"/>
    </row>
    <row r="1092" spans="1:15">
      <c r="A1092" s="441"/>
      <c r="B1092" s="442"/>
      <c r="C1092" s="931" t="s">
        <v>2587</v>
      </c>
      <c r="D1092" s="932"/>
      <c r="E1092" s="443">
        <v>75.119</v>
      </c>
      <c r="F1092" s="444"/>
      <c r="G1092" s="445"/>
      <c r="M1092" s="446" t="s">
        <v>2587</v>
      </c>
      <c r="O1092" s="433"/>
    </row>
    <row r="1093" spans="1:15">
      <c r="A1093" s="441"/>
      <c r="B1093" s="442"/>
      <c r="C1093" s="931" t="s">
        <v>1780</v>
      </c>
      <c r="D1093" s="932"/>
      <c r="E1093" s="443">
        <v>-2.16</v>
      </c>
      <c r="F1093" s="444"/>
      <c r="G1093" s="445"/>
      <c r="M1093" s="446" t="s">
        <v>1780</v>
      </c>
      <c r="O1093" s="433"/>
    </row>
    <row r="1094" spans="1:15" ht="22.5">
      <c r="A1094" s="441"/>
      <c r="B1094" s="442"/>
      <c r="C1094" s="931" t="s">
        <v>1781</v>
      </c>
      <c r="D1094" s="932"/>
      <c r="E1094" s="443">
        <v>33.18</v>
      </c>
      <c r="F1094" s="444"/>
      <c r="G1094" s="445"/>
      <c r="M1094" s="446" t="s">
        <v>1781</v>
      </c>
      <c r="O1094" s="433"/>
    </row>
    <row r="1095" spans="1:15">
      <c r="A1095" s="441"/>
      <c r="B1095" s="442"/>
      <c r="C1095" s="933" t="s">
        <v>1603</v>
      </c>
      <c r="D1095" s="932"/>
      <c r="E1095" s="455">
        <v>524.98020000000008</v>
      </c>
      <c r="F1095" s="444"/>
      <c r="G1095" s="445"/>
      <c r="M1095" s="446" t="s">
        <v>1603</v>
      </c>
      <c r="O1095" s="433"/>
    </row>
    <row r="1096" spans="1:15">
      <c r="A1096" s="441"/>
      <c r="B1096" s="442"/>
      <c r="C1096" s="931" t="s">
        <v>2588</v>
      </c>
      <c r="D1096" s="932"/>
      <c r="E1096" s="443">
        <v>0</v>
      </c>
      <c r="F1096" s="444"/>
      <c r="G1096" s="445"/>
      <c r="M1096" s="446" t="s">
        <v>2588</v>
      </c>
      <c r="O1096" s="433"/>
    </row>
    <row r="1097" spans="1:15">
      <c r="A1097" s="441"/>
      <c r="B1097" s="442"/>
      <c r="C1097" s="931" t="s">
        <v>1751</v>
      </c>
      <c r="D1097" s="932"/>
      <c r="E1097" s="443">
        <v>0</v>
      </c>
      <c r="F1097" s="444"/>
      <c r="G1097" s="445"/>
      <c r="M1097" s="446" t="s">
        <v>1751</v>
      </c>
      <c r="O1097" s="433"/>
    </row>
    <row r="1098" spans="1:15">
      <c r="A1098" s="441"/>
      <c r="B1098" s="442"/>
      <c r="C1098" s="931" t="s">
        <v>1752</v>
      </c>
      <c r="D1098" s="932"/>
      <c r="E1098" s="443">
        <v>3.0535000000000001</v>
      </c>
      <c r="F1098" s="444"/>
      <c r="G1098" s="445"/>
      <c r="M1098" s="446" t="s">
        <v>1752</v>
      </c>
      <c r="O1098" s="433"/>
    </row>
    <row r="1099" spans="1:15">
      <c r="A1099" s="441"/>
      <c r="B1099" s="442"/>
      <c r="C1099" s="931" t="s">
        <v>1753</v>
      </c>
      <c r="D1099" s="932"/>
      <c r="E1099" s="443">
        <v>1.6739999999999999</v>
      </c>
      <c r="F1099" s="444"/>
      <c r="G1099" s="445"/>
      <c r="M1099" s="446" t="s">
        <v>1753</v>
      </c>
      <c r="O1099" s="433"/>
    </row>
    <row r="1100" spans="1:15">
      <c r="A1100" s="441"/>
      <c r="B1100" s="442"/>
      <c r="C1100" s="931" t="s">
        <v>1754</v>
      </c>
      <c r="D1100" s="932"/>
      <c r="E1100" s="443">
        <v>1.4724999999999999</v>
      </c>
      <c r="F1100" s="444"/>
      <c r="G1100" s="445"/>
      <c r="M1100" s="446" t="s">
        <v>1754</v>
      </c>
      <c r="O1100" s="433"/>
    </row>
    <row r="1101" spans="1:15">
      <c r="A1101" s="441"/>
      <c r="B1101" s="442"/>
      <c r="C1101" s="931" t="s">
        <v>1755</v>
      </c>
      <c r="D1101" s="932"/>
      <c r="E1101" s="443">
        <v>24.36</v>
      </c>
      <c r="F1101" s="444"/>
      <c r="G1101" s="445"/>
      <c r="M1101" s="446" t="s">
        <v>1755</v>
      </c>
      <c r="O1101" s="433"/>
    </row>
    <row r="1102" spans="1:15">
      <c r="A1102" s="441"/>
      <c r="B1102" s="442"/>
      <c r="C1102" s="931" t="s">
        <v>1756</v>
      </c>
      <c r="D1102" s="932"/>
      <c r="E1102" s="443">
        <v>61.74</v>
      </c>
      <c r="F1102" s="444"/>
      <c r="G1102" s="445"/>
      <c r="M1102" s="446" t="s">
        <v>1756</v>
      </c>
      <c r="O1102" s="433"/>
    </row>
    <row r="1103" spans="1:15">
      <c r="A1103" s="441"/>
      <c r="B1103" s="442"/>
      <c r="C1103" s="931" t="s">
        <v>1757</v>
      </c>
      <c r="D1103" s="932"/>
      <c r="E1103" s="443">
        <v>36.215000000000003</v>
      </c>
      <c r="F1103" s="444"/>
      <c r="G1103" s="445"/>
      <c r="M1103" s="446" t="s">
        <v>1757</v>
      </c>
      <c r="O1103" s="433"/>
    </row>
    <row r="1104" spans="1:15">
      <c r="A1104" s="441"/>
      <c r="B1104" s="442"/>
      <c r="C1104" s="931" t="s">
        <v>1758</v>
      </c>
      <c r="D1104" s="932"/>
      <c r="E1104" s="443">
        <v>50.4</v>
      </c>
      <c r="F1104" s="444"/>
      <c r="G1104" s="445"/>
      <c r="M1104" s="446" t="s">
        <v>1758</v>
      </c>
      <c r="O1104" s="433"/>
    </row>
    <row r="1105" spans="1:104">
      <c r="A1105" s="441"/>
      <c r="B1105" s="442"/>
      <c r="C1105" s="931" t="s">
        <v>1759</v>
      </c>
      <c r="D1105" s="932"/>
      <c r="E1105" s="443">
        <v>19.440000000000001</v>
      </c>
      <c r="F1105" s="444"/>
      <c r="G1105" s="445"/>
      <c r="M1105" s="446" t="s">
        <v>1759</v>
      </c>
      <c r="O1105" s="433"/>
    </row>
    <row r="1106" spans="1:104">
      <c r="A1106" s="441"/>
      <c r="B1106" s="442"/>
      <c r="C1106" s="933" t="s">
        <v>1603</v>
      </c>
      <c r="D1106" s="932"/>
      <c r="E1106" s="455">
        <v>198.35499999999999</v>
      </c>
      <c r="F1106" s="444"/>
      <c r="G1106" s="445"/>
      <c r="M1106" s="446" t="s">
        <v>1603</v>
      </c>
      <c r="O1106" s="433"/>
    </row>
    <row r="1107" spans="1:104">
      <c r="A1107" s="434">
        <v>247</v>
      </c>
      <c r="B1107" s="435" t="s">
        <v>2589</v>
      </c>
      <c r="C1107" s="436" t="s">
        <v>2590</v>
      </c>
      <c r="D1107" s="437" t="s">
        <v>166</v>
      </c>
      <c r="E1107" s="438">
        <v>23.192599999999999</v>
      </c>
      <c r="F1107" s="438"/>
      <c r="G1107" s="439">
        <f>E1107*F1107</f>
        <v>0</v>
      </c>
      <c r="O1107" s="433">
        <v>2</v>
      </c>
      <c r="AA1107" s="407">
        <v>1</v>
      </c>
      <c r="AB1107" s="407">
        <v>7</v>
      </c>
      <c r="AC1107" s="407">
        <v>7</v>
      </c>
      <c r="AZ1107" s="407">
        <v>2</v>
      </c>
      <c r="BA1107" s="407">
        <f>IF(AZ1107=1,G1107,0)</f>
        <v>0</v>
      </c>
      <c r="BB1107" s="407">
        <f>IF(AZ1107=2,G1107,0)</f>
        <v>0</v>
      </c>
      <c r="BC1107" s="407">
        <f>IF(AZ1107=3,G1107,0)</f>
        <v>0</v>
      </c>
      <c r="BD1107" s="407">
        <f>IF(AZ1107=4,G1107,0)</f>
        <v>0</v>
      </c>
      <c r="BE1107" s="407">
        <f>IF(AZ1107=5,G1107,0)</f>
        <v>0</v>
      </c>
      <c r="CA1107" s="440">
        <v>1</v>
      </c>
      <c r="CB1107" s="440">
        <v>7</v>
      </c>
      <c r="CZ1107" s="407">
        <v>4.6000000000000001E-4</v>
      </c>
    </row>
    <row r="1108" spans="1:104">
      <c r="A1108" s="441"/>
      <c r="B1108" s="442"/>
      <c r="C1108" s="931" t="s">
        <v>1751</v>
      </c>
      <c r="D1108" s="932"/>
      <c r="E1108" s="443">
        <v>0</v>
      </c>
      <c r="F1108" s="444"/>
      <c r="G1108" s="445"/>
      <c r="M1108" s="446" t="s">
        <v>1751</v>
      </c>
      <c r="O1108" s="433"/>
    </row>
    <row r="1109" spans="1:104">
      <c r="A1109" s="441"/>
      <c r="B1109" s="442"/>
      <c r="C1109" s="931" t="s">
        <v>2581</v>
      </c>
      <c r="D1109" s="932"/>
      <c r="E1109" s="443">
        <v>0</v>
      </c>
      <c r="F1109" s="444"/>
      <c r="G1109" s="445"/>
      <c r="M1109" s="446" t="s">
        <v>2581</v>
      </c>
      <c r="O1109" s="433"/>
    </row>
    <row r="1110" spans="1:104">
      <c r="A1110" s="441"/>
      <c r="B1110" s="442"/>
      <c r="C1110" s="931" t="s">
        <v>1782</v>
      </c>
      <c r="D1110" s="932"/>
      <c r="E1110" s="443">
        <v>13.339399999999999</v>
      </c>
      <c r="F1110" s="444"/>
      <c r="G1110" s="445"/>
      <c r="M1110" s="446" t="s">
        <v>1782</v>
      </c>
      <c r="O1110" s="433"/>
    </row>
    <row r="1111" spans="1:104">
      <c r="A1111" s="441"/>
      <c r="B1111" s="442"/>
      <c r="C1111" s="931" t="s">
        <v>1783</v>
      </c>
      <c r="D1111" s="932"/>
      <c r="E1111" s="443">
        <v>13.949199999999999</v>
      </c>
      <c r="F1111" s="444"/>
      <c r="G1111" s="445"/>
      <c r="M1111" s="446" t="s">
        <v>1783</v>
      </c>
      <c r="O1111" s="433"/>
    </row>
    <row r="1112" spans="1:104">
      <c r="A1112" s="441"/>
      <c r="B1112" s="442"/>
      <c r="C1112" s="931" t="s">
        <v>1784</v>
      </c>
      <c r="D1112" s="932"/>
      <c r="E1112" s="443">
        <v>15.36</v>
      </c>
      <c r="F1112" s="444"/>
      <c r="G1112" s="445"/>
      <c r="M1112" s="446" t="s">
        <v>1784</v>
      </c>
      <c r="O1112" s="433"/>
    </row>
    <row r="1113" spans="1:104">
      <c r="A1113" s="441"/>
      <c r="B1113" s="442"/>
      <c r="C1113" s="931" t="s">
        <v>2582</v>
      </c>
      <c r="D1113" s="932"/>
      <c r="E1113" s="443">
        <v>-25.655999999999999</v>
      </c>
      <c r="F1113" s="444"/>
      <c r="G1113" s="445"/>
      <c r="M1113" s="446" t="s">
        <v>2582</v>
      </c>
      <c r="O1113" s="433"/>
    </row>
    <row r="1114" spans="1:104">
      <c r="A1114" s="441"/>
      <c r="B1114" s="442"/>
      <c r="C1114" s="933" t="s">
        <v>1603</v>
      </c>
      <c r="D1114" s="932"/>
      <c r="E1114" s="455">
        <v>16.992600000000003</v>
      </c>
      <c r="F1114" s="444"/>
      <c r="G1114" s="445"/>
      <c r="M1114" s="446" t="s">
        <v>1603</v>
      </c>
      <c r="O1114" s="433"/>
    </row>
    <row r="1115" spans="1:104">
      <c r="A1115" s="441"/>
      <c r="B1115" s="442"/>
      <c r="C1115" s="931" t="s">
        <v>2588</v>
      </c>
      <c r="D1115" s="932"/>
      <c r="E1115" s="443">
        <v>0</v>
      </c>
      <c r="F1115" s="444"/>
      <c r="G1115" s="445"/>
      <c r="M1115" s="446" t="s">
        <v>2588</v>
      </c>
      <c r="O1115" s="433"/>
    </row>
    <row r="1116" spans="1:104">
      <c r="A1116" s="441"/>
      <c r="B1116" s="442"/>
      <c r="C1116" s="931" t="s">
        <v>1751</v>
      </c>
      <c r="D1116" s="932"/>
      <c r="E1116" s="443">
        <v>0</v>
      </c>
      <c r="F1116" s="444"/>
      <c r="G1116" s="445"/>
      <c r="M1116" s="446" t="s">
        <v>1751</v>
      </c>
      <c r="O1116" s="433"/>
    </row>
    <row r="1117" spans="1:104">
      <c r="A1117" s="441"/>
      <c r="B1117" s="442"/>
      <c r="C1117" s="931" t="s">
        <v>1752</v>
      </c>
      <c r="D1117" s="932"/>
      <c r="E1117" s="443">
        <v>3.0535000000000001</v>
      </c>
      <c r="F1117" s="444"/>
      <c r="G1117" s="445"/>
      <c r="M1117" s="446" t="s">
        <v>1752</v>
      </c>
      <c r="O1117" s="433"/>
    </row>
    <row r="1118" spans="1:104">
      <c r="A1118" s="441"/>
      <c r="B1118" s="442"/>
      <c r="C1118" s="931" t="s">
        <v>1753</v>
      </c>
      <c r="D1118" s="932"/>
      <c r="E1118" s="443">
        <v>1.6739999999999999</v>
      </c>
      <c r="F1118" s="444"/>
      <c r="G1118" s="445"/>
      <c r="M1118" s="446" t="s">
        <v>1753</v>
      </c>
      <c r="O1118" s="433"/>
    </row>
    <row r="1119" spans="1:104">
      <c r="A1119" s="441"/>
      <c r="B1119" s="442"/>
      <c r="C1119" s="931" t="s">
        <v>1754</v>
      </c>
      <c r="D1119" s="932"/>
      <c r="E1119" s="443">
        <v>1.4724999999999999</v>
      </c>
      <c r="F1119" s="444"/>
      <c r="G1119" s="445"/>
      <c r="M1119" s="446" t="s">
        <v>1754</v>
      </c>
      <c r="O1119" s="433"/>
    </row>
    <row r="1120" spans="1:104">
      <c r="A1120" s="441"/>
      <c r="B1120" s="442"/>
      <c r="C1120" s="933" t="s">
        <v>1603</v>
      </c>
      <c r="D1120" s="932"/>
      <c r="E1120" s="455">
        <v>6.2</v>
      </c>
      <c r="F1120" s="444"/>
      <c r="G1120" s="445"/>
      <c r="M1120" s="446" t="s">
        <v>1603</v>
      </c>
      <c r="O1120" s="433"/>
    </row>
    <row r="1121" spans="1:104">
      <c r="A1121" s="434">
        <v>248</v>
      </c>
      <c r="B1121" s="435" t="s">
        <v>2591</v>
      </c>
      <c r="C1121" s="436" t="s">
        <v>2592</v>
      </c>
      <c r="D1121" s="437" t="s">
        <v>166</v>
      </c>
      <c r="E1121" s="438">
        <v>700.14260000000002</v>
      </c>
      <c r="F1121" s="438"/>
      <c r="G1121" s="439">
        <f>E1121*F1121</f>
        <v>0</v>
      </c>
      <c r="O1121" s="433">
        <v>2</v>
      </c>
      <c r="AA1121" s="407">
        <v>12</v>
      </c>
      <c r="AB1121" s="407">
        <v>0</v>
      </c>
      <c r="AC1121" s="407">
        <v>243</v>
      </c>
      <c r="AZ1121" s="407">
        <v>2</v>
      </c>
      <c r="BA1121" s="407">
        <f>IF(AZ1121=1,G1121,0)</f>
        <v>0</v>
      </c>
      <c r="BB1121" s="407">
        <f>IF(AZ1121=2,G1121,0)</f>
        <v>0</v>
      </c>
      <c r="BC1121" s="407">
        <f>IF(AZ1121=3,G1121,0)</f>
        <v>0</v>
      </c>
      <c r="BD1121" s="407">
        <f>IF(AZ1121=4,G1121,0)</f>
        <v>0</v>
      </c>
      <c r="BE1121" s="407">
        <f>IF(AZ1121=5,G1121,0)</f>
        <v>0</v>
      </c>
      <c r="CA1121" s="440">
        <v>12</v>
      </c>
      <c r="CB1121" s="440">
        <v>0</v>
      </c>
      <c r="CZ1121" s="407">
        <v>2.9E-4</v>
      </c>
    </row>
    <row r="1122" spans="1:104">
      <c r="A1122" s="441"/>
      <c r="B1122" s="442"/>
      <c r="C1122" s="931" t="s">
        <v>1751</v>
      </c>
      <c r="D1122" s="932"/>
      <c r="E1122" s="443">
        <v>0</v>
      </c>
      <c r="F1122" s="444"/>
      <c r="G1122" s="445"/>
      <c r="M1122" s="446" t="s">
        <v>1751</v>
      </c>
      <c r="O1122" s="433"/>
    </row>
    <row r="1123" spans="1:104">
      <c r="A1123" s="441"/>
      <c r="B1123" s="442"/>
      <c r="C1123" s="931" t="s">
        <v>2583</v>
      </c>
      <c r="D1123" s="932"/>
      <c r="E1123" s="443">
        <v>52.662599999999998</v>
      </c>
      <c r="F1123" s="444"/>
      <c r="G1123" s="445"/>
      <c r="M1123" s="446" t="s">
        <v>2583</v>
      </c>
      <c r="O1123" s="433"/>
    </row>
    <row r="1124" spans="1:104">
      <c r="A1124" s="441"/>
      <c r="B1124" s="442"/>
      <c r="C1124" s="931" t="s">
        <v>2584</v>
      </c>
      <c r="D1124" s="932"/>
      <c r="E1124" s="443">
        <v>-6.03</v>
      </c>
      <c r="F1124" s="444"/>
      <c r="G1124" s="445"/>
      <c r="M1124" s="446" t="s">
        <v>2584</v>
      </c>
      <c r="O1124" s="433"/>
    </row>
    <row r="1125" spans="1:104">
      <c r="A1125" s="441"/>
      <c r="B1125" s="442"/>
      <c r="C1125" s="931" t="s">
        <v>2585</v>
      </c>
      <c r="D1125" s="932"/>
      <c r="E1125" s="443">
        <v>185.13499999999999</v>
      </c>
      <c r="F1125" s="444"/>
      <c r="G1125" s="445"/>
      <c r="M1125" s="446" t="s">
        <v>2585</v>
      </c>
      <c r="O1125" s="433"/>
    </row>
    <row r="1126" spans="1:104">
      <c r="A1126" s="441"/>
      <c r="B1126" s="442"/>
      <c r="C1126" s="931" t="s">
        <v>1775</v>
      </c>
      <c r="D1126" s="932"/>
      <c r="E1126" s="443">
        <v>-6.0519999999999996</v>
      </c>
      <c r="F1126" s="444"/>
      <c r="G1126" s="445"/>
      <c r="M1126" s="446" t="s">
        <v>1775</v>
      </c>
      <c r="O1126" s="433"/>
    </row>
    <row r="1127" spans="1:104">
      <c r="A1127" s="441"/>
      <c r="B1127" s="442"/>
      <c r="C1127" s="931" t="s">
        <v>1776</v>
      </c>
      <c r="D1127" s="932"/>
      <c r="E1127" s="443">
        <v>118.572</v>
      </c>
      <c r="F1127" s="444"/>
      <c r="G1127" s="445"/>
      <c r="M1127" s="446" t="s">
        <v>1776</v>
      </c>
      <c r="O1127" s="433"/>
    </row>
    <row r="1128" spans="1:104">
      <c r="A1128" s="441"/>
      <c r="B1128" s="442"/>
      <c r="C1128" s="931" t="s">
        <v>2586</v>
      </c>
      <c r="D1128" s="932"/>
      <c r="E1128" s="443">
        <v>67.941000000000003</v>
      </c>
      <c r="F1128" s="444"/>
      <c r="G1128" s="445"/>
      <c r="M1128" s="446" t="s">
        <v>2586</v>
      </c>
      <c r="O1128" s="433"/>
    </row>
    <row r="1129" spans="1:104">
      <c r="A1129" s="441"/>
      <c r="B1129" s="442"/>
      <c r="C1129" s="931" t="s">
        <v>1778</v>
      </c>
      <c r="D1129" s="932"/>
      <c r="E1129" s="443">
        <v>-10.38</v>
      </c>
      <c r="F1129" s="444"/>
      <c r="G1129" s="445"/>
      <c r="M1129" s="446" t="s">
        <v>1778</v>
      </c>
      <c r="O1129" s="433"/>
    </row>
    <row r="1130" spans="1:104">
      <c r="A1130" s="441"/>
      <c r="B1130" s="442"/>
      <c r="C1130" s="931" t="s">
        <v>2587</v>
      </c>
      <c r="D1130" s="932"/>
      <c r="E1130" s="443">
        <v>75.119</v>
      </c>
      <c r="F1130" s="444"/>
      <c r="G1130" s="445"/>
      <c r="M1130" s="446" t="s">
        <v>2587</v>
      </c>
      <c r="O1130" s="433"/>
    </row>
    <row r="1131" spans="1:104">
      <c r="A1131" s="441"/>
      <c r="B1131" s="442"/>
      <c r="C1131" s="931" t="s">
        <v>1780</v>
      </c>
      <c r="D1131" s="932"/>
      <c r="E1131" s="443">
        <v>-2.16</v>
      </c>
      <c r="F1131" s="444"/>
      <c r="G1131" s="445"/>
      <c r="M1131" s="446" t="s">
        <v>1780</v>
      </c>
      <c r="O1131" s="433"/>
    </row>
    <row r="1132" spans="1:104" ht="22.5">
      <c r="A1132" s="441"/>
      <c r="B1132" s="442"/>
      <c r="C1132" s="931" t="s">
        <v>1781</v>
      </c>
      <c r="D1132" s="932"/>
      <c r="E1132" s="443">
        <v>33.18</v>
      </c>
      <c r="F1132" s="444"/>
      <c r="G1132" s="445"/>
      <c r="M1132" s="446" t="s">
        <v>1781</v>
      </c>
      <c r="O1132" s="433"/>
    </row>
    <row r="1133" spans="1:104">
      <c r="A1133" s="441"/>
      <c r="B1133" s="442"/>
      <c r="C1133" s="933" t="s">
        <v>1603</v>
      </c>
      <c r="D1133" s="932"/>
      <c r="E1133" s="455">
        <v>507.98760000000004</v>
      </c>
      <c r="F1133" s="444"/>
      <c r="G1133" s="445"/>
      <c r="M1133" s="446" t="s">
        <v>1603</v>
      </c>
      <c r="O1133" s="433"/>
    </row>
    <row r="1134" spans="1:104">
      <c r="A1134" s="441"/>
      <c r="B1134" s="442"/>
      <c r="C1134" s="931" t="s">
        <v>2588</v>
      </c>
      <c r="D1134" s="932"/>
      <c r="E1134" s="443">
        <v>0</v>
      </c>
      <c r="F1134" s="444"/>
      <c r="G1134" s="445"/>
      <c r="M1134" s="446" t="s">
        <v>2588</v>
      </c>
      <c r="O1134" s="433"/>
    </row>
    <row r="1135" spans="1:104">
      <c r="A1135" s="441"/>
      <c r="B1135" s="442"/>
      <c r="C1135" s="931" t="s">
        <v>1751</v>
      </c>
      <c r="D1135" s="932"/>
      <c r="E1135" s="443">
        <v>0</v>
      </c>
      <c r="F1135" s="444"/>
      <c r="G1135" s="445"/>
      <c r="M1135" s="446" t="s">
        <v>1751</v>
      </c>
      <c r="O1135" s="433"/>
    </row>
    <row r="1136" spans="1:104">
      <c r="A1136" s="441"/>
      <c r="B1136" s="442"/>
      <c r="C1136" s="931" t="s">
        <v>1755</v>
      </c>
      <c r="D1136" s="932"/>
      <c r="E1136" s="443">
        <v>24.36</v>
      </c>
      <c r="F1136" s="444"/>
      <c r="G1136" s="445"/>
      <c r="M1136" s="446" t="s">
        <v>1755</v>
      </c>
      <c r="O1136" s="433"/>
    </row>
    <row r="1137" spans="1:104">
      <c r="A1137" s="441"/>
      <c r="B1137" s="442"/>
      <c r="C1137" s="931" t="s">
        <v>1756</v>
      </c>
      <c r="D1137" s="932"/>
      <c r="E1137" s="443">
        <v>61.74</v>
      </c>
      <c r="F1137" s="444"/>
      <c r="G1137" s="445"/>
      <c r="M1137" s="446" t="s">
        <v>1756</v>
      </c>
      <c r="O1137" s="433"/>
    </row>
    <row r="1138" spans="1:104">
      <c r="A1138" s="441"/>
      <c r="B1138" s="442"/>
      <c r="C1138" s="931" t="s">
        <v>1757</v>
      </c>
      <c r="D1138" s="932"/>
      <c r="E1138" s="443">
        <v>36.215000000000003</v>
      </c>
      <c r="F1138" s="444"/>
      <c r="G1138" s="445"/>
      <c r="M1138" s="446" t="s">
        <v>1757</v>
      </c>
      <c r="O1138" s="433"/>
    </row>
    <row r="1139" spans="1:104">
      <c r="A1139" s="441"/>
      <c r="B1139" s="442"/>
      <c r="C1139" s="931" t="s">
        <v>1758</v>
      </c>
      <c r="D1139" s="932"/>
      <c r="E1139" s="443">
        <v>50.4</v>
      </c>
      <c r="F1139" s="444"/>
      <c r="G1139" s="445"/>
      <c r="M1139" s="446" t="s">
        <v>1758</v>
      </c>
      <c r="O1139" s="433"/>
    </row>
    <row r="1140" spans="1:104">
      <c r="A1140" s="441"/>
      <c r="B1140" s="442"/>
      <c r="C1140" s="931" t="s">
        <v>1759</v>
      </c>
      <c r="D1140" s="932"/>
      <c r="E1140" s="443">
        <v>19.440000000000001</v>
      </c>
      <c r="F1140" s="444"/>
      <c r="G1140" s="445"/>
      <c r="M1140" s="446" t="s">
        <v>1759</v>
      </c>
      <c r="O1140" s="433"/>
    </row>
    <row r="1141" spans="1:104">
      <c r="A1141" s="441"/>
      <c r="B1141" s="442"/>
      <c r="C1141" s="933" t="s">
        <v>1603</v>
      </c>
      <c r="D1141" s="932"/>
      <c r="E1141" s="455">
        <v>192.155</v>
      </c>
      <c r="F1141" s="444"/>
      <c r="G1141" s="445"/>
      <c r="M1141" s="446" t="s">
        <v>1603</v>
      </c>
      <c r="O1141" s="433"/>
    </row>
    <row r="1142" spans="1:104">
      <c r="A1142" s="447"/>
      <c r="B1142" s="448" t="s">
        <v>1581</v>
      </c>
      <c r="C1142" s="449" t="str">
        <f>CONCATENATE(B1077," ",C1077)</f>
        <v>784 Malby</v>
      </c>
      <c r="D1142" s="450"/>
      <c r="E1142" s="451"/>
      <c r="F1142" s="452"/>
      <c r="G1142" s="453">
        <f>SUM(G1077:G1141)</f>
        <v>0</v>
      </c>
      <c r="O1142" s="433">
        <v>4</v>
      </c>
      <c r="BA1142" s="454">
        <f>SUM(BA1077:BA1141)</f>
        <v>0</v>
      </c>
      <c r="BB1142" s="454">
        <f>SUM(BB1077:BB1141)</f>
        <v>0</v>
      </c>
      <c r="BC1142" s="454">
        <f>SUM(BC1077:BC1141)</f>
        <v>0</v>
      </c>
      <c r="BD1142" s="454">
        <f>SUM(BD1077:BD1141)</f>
        <v>0</v>
      </c>
      <c r="BE1142" s="454">
        <f>SUM(BE1077:BE1141)</f>
        <v>0</v>
      </c>
    </row>
    <row r="1143" spans="1:104">
      <c r="A1143" s="426" t="s">
        <v>1356</v>
      </c>
      <c r="B1143" s="427" t="s">
        <v>2593</v>
      </c>
      <c r="C1143" s="428" t="s">
        <v>2594</v>
      </c>
      <c r="D1143" s="429"/>
      <c r="E1143" s="430"/>
      <c r="F1143" s="430"/>
      <c r="G1143" s="431"/>
      <c r="H1143" s="432"/>
      <c r="I1143" s="432"/>
      <c r="O1143" s="433">
        <v>1</v>
      </c>
    </row>
    <row r="1144" spans="1:104">
      <c r="A1144" s="434">
        <v>249</v>
      </c>
      <c r="B1144" s="435" t="s">
        <v>2593</v>
      </c>
      <c r="C1144" s="436" t="s">
        <v>2595</v>
      </c>
      <c r="D1144" s="437" t="s">
        <v>1957</v>
      </c>
      <c r="E1144" s="438">
        <v>1</v>
      </c>
      <c r="F1144" s="438"/>
      <c r="G1144" s="439">
        <f>E1144*F1144</f>
        <v>0</v>
      </c>
      <c r="O1144" s="433">
        <v>2</v>
      </c>
      <c r="AA1144" s="407">
        <v>12</v>
      </c>
      <c r="AB1144" s="407">
        <v>0</v>
      </c>
      <c r="AC1144" s="407">
        <v>105</v>
      </c>
      <c r="AZ1144" s="407">
        <v>4</v>
      </c>
      <c r="BA1144" s="407">
        <f>IF(AZ1144=1,G1144,0)</f>
        <v>0</v>
      </c>
      <c r="BB1144" s="407">
        <f>IF(AZ1144=2,G1144,0)</f>
        <v>0</v>
      </c>
      <c r="BC1144" s="407">
        <f>IF(AZ1144=3,G1144,0)</f>
        <v>0</v>
      </c>
      <c r="BD1144" s="407">
        <f>IF(AZ1144=4,G1144,0)</f>
        <v>0</v>
      </c>
      <c r="BE1144" s="407">
        <f>IF(AZ1144=5,G1144,0)</f>
        <v>0</v>
      </c>
      <c r="CA1144" s="440">
        <v>12</v>
      </c>
      <c r="CB1144" s="440">
        <v>0</v>
      </c>
      <c r="CZ1144" s="407">
        <v>0</v>
      </c>
    </row>
    <row r="1145" spans="1:104">
      <c r="A1145" s="447"/>
      <c r="B1145" s="448" t="s">
        <v>1581</v>
      </c>
      <c r="C1145" s="449" t="str">
        <f>CONCATENATE(B1143," ",C1143)</f>
        <v>M24 Montáže vzduchotechnických zařízení</v>
      </c>
      <c r="D1145" s="450"/>
      <c r="E1145" s="451"/>
      <c r="F1145" s="452"/>
      <c r="G1145" s="453">
        <f>SUM(G1143:G1144)</f>
        <v>0</v>
      </c>
      <c r="O1145" s="433">
        <v>4</v>
      </c>
      <c r="BA1145" s="454">
        <f>SUM(BA1143:BA1144)</f>
        <v>0</v>
      </c>
      <c r="BB1145" s="454">
        <f>SUM(BB1143:BB1144)</f>
        <v>0</v>
      </c>
      <c r="BC1145" s="454">
        <f>SUM(BC1143:BC1144)</f>
        <v>0</v>
      </c>
      <c r="BD1145" s="454">
        <f>SUM(BD1143:BD1144)</f>
        <v>0</v>
      </c>
      <c r="BE1145" s="454">
        <f>SUM(BE1143:BE1144)</f>
        <v>0</v>
      </c>
    </row>
    <row r="1146" spans="1:104">
      <c r="A1146" s="426" t="s">
        <v>1356</v>
      </c>
      <c r="B1146" s="427" t="s">
        <v>2596</v>
      </c>
      <c r="C1146" s="428" t="s">
        <v>2597</v>
      </c>
      <c r="D1146" s="429"/>
      <c r="E1146" s="430"/>
      <c r="F1146" s="430"/>
      <c r="G1146" s="431"/>
      <c r="H1146" s="432"/>
      <c r="I1146" s="432"/>
      <c r="O1146" s="433">
        <v>1</v>
      </c>
    </row>
    <row r="1147" spans="1:104">
      <c r="A1147" s="434">
        <v>250</v>
      </c>
      <c r="B1147" s="435" t="s">
        <v>2598</v>
      </c>
      <c r="C1147" s="436" t="s">
        <v>2599</v>
      </c>
      <c r="D1147" s="437" t="s">
        <v>1674</v>
      </c>
      <c r="E1147" s="438">
        <v>1367.1344999999999</v>
      </c>
      <c r="F1147" s="438"/>
      <c r="G1147" s="439">
        <f>E1147*F1147</f>
        <v>0</v>
      </c>
      <c r="O1147" s="433">
        <v>2</v>
      </c>
      <c r="AA1147" s="407">
        <v>1</v>
      </c>
      <c r="AB1147" s="407">
        <v>3</v>
      </c>
      <c r="AC1147" s="407">
        <v>3</v>
      </c>
      <c r="AZ1147" s="407">
        <v>1</v>
      </c>
      <c r="BA1147" s="407">
        <f>IF(AZ1147=1,G1147,0)</f>
        <v>0</v>
      </c>
      <c r="BB1147" s="407">
        <f>IF(AZ1147=2,G1147,0)</f>
        <v>0</v>
      </c>
      <c r="BC1147" s="407">
        <f>IF(AZ1147=3,G1147,0)</f>
        <v>0</v>
      </c>
      <c r="BD1147" s="407">
        <f>IF(AZ1147=4,G1147,0)</f>
        <v>0</v>
      </c>
      <c r="BE1147" s="407">
        <f>IF(AZ1147=5,G1147,0)</f>
        <v>0</v>
      </c>
      <c r="CA1147" s="440">
        <v>1</v>
      </c>
      <c r="CB1147" s="440">
        <v>3</v>
      </c>
      <c r="CZ1147" s="407">
        <v>0</v>
      </c>
    </row>
    <row r="1148" spans="1:104">
      <c r="A1148" s="441"/>
      <c r="B1148" s="442"/>
      <c r="C1148" s="931" t="s">
        <v>2600</v>
      </c>
      <c r="D1148" s="932"/>
      <c r="E1148" s="443">
        <v>1367.1344999999999</v>
      </c>
      <c r="F1148" s="444"/>
      <c r="G1148" s="445"/>
      <c r="M1148" s="446" t="s">
        <v>2600</v>
      </c>
      <c r="O1148" s="433"/>
    </row>
    <row r="1149" spans="1:104">
      <c r="A1149" s="434">
        <v>251</v>
      </c>
      <c r="B1149" s="435" t="s">
        <v>2601</v>
      </c>
      <c r="C1149" s="436" t="s">
        <v>2602</v>
      </c>
      <c r="D1149" s="437" t="s">
        <v>1674</v>
      </c>
      <c r="E1149" s="438">
        <v>729.13840000000005</v>
      </c>
      <c r="F1149" s="438"/>
      <c r="G1149" s="439">
        <f>E1149*F1149</f>
        <v>0</v>
      </c>
      <c r="O1149" s="433">
        <v>2</v>
      </c>
      <c r="AA1149" s="407">
        <v>1</v>
      </c>
      <c r="AB1149" s="407">
        <v>3</v>
      </c>
      <c r="AC1149" s="407">
        <v>3</v>
      </c>
      <c r="AZ1149" s="407">
        <v>1</v>
      </c>
      <c r="BA1149" s="407">
        <f>IF(AZ1149=1,G1149,0)</f>
        <v>0</v>
      </c>
      <c r="BB1149" s="407">
        <f>IF(AZ1149=2,G1149,0)</f>
        <v>0</v>
      </c>
      <c r="BC1149" s="407">
        <f>IF(AZ1149=3,G1149,0)</f>
        <v>0</v>
      </c>
      <c r="BD1149" s="407">
        <f>IF(AZ1149=4,G1149,0)</f>
        <v>0</v>
      </c>
      <c r="BE1149" s="407">
        <f>IF(AZ1149=5,G1149,0)</f>
        <v>0</v>
      </c>
      <c r="CA1149" s="440">
        <v>1</v>
      </c>
      <c r="CB1149" s="440">
        <v>3</v>
      </c>
      <c r="CZ1149" s="407">
        <v>0</v>
      </c>
    </row>
    <row r="1150" spans="1:104">
      <c r="A1150" s="441"/>
      <c r="B1150" s="442"/>
      <c r="C1150" s="931" t="s">
        <v>2603</v>
      </c>
      <c r="D1150" s="932"/>
      <c r="E1150" s="443">
        <v>729.13840000000005</v>
      </c>
      <c r="F1150" s="444"/>
      <c r="G1150" s="445"/>
      <c r="M1150" s="446" t="s">
        <v>2603</v>
      </c>
      <c r="O1150" s="433"/>
    </row>
    <row r="1151" spans="1:104">
      <c r="A1151" s="434">
        <v>252</v>
      </c>
      <c r="B1151" s="435" t="s">
        <v>2604</v>
      </c>
      <c r="C1151" s="436" t="s">
        <v>2605</v>
      </c>
      <c r="D1151" s="437" t="s">
        <v>1674</v>
      </c>
      <c r="E1151" s="438">
        <v>91.142284200000006</v>
      </c>
      <c r="F1151" s="438"/>
      <c r="G1151" s="439">
        <f>E1151*F1151</f>
        <v>0</v>
      </c>
      <c r="O1151" s="433">
        <v>2</v>
      </c>
      <c r="AA1151" s="407">
        <v>8</v>
      </c>
      <c r="AB1151" s="407">
        <v>0</v>
      </c>
      <c r="AC1151" s="407">
        <v>3</v>
      </c>
      <c r="AZ1151" s="407">
        <v>1</v>
      </c>
      <c r="BA1151" s="407">
        <f>IF(AZ1151=1,G1151,0)</f>
        <v>0</v>
      </c>
      <c r="BB1151" s="407">
        <f>IF(AZ1151=2,G1151,0)</f>
        <v>0</v>
      </c>
      <c r="BC1151" s="407">
        <f>IF(AZ1151=3,G1151,0)</f>
        <v>0</v>
      </c>
      <c r="BD1151" s="407">
        <f>IF(AZ1151=4,G1151,0)</f>
        <v>0</v>
      </c>
      <c r="BE1151" s="407">
        <f>IF(AZ1151=5,G1151,0)</f>
        <v>0</v>
      </c>
      <c r="CA1151" s="440">
        <v>8</v>
      </c>
      <c r="CB1151" s="440">
        <v>0</v>
      </c>
      <c r="CZ1151" s="407">
        <v>0</v>
      </c>
    </row>
    <row r="1152" spans="1:104">
      <c r="A1152" s="434">
        <v>253</v>
      </c>
      <c r="B1152" s="435" t="s">
        <v>2606</v>
      </c>
      <c r="C1152" s="436" t="s">
        <v>2607</v>
      </c>
      <c r="D1152" s="437" t="s">
        <v>1674</v>
      </c>
      <c r="E1152" s="438">
        <v>91.142284200000006</v>
      </c>
      <c r="F1152" s="438"/>
      <c r="G1152" s="439">
        <f>E1152*F1152</f>
        <v>0</v>
      </c>
      <c r="O1152" s="433">
        <v>2</v>
      </c>
      <c r="AA1152" s="407">
        <v>8</v>
      </c>
      <c r="AB1152" s="407">
        <v>0</v>
      </c>
      <c r="AC1152" s="407">
        <v>3</v>
      </c>
      <c r="AZ1152" s="407">
        <v>1</v>
      </c>
      <c r="BA1152" s="407">
        <f>IF(AZ1152=1,G1152,0)</f>
        <v>0</v>
      </c>
      <c r="BB1152" s="407">
        <f>IF(AZ1152=2,G1152,0)</f>
        <v>0</v>
      </c>
      <c r="BC1152" s="407">
        <f>IF(AZ1152=3,G1152,0)</f>
        <v>0</v>
      </c>
      <c r="BD1152" s="407">
        <f>IF(AZ1152=4,G1152,0)</f>
        <v>0</v>
      </c>
      <c r="BE1152" s="407">
        <f>IF(AZ1152=5,G1152,0)</f>
        <v>0</v>
      </c>
      <c r="CA1152" s="440">
        <v>8</v>
      </c>
      <c r="CB1152" s="440">
        <v>0</v>
      </c>
      <c r="CZ1152" s="407">
        <v>0</v>
      </c>
    </row>
    <row r="1153" spans="1:104">
      <c r="A1153" s="434">
        <v>254</v>
      </c>
      <c r="B1153" s="435" t="s">
        <v>2608</v>
      </c>
      <c r="C1153" s="436" t="s">
        <v>2609</v>
      </c>
      <c r="D1153" s="437" t="s">
        <v>1674</v>
      </c>
      <c r="E1153" s="438">
        <v>91.142284200000006</v>
      </c>
      <c r="F1153" s="438"/>
      <c r="G1153" s="439">
        <f>E1153*F1153</f>
        <v>0</v>
      </c>
      <c r="O1153" s="433">
        <v>2</v>
      </c>
      <c r="AA1153" s="407">
        <v>8</v>
      </c>
      <c r="AB1153" s="407">
        <v>0</v>
      </c>
      <c r="AC1153" s="407">
        <v>3</v>
      </c>
      <c r="AZ1153" s="407">
        <v>1</v>
      </c>
      <c r="BA1153" s="407">
        <f>IF(AZ1153=1,G1153,0)</f>
        <v>0</v>
      </c>
      <c r="BB1153" s="407">
        <f>IF(AZ1153=2,G1153,0)</f>
        <v>0</v>
      </c>
      <c r="BC1153" s="407">
        <f>IF(AZ1153=3,G1153,0)</f>
        <v>0</v>
      </c>
      <c r="BD1153" s="407">
        <f>IF(AZ1153=4,G1153,0)</f>
        <v>0</v>
      </c>
      <c r="BE1153" s="407">
        <f>IF(AZ1153=5,G1153,0)</f>
        <v>0</v>
      </c>
      <c r="CA1153" s="440">
        <v>8</v>
      </c>
      <c r="CB1153" s="440">
        <v>0</v>
      </c>
      <c r="CZ1153" s="407">
        <v>0</v>
      </c>
    </row>
    <row r="1154" spans="1:104">
      <c r="A1154" s="434">
        <v>255</v>
      </c>
      <c r="B1154" s="435" t="s">
        <v>2610</v>
      </c>
      <c r="C1154" s="436" t="s">
        <v>2611</v>
      </c>
      <c r="D1154" s="437" t="s">
        <v>1674</v>
      </c>
      <c r="E1154" s="438">
        <v>91.142284200000006</v>
      </c>
      <c r="F1154" s="438"/>
      <c r="G1154" s="439">
        <f>E1154*F1154</f>
        <v>0</v>
      </c>
      <c r="O1154" s="433">
        <v>2</v>
      </c>
      <c r="AA1154" s="407">
        <v>8</v>
      </c>
      <c r="AB1154" s="407">
        <v>0</v>
      </c>
      <c r="AC1154" s="407">
        <v>3</v>
      </c>
      <c r="AZ1154" s="407">
        <v>1</v>
      </c>
      <c r="BA1154" s="407">
        <f>IF(AZ1154=1,G1154,0)</f>
        <v>0</v>
      </c>
      <c r="BB1154" s="407">
        <f>IF(AZ1154=2,G1154,0)</f>
        <v>0</v>
      </c>
      <c r="BC1154" s="407">
        <f>IF(AZ1154=3,G1154,0)</f>
        <v>0</v>
      </c>
      <c r="BD1154" s="407">
        <f>IF(AZ1154=4,G1154,0)</f>
        <v>0</v>
      </c>
      <c r="BE1154" s="407">
        <f>IF(AZ1154=5,G1154,0)</f>
        <v>0</v>
      </c>
      <c r="CA1154" s="440">
        <v>8</v>
      </c>
      <c r="CB1154" s="440">
        <v>0</v>
      </c>
      <c r="CZ1154" s="407">
        <v>0</v>
      </c>
    </row>
    <row r="1155" spans="1:104">
      <c r="A1155" s="447"/>
      <c r="B1155" s="448" t="s">
        <v>1581</v>
      </c>
      <c r="C1155" s="449" t="str">
        <f>CONCATENATE(B1146," ",C1146)</f>
        <v>D96 Přesuny suti a vybouraných hmot</v>
      </c>
      <c r="D1155" s="450"/>
      <c r="E1155" s="451"/>
      <c r="F1155" s="452"/>
      <c r="G1155" s="453">
        <f>SUM(G1146:G1154)</f>
        <v>0</v>
      </c>
      <c r="O1155" s="433">
        <v>4</v>
      </c>
      <c r="BA1155" s="454">
        <f>SUM(BA1146:BA1154)</f>
        <v>0</v>
      </c>
      <c r="BB1155" s="454">
        <f>SUM(BB1146:BB1154)</f>
        <v>0</v>
      </c>
      <c r="BC1155" s="454">
        <f>SUM(BC1146:BC1154)</f>
        <v>0</v>
      </c>
      <c r="BD1155" s="454">
        <f>SUM(BD1146:BD1154)</f>
        <v>0</v>
      </c>
      <c r="BE1155" s="454">
        <f>SUM(BE1146:BE1154)</f>
        <v>0</v>
      </c>
    </row>
    <row r="1156" spans="1:104">
      <c r="E1156" s="407"/>
    </row>
    <row r="1157" spans="1:104">
      <c r="E1157" s="407"/>
    </row>
    <row r="1158" spans="1:104">
      <c r="E1158" s="407"/>
    </row>
    <row r="1159" spans="1:104">
      <c r="E1159" s="407"/>
    </row>
    <row r="1160" spans="1:104">
      <c r="E1160" s="407"/>
    </row>
    <row r="1161" spans="1:104">
      <c r="E1161" s="407"/>
    </row>
    <row r="1162" spans="1:104">
      <c r="E1162" s="407"/>
    </row>
    <row r="1163" spans="1:104">
      <c r="E1163" s="407"/>
    </row>
    <row r="1164" spans="1:104">
      <c r="E1164" s="407"/>
    </row>
    <row r="1165" spans="1:104">
      <c r="E1165" s="407"/>
    </row>
    <row r="1166" spans="1:104">
      <c r="E1166" s="407"/>
    </row>
    <row r="1167" spans="1:104">
      <c r="E1167" s="407"/>
    </row>
    <row r="1168" spans="1:104">
      <c r="E1168" s="407"/>
    </row>
    <row r="1169" spans="1:7">
      <c r="E1169" s="407"/>
    </row>
    <row r="1170" spans="1:7">
      <c r="E1170" s="407"/>
    </row>
    <row r="1171" spans="1:7">
      <c r="E1171" s="407"/>
    </row>
    <row r="1172" spans="1:7">
      <c r="E1172" s="407"/>
    </row>
    <row r="1173" spans="1:7">
      <c r="E1173" s="407"/>
    </row>
    <row r="1174" spans="1:7">
      <c r="E1174" s="407"/>
    </row>
    <row r="1175" spans="1:7">
      <c r="E1175" s="407"/>
    </row>
    <row r="1176" spans="1:7">
      <c r="E1176" s="407"/>
    </row>
    <row r="1177" spans="1:7">
      <c r="E1177" s="407"/>
    </row>
    <row r="1178" spans="1:7">
      <c r="E1178" s="407"/>
    </row>
    <row r="1179" spans="1:7">
      <c r="A1179" s="456"/>
      <c r="B1179" s="456"/>
      <c r="C1179" s="456"/>
      <c r="D1179" s="456"/>
      <c r="E1179" s="456"/>
      <c r="F1179" s="456"/>
      <c r="G1179" s="456"/>
    </row>
    <row r="1180" spans="1:7">
      <c r="A1180" s="456"/>
      <c r="B1180" s="456"/>
      <c r="C1180" s="456"/>
      <c r="D1180" s="456"/>
      <c r="E1180" s="456"/>
      <c r="F1180" s="456"/>
      <c r="G1180" s="456"/>
    </row>
    <row r="1181" spans="1:7">
      <c r="A1181" s="456"/>
      <c r="B1181" s="456"/>
      <c r="C1181" s="456"/>
      <c r="D1181" s="456"/>
      <c r="E1181" s="456"/>
      <c r="F1181" s="456"/>
      <c r="G1181" s="456"/>
    </row>
    <row r="1182" spans="1:7">
      <c r="A1182" s="456"/>
      <c r="B1182" s="456"/>
      <c r="C1182" s="456"/>
      <c r="D1182" s="456"/>
      <c r="E1182" s="456"/>
      <c r="F1182" s="456"/>
      <c r="G1182" s="456"/>
    </row>
    <row r="1183" spans="1:7">
      <c r="E1183" s="407"/>
    </row>
    <row r="1184" spans="1:7">
      <c r="E1184" s="407"/>
    </row>
    <row r="1185" spans="5:5">
      <c r="E1185" s="407"/>
    </row>
    <row r="1186" spans="5:5">
      <c r="E1186" s="407"/>
    </row>
    <row r="1187" spans="5:5">
      <c r="E1187" s="407"/>
    </row>
    <row r="1188" spans="5:5">
      <c r="E1188" s="407"/>
    </row>
    <row r="1189" spans="5:5">
      <c r="E1189" s="407"/>
    </row>
    <row r="1190" spans="5:5">
      <c r="E1190" s="407"/>
    </row>
    <row r="1191" spans="5:5">
      <c r="E1191" s="407"/>
    </row>
    <row r="1192" spans="5:5">
      <c r="E1192" s="407"/>
    </row>
    <row r="1193" spans="5:5">
      <c r="E1193" s="407"/>
    </row>
    <row r="1194" spans="5:5">
      <c r="E1194" s="407"/>
    </row>
    <row r="1195" spans="5:5">
      <c r="E1195" s="407"/>
    </row>
    <row r="1196" spans="5:5">
      <c r="E1196" s="407"/>
    </row>
    <row r="1197" spans="5:5">
      <c r="E1197" s="407"/>
    </row>
    <row r="1198" spans="5:5">
      <c r="E1198" s="407"/>
    </row>
    <row r="1199" spans="5:5">
      <c r="E1199" s="407"/>
    </row>
    <row r="1200" spans="5:5">
      <c r="E1200" s="407"/>
    </row>
    <row r="1201" spans="1:7">
      <c r="E1201" s="407"/>
    </row>
    <row r="1202" spans="1:7">
      <c r="E1202" s="407"/>
    </row>
    <row r="1203" spans="1:7">
      <c r="E1203" s="407"/>
    </row>
    <row r="1204" spans="1:7">
      <c r="E1204" s="407"/>
    </row>
    <row r="1205" spans="1:7">
      <c r="E1205" s="407"/>
    </row>
    <row r="1206" spans="1:7">
      <c r="E1206" s="407"/>
    </row>
    <row r="1207" spans="1:7">
      <c r="E1207" s="407"/>
    </row>
    <row r="1208" spans="1:7">
      <c r="E1208" s="407"/>
    </row>
    <row r="1209" spans="1:7">
      <c r="E1209" s="407"/>
    </row>
    <row r="1210" spans="1:7">
      <c r="E1210" s="407"/>
    </row>
    <row r="1211" spans="1:7">
      <c r="E1211" s="407"/>
    </row>
    <row r="1212" spans="1:7">
      <c r="E1212" s="407"/>
    </row>
    <row r="1213" spans="1:7">
      <c r="E1213" s="407"/>
    </row>
    <row r="1214" spans="1:7">
      <c r="A1214" s="457"/>
      <c r="B1214" s="457"/>
    </row>
    <row r="1215" spans="1:7">
      <c r="A1215" s="456"/>
      <c r="B1215" s="456"/>
      <c r="C1215" s="459"/>
      <c r="D1215" s="459"/>
      <c r="E1215" s="460"/>
      <c r="F1215" s="459"/>
      <c r="G1215" s="461"/>
    </row>
    <row r="1216" spans="1:7">
      <c r="A1216" s="462"/>
      <c r="B1216" s="462"/>
      <c r="C1216" s="456"/>
      <c r="D1216" s="456"/>
      <c r="E1216" s="463"/>
      <c r="F1216" s="456"/>
      <c r="G1216" s="456"/>
    </row>
    <row r="1217" spans="1:7">
      <c r="A1217" s="456"/>
      <c r="B1217" s="456"/>
      <c r="C1217" s="456"/>
      <c r="D1217" s="456"/>
      <c r="E1217" s="463"/>
      <c r="F1217" s="456"/>
      <c r="G1217" s="456"/>
    </row>
    <row r="1218" spans="1:7">
      <c r="A1218" s="456"/>
      <c r="B1218" s="456"/>
      <c r="C1218" s="456"/>
      <c r="D1218" s="456"/>
      <c r="E1218" s="463"/>
      <c r="F1218" s="456"/>
      <c r="G1218" s="456"/>
    </row>
    <row r="1219" spans="1:7">
      <c r="A1219" s="456"/>
      <c r="B1219" s="456"/>
      <c r="C1219" s="456"/>
      <c r="D1219" s="456"/>
      <c r="E1219" s="463"/>
      <c r="F1219" s="456"/>
      <c r="G1219" s="456"/>
    </row>
    <row r="1220" spans="1:7">
      <c r="A1220" s="456"/>
      <c r="B1220" s="456"/>
      <c r="C1220" s="456"/>
      <c r="D1220" s="456"/>
      <c r="E1220" s="463"/>
      <c r="F1220" s="456"/>
      <c r="G1220" s="456"/>
    </row>
    <row r="1221" spans="1:7">
      <c r="A1221" s="456"/>
      <c r="B1221" s="456"/>
      <c r="C1221" s="456"/>
      <c r="D1221" s="456"/>
      <c r="E1221" s="463"/>
      <c r="F1221" s="456"/>
      <c r="G1221" s="456"/>
    </row>
    <row r="1222" spans="1:7">
      <c r="A1222" s="456"/>
      <c r="B1222" s="456"/>
      <c r="C1222" s="456"/>
      <c r="D1222" s="456"/>
      <c r="E1222" s="463"/>
      <c r="F1222" s="456"/>
      <c r="G1222" s="456"/>
    </row>
    <row r="1223" spans="1:7">
      <c r="A1223" s="456"/>
      <c r="B1223" s="456"/>
      <c r="C1223" s="456"/>
      <c r="D1223" s="456"/>
      <c r="E1223" s="463"/>
      <c r="F1223" s="456"/>
      <c r="G1223" s="456"/>
    </row>
    <row r="1224" spans="1:7">
      <c r="A1224" s="456"/>
      <c r="B1224" s="456"/>
      <c r="C1224" s="456"/>
      <c r="D1224" s="456"/>
      <c r="E1224" s="463"/>
      <c r="F1224" s="456"/>
      <c r="G1224" s="456"/>
    </row>
    <row r="1225" spans="1:7">
      <c r="A1225" s="456"/>
      <c r="B1225" s="456"/>
      <c r="C1225" s="456"/>
      <c r="D1225" s="456"/>
      <c r="E1225" s="463"/>
      <c r="F1225" s="456"/>
      <c r="G1225" s="456"/>
    </row>
    <row r="1226" spans="1:7">
      <c r="A1226" s="456"/>
      <c r="B1226" s="456"/>
      <c r="C1226" s="456"/>
      <c r="D1226" s="456"/>
      <c r="E1226" s="463"/>
      <c r="F1226" s="456"/>
      <c r="G1226" s="456"/>
    </row>
    <row r="1227" spans="1:7">
      <c r="A1227" s="456"/>
      <c r="B1227" s="456"/>
      <c r="C1227" s="456"/>
      <c r="D1227" s="456"/>
      <c r="E1227" s="463"/>
      <c r="F1227" s="456"/>
      <c r="G1227" s="456"/>
    </row>
    <row r="1228" spans="1:7">
      <c r="A1228" s="456"/>
      <c r="B1228" s="456"/>
      <c r="C1228" s="456"/>
      <c r="D1228" s="456"/>
      <c r="E1228" s="463"/>
      <c r="F1228" s="456"/>
      <c r="G1228" s="456"/>
    </row>
  </sheetData>
  <mergeCells count="825">
    <mergeCell ref="C15:D15"/>
    <mergeCell ref="C17:D17"/>
    <mergeCell ref="C18:D18"/>
    <mergeCell ref="C19:D19"/>
    <mergeCell ref="C21:D21"/>
    <mergeCell ref="C23:D23"/>
    <mergeCell ref="A1:G1"/>
    <mergeCell ref="A3:B3"/>
    <mergeCell ref="A4:B4"/>
    <mergeCell ref="E4:G4"/>
    <mergeCell ref="C10:D10"/>
    <mergeCell ref="C11:D11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45:D45"/>
    <mergeCell ref="C47:D47"/>
    <mergeCell ref="C50:D50"/>
    <mergeCell ref="C52:D52"/>
    <mergeCell ref="C53:D53"/>
    <mergeCell ref="C54:D54"/>
    <mergeCell ref="C37:D37"/>
    <mergeCell ref="C38:D38"/>
    <mergeCell ref="C39:D39"/>
    <mergeCell ref="C41:D41"/>
    <mergeCell ref="C42:D42"/>
    <mergeCell ref="C43:D43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8:D78"/>
    <mergeCell ref="C82:D82"/>
    <mergeCell ref="C83:D83"/>
    <mergeCell ref="C84:D84"/>
    <mergeCell ref="C86:D86"/>
    <mergeCell ref="C88:D88"/>
    <mergeCell ref="C67:D67"/>
    <mergeCell ref="C68:D68"/>
    <mergeCell ref="C70:D70"/>
    <mergeCell ref="C71:D71"/>
    <mergeCell ref="C73:D73"/>
    <mergeCell ref="C75:D75"/>
    <mergeCell ref="C103:D103"/>
    <mergeCell ref="C104:D104"/>
    <mergeCell ref="C105:D105"/>
    <mergeCell ref="C106:D106"/>
    <mergeCell ref="C107:D107"/>
    <mergeCell ref="C108:D108"/>
    <mergeCell ref="C91:D91"/>
    <mergeCell ref="C95:D95"/>
    <mergeCell ref="C97:D97"/>
    <mergeCell ref="C98:D98"/>
    <mergeCell ref="C99:D99"/>
    <mergeCell ref="C101:D101"/>
    <mergeCell ref="C115:D115"/>
    <mergeCell ref="C116:D116"/>
    <mergeCell ref="C117:D117"/>
    <mergeCell ref="C118:D118"/>
    <mergeCell ref="C119:D119"/>
    <mergeCell ref="C121:D121"/>
    <mergeCell ref="C109:D109"/>
    <mergeCell ref="C110:D110"/>
    <mergeCell ref="C111:D111"/>
    <mergeCell ref="C112:D112"/>
    <mergeCell ref="C113:D113"/>
    <mergeCell ref="C114:D114"/>
    <mergeCell ref="C133:D133"/>
    <mergeCell ref="C134:D134"/>
    <mergeCell ref="C135:D135"/>
    <mergeCell ref="C136:D136"/>
    <mergeCell ref="C138:D138"/>
    <mergeCell ref="C140:D140"/>
    <mergeCell ref="C122:D122"/>
    <mergeCell ref="C123:D123"/>
    <mergeCell ref="C125:D125"/>
    <mergeCell ref="C127:D127"/>
    <mergeCell ref="C129:D129"/>
    <mergeCell ref="C132:D132"/>
    <mergeCell ref="C154:D154"/>
    <mergeCell ref="C155:D155"/>
    <mergeCell ref="C157:D157"/>
    <mergeCell ref="C158:D158"/>
    <mergeCell ref="C160:D160"/>
    <mergeCell ref="C161:D161"/>
    <mergeCell ref="C141:D141"/>
    <mergeCell ref="C145:D145"/>
    <mergeCell ref="C147:D147"/>
    <mergeCell ref="C148:D148"/>
    <mergeCell ref="C149:D149"/>
    <mergeCell ref="C150:D150"/>
    <mergeCell ref="C176:D176"/>
    <mergeCell ref="C177:D177"/>
    <mergeCell ref="C178:D178"/>
    <mergeCell ref="C179:D179"/>
    <mergeCell ref="C180:D180"/>
    <mergeCell ref="C181:D181"/>
    <mergeCell ref="C163:D163"/>
    <mergeCell ref="C164:D164"/>
    <mergeCell ref="C167:D167"/>
    <mergeCell ref="C169:D169"/>
    <mergeCell ref="C171:D171"/>
    <mergeCell ref="C175:D175"/>
    <mergeCell ref="C191:D191"/>
    <mergeCell ref="C192:D192"/>
    <mergeCell ref="C194:D194"/>
    <mergeCell ref="C195:D195"/>
    <mergeCell ref="C196:D196"/>
    <mergeCell ref="C197:D197"/>
    <mergeCell ref="C182:D182"/>
    <mergeCell ref="C183:D183"/>
    <mergeCell ref="C185:D185"/>
    <mergeCell ref="C187:D187"/>
    <mergeCell ref="C189:D189"/>
    <mergeCell ref="C190:D190"/>
    <mergeCell ref="C204:D204"/>
    <mergeCell ref="C205:D205"/>
    <mergeCell ref="C206:D206"/>
    <mergeCell ref="C207:D207"/>
    <mergeCell ref="C208:D208"/>
    <mergeCell ref="C210:D210"/>
    <mergeCell ref="C198:D198"/>
    <mergeCell ref="C199:D199"/>
    <mergeCell ref="C200:D200"/>
    <mergeCell ref="C201:D201"/>
    <mergeCell ref="C202:D202"/>
    <mergeCell ref="C203:D203"/>
    <mergeCell ref="C218:D218"/>
    <mergeCell ref="C220:D220"/>
    <mergeCell ref="C222:D222"/>
    <mergeCell ref="C223:D223"/>
    <mergeCell ref="C225:D225"/>
    <mergeCell ref="C226:D226"/>
    <mergeCell ref="C212:D212"/>
    <mergeCell ref="C213:D213"/>
    <mergeCell ref="C214:D214"/>
    <mergeCell ref="C215:D215"/>
    <mergeCell ref="C216:D216"/>
    <mergeCell ref="C217:D217"/>
    <mergeCell ref="C237:D237"/>
    <mergeCell ref="C238:D238"/>
    <mergeCell ref="C239:D239"/>
    <mergeCell ref="C240:D240"/>
    <mergeCell ref="C241:D241"/>
    <mergeCell ref="C242:D242"/>
    <mergeCell ref="C230:D230"/>
    <mergeCell ref="C231:D231"/>
    <mergeCell ref="C232:D232"/>
    <mergeCell ref="C233:D233"/>
    <mergeCell ref="C234:D234"/>
    <mergeCell ref="C235:D235"/>
    <mergeCell ref="C250:D250"/>
    <mergeCell ref="C251:D251"/>
    <mergeCell ref="C252:D252"/>
    <mergeCell ref="C253:D253"/>
    <mergeCell ref="C254:D254"/>
    <mergeCell ref="C255:D255"/>
    <mergeCell ref="C244:D244"/>
    <mergeCell ref="C245:D245"/>
    <mergeCell ref="C246:D246"/>
    <mergeCell ref="C247:D247"/>
    <mergeCell ref="C248:D248"/>
    <mergeCell ref="C249:D249"/>
    <mergeCell ref="C263:D263"/>
    <mergeCell ref="C265:D265"/>
    <mergeCell ref="C266:D266"/>
    <mergeCell ref="C267:D267"/>
    <mergeCell ref="C268:D268"/>
    <mergeCell ref="C269:D269"/>
    <mergeCell ref="C256:D256"/>
    <mergeCell ref="C258:D258"/>
    <mergeCell ref="C259:D259"/>
    <mergeCell ref="C260:D260"/>
    <mergeCell ref="C261:D261"/>
    <mergeCell ref="C262:D262"/>
    <mergeCell ref="C276:D276"/>
    <mergeCell ref="C277:D277"/>
    <mergeCell ref="C281:D281"/>
    <mergeCell ref="C283:D283"/>
    <mergeCell ref="C284:D284"/>
    <mergeCell ref="C286:D286"/>
    <mergeCell ref="C270:D270"/>
    <mergeCell ref="C271:D271"/>
    <mergeCell ref="C272:D272"/>
    <mergeCell ref="C273:D273"/>
    <mergeCell ref="C274:D274"/>
    <mergeCell ref="C275:D275"/>
    <mergeCell ref="C297:D297"/>
    <mergeCell ref="C298:D298"/>
    <mergeCell ref="C299:D299"/>
    <mergeCell ref="C300:D300"/>
    <mergeCell ref="C302:D302"/>
    <mergeCell ref="C303:D303"/>
    <mergeCell ref="C287:D287"/>
    <mergeCell ref="C289:D289"/>
    <mergeCell ref="C291:D291"/>
    <mergeCell ref="C293:D293"/>
    <mergeCell ref="C294:D294"/>
    <mergeCell ref="C295:D295"/>
    <mergeCell ref="C311:D311"/>
    <mergeCell ref="C315:D315"/>
    <mergeCell ref="C317:D317"/>
    <mergeCell ref="C319:D319"/>
    <mergeCell ref="C321:D321"/>
    <mergeCell ref="C323:D323"/>
    <mergeCell ref="C304:D304"/>
    <mergeCell ref="C305:D305"/>
    <mergeCell ref="C306:D306"/>
    <mergeCell ref="C308:D308"/>
    <mergeCell ref="C309:D309"/>
    <mergeCell ref="C310:D310"/>
    <mergeCell ref="C334:D334"/>
    <mergeCell ref="C335:D335"/>
    <mergeCell ref="C337:D337"/>
    <mergeCell ref="C339:D339"/>
    <mergeCell ref="C341:D341"/>
    <mergeCell ref="C342:D342"/>
    <mergeCell ref="C325:D325"/>
    <mergeCell ref="C329:D329"/>
    <mergeCell ref="C330:D330"/>
    <mergeCell ref="C331:D331"/>
    <mergeCell ref="C332:D332"/>
    <mergeCell ref="C333:D333"/>
    <mergeCell ref="C351:D351"/>
    <mergeCell ref="C353:D353"/>
    <mergeCell ref="C357:D357"/>
    <mergeCell ref="C358:D358"/>
    <mergeCell ref="C360:D360"/>
    <mergeCell ref="C363:D363"/>
    <mergeCell ref="C344:D344"/>
    <mergeCell ref="C345:D345"/>
    <mergeCell ref="C346:D346"/>
    <mergeCell ref="C347:D347"/>
    <mergeCell ref="C349:D349"/>
    <mergeCell ref="C350:D350"/>
    <mergeCell ref="C376:D376"/>
    <mergeCell ref="C380:D380"/>
    <mergeCell ref="C382:D382"/>
    <mergeCell ref="C385:D385"/>
    <mergeCell ref="C386:D386"/>
    <mergeCell ref="C390:D390"/>
    <mergeCell ref="C367:D367"/>
    <mergeCell ref="C369:D369"/>
    <mergeCell ref="C370:D370"/>
    <mergeCell ref="C371:D371"/>
    <mergeCell ref="C373:D373"/>
    <mergeCell ref="C374:D374"/>
    <mergeCell ref="C399:D399"/>
    <mergeCell ref="C400:D400"/>
    <mergeCell ref="C401:D401"/>
    <mergeCell ref="C402:D402"/>
    <mergeCell ref="C404:D404"/>
    <mergeCell ref="C405:D405"/>
    <mergeCell ref="C392:D392"/>
    <mergeCell ref="C393:D393"/>
    <mergeCell ref="C394:D394"/>
    <mergeCell ref="C395:D395"/>
    <mergeCell ref="C396:D396"/>
    <mergeCell ref="C397:D397"/>
    <mergeCell ref="C415:D415"/>
    <mergeCell ref="C416:D416"/>
    <mergeCell ref="C417:D417"/>
    <mergeCell ref="C418:D418"/>
    <mergeCell ref="C420:D420"/>
    <mergeCell ref="C421:D421"/>
    <mergeCell ref="C406:D406"/>
    <mergeCell ref="C408:D408"/>
    <mergeCell ref="C410:D410"/>
    <mergeCell ref="C411:D411"/>
    <mergeCell ref="C412:D412"/>
    <mergeCell ref="C413:D413"/>
    <mergeCell ref="C431:D431"/>
    <mergeCell ref="C432:D432"/>
    <mergeCell ref="C433:D433"/>
    <mergeCell ref="C435:D435"/>
    <mergeCell ref="C436:D436"/>
    <mergeCell ref="C438:D438"/>
    <mergeCell ref="C423:D423"/>
    <mergeCell ref="C424:D424"/>
    <mergeCell ref="C425:D425"/>
    <mergeCell ref="C427:D427"/>
    <mergeCell ref="C428:D428"/>
    <mergeCell ref="C430:D430"/>
    <mergeCell ref="C453:D453"/>
    <mergeCell ref="C455:D455"/>
    <mergeCell ref="C457:D457"/>
    <mergeCell ref="C458:D458"/>
    <mergeCell ref="C459:D459"/>
    <mergeCell ref="C460:D460"/>
    <mergeCell ref="C439:D439"/>
    <mergeCell ref="C441:D441"/>
    <mergeCell ref="C442:D442"/>
    <mergeCell ref="C443:D443"/>
    <mergeCell ref="C447:D447"/>
    <mergeCell ref="C451:D451"/>
    <mergeCell ref="C470:D470"/>
    <mergeCell ref="C472:D472"/>
    <mergeCell ref="C473:D473"/>
    <mergeCell ref="C475:D475"/>
    <mergeCell ref="C476:D476"/>
    <mergeCell ref="C477:D477"/>
    <mergeCell ref="C462:D462"/>
    <mergeCell ref="C463:D463"/>
    <mergeCell ref="C464:D464"/>
    <mergeCell ref="C465:D465"/>
    <mergeCell ref="C467:D467"/>
    <mergeCell ref="C469:D469"/>
    <mergeCell ref="C484:D484"/>
    <mergeCell ref="C486:D486"/>
    <mergeCell ref="C487:D487"/>
    <mergeCell ref="C488:D488"/>
    <mergeCell ref="C489:D489"/>
    <mergeCell ref="C490:D490"/>
    <mergeCell ref="C478:D478"/>
    <mergeCell ref="C479:D479"/>
    <mergeCell ref="C480:D480"/>
    <mergeCell ref="C481:D481"/>
    <mergeCell ref="C482:D482"/>
    <mergeCell ref="C483:D483"/>
    <mergeCell ref="C497:D497"/>
    <mergeCell ref="C498:D498"/>
    <mergeCell ref="C499:D499"/>
    <mergeCell ref="C500:D500"/>
    <mergeCell ref="C501:D501"/>
    <mergeCell ref="C503:D503"/>
    <mergeCell ref="C491:D491"/>
    <mergeCell ref="C492:D492"/>
    <mergeCell ref="C493:D493"/>
    <mergeCell ref="C494:D494"/>
    <mergeCell ref="C495:D495"/>
    <mergeCell ref="C496:D496"/>
    <mergeCell ref="C511:D511"/>
    <mergeCell ref="C512:D512"/>
    <mergeCell ref="C513:D513"/>
    <mergeCell ref="C514:D514"/>
    <mergeCell ref="C515:D515"/>
    <mergeCell ref="C516:D516"/>
    <mergeCell ref="C504:D504"/>
    <mergeCell ref="C505:D505"/>
    <mergeCell ref="C506:D506"/>
    <mergeCell ref="C507:D507"/>
    <mergeCell ref="C508:D508"/>
    <mergeCell ref="C509:D509"/>
    <mergeCell ref="C523:D523"/>
    <mergeCell ref="C525:D525"/>
    <mergeCell ref="C526:D526"/>
    <mergeCell ref="C527:D527"/>
    <mergeCell ref="C528:D528"/>
    <mergeCell ref="C529:D529"/>
    <mergeCell ref="C517:D517"/>
    <mergeCell ref="C518:D518"/>
    <mergeCell ref="C519:D519"/>
    <mergeCell ref="C520:D520"/>
    <mergeCell ref="C521:D521"/>
    <mergeCell ref="C522:D522"/>
    <mergeCell ref="C537:D537"/>
    <mergeCell ref="C538:D538"/>
    <mergeCell ref="C540:D540"/>
    <mergeCell ref="C541:D541"/>
    <mergeCell ref="C542:D542"/>
    <mergeCell ref="C543:D543"/>
    <mergeCell ref="C530:D530"/>
    <mergeCell ref="C531:D531"/>
    <mergeCell ref="C533:D533"/>
    <mergeCell ref="C534:D534"/>
    <mergeCell ref="C535:D535"/>
    <mergeCell ref="C536:D536"/>
    <mergeCell ref="C552:D552"/>
    <mergeCell ref="C554:D554"/>
    <mergeCell ref="C555:D555"/>
    <mergeCell ref="C556:D556"/>
    <mergeCell ref="C557:D557"/>
    <mergeCell ref="C558:D558"/>
    <mergeCell ref="C544:D544"/>
    <mergeCell ref="C546:D546"/>
    <mergeCell ref="C547:D547"/>
    <mergeCell ref="C548:D548"/>
    <mergeCell ref="C550:D550"/>
    <mergeCell ref="C551:D551"/>
    <mergeCell ref="C565:D565"/>
    <mergeCell ref="C566:D566"/>
    <mergeCell ref="C567:D567"/>
    <mergeCell ref="C568:D568"/>
    <mergeCell ref="C569:D569"/>
    <mergeCell ref="C570:D570"/>
    <mergeCell ref="C559:D559"/>
    <mergeCell ref="C560:D560"/>
    <mergeCell ref="C561:D561"/>
    <mergeCell ref="C562:D562"/>
    <mergeCell ref="C563:D563"/>
    <mergeCell ref="C564:D564"/>
    <mergeCell ref="C583:D583"/>
    <mergeCell ref="C584:D584"/>
    <mergeCell ref="C585:D585"/>
    <mergeCell ref="C586:D586"/>
    <mergeCell ref="C587:D587"/>
    <mergeCell ref="C588:D588"/>
    <mergeCell ref="C577:D577"/>
    <mergeCell ref="C578:D578"/>
    <mergeCell ref="C579:D579"/>
    <mergeCell ref="C580:D580"/>
    <mergeCell ref="C581:D581"/>
    <mergeCell ref="C582:D582"/>
    <mergeCell ref="C596:D596"/>
    <mergeCell ref="C597:D597"/>
    <mergeCell ref="C598:D598"/>
    <mergeCell ref="C599:D599"/>
    <mergeCell ref="C600:D600"/>
    <mergeCell ref="C602:D602"/>
    <mergeCell ref="C590:D590"/>
    <mergeCell ref="C591:D591"/>
    <mergeCell ref="C592:D592"/>
    <mergeCell ref="C593:D593"/>
    <mergeCell ref="C594:D594"/>
    <mergeCell ref="C595:D595"/>
    <mergeCell ref="C610:D610"/>
    <mergeCell ref="C611:D611"/>
    <mergeCell ref="C612:D612"/>
    <mergeCell ref="C613:D613"/>
    <mergeCell ref="C614:D614"/>
    <mergeCell ref="C615:D615"/>
    <mergeCell ref="C603:D603"/>
    <mergeCell ref="C605:D605"/>
    <mergeCell ref="C606:D606"/>
    <mergeCell ref="C607:D607"/>
    <mergeCell ref="C608:D608"/>
    <mergeCell ref="C609:D609"/>
    <mergeCell ref="C624:D624"/>
    <mergeCell ref="C625:D625"/>
    <mergeCell ref="C626:D626"/>
    <mergeCell ref="C627:D627"/>
    <mergeCell ref="C628:D628"/>
    <mergeCell ref="C629:D629"/>
    <mergeCell ref="C617:D617"/>
    <mergeCell ref="C618:D618"/>
    <mergeCell ref="C620:D620"/>
    <mergeCell ref="C621:D621"/>
    <mergeCell ref="C622:D622"/>
    <mergeCell ref="C623:D623"/>
    <mergeCell ref="C637:D637"/>
    <mergeCell ref="C638:D638"/>
    <mergeCell ref="C639:D639"/>
    <mergeCell ref="C640:D640"/>
    <mergeCell ref="C641:D641"/>
    <mergeCell ref="C642:D642"/>
    <mergeCell ref="C630:D630"/>
    <mergeCell ref="C631:D631"/>
    <mergeCell ref="C633:D633"/>
    <mergeCell ref="C634:D634"/>
    <mergeCell ref="C635:D635"/>
    <mergeCell ref="C636:D636"/>
    <mergeCell ref="C650:D650"/>
    <mergeCell ref="C651:D651"/>
    <mergeCell ref="C653:D653"/>
    <mergeCell ref="C654:D654"/>
    <mergeCell ref="C655:D655"/>
    <mergeCell ref="C657:D657"/>
    <mergeCell ref="C643:D643"/>
    <mergeCell ref="C645:D645"/>
    <mergeCell ref="C646:D646"/>
    <mergeCell ref="C647:D647"/>
    <mergeCell ref="C648:D648"/>
    <mergeCell ref="C649:D649"/>
    <mergeCell ref="C668:D668"/>
    <mergeCell ref="C673:D673"/>
    <mergeCell ref="C674:D674"/>
    <mergeCell ref="C676:D676"/>
    <mergeCell ref="C677:D677"/>
    <mergeCell ref="C678:D678"/>
    <mergeCell ref="C658:D658"/>
    <mergeCell ref="C660:D660"/>
    <mergeCell ref="C661:D661"/>
    <mergeCell ref="C663:D663"/>
    <mergeCell ref="C665:D665"/>
    <mergeCell ref="C666:D666"/>
    <mergeCell ref="C685:D685"/>
    <mergeCell ref="C686:D686"/>
    <mergeCell ref="C687:D687"/>
    <mergeCell ref="C689:D689"/>
    <mergeCell ref="C690:D690"/>
    <mergeCell ref="C691:D691"/>
    <mergeCell ref="C679:D679"/>
    <mergeCell ref="C680:D680"/>
    <mergeCell ref="C681:D681"/>
    <mergeCell ref="C682:D682"/>
    <mergeCell ref="C683:D683"/>
    <mergeCell ref="C684:D684"/>
    <mergeCell ref="C698:D698"/>
    <mergeCell ref="C699:D699"/>
    <mergeCell ref="C700:D700"/>
    <mergeCell ref="C701:D701"/>
    <mergeCell ref="C702:D702"/>
    <mergeCell ref="C703:D703"/>
    <mergeCell ref="C692:D692"/>
    <mergeCell ref="C693:D693"/>
    <mergeCell ref="C694:D694"/>
    <mergeCell ref="C695:D695"/>
    <mergeCell ref="C696:D696"/>
    <mergeCell ref="C697:D697"/>
    <mergeCell ref="C711:D711"/>
    <mergeCell ref="C712:D712"/>
    <mergeCell ref="C713:D713"/>
    <mergeCell ref="C714:D714"/>
    <mergeCell ref="C715:D715"/>
    <mergeCell ref="C716:D716"/>
    <mergeCell ref="C704:D704"/>
    <mergeCell ref="C705:D705"/>
    <mergeCell ref="C707:D707"/>
    <mergeCell ref="C708:D708"/>
    <mergeCell ref="C709:D709"/>
    <mergeCell ref="C710:D710"/>
    <mergeCell ref="C723:D723"/>
    <mergeCell ref="C725:D725"/>
    <mergeCell ref="C726:D726"/>
    <mergeCell ref="C727:D727"/>
    <mergeCell ref="C728:D728"/>
    <mergeCell ref="C729:D729"/>
    <mergeCell ref="C717:D717"/>
    <mergeCell ref="C718:D718"/>
    <mergeCell ref="C719:D719"/>
    <mergeCell ref="C720:D720"/>
    <mergeCell ref="C721:D721"/>
    <mergeCell ref="C722:D722"/>
    <mergeCell ref="C736:D736"/>
    <mergeCell ref="C737:D737"/>
    <mergeCell ref="C738:D738"/>
    <mergeCell ref="C739:D739"/>
    <mergeCell ref="C741:D741"/>
    <mergeCell ref="C742:D742"/>
    <mergeCell ref="C730:D730"/>
    <mergeCell ref="C731:D731"/>
    <mergeCell ref="C732:D732"/>
    <mergeCell ref="C733:D733"/>
    <mergeCell ref="C734:D734"/>
    <mergeCell ref="C735:D735"/>
    <mergeCell ref="C760:D760"/>
    <mergeCell ref="C761:D761"/>
    <mergeCell ref="C763:D763"/>
    <mergeCell ref="C764:D764"/>
    <mergeCell ref="C765:D765"/>
    <mergeCell ref="C778:D778"/>
    <mergeCell ref="C747:D747"/>
    <mergeCell ref="C749:D749"/>
    <mergeCell ref="C750:D750"/>
    <mergeCell ref="C752:D752"/>
    <mergeCell ref="C757:D757"/>
    <mergeCell ref="C759:D759"/>
    <mergeCell ref="C792:D792"/>
    <mergeCell ref="C794:D794"/>
    <mergeCell ref="C796:D796"/>
    <mergeCell ref="C798:D798"/>
    <mergeCell ref="C800:D800"/>
    <mergeCell ref="C801:D801"/>
    <mergeCell ref="C780:D780"/>
    <mergeCell ref="C781:D781"/>
    <mergeCell ref="C783:D783"/>
    <mergeCell ref="C784:D784"/>
    <mergeCell ref="C786:D786"/>
    <mergeCell ref="C787:D787"/>
    <mergeCell ref="C811:D811"/>
    <mergeCell ref="C813:D813"/>
    <mergeCell ref="C814:D814"/>
    <mergeCell ref="C816:D816"/>
    <mergeCell ref="C818:D818"/>
    <mergeCell ref="C820:D820"/>
    <mergeCell ref="C803:D803"/>
    <mergeCell ref="C804:D804"/>
    <mergeCell ref="C806:D806"/>
    <mergeCell ref="C807:D807"/>
    <mergeCell ref="C808:D808"/>
    <mergeCell ref="C810:D810"/>
    <mergeCell ref="C831:D831"/>
    <mergeCell ref="C833:D833"/>
    <mergeCell ref="C834:D834"/>
    <mergeCell ref="C835:D835"/>
    <mergeCell ref="C837:D837"/>
    <mergeCell ref="C839:D839"/>
    <mergeCell ref="C822:D822"/>
    <mergeCell ref="C824:D824"/>
    <mergeCell ref="C826:D826"/>
    <mergeCell ref="C827:D827"/>
    <mergeCell ref="C829:D829"/>
    <mergeCell ref="C830:D830"/>
    <mergeCell ref="C853:D853"/>
    <mergeCell ref="C854:D854"/>
    <mergeCell ref="C855:D855"/>
    <mergeCell ref="C856:D856"/>
    <mergeCell ref="C858:D858"/>
    <mergeCell ref="C859:D859"/>
    <mergeCell ref="C841:D841"/>
    <mergeCell ref="C843:D843"/>
    <mergeCell ref="C848:D848"/>
    <mergeCell ref="C849:D849"/>
    <mergeCell ref="C850:D850"/>
    <mergeCell ref="C852:D852"/>
    <mergeCell ref="C867:D867"/>
    <mergeCell ref="C872:D872"/>
    <mergeCell ref="C873:D873"/>
    <mergeCell ref="C875:D875"/>
    <mergeCell ref="C876:D876"/>
    <mergeCell ref="C878:D878"/>
    <mergeCell ref="C860:D860"/>
    <mergeCell ref="C861:D861"/>
    <mergeCell ref="C862:D862"/>
    <mergeCell ref="C864:D864"/>
    <mergeCell ref="C865:D865"/>
    <mergeCell ref="C866:D866"/>
    <mergeCell ref="C885:D885"/>
    <mergeCell ref="C886:D886"/>
    <mergeCell ref="C887:D887"/>
    <mergeCell ref="C889:D889"/>
    <mergeCell ref="C891:D891"/>
    <mergeCell ref="C893:D893"/>
    <mergeCell ref="C879:D879"/>
    <mergeCell ref="C880:D880"/>
    <mergeCell ref="C881:D881"/>
    <mergeCell ref="C882:D882"/>
    <mergeCell ref="C883:D883"/>
    <mergeCell ref="C884:D884"/>
    <mergeCell ref="C907:D907"/>
    <mergeCell ref="C908:D908"/>
    <mergeCell ref="C910:D910"/>
    <mergeCell ref="C911:D911"/>
    <mergeCell ref="C913:D913"/>
    <mergeCell ref="C914:D914"/>
    <mergeCell ref="C895:D895"/>
    <mergeCell ref="C897:D897"/>
    <mergeCell ref="C899:D899"/>
    <mergeCell ref="C901:D901"/>
    <mergeCell ref="C903:D903"/>
    <mergeCell ref="C905:D905"/>
    <mergeCell ref="C924:D924"/>
    <mergeCell ref="C926:D926"/>
    <mergeCell ref="C927:D927"/>
    <mergeCell ref="C929:D929"/>
    <mergeCell ref="C934:D934"/>
    <mergeCell ref="C935:D935"/>
    <mergeCell ref="C916:D916"/>
    <mergeCell ref="C917:D917"/>
    <mergeCell ref="C919:D919"/>
    <mergeCell ref="C920:D920"/>
    <mergeCell ref="C921:D921"/>
    <mergeCell ref="C923:D923"/>
    <mergeCell ref="C944:D944"/>
    <mergeCell ref="C948:D948"/>
    <mergeCell ref="C949:D949"/>
    <mergeCell ref="C950:D950"/>
    <mergeCell ref="C951:D951"/>
    <mergeCell ref="C952:D952"/>
    <mergeCell ref="C936:D936"/>
    <mergeCell ref="C938:D938"/>
    <mergeCell ref="C939:D939"/>
    <mergeCell ref="C940:D940"/>
    <mergeCell ref="C942:D942"/>
    <mergeCell ref="C943:D943"/>
    <mergeCell ref="C961:D961"/>
    <mergeCell ref="C963:D963"/>
    <mergeCell ref="C968:D968"/>
    <mergeCell ref="C969:D969"/>
    <mergeCell ref="C970:D970"/>
    <mergeCell ref="C974:D974"/>
    <mergeCell ref="C953:D953"/>
    <mergeCell ref="C954:D954"/>
    <mergeCell ref="C956:D956"/>
    <mergeCell ref="C957:D957"/>
    <mergeCell ref="C959:D959"/>
    <mergeCell ref="C960:D960"/>
    <mergeCell ref="C981:D981"/>
    <mergeCell ref="C982:D982"/>
    <mergeCell ref="C983:D983"/>
    <mergeCell ref="C984:D984"/>
    <mergeCell ref="C986:D986"/>
    <mergeCell ref="C987:D987"/>
    <mergeCell ref="C975:D975"/>
    <mergeCell ref="C976:D976"/>
    <mergeCell ref="C977:D977"/>
    <mergeCell ref="C978:D978"/>
    <mergeCell ref="C979:D979"/>
    <mergeCell ref="C980:D980"/>
    <mergeCell ref="C995:D995"/>
    <mergeCell ref="C996:D996"/>
    <mergeCell ref="C997:D997"/>
    <mergeCell ref="C998:D998"/>
    <mergeCell ref="C999:D999"/>
    <mergeCell ref="C1000:D1000"/>
    <mergeCell ref="C988:D988"/>
    <mergeCell ref="C989:D989"/>
    <mergeCell ref="C990:D990"/>
    <mergeCell ref="C992:D992"/>
    <mergeCell ref="C993:D993"/>
    <mergeCell ref="C994:D994"/>
    <mergeCell ref="C1001:D1001"/>
    <mergeCell ref="C1002:D1002"/>
    <mergeCell ref="C1003:D1003"/>
    <mergeCell ref="C1018:D1018"/>
    <mergeCell ref="C1020:D1020"/>
    <mergeCell ref="C1021:D1021"/>
    <mergeCell ref="C1005:D1005"/>
    <mergeCell ref="C1006:D1006"/>
    <mergeCell ref="C1007:D1007"/>
    <mergeCell ref="C1008:D1008"/>
    <mergeCell ref="C1009:D1009"/>
    <mergeCell ref="C1010:D1010"/>
    <mergeCell ref="C1011:D1011"/>
    <mergeCell ref="C1012:D1012"/>
    <mergeCell ref="C1013:D1013"/>
    <mergeCell ref="C1028:D1028"/>
    <mergeCell ref="C1029:D1029"/>
    <mergeCell ref="C1030:D1030"/>
    <mergeCell ref="C1031:D1031"/>
    <mergeCell ref="C1032:D1032"/>
    <mergeCell ref="C1033:D1033"/>
    <mergeCell ref="C1022:D1022"/>
    <mergeCell ref="C1023:D1023"/>
    <mergeCell ref="C1024:D1024"/>
    <mergeCell ref="C1025:D1025"/>
    <mergeCell ref="C1026:D1026"/>
    <mergeCell ref="C1027:D1027"/>
    <mergeCell ref="C1045:D1045"/>
    <mergeCell ref="C1050:D1050"/>
    <mergeCell ref="C1051:D1051"/>
    <mergeCell ref="C1052:D1052"/>
    <mergeCell ref="C1054:D1054"/>
    <mergeCell ref="C1055:D1055"/>
    <mergeCell ref="C1034:D1034"/>
    <mergeCell ref="C1035:D1035"/>
    <mergeCell ref="C1040:D1040"/>
    <mergeCell ref="C1041:D1041"/>
    <mergeCell ref="C1042:D1042"/>
    <mergeCell ref="C1043:D1043"/>
    <mergeCell ref="C1065:D1065"/>
    <mergeCell ref="C1066:D1066"/>
    <mergeCell ref="C1067:D1067"/>
    <mergeCell ref="C1069:D1069"/>
    <mergeCell ref="C1071:D1071"/>
    <mergeCell ref="C1072:D1072"/>
    <mergeCell ref="C1056:D1056"/>
    <mergeCell ref="C1058:D1058"/>
    <mergeCell ref="C1059:D1059"/>
    <mergeCell ref="C1061:D1061"/>
    <mergeCell ref="C1062:D1062"/>
    <mergeCell ref="C1064:D1064"/>
    <mergeCell ref="C1082:D1082"/>
    <mergeCell ref="C1083:D1083"/>
    <mergeCell ref="C1084:D1084"/>
    <mergeCell ref="C1085:D1085"/>
    <mergeCell ref="C1086:D1086"/>
    <mergeCell ref="C1087:D1087"/>
    <mergeCell ref="C1073:D1073"/>
    <mergeCell ref="C1074:D1074"/>
    <mergeCell ref="C1075:D1075"/>
    <mergeCell ref="C1079:D1079"/>
    <mergeCell ref="C1080:D1080"/>
    <mergeCell ref="C1081:D1081"/>
    <mergeCell ref="C1094:D1094"/>
    <mergeCell ref="C1095:D1095"/>
    <mergeCell ref="C1096:D1096"/>
    <mergeCell ref="C1097:D1097"/>
    <mergeCell ref="C1098:D1098"/>
    <mergeCell ref="C1099:D1099"/>
    <mergeCell ref="C1088:D1088"/>
    <mergeCell ref="C1089:D1089"/>
    <mergeCell ref="C1090:D1090"/>
    <mergeCell ref="C1091:D1091"/>
    <mergeCell ref="C1092:D1092"/>
    <mergeCell ref="C1093:D1093"/>
    <mergeCell ref="C1118:D1118"/>
    <mergeCell ref="C1106:D1106"/>
    <mergeCell ref="C1108:D1108"/>
    <mergeCell ref="C1109:D1109"/>
    <mergeCell ref="C1110:D1110"/>
    <mergeCell ref="C1111:D1111"/>
    <mergeCell ref="C1112:D1112"/>
    <mergeCell ref="C1100:D1100"/>
    <mergeCell ref="C1101:D1101"/>
    <mergeCell ref="C1102:D1102"/>
    <mergeCell ref="C1103:D1103"/>
    <mergeCell ref="C1104:D1104"/>
    <mergeCell ref="C1105:D1105"/>
    <mergeCell ref="C1113:D1113"/>
    <mergeCell ref="C1114:D1114"/>
    <mergeCell ref="C1115:D1115"/>
    <mergeCell ref="C1116:D1116"/>
    <mergeCell ref="C1117:D1117"/>
    <mergeCell ref="C1139:D1139"/>
    <mergeCell ref="C1140:D1140"/>
    <mergeCell ref="C1141:D1141"/>
    <mergeCell ref="C1148:D1148"/>
    <mergeCell ref="C1150:D1150"/>
    <mergeCell ref="C1132:D1132"/>
    <mergeCell ref="C1133:D1133"/>
    <mergeCell ref="C1134:D1134"/>
    <mergeCell ref="C1135:D1135"/>
    <mergeCell ref="C1136:D1136"/>
    <mergeCell ref="C1138:D1138"/>
    <mergeCell ref="C1137:D1137"/>
    <mergeCell ref="C1126:D1126"/>
    <mergeCell ref="C1127:D1127"/>
    <mergeCell ref="C1128:D1128"/>
    <mergeCell ref="C1129:D1129"/>
    <mergeCell ref="C1130:D1130"/>
    <mergeCell ref="C1131:D1131"/>
    <mergeCell ref="C1119:D1119"/>
    <mergeCell ref="C1120:D1120"/>
    <mergeCell ref="C1122:D1122"/>
    <mergeCell ref="C1123:D1123"/>
    <mergeCell ref="C1124:D1124"/>
    <mergeCell ref="C1125:D112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F27" sqref="F27:F28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151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G15+G18+G20</f>
        <v>0</v>
      </c>
      <c r="G13" s="158">
        <f>SUM(G14,G17)</f>
        <v>0</v>
      </c>
    </row>
    <row r="14" spans="1:7" s="2" customFormat="1" ht="28.5" customHeight="1">
      <c r="A14" s="159"/>
      <c r="B14" s="160" t="s">
        <v>154</v>
      </c>
      <c r="C14" s="160" t="s">
        <v>155</v>
      </c>
      <c r="D14" s="160"/>
      <c r="E14" s="742"/>
      <c r="F14" s="770">
        <f>SUM(G16,G19,G21,G22,G23,G24,G25,G26)</f>
        <v>0</v>
      </c>
      <c r="G14" s="162">
        <f>SUM(G15:G16)</f>
        <v>0</v>
      </c>
    </row>
    <row r="15" spans="1:7" s="2" customFormat="1" ht="13.5" customHeight="1">
      <c r="A15" s="163">
        <v>13</v>
      </c>
      <c r="B15" s="164" t="s">
        <v>156</v>
      </c>
      <c r="C15" s="164" t="s">
        <v>157</v>
      </c>
      <c r="D15" s="164" t="s">
        <v>158</v>
      </c>
      <c r="E15" s="165">
        <v>18</v>
      </c>
      <c r="F15" s="166"/>
      <c r="G15" s="166">
        <f>E15*F15</f>
        <v>0</v>
      </c>
    </row>
    <row r="16" spans="1:7" s="2" customFormat="1" ht="24" customHeight="1">
      <c r="A16" s="175">
        <v>14</v>
      </c>
      <c r="B16" s="176" t="s">
        <v>159</v>
      </c>
      <c r="C16" s="176" t="s">
        <v>160</v>
      </c>
      <c r="D16" s="176" t="s">
        <v>161</v>
      </c>
      <c r="E16" s="177">
        <v>18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SUM(G18:G26)</f>
        <v>0</v>
      </c>
    </row>
    <row r="18" spans="1:7" s="2" customFormat="1" ht="24" customHeight="1">
      <c r="A18" s="163">
        <v>15</v>
      </c>
      <c r="B18" s="164" t="s">
        <v>164</v>
      </c>
      <c r="C18" s="164" t="s">
        <v>165</v>
      </c>
      <c r="D18" s="164" t="s">
        <v>166</v>
      </c>
      <c r="E18" s="165">
        <v>8</v>
      </c>
      <c r="F18" s="166"/>
      <c r="G18" s="166">
        <f>E18*F18</f>
        <v>0</v>
      </c>
    </row>
    <row r="19" spans="1:7" s="2" customFormat="1" ht="13.5" customHeight="1">
      <c r="A19" s="175">
        <v>16</v>
      </c>
      <c r="B19" s="176" t="s">
        <v>167</v>
      </c>
      <c r="C19" s="176" t="s">
        <v>168</v>
      </c>
      <c r="D19" s="176" t="s">
        <v>169</v>
      </c>
      <c r="E19" s="177">
        <v>1</v>
      </c>
      <c r="F19" s="178"/>
      <c r="G19" s="178">
        <f>E19*F19</f>
        <v>0</v>
      </c>
    </row>
    <row r="20" spans="1:7" s="2" customFormat="1" ht="24" customHeight="1">
      <c r="A20" s="163">
        <v>17</v>
      </c>
      <c r="B20" s="164" t="s">
        <v>170</v>
      </c>
      <c r="C20" s="164" t="s">
        <v>171</v>
      </c>
      <c r="D20" s="164" t="s">
        <v>166</v>
      </c>
      <c r="E20" s="165">
        <v>35</v>
      </c>
      <c r="F20" s="166"/>
      <c r="G20" s="166">
        <f>E20*F20</f>
        <v>0</v>
      </c>
    </row>
    <row r="21" spans="1:7" s="2" customFormat="1" ht="24" customHeight="1">
      <c r="A21" s="175">
        <v>18</v>
      </c>
      <c r="B21" s="176" t="s">
        <v>172</v>
      </c>
      <c r="C21" s="176" t="s">
        <v>173</v>
      </c>
      <c r="D21" s="176" t="s">
        <v>169</v>
      </c>
      <c r="E21" s="177">
        <v>1</v>
      </c>
      <c r="F21" s="178"/>
      <c r="G21" s="178">
        <f t="shared" ref="G21:G26" si="0">E21*F21</f>
        <v>0</v>
      </c>
    </row>
    <row r="22" spans="1:7" s="2" customFormat="1" ht="24" customHeight="1">
      <c r="A22" s="175">
        <v>19</v>
      </c>
      <c r="B22" s="176" t="s">
        <v>174</v>
      </c>
      <c r="C22" s="176" t="s">
        <v>175</v>
      </c>
      <c r="D22" s="176" t="s">
        <v>169</v>
      </c>
      <c r="E22" s="177">
        <v>3</v>
      </c>
      <c r="F22" s="178"/>
      <c r="G22" s="178">
        <f t="shared" si="0"/>
        <v>0</v>
      </c>
    </row>
    <row r="23" spans="1:7" s="2" customFormat="1" ht="24" customHeight="1">
      <c r="A23" s="175">
        <v>20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21</v>
      </c>
      <c r="B24" s="176" t="s">
        <v>178</v>
      </c>
      <c r="C24" s="176" t="s">
        <v>179</v>
      </c>
      <c r="D24" s="176" t="s">
        <v>169</v>
      </c>
      <c r="E24" s="177">
        <v>3</v>
      </c>
      <c r="F24" s="178"/>
      <c r="G24" s="178">
        <f t="shared" si="0"/>
        <v>0</v>
      </c>
    </row>
    <row r="25" spans="1:7" s="2" customFormat="1" ht="24" customHeight="1">
      <c r="A25" s="175">
        <v>22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23</v>
      </c>
      <c r="B26" s="176" t="s">
        <v>182</v>
      </c>
      <c r="C26" s="176" t="s">
        <v>183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30.75" customHeight="1">
      <c r="A27" s="155"/>
      <c r="B27" s="156" t="s">
        <v>107</v>
      </c>
      <c r="C27" s="156" t="s">
        <v>108</v>
      </c>
      <c r="D27" s="156"/>
      <c r="E27" s="741">
        <f>F27+F28</f>
        <v>0</v>
      </c>
      <c r="F27" s="769">
        <f>G29+G31+G33+G35+G38+G40+G42</f>
        <v>0</v>
      </c>
      <c r="G27" s="158">
        <f>SUM(G28)</f>
        <v>0</v>
      </c>
    </row>
    <row r="28" spans="1:7" s="2" customFormat="1" ht="28.5" customHeight="1">
      <c r="A28" s="159"/>
      <c r="B28" s="160" t="s">
        <v>184</v>
      </c>
      <c r="C28" s="160" t="s">
        <v>185</v>
      </c>
      <c r="D28" s="160"/>
      <c r="E28" s="742"/>
      <c r="F28" s="770">
        <f>SUM(G30,G32,G34,G36,G37,G39,G41,G43,G44,)</f>
        <v>0</v>
      </c>
      <c r="G28" s="162">
        <f>SUM(G29:G44)</f>
        <v>0</v>
      </c>
    </row>
    <row r="29" spans="1:7" s="2" customFormat="1" ht="13.5" customHeight="1">
      <c r="A29" s="163">
        <v>7</v>
      </c>
      <c r="B29" s="164" t="s">
        <v>186</v>
      </c>
      <c r="C29" s="164" t="s">
        <v>187</v>
      </c>
      <c r="D29" s="164" t="s">
        <v>188</v>
      </c>
      <c r="E29" s="165">
        <v>5</v>
      </c>
      <c r="F29" s="166"/>
      <c r="G29" s="166">
        <f t="shared" ref="G29:G44" si="1">E29*F29</f>
        <v>0</v>
      </c>
    </row>
    <row r="30" spans="1:7" s="2" customFormat="1" ht="13.5" customHeight="1">
      <c r="A30" s="175">
        <v>8</v>
      </c>
      <c r="B30" s="176" t="s">
        <v>189</v>
      </c>
      <c r="C30" s="176" t="s">
        <v>190</v>
      </c>
      <c r="D30" s="176" t="s">
        <v>169</v>
      </c>
      <c r="E30" s="177">
        <v>29.2</v>
      </c>
      <c r="F30" s="178"/>
      <c r="G30" s="178">
        <f t="shared" si="1"/>
        <v>0</v>
      </c>
    </row>
    <row r="31" spans="1:7" s="2" customFormat="1" ht="13.5" customHeight="1">
      <c r="A31" s="163">
        <v>9</v>
      </c>
      <c r="B31" s="164" t="s">
        <v>191</v>
      </c>
      <c r="C31" s="164" t="s">
        <v>192</v>
      </c>
      <c r="D31" s="164" t="s">
        <v>188</v>
      </c>
      <c r="E31" s="165">
        <v>2.8</v>
      </c>
      <c r="F31" s="166"/>
      <c r="G31" s="166">
        <f t="shared" si="1"/>
        <v>0</v>
      </c>
    </row>
    <row r="32" spans="1:7" s="2" customFormat="1" ht="13.5" customHeight="1">
      <c r="A32" s="175">
        <v>10</v>
      </c>
      <c r="B32" s="176" t="s">
        <v>189</v>
      </c>
      <c r="C32" s="176" t="s">
        <v>190</v>
      </c>
      <c r="D32" s="176" t="s">
        <v>169</v>
      </c>
      <c r="E32" s="177">
        <v>16.352</v>
      </c>
      <c r="F32" s="178"/>
      <c r="G32" s="178">
        <f t="shared" si="1"/>
        <v>0</v>
      </c>
    </row>
    <row r="33" spans="1:7" s="2" customFormat="1" ht="13.5" customHeight="1">
      <c r="A33" s="163">
        <v>1</v>
      </c>
      <c r="B33" s="164" t="s">
        <v>193</v>
      </c>
      <c r="C33" s="164" t="s">
        <v>194</v>
      </c>
      <c r="D33" s="164" t="s">
        <v>188</v>
      </c>
      <c r="E33" s="165">
        <v>30</v>
      </c>
      <c r="F33" s="166"/>
      <c r="G33" s="166">
        <f t="shared" si="1"/>
        <v>0</v>
      </c>
    </row>
    <row r="34" spans="1:7" s="2" customFormat="1" ht="13.5" customHeight="1">
      <c r="A34" s="175">
        <v>2</v>
      </c>
      <c r="B34" s="176" t="s">
        <v>195</v>
      </c>
      <c r="C34" s="176" t="s">
        <v>196</v>
      </c>
      <c r="D34" s="176" t="s">
        <v>169</v>
      </c>
      <c r="E34" s="177">
        <v>16.2</v>
      </c>
      <c r="F34" s="178"/>
      <c r="G34" s="178">
        <f t="shared" si="1"/>
        <v>0</v>
      </c>
    </row>
    <row r="35" spans="1:7" s="2" customFormat="1" ht="13.5" customHeight="1">
      <c r="A35" s="163">
        <v>3</v>
      </c>
      <c r="B35" s="164" t="s">
        <v>197</v>
      </c>
      <c r="C35" s="164" t="s">
        <v>198</v>
      </c>
      <c r="D35" s="164" t="s">
        <v>158</v>
      </c>
      <c r="E35" s="165">
        <v>15</v>
      </c>
      <c r="F35" s="166"/>
      <c r="G35" s="166">
        <f t="shared" si="1"/>
        <v>0</v>
      </c>
    </row>
    <row r="36" spans="1:7" s="2" customFormat="1" ht="13.5" customHeight="1">
      <c r="A36" s="175">
        <v>4</v>
      </c>
      <c r="B36" s="176" t="s">
        <v>199</v>
      </c>
      <c r="C36" s="176" t="s">
        <v>200</v>
      </c>
      <c r="D36" s="176" t="s">
        <v>158</v>
      </c>
      <c r="E36" s="177">
        <v>15</v>
      </c>
      <c r="F36" s="178"/>
      <c r="G36" s="178">
        <f t="shared" si="1"/>
        <v>0</v>
      </c>
    </row>
    <row r="37" spans="1:7" s="2" customFormat="1" ht="13.5" customHeight="1">
      <c r="A37" s="175">
        <v>27</v>
      </c>
      <c r="B37" s="176" t="s">
        <v>201</v>
      </c>
      <c r="C37" s="176" t="s">
        <v>202</v>
      </c>
      <c r="D37" s="176" t="s">
        <v>128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63">
        <v>5</v>
      </c>
      <c r="B38" s="164" t="s">
        <v>197</v>
      </c>
      <c r="C38" s="164" t="s">
        <v>198</v>
      </c>
      <c r="D38" s="164" t="s">
        <v>158</v>
      </c>
      <c r="E38" s="165">
        <v>3</v>
      </c>
      <c r="F38" s="166"/>
      <c r="G38" s="166">
        <f t="shared" si="1"/>
        <v>0</v>
      </c>
    </row>
    <row r="39" spans="1:7" s="2" customFormat="1" ht="13.5" customHeight="1">
      <c r="A39" s="175">
        <v>6</v>
      </c>
      <c r="B39" s="176" t="s">
        <v>203</v>
      </c>
      <c r="C39" s="176" t="s">
        <v>204</v>
      </c>
      <c r="D39" s="176" t="s">
        <v>158</v>
      </c>
      <c r="E39" s="177">
        <v>3</v>
      </c>
      <c r="F39" s="178"/>
      <c r="G39" s="178">
        <f t="shared" si="1"/>
        <v>0</v>
      </c>
    </row>
    <row r="40" spans="1:7" s="2" customFormat="1" ht="13.5" customHeight="1">
      <c r="A40" s="163">
        <v>11</v>
      </c>
      <c r="B40" s="164" t="s">
        <v>205</v>
      </c>
      <c r="C40" s="164" t="s">
        <v>206</v>
      </c>
      <c r="D40" s="164" t="s">
        <v>158</v>
      </c>
      <c r="E40" s="165">
        <v>3</v>
      </c>
      <c r="F40" s="166"/>
      <c r="G40" s="166">
        <f t="shared" si="1"/>
        <v>0</v>
      </c>
    </row>
    <row r="41" spans="1:7" s="2" customFormat="1" ht="13.5" customHeight="1">
      <c r="A41" s="175">
        <v>12</v>
      </c>
      <c r="B41" s="176" t="s">
        <v>207</v>
      </c>
      <c r="C41" s="176" t="s">
        <v>208</v>
      </c>
      <c r="D41" s="176" t="s">
        <v>158</v>
      </c>
      <c r="E41" s="177">
        <v>3</v>
      </c>
      <c r="F41" s="178"/>
      <c r="G41" s="178">
        <f t="shared" si="1"/>
        <v>0</v>
      </c>
    </row>
    <row r="42" spans="1:7" s="2" customFormat="1" ht="24" customHeight="1">
      <c r="A42" s="163">
        <v>24</v>
      </c>
      <c r="B42" s="164" t="s">
        <v>209</v>
      </c>
      <c r="C42" s="164" t="s">
        <v>210</v>
      </c>
      <c r="D42" s="164" t="s">
        <v>188</v>
      </c>
      <c r="E42" s="165">
        <v>3</v>
      </c>
      <c r="F42" s="166"/>
      <c r="G42" s="166">
        <f t="shared" si="1"/>
        <v>0</v>
      </c>
    </row>
    <row r="43" spans="1:7" s="2" customFormat="1" ht="13.5" customHeight="1">
      <c r="A43" s="175">
        <v>25</v>
      </c>
      <c r="B43" s="176" t="s">
        <v>211</v>
      </c>
      <c r="C43" s="176" t="s">
        <v>212</v>
      </c>
      <c r="D43" s="176" t="s">
        <v>169</v>
      </c>
      <c r="E43" s="177">
        <v>2.85</v>
      </c>
      <c r="F43" s="178"/>
      <c r="G43" s="178">
        <f t="shared" si="1"/>
        <v>0</v>
      </c>
    </row>
    <row r="44" spans="1:7" s="2" customFormat="1" ht="24" customHeight="1">
      <c r="A44" s="175">
        <v>26</v>
      </c>
      <c r="B44" s="176" t="s">
        <v>213</v>
      </c>
      <c r="C44" s="176" t="s">
        <v>214</v>
      </c>
      <c r="D44" s="176" t="s">
        <v>158</v>
      </c>
      <c r="E44" s="177">
        <v>6</v>
      </c>
      <c r="F44" s="178"/>
      <c r="G44" s="178">
        <f t="shared" si="1"/>
        <v>0</v>
      </c>
    </row>
    <row r="45" spans="1:7" s="2" customFormat="1" ht="30.75" customHeight="1">
      <c r="A45" s="167"/>
      <c r="B45" s="168"/>
      <c r="C45" s="168" t="s">
        <v>149</v>
      </c>
      <c r="D45" s="168"/>
      <c r="E45" s="169"/>
      <c r="F45" s="170"/>
      <c r="G45" s="170">
        <f>SUM(G13,G27)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showGridLines="0" topLeftCell="A4" workbookViewId="0">
      <selection activeCell="F33" sqref="F33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215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3">
        <f>F13+F14</f>
        <v>0</v>
      </c>
      <c r="F13" s="771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4"/>
      <c r="F14" s="772">
        <f>SUM(G16,G18,G21,G23:G29)</f>
        <v>0</v>
      </c>
      <c r="G14" s="162">
        <f>SUM(G15:G18)</f>
        <v>0</v>
      </c>
    </row>
    <row r="15" spans="1:7" s="2" customFormat="1" ht="24" customHeight="1">
      <c r="A15" s="163">
        <v>30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31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32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33</v>
      </c>
      <c r="B18" s="176" t="s">
        <v>224</v>
      </c>
      <c r="C18" s="176" t="s">
        <v>225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1</v>
      </c>
      <c r="B20" s="164" t="s">
        <v>164</v>
      </c>
      <c r="C20" s="164" t="s">
        <v>165</v>
      </c>
      <c r="D20" s="164" t="s">
        <v>166</v>
      </c>
      <c r="E20" s="165">
        <v>8</v>
      </c>
      <c r="F20" s="166"/>
      <c r="G20" s="166">
        <f t="shared" ref="G20:G29" si="0">E20*F20</f>
        <v>0</v>
      </c>
    </row>
    <row r="21" spans="1:7" s="2" customFormat="1" ht="13.5" customHeight="1">
      <c r="A21" s="175">
        <v>2</v>
      </c>
      <c r="B21" s="176" t="s">
        <v>167</v>
      </c>
      <c r="C21" s="176" t="s">
        <v>168</v>
      </c>
      <c r="D21" s="176" t="s">
        <v>169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3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4</v>
      </c>
      <c r="B23" s="176" t="s">
        <v>172</v>
      </c>
      <c r="C23" s="176" t="s">
        <v>173</v>
      </c>
      <c r="D23" s="176" t="s">
        <v>169</v>
      </c>
      <c r="E23" s="177">
        <v>1</v>
      </c>
      <c r="F23" s="178"/>
      <c r="G23" s="178">
        <f t="shared" si="0"/>
        <v>0</v>
      </c>
    </row>
    <row r="24" spans="1:7" s="2" customFormat="1" ht="24" customHeight="1">
      <c r="A24" s="175">
        <v>5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6</v>
      </c>
      <c r="B25" s="176" t="s">
        <v>176</v>
      </c>
      <c r="C25" s="176" t="s">
        <v>177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24" customHeight="1">
      <c r="A26" s="175">
        <v>7</v>
      </c>
      <c r="B26" s="176" t="s">
        <v>178</v>
      </c>
      <c r="C26" s="176" t="s">
        <v>179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24" customHeight="1">
      <c r="A27" s="175">
        <v>8</v>
      </c>
      <c r="B27" s="176" t="s">
        <v>180</v>
      </c>
      <c r="C27" s="176" t="s">
        <v>181</v>
      </c>
      <c r="D27" s="176" t="s">
        <v>169</v>
      </c>
      <c r="E27" s="177">
        <v>0.25</v>
      </c>
      <c r="F27" s="178"/>
      <c r="G27" s="178">
        <f t="shared" si="0"/>
        <v>0</v>
      </c>
    </row>
    <row r="28" spans="1:7" s="2" customFormat="1" ht="13.5" customHeight="1">
      <c r="A28" s="175">
        <v>9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79</v>
      </c>
      <c r="B29" s="176" t="s">
        <v>226</v>
      </c>
      <c r="C29" s="176" t="s">
        <v>227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SUM(G32,G34,G36,G40,G43,G45,G47:G52,G54,G56,G58,G60,G62,G64,G66,G68,G70,G72:G73)+SUM(G75,G77,G79,G81,G84,G87,G89,G91,G93,G95,G97,G99,G101,G104,G106)</f>
        <v>0</v>
      </c>
      <c r="G30" s="158">
        <f>SUM(G31,G103)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SUM(G33,G35,G37:G39,G41:G42,G44,G46,G53,G55,G57,G59,G61,G63,G65,G67,G69,G71,G74,G76,G78,G80)+SUM(G82:G83,G85:G86,G88,G90,G92,G94,G96,G98,G100,G102,G105)</f>
        <v>0</v>
      </c>
      <c r="G31" s="162">
        <f>SUM(G32:G102)</f>
        <v>0</v>
      </c>
    </row>
    <row r="32" spans="1:7" s="2" customFormat="1" ht="13.5" customHeight="1">
      <c r="A32" s="163">
        <v>10</v>
      </c>
      <c r="B32" s="164" t="s">
        <v>186</v>
      </c>
      <c r="C32" s="164" t="s">
        <v>187</v>
      </c>
      <c r="D32" s="164" t="s">
        <v>188</v>
      </c>
      <c r="E32" s="165">
        <v>12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11</v>
      </c>
      <c r="B33" s="176" t="s">
        <v>189</v>
      </c>
      <c r="C33" s="176" t="s">
        <v>190</v>
      </c>
      <c r="D33" s="176" t="s">
        <v>169</v>
      </c>
      <c r="E33" s="177">
        <v>70.08</v>
      </c>
      <c r="F33" s="178"/>
      <c r="G33" s="178">
        <f t="shared" si="1"/>
        <v>0</v>
      </c>
    </row>
    <row r="34" spans="1:7" s="2" customFormat="1" ht="13.5" customHeight="1">
      <c r="A34" s="163">
        <v>12</v>
      </c>
      <c r="B34" s="164" t="s">
        <v>228</v>
      </c>
      <c r="C34" s="164" t="s">
        <v>229</v>
      </c>
      <c r="D34" s="164" t="s">
        <v>188</v>
      </c>
      <c r="E34" s="165">
        <v>9.1</v>
      </c>
      <c r="F34" s="166"/>
      <c r="G34" s="166">
        <f t="shared" si="1"/>
        <v>0</v>
      </c>
    </row>
    <row r="35" spans="1:7" s="2" customFormat="1" ht="13.5" customHeight="1">
      <c r="A35" s="175">
        <v>13</v>
      </c>
      <c r="B35" s="176" t="s">
        <v>189</v>
      </c>
      <c r="C35" s="176" t="s">
        <v>190</v>
      </c>
      <c r="D35" s="176" t="s">
        <v>169</v>
      </c>
      <c r="E35" s="177">
        <v>53.143999999999998</v>
      </c>
      <c r="F35" s="178"/>
      <c r="G35" s="178">
        <f t="shared" si="1"/>
        <v>0</v>
      </c>
    </row>
    <row r="36" spans="1:7" s="2" customFormat="1" ht="13.5" customHeight="1">
      <c r="A36" s="163">
        <v>80</v>
      </c>
      <c r="B36" s="164" t="s">
        <v>230</v>
      </c>
      <c r="C36" s="164" t="s">
        <v>231</v>
      </c>
      <c r="D36" s="164" t="s">
        <v>158</v>
      </c>
      <c r="E36" s="165">
        <v>3</v>
      </c>
      <c r="F36" s="166"/>
      <c r="G36" s="166">
        <f t="shared" si="1"/>
        <v>0</v>
      </c>
    </row>
    <row r="37" spans="1:7" s="2" customFormat="1" ht="13.5" customHeight="1">
      <c r="A37" s="175">
        <v>81</v>
      </c>
      <c r="B37" s="176" t="s">
        <v>232</v>
      </c>
      <c r="C37" s="176" t="s">
        <v>233</v>
      </c>
      <c r="D37" s="176" t="s">
        <v>158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75">
        <v>82</v>
      </c>
      <c r="B38" s="176" t="s">
        <v>234</v>
      </c>
      <c r="C38" s="176" t="s">
        <v>235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83</v>
      </c>
      <c r="B39" s="176" t="s">
        <v>236</v>
      </c>
      <c r="C39" s="176" t="s">
        <v>237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63">
        <v>14</v>
      </c>
      <c r="B40" s="164" t="s">
        <v>193</v>
      </c>
      <c r="C40" s="164" t="s">
        <v>194</v>
      </c>
      <c r="D40" s="164" t="s">
        <v>188</v>
      </c>
      <c r="E40" s="165">
        <v>15</v>
      </c>
      <c r="F40" s="166"/>
      <c r="G40" s="166">
        <f t="shared" si="1"/>
        <v>0</v>
      </c>
    </row>
    <row r="41" spans="1:7" s="2" customFormat="1" ht="13.5" customHeight="1">
      <c r="A41" s="175">
        <v>15</v>
      </c>
      <c r="B41" s="176" t="s">
        <v>195</v>
      </c>
      <c r="C41" s="176" t="s">
        <v>196</v>
      </c>
      <c r="D41" s="176" t="s">
        <v>169</v>
      </c>
      <c r="E41" s="177">
        <v>8.1</v>
      </c>
      <c r="F41" s="178"/>
      <c r="G41" s="178">
        <f t="shared" si="1"/>
        <v>0</v>
      </c>
    </row>
    <row r="42" spans="1:7" s="2" customFormat="1" ht="13.5" customHeight="1">
      <c r="A42" s="175">
        <v>16</v>
      </c>
      <c r="B42" s="176" t="s">
        <v>201</v>
      </c>
      <c r="C42" s="176" t="s">
        <v>202</v>
      </c>
      <c r="D42" s="176" t="s">
        <v>128</v>
      </c>
      <c r="E42" s="177">
        <v>1</v>
      </c>
      <c r="F42" s="178"/>
      <c r="G42" s="178">
        <f t="shared" si="1"/>
        <v>0</v>
      </c>
    </row>
    <row r="43" spans="1:7" s="2" customFormat="1" ht="24" customHeight="1">
      <c r="A43" s="163">
        <v>48</v>
      </c>
      <c r="B43" s="164" t="s">
        <v>238</v>
      </c>
      <c r="C43" s="164" t="s">
        <v>239</v>
      </c>
      <c r="D43" s="164" t="s">
        <v>158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49</v>
      </c>
      <c r="B44" s="176" t="s">
        <v>240</v>
      </c>
      <c r="C44" s="176" t="s">
        <v>241</v>
      </c>
      <c r="D44" s="176" t="s">
        <v>158</v>
      </c>
      <c r="E44" s="177">
        <v>22</v>
      </c>
      <c r="F44" s="178"/>
      <c r="G44" s="178">
        <f t="shared" si="1"/>
        <v>0</v>
      </c>
    </row>
    <row r="45" spans="1:7" s="2" customFormat="1" ht="24" customHeight="1">
      <c r="A45" s="163">
        <v>50</v>
      </c>
      <c r="B45" s="164" t="s">
        <v>242</v>
      </c>
      <c r="C45" s="164" t="s">
        <v>243</v>
      </c>
      <c r="D45" s="164" t="s">
        <v>158</v>
      </c>
      <c r="E45" s="165">
        <v>17</v>
      </c>
      <c r="F45" s="166"/>
      <c r="G45" s="166">
        <f t="shared" si="1"/>
        <v>0</v>
      </c>
    </row>
    <row r="46" spans="1:7" s="2" customFormat="1" ht="13.5" customHeight="1">
      <c r="A46" s="175">
        <v>51</v>
      </c>
      <c r="B46" s="176" t="s">
        <v>244</v>
      </c>
      <c r="C46" s="176" t="s">
        <v>245</v>
      </c>
      <c r="D46" s="176" t="s">
        <v>158</v>
      </c>
      <c r="E46" s="177">
        <v>17</v>
      </c>
      <c r="F46" s="178"/>
      <c r="G46" s="178">
        <f t="shared" si="1"/>
        <v>0</v>
      </c>
    </row>
    <row r="47" spans="1:7" s="2" customFormat="1" ht="24" customHeight="1">
      <c r="A47" s="163">
        <v>73</v>
      </c>
      <c r="B47" s="164" t="s">
        <v>246</v>
      </c>
      <c r="C47" s="164" t="s">
        <v>247</v>
      </c>
      <c r="D47" s="164" t="s">
        <v>158</v>
      </c>
      <c r="E47" s="165">
        <v>6</v>
      </c>
      <c r="F47" s="166"/>
      <c r="G47" s="166">
        <f t="shared" si="1"/>
        <v>0</v>
      </c>
    </row>
    <row r="48" spans="1:7" s="2" customFormat="1" ht="24" customHeight="1">
      <c r="A48" s="163">
        <v>75</v>
      </c>
      <c r="B48" s="164" t="s">
        <v>248</v>
      </c>
      <c r="C48" s="164" t="s">
        <v>249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24" customHeight="1">
      <c r="A49" s="163">
        <v>74</v>
      </c>
      <c r="B49" s="164" t="s">
        <v>250</v>
      </c>
      <c r="C49" s="164" t="s">
        <v>251</v>
      </c>
      <c r="D49" s="164" t="s">
        <v>158</v>
      </c>
      <c r="E49" s="165">
        <v>4</v>
      </c>
      <c r="F49" s="166"/>
      <c r="G49" s="166">
        <f t="shared" si="1"/>
        <v>0</v>
      </c>
    </row>
    <row r="50" spans="1:7" s="2" customFormat="1" ht="24" customHeight="1">
      <c r="A50" s="163">
        <v>76</v>
      </c>
      <c r="B50" s="164" t="s">
        <v>252</v>
      </c>
      <c r="C50" s="164" t="s">
        <v>253</v>
      </c>
      <c r="D50" s="164" t="s">
        <v>158</v>
      </c>
      <c r="E50" s="165">
        <v>4</v>
      </c>
      <c r="F50" s="166"/>
      <c r="G50" s="166">
        <f t="shared" si="1"/>
        <v>0</v>
      </c>
    </row>
    <row r="51" spans="1:7" s="2" customFormat="1" ht="24" customHeight="1">
      <c r="A51" s="163">
        <v>84</v>
      </c>
      <c r="B51" s="164" t="s">
        <v>254</v>
      </c>
      <c r="C51" s="164" t="s">
        <v>255</v>
      </c>
      <c r="D51" s="164" t="s">
        <v>158</v>
      </c>
      <c r="E51" s="165">
        <v>2</v>
      </c>
      <c r="F51" s="166"/>
      <c r="G51" s="166">
        <f t="shared" si="1"/>
        <v>0</v>
      </c>
    </row>
    <row r="52" spans="1:7" s="2" customFormat="1" ht="24" customHeight="1">
      <c r="A52" s="163">
        <v>52</v>
      </c>
      <c r="B52" s="164" t="s">
        <v>256</v>
      </c>
      <c r="C52" s="164" t="s">
        <v>257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53</v>
      </c>
      <c r="B53" s="176" t="s">
        <v>258</v>
      </c>
      <c r="C53" s="176" t="s">
        <v>259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38</v>
      </c>
      <c r="B54" s="164" t="s">
        <v>260</v>
      </c>
      <c r="C54" s="164" t="s">
        <v>261</v>
      </c>
      <c r="D54" s="164" t="s">
        <v>158</v>
      </c>
      <c r="E54" s="165">
        <v>1</v>
      </c>
      <c r="F54" s="166"/>
      <c r="G54" s="166">
        <f t="shared" si="1"/>
        <v>0</v>
      </c>
    </row>
    <row r="55" spans="1:7" s="2" customFormat="1" ht="13.5" customHeight="1">
      <c r="A55" s="175">
        <v>39</v>
      </c>
      <c r="B55" s="176" t="s">
        <v>262</v>
      </c>
      <c r="C55" s="176" t="s">
        <v>263</v>
      </c>
      <c r="D55" s="176" t="s">
        <v>158</v>
      </c>
      <c r="E55" s="177">
        <v>1</v>
      </c>
      <c r="F55" s="178"/>
      <c r="G55" s="178">
        <f t="shared" si="1"/>
        <v>0</v>
      </c>
    </row>
    <row r="56" spans="1:7" s="2" customFormat="1" ht="13.5" customHeight="1">
      <c r="A56" s="163">
        <v>40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41</v>
      </c>
      <c r="B57" s="176" t="s">
        <v>264</v>
      </c>
      <c r="C57" s="176" t="s">
        <v>265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34</v>
      </c>
      <c r="B58" s="164" t="s">
        <v>266</v>
      </c>
      <c r="C58" s="164" t="s">
        <v>267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35</v>
      </c>
      <c r="B59" s="176" t="s">
        <v>268</v>
      </c>
      <c r="C59" s="176" t="s">
        <v>269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13.5" customHeight="1">
      <c r="A60" s="163">
        <v>17</v>
      </c>
      <c r="B60" s="164" t="s">
        <v>270</v>
      </c>
      <c r="C60" s="164" t="s">
        <v>271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18</v>
      </c>
      <c r="B61" s="176" t="s">
        <v>272</v>
      </c>
      <c r="C61" s="176" t="s">
        <v>273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13.5" customHeight="1">
      <c r="A62" s="163">
        <v>54</v>
      </c>
      <c r="B62" s="164" t="s">
        <v>274</v>
      </c>
      <c r="C62" s="164" t="s">
        <v>275</v>
      </c>
      <c r="D62" s="164" t="s">
        <v>158</v>
      </c>
      <c r="E62" s="165">
        <v>7</v>
      </c>
      <c r="F62" s="166"/>
      <c r="G62" s="166">
        <f t="shared" si="1"/>
        <v>0</v>
      </c>
    </row>
    <row r="63" spans="1:7" s="2" customFormat="1" ht="13.5" customHeight="1">
      <c r="A63" s="175">
        <v>55</v>
      </c>
      <c r="B63" s="176" t="s">
        <v>276</v>
      </c>
      <c r="C63" s="176" t="s">
        <v>277</v>
      </c>
      <c r="D63" s="176" t="s">
        <v>158</v>
      </c>
      <c r="E63" s="177">
        <v>7</v>
      </c>
      <c r="F63" s="178"/>
      <c r="G63" s="178">
        <f t="shared" si="1"/>
        <v>0</v>
      </c>
    </row>
    <row r="64" spans="1:7" s="2" customFormat="1" ht="13.5" customHeight="1">
      <c r="A64" s="163">
        <v>56</v>
      </c>
      <c r="B64" s="164" t="s">
        <v>278</v>
      </c>
      <c r="C64" s="164" t="s">
        <v>279</v>
      </c>
      <c r="D64" s="164" t="s">
        <v>158</v>
      </c>
      <c r="E64" s="165">
        <v>2</v>
      </c>
      <c r="F64" s="166"/>
      <c r="G64" s="166">
        <f t="shared" si="1"/>
        <v>0</v>
      </c>
    </row>
    <row r="65" spans="1:7" s="2" customFormat="1" ht="13.5" customHeight="1">
      <c r="A65" s="175">
        <v>57</v>
      </c>
      <c r="B65" s="176" t="s">
        <v>280</v>
      </c>
      <c r="C65" s="176" t="s">
        <v>281</v>
      </c>
      <c r="D65" s="176" t="s">
        <v>158</v>
      </c>
      <c r="E65" s="177">
        <v>2</v>
      </c>
      <c r="F65" s="178"/>
      <c r="G65" s="178">
        <f t="shared" si="1"/>
        <v>0</v>
      </c>
    </row>
    <row r="66" spans="1:7" s="2" customFormat="1" ht="13.5" customHeight="1">
      <c r="A66" s="163">
        <v>42</v>
      </c>
      <c r="B66" s="164" t="s">
        <v>282</v>
      </c>
      <c r="C66" s="164" t="s">
        <v>283</v>
      </c>
      <c r="D66" s="164" t="s">
        <v>158</v>
      </c>
      <c r="E66" s="165">
        <v>2</v>
      </c>
      <c r="F66" s="166"/>
      <c r="G66" s="166">
        <f t="shared" si="1"/>
        <v>0</v>
      </c>
    </row>
    <row r="67" spans="1:7" s="2" customFormat="1" ht="13.5" customHeight="1">
      <c r="A67" s="175">
        <v>43</v>
      </c>
      <c r="B67" s="176" t="s">
        <v>284</v>
      </c>
      <c r="C67" s="176" t="s">
        <v>285</v>
      </c>
      <c r="D67" s="176" t="s">
        <v>158</v>
      </c>
      <c r="E67" s="177">
        <v>2</v>
      </c>
      <c r="F67" s="178"/>
      <c r="G67" s="178">
        <f t="shared" si="1"/>
        <v>0</v>
      </c>
    </row>
    <row r="68" spans="1:7" s="2" customFormat="1" ht="13.5" customHeight="1">
      <c r="A68" s="163">
        <v>44</v>
      </c>
      <c r="B68" s="164" t="s">
        <v>282</v>
      </c>
      <c r="C68" s="164" t="s">
        <v>283</v>
      </c>
      <c r="D68" s="164" t="s">
        <v>158</v>
      </c>
      <c r="E68" s="165">
        <v>8</v>
      </c>
      <c r="F68" s="166"/>
      <c r="G68" s="166">
        <f t="shared" si="1"/>
        <v>0</v>
      </c>
    </row>
    <row r="69" spans="1:7" s="2" customFormat="1" ht="13.5" customHeight="1">
      <c r="A69" s="175">
        <v>45</v>
      </c>
      <c r="B69" s="176" t="s">
        <v>286</v>
      </c>
      <c r="C69" s="176" t="s">
        <v>287</v>
      </c>
      <c r="D69" s="176" t="s">
        <v>158</v>
      </c>
      <c r="E69" s="177">
        <v>8</v>
      </c>
      <c r="F69" s="178"/>
      <c r="G69" s="178">
        <f t="shared" si="1"/>
        <v>0</v>
      </c>
    </row>
    <row r="70" spans="1:7" s="2" customFormat="1" ht="13.5" customHeight="1">
      <c r="A70" s="163">
        <v>46</v>
      </c>
      <c r="B70" s="164" t="s">
        <v>288</v>
      </c>
      <c r="C70" s="164" t="s">
        <v>289</v>
      </c>
      <c r="D70" s="164" t="s">
        <v>158</v>
      </c>
      <c r="E70" s="165">
        <v>1</v>
      </c>
      <c r="F70" s="166"/>
      <c r="G70" s="166">
        <f t="shared" si="1"/>
        <v>0</v>
      </c>
    </row>
    <row r="71" spans="1:7" s="2" customFormat="1" ht="13.5" customHeight="1">
      <c r="A71" s="175">
        <v>47</v>
      </c>
      <c r="B71" s="176" t="s">
        <v>290</v>
      </c>
      <c r="C71" s="176" t="s">
        <v>291</v>
      </c>
      <c r="D71" s="176" t="s">
        <v>158</v>
      </c>
      <c r="E71" s="177">
        <v>1</v>
      </c>
      <c r="F71" s="178"/>
      <c r="G71" s="178">
        <f t="shared" si="1"/>
        <v>0</v>
      </c>
    </row>
    <row r="72" spans="1:7" s="2" customFormat="1" ht="13.5" customHeight="1">
      <c r="A72" s="163">
        <v>19</v>
      </c>
      <c r="B72" s="164" t="s">
        <v>292</v>
      </c>
      <c r="C72" s="164" t="s">
        <v>293</v>
      </c>
      <c r="D72" s="164" t="s">
        <v>158</v>
      </c>
      <c r="E72" s="165">
        <v>3</v>
      </c>
      <c r="F72" s="166"/>
      <c r="G72" s="166">
        <f t="shared" si="1"/>
        <v>0</v>
      </c>
    </row>
    <row r="73" spans="1:7" s="2" customFormat="1" ht="24" customHeight="1">
      <c r="A73" s="163">
        <v>77</v>
      </c>
      <c r="B73" s="164" t="s">
        <v>254</v>
      </c>
      <c r="C73" s="164" t="s">
        <v>255</v>
      </c>
      <c r="D73" s="164" t="s">
        <v>158</v>
      </c>
      <c r="E73" s="165">
        <v>2</v>
      </c>
      <c r="F73" s="166"/>
      <c r="G73" s="166">
        <f t="shared" si="1"/>
        <v>0</v>
      </c>
    </row>
    <row r="74" spans="1:7" s="2" customFormat="1" ht="13.5" customHeight="1">
      <c r="A74" s="175">
        <v>20</v>
      </c>
      <c r="B74" s="176" t="s">
        <v>294</v>
      </c>
      <c r="C74" s="176" t="s">
        <v>295</v>
      </c>
      <c r="D74" s="176" t="s">
        <v>158</v>
      </c>
      <c r="E74" s="177">
        <v>3</v>
      </c>
      <c r="F74" s="178"/>
      <c r="G74" s="178">
        <f t="shared" si="1"/>
        <v>0</v>
      </c>
    </row>
    <row r="75" spans="1:7" s="2" customFormat="1" ht="13.5" customHeight="1">
      <c r="A75" s="163">
        <v>21</v>
      </c>
      <c r="B75" s="164" t="s">
        <v>296</v>
      </c>
      <c r="C75" s="164" t="s">
        <v>297</v>
      </c>
      <c r="D75" s="164" t="s">
        <v>158</v>
      </c>
      <c r="E75" s="165">
        <v>2</v>
      </c>
      <c r="F75" s="166"/>
      <c r="G75" s="166">
        <f t="shared" si="1"/>
        <v>0</v>
      </c>
    </row>
    <row r="76" spans="1:7" s="2" customFormat="1" ht="13.5" customHeight="1">
      <c r="A76" s="175">
        <v>22</v>
      </c>
      <c r="B76" s="176" t="s">
        <v>298</v>
      </c>
      <c r="C76" s="176" t="s">
        <v>299</v>
      </c>
      <c r="D76" s="176" t="s">
        <v>158</v>
      </c>
      <c r="E76" s="177">
        <v>2</v>
      </c>
      <c r="F76" s="178"/>
      <c r="G76" s="178">
        <f t="shared" si="1"/>
        <v>0</v>
      </c>
    </row>
    <row r="77" spans="1:7" s="2" customFormat="1" ht="13.5" customHeight="1">
      <c r="A77" s="163">
        <v>23</v>
      </c>
      <c r="B77" s="164" t="s">
        <v>205</v>
      </c>
      <c r="C77" s="164" t="s">
        <v>206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24</v>
      </c>
      <c r="B78" s="176" t="s">
        <v>300</v>
      </c>
      <c r="C78" s="176" t="s">
        <v>301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24" customHeight="1">
      <c r="A79" s="163">
        <v>36</v>
      </c>
      <c r="B79" s="164" t="s">
        <v>302</v>
      </c>
      <c r="C79" s="164" t="s">
        <v>303</v>
      </c>
      <c r="D79" s="164" t="s">
        <v>158</v>
      </c>
      <c r="E79" s="165">
        <v>2</v>
      </c>
      <c r="F79" s="166"/>
      <c r="G79" s="166">
        <f t="shared" si="1"/>
        <v>0</v>
      </c>
    </row>
    <row r="80" spans="1:7" s="2" customFormat="1" ht="13.5" customHeight="1">
      <c r="A80" s="175">
        <v>37</v>
      </c>
      <c r="B80" s="176" t="s">
        <v>304</v>
      </c>
      <c r="C80" s="176" t="s">
        <v>305</v>
      </c>
      <c r="D80" s="176" t="s">
        <v>158</v>
      </c>
      <c r="E80" s="177">
        <v>2</v>
      </c>
      <c r="F80" s="178"/>
      <c r="G80" s="178">
        <f t="shared" si="1"/>
        <v>0</v>
      </c>
    </row>
    <row r="81" spans="1:7" s="2" customFormat="1" ht="24" customHeight="1">
      <c r="A81" s="163">
        <v>25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26</v>
      </c>
      <c r="B82" s="176" t="s">
        <v>308</v>
      </c>
      <c r="C82" s="176" t="s">
        <v>309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78</v>
      </c>
      <c r="B83" s="176" t="s">
        <v>310</v>
      </c>
      <c r="C83" s="176" t="s">
        <v>311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27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28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29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87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88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60</v>
      </c>
      <c r="B89" s="164" t="s">
        <v>316</v>
      </c>
      <c r="C89" s="164" t="s">
        <v>317</v>
      </c>
      <c r="D89" s="164" t="s">
        <v>188</v>
      </c>
      <c r="E89" s="165">
        <v>24</v>
      </c>
      <c r="F89" s="166"/>
      <c r="G89" s="166">
        <f t="shared" si="1"/>
        <v>0</v>
      </c>
    </row>
    <row r="90" spans="1:7" s="2" customFormat="1" ht="13.5" customHeight="1">
      <c r="A90" s="175">
        <v>61</v>
      </c>
      <c r="B90" s="176" t="s">
        <v>318</v>
      </c>
      <c r="C90" s="176" t="s">
        <v>319</v>
      </c>
      <c r="D90" s="176" t="s">
        <v>188</v>
      </c>
      <c r="E90" s="177">
        <v>24</v>
      </c>
      <c r="F90" s="178"/>
      <c r="G90" s="178">
        <f t="shared" si="1"/>
        <v>0</v>
      </c>
    </row>
    <row r="91" spans="1:7" s="2" customFormat="1" ht="24" customHeight="1">
      <c r="A91" s="163">
        <v>62</v>
      </c>
      <c r="B91" s="164" t="s">
        <v>320</v>
      </c>
      <c r="C91" s="164" t="s">
        <v>321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63</v>
      </c>
      <c r="B92" s="176" t="s">
        <v>322</v>
      </c>
      <c r="C92" s="176" t="s">
        <v>323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58</v>
      </c>
      <c r="B93" s="164" t="s">
        <v>324</v>
      </c>
      <c r="C93" s="164" t="s">
        <v>325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59</v>
      </c>
      <c r="B94" s="176" t="s">
        <v>326</v>
      </c>
      <c r="C94" s="176" t="s">
        <v>327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64</v>
      </c>
      <c r="B95" s="164" t="s">
        <v>328</v>
      </c>
      <c r="C95" s="164" t="s">
        <v>329</v>
      </c>
      <c r="D95" s="164" t="s">
        <v>188</v>
      </c>
      <c r="E95" s="165">
        <v>10</v>
      </c>
      <c r="F95" s="166"/>
      <c r="G95" s="166">
        <f t="shared" si="1"/>
        <v>0</v>
      </c>
    </row>
    <row r="96" spans="1:7" s="2" customFormat="1" ht="13.5" customHeight="1">
      <c r="A96" s="175">
        <v>65</v>
      </c>
      <c r="B96" s="176" t="s">
        <v>330</v>
      </c>
      <c r="C96" s="176" t="s">
        <v>331</v>
      </c>
      <c r="D96" s="176" t="s">
        <v>188</v>
      </c>
      <c r="E96" s="177">
        <v>10</v>
      </c>
      <c r="F96" s="178"/>
      <c r="G96" s="178">
        <f t="shared" ref="G96:G102" si="2">E96*F96</f>
        <v>0</v>
      </c>
    </row>
    <row r="97" spans="1:7" s="2" customFormat="1" ht="24" customHeight="1">
      <c r="A97" s="163">
        <v>66</v>
      </c>
      <c r="B97" s="164" t="s">
        <v>332</v>
      </c>
      <c r="C97" s="164" t="s">
        <v>333</v>
      </c>
      <c r="D97" s="164" t="s">
        <v>188</v>
      </c>
      <c r="E97" s="165">
        <v>28</v>
      </c>
      <c r="F97" s="166"/>
      <c r="G97" s="166">
        <f t="shared" si="2"/>
        <v>0</v>
      </c>
    </row>
    <row r="98" spans="1:7" s="2" customFormat="1" ht="13.5" customHeight="1">
      <c r="A98" s="175">
        <v>67</v>
      </c>
      <c r="B98" s="176" t="s">
        <v>334</v>
      </c>
      <c r="C98" s="176" t="s">
        <v>335</v>
      </c>
      <c r="D98" s="176" t="s">
        <v>188</v>
      </c>
      <c r="E98" s="177">
        <v>28</v>
      </c>
      <c r="F98" s="178"/>
      <c r="G98" s="178">
        <f t="shared" si="2"/>
        <v>0</v>
      </c>
    </row>
    <row r="99" spans="1:7" s="2" customFormat="1" ht="24" customHeight="1">
      <c r="A99" s="163">
        <v>68</v>
      </c>
      <c r="B99" s="164" t="s">
        <v>336</v>
      </c>
      <c r="C99" s="164" t="s">
        <v>337</v>
      </c>
      <c r="D99" s="164" t="s">
        <v>188</v>
      </c>
      <c r="E99" s="165">
        <v>24</v>
      </c>
      <c r="F99" s="166"/>
      <c r="G99" s="166">
        <f t="shared" si="2"/>
        <v>0</v>
      </c>
    </row>
    <row r="100" spans="1:7" s="2" customFormat="1" ht="13.5" customHeight="1">
      <c r="A100" s="175">
        <v>69</v>
      </c>
      <c r="B100" s="176" t="s">
        <v>338</v>
      </c>
      <c r="C100" s="176" t="s">
        <v>339</v>
      </c>
      <c r="D100" s="176" t="s">
        <v>188</v>
      </c>
      <c r="E100" s="177">
        <v>24</v>
      </c>
      <c r="F100" s="178"/>
      <c r="G100" s="178">
        <f t="shared" si="2"/>
        <v>0</v>
      </c>
    </row>
    <row r="101" spans="1:7" s="2" customFormat="1" ht="13.5" customHeight="1">
      <c r="A101" s="163">
        <v>85</v>
      </c>
      <c r="B101" s="164" t="s">
        <v>340</v>
      </c>
      <c r="C101" s="164" t="s">
        <v>341</v>
      </c>
      <c r="D101" s="164" t="s">
        <v>158</v>
      </c>
      <c r="E101" s="165">
        <v>1</v>
      </c>
      <c r="F101" s="166"/>
      <c r="G101" s="166">
        <f t="shared" si="2"/>
        <v>0</v>
      </c>
    </row>
    <row r="102" spans="1:7" s="2" customFormat="1" ht="13.5" customHeight="1">
      <c r="A102" s="175">
        <v>86</v>
      </c>
      <c r="B102" s="176" t="s">
        <v>342</v>
      </c>
      <c r="C102" s="176" t="s">
        <v>343</v>
      </c>
      <c r="D102" s="176" t="s">
        <v>158</v>
      </c>
      <c r="E102" s="177">
        <v>1</v>
      </c>
      <c r="F102" s="178"/>
      <c r="G102" s="178">
        <f t="shared" si="2"/>
        <v>0</v>
      </c>
    </row>
    <row r="103" spans="1:7" s="2" customFormat="1" ht="28.5" customHeight="1">
      <c r="A103" s="159"/>
      <c r="B103" s="160" t="s">
        <v>344</v>
      </c>
      <c r="C103" s="160" t="s">
        <v>345</v>
      </c>
      <c r="D103" s="160"/>
      <c r="E103" s="161"/>
      <c r="F103" s="162"/>
      <c r="G103" s="162">
        <f>SUM(G104:G106)</f>
        <v>0</v>
      </c>
    </row>
    <row r="104" spans="1:7" s="2" customFormat="1" ht="24" customHeight="1">
      <c r="A104" s="163">
        <v>70</v>
      </c>
      <c r="B104" s="164" t="s">
        <v>346</v>
      </c>
      <c r="C104" s="164" t="s">
        <v>347</v>
      </c>
      <c r="D104" s="164" t="s">
        <v>188</v>
      </c>
      <c r="E104" s="165">
        <v>24</v>
      </c>
      <c r="F104" s="166"/>
      <c r="G104" s="166">
        <f>E104*F104</f>
        <v>0</v>
      </c>
    </row>
    <row r="105" spans="1:7" s="2" customFormat="1" ht="13.5" customHeight="1">
      <c r="A105" s="175">
        <v>71</v>
      </c>
      <c r="B105" s="176" t="s">
        <v>348</v>
      </c>
      <c r="C105" s="176" t="s">
        <v>349</v>
      </c>
      <c r="D105" s="176" t="s">
        <v>188</v>
      </c>
      <c r="E105" s="177">
        <v>24</v>
      </c>
      <c r="F105" s="178"/>
      <c r="G105" s="178">
        <f>E105*F105</f>
        <v>0</v>
      </c>
    </row>
    <row r="106" spans="1:7" s="2" customFormat="1" ht="13.5" customHeight="1">
      <c r="A106" s="163">
        <v>72</v>
      </c>
      <c r="B106" s="164" t="s">
        <v>350</v>
      </c>
      <c r="C106" s="164" t="s">
        <v>1259</v>
      </c>
      <c r="D106" s="164" t="s">
        <v>158</v>
      </c>
      <c r="E106" s="165">
        <v>2</v>
      </c>
      <c r="F106" s="166"/>
      <c r="G106" s="166">
        <f>E106*F106</f>
        <v>0</v>
      </c>
    </row>
    <row r="107" spans="1:7" s="2" customFormat="1" ht="30.75" customHeight="1">
      <c r="A107" s="167"/>
      <c r="B107" s="168"/>
      <c r="C107" s="168" t="s">
        <v>149</v>
      </c>
      <c r="D107" s="168"/>
      <c r="E107" s="169"/>
      <c r="F107" s="170"/>
      <c r="G107" s="170">
        <f>SUM(G30,G13)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352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225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8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2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0.25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81</v>
      </c>
      <c r="B29" s="176" t="s">
        <v>226</v>
      </c>
      <c r="C29" s="176" t="s">
        <v>227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SUM(G32,G34,G36,G40,G43,G45,G47:G52,G54,G56,G58,G60,G62,G64,G66,G68,G70,G72)+SUM(G74,G76,G78,G80,G83,G86,G88,G90,G92,G94,G96,G98,G100,G103,G105)</f>
        <v>0</v>
      </c>
      <c r="G30" s="158">
        <f>SUM(G31,G102)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SUM(G33,G35,G37:G39,G41:G42,G44,G46,G53,G55,G57,G59,G61,G63,G65,G67,G69,G71,G73,G75,G77,G79,G81:G82)+SUM(G84:G85,G87,G89,G91,G93,G95,G97,G99,G101,G104)</f>
        <v>0</v>
      </c>
      <c r="G31" s="162">
        <f>SUM(G32:G101)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12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70.08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228</v>
      </c>
      <c r="C34" s="164" t="s">
        <v>353</v>
      </c>
      <c r="D34" s="164" t="s">
        <v>188</v>
      </c>
      <c r="E34" s="165">
        <v>9.1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53.143999999999998</v>
      </c>
      <c r="F35" s="178"/>
      <c r="G35" s="178">
        <f t="shared" si="1"/>
        <v>0</v>
      </c>
    </row>
    <row r="36" spans="1:7" s="2" customFormat="1" ht="13.5" customHeight="1">
      <c r="A36" s="163">
        <v>82</v>
      </c>
      <c r="B36" s="164" t="s">
        <v>230</v>
      </c>
      <c r="C36" s="164" t="s">
        <v>231</v>
      </c>
      <c r="D36" s="164" t="s">
        <v>158</v>
      </c>
      <c r="E36" s="165">
        <v>3</v>
      </c>
      <c r="F36" s="166"/>
      <c r="G36" s="166">
        <f t="shared" si="1"/>
        <v>0</v>
      </c>
    </row>
    <row r="37" spans="1:7" s="2" customFormat="1" ht="13.5" customHeight="1">
      <c r="A37" s="175">
        <v>83</v>
      </c>
      <c r="B37" s="176" t="s">
        <v>232</v>
      </c>
      <c r="C37" s="176" t="s">
        <v>233</v>
      </c>
      <c r="D37" s="176" t="s">
        <v>158</v>
      </c>
      <c r="E37" s="177">
        <v>1</v>
      </c>
      <c r="F37" s="178"/>
      <c r="G37" s="178">
        <f t="shared" si="1"/>
        <v>0</v>
      </c>
    </row>
    <row r="38" spans="1:7" s="2" customFormat="1" ht="13.5" customHeight="1">
      <c r="A38" s="175">
        <v>84</v>
      </c>
      <c r="B38" s="176" t="s">
        <v>234</v>
      </c>
      <c r="C38" s="176" t="s">
        <v>235</v>
      </c>
      <c r="D38" s="176" t="s">
        <v>158</v>
      </c>
      <c r="E38" s="177">
        <v>1</v>
      </c>
      <c r="F38" s="178"/>
      <c r="G38" s="178">
        <f t="shared" si="1"/>
        <v>0</v>
      </c>
    </row>
    <row r="39" spans="1:7" s="2" customFormat="1" ht="13.5" customHeight="1">
      <c r="A39" s="175">
        <v>85</v>
      </c>
      <c r="B39" s="176" t="s">
        <v>236</v>
      </c>
      <c r="C39" s="176" t="s">
        <v>237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63">
        <v>18</v>
      </c>
      <c r="B40" s="164" t="s">
        <v>193</v>
      </c>
      <c r="C40" s="164" t="s">
        <v>194</v>
      </c>
      <c r="D40" s="164" t="s">
        <v>188</v>
      </c>
      <c r="E40" s="165">
        <v>15</v>
      </c>
      <c r="F40" s="166"/>
      <c r="G40" s="166">
        <f t="shared" si="1"/>
        <v>0</v>
      </c>
    </row>
    <row r="41" spans="1:7" s="2" customFormat="1" ht="13.5" customHeight="1">
      <c r="A41" s="175">
        <v>19</v>
      </c>
      <c r="B41" s="176" t="s">
        <v>195</v>
      </c>
      <c r="C41" s="176" t="s">
        <v>196</v>
      </c>
      <c r="D41" s="176" t="s">
        <v>169</v>
      </c>
      <c r="E41" s="177">
        <v>8.1</v>
      </c>
      <c r="F41" s="178"/>
      <c r="G41" s="178">
        <f t="shared" si="1"/>
        <v>0</v>
      </c>
    </row>
    <row r="42" spans="1:7" s="2" customFormat="1" ht="13.5" customHeight="1">
      <c r="A42" s="175">
        <v>20</v>
      </c>
      <c r="B42" s="176" t="s">
        <v>201</v>
      </c>
      <c r="C42" s="176" t="s">
        <v>202</v>
      </c>
      <c r="D42" s="176" t="s">
        <v>128</v>
      </c>
      <c r="E42" s="177">
        <v>1</v>
      </c>
      <c r="F42" s="178"/>
      <c r="G42" s="178">
        <f t="shared" si="1"/>
        <v>0</v>
      </c>
    </row>
    <row r="43" spans="1:7" s="2" customFormat="1" ht="24" customHeight="1">
      <c r="A43" s="163">
        <v>21</v>
      </c>
      <c r="B43" s="164" t="s">
        <v>238</v>
      </c>
      <c r="C43" s="164" t="s">
        <v>239</v>
      </c>
      <c r="D43" s="164" t="s">
        <v>158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22</v>
      </c>
      <c r="B44" s="176" t="s">
        <v>240</v>
      </c>
      <c r="C44" s="176" t="s">
        <v>241</v>
      </c>
      <c r="D44" s="176" t="s">
        <v>158</v>
      </c>
      <c r="E44" s="177">
        <v>22</v>
      </c>
      <c r="F44" s="178"/>
      <c r="G44" s="178">
        <f t="shared" si="1"/>
        <v>0</v>
      </c>
    </row>
    <row r="45" spans="1:7" s="2" customFormat="1" ht="24" customHeight="1">
      <c r="A45" s="163">
        <v>23</v>
      </c>
      <c r="B45" s="164" t="s">
        <v>242</v>
      </c>
      <c r="C45" s="164" t="s">
        <v>243</v>
      </c>
      <c r="D45" s="164" t="s">
        <v>158</v>
      </c>
      <c r="E45" s="165">
        <v>17</v>
      </c>
      <c r="F45" s="166"/>
      <c r="G45" s="166">
        <f t="shared" si="1"/>
        <v>0</v>
      </c>
    </row>
    <row r="46" spans="1:7" s="2" customFormat="1" ht="13.5" customHeight="1">
      <c r="A46" s="175">
        <v>24</v>
      </c>
      <c r="B46" s="176" t="s">
        <v>244</v>
      </c>
      <c r="C46" s="176" t="s">
        <v>245</v>
      </c>
      <c r="D46" s="176" t="s">
        <v>158</v>
      </c>
      <c r="E46" s="177">
        <v>17</v>
      </c>
      <c r="F46" s="178"/>
      <c r="G46" s="178">
        <f t="shared" si="1"/>
        <v>0</v>
      </c>
    </row>
    <row r="47" spans="1:7" s="2" customFormat="1" ht="24" customHeight="1">
      <c r="A47" s="163">
        <v>25</v>
      </c>
      <c r="B47" s="164" t="s">
        <v>246</v>
      </c>
      <c r="C47" s="164" t="s">
        <v>247</v>
      </c>
      <c r="D47" s="164" t="s">
        <v>158</v>
      </c>
      <c r="E47" s="165">
        <v>6</v>
      </c>
      <c r="F47" s="166"/>
      <c r="G47" s="166">
        <f t="shared" si="1"/>
        <v>0</v>
      </c>
    </row>
    <row r="48" spans="1:7" s="2" customFormat="1" ht="24" customHeight="1">
      <c r="A48" s="163">
        <v>26</v>
      </c>
      <c r="B48" s="164" t="s">
        <v>248</v>
      </c>
      <c r="C48" s="164" t="s">
        <v>249</v>
      </c>
      <c r="D48" s="164" t="s">
        <v>158</v>
      </c>
      <c r="E48" s="165">
        <v>2</v>
      </c>
      <c r="F48" s="166"/>
      <c r="G48" s="166">
        <f t="shared" si="1"/>
        <v>0</v>
      </c>
    </row>
    <row r="49" spans="1:7" s="2" customFormat="1" ht="24" customHeight="1">
      <c r="A49" s="163">
        <v>27</v>
      </c>
      <c r="B49" s="164" t="s">
        <v>250</v>
      </c>
      <c r="C49" s="164" t="s">
        <v>251</v>
      </c>
      <c r="D49" s="164" t="s">
        <v>158</v>
      </c>
      <c r="E49" s="165">
        <v>4</v>
      </c>
      <c r="F49" s="166"/>
      <c r="G49" s="166">
        <f t="shared" si="1"/>
        <v>0</v>
      </c>
    </row>
    <row r="50" spans="1:7" s="2" customFormat="1" ht="24" customHeight="1">
      <c r="A50" s="163">
        <v>76</v>
      </c>
      <c r="B50" s="164" t="s">
        <v>252</v>
      </c>
      <c r="C50" s="164" t="s">
        <v>253</v>
      </c>
      <c r="D50" s="164" t="s">
        <v>158</v>
      </c>
      <c r="E50" s="165">
        <v>4</v>
      </c>
      <c r="F50" s="166"/>
      <c r="G50" s="166">
        <f t="shared" si="1"/>
        <v>0</v>
      </c>
    </row>
    <row r="51" spans="1:7" s="2" customFormat="1" ht="24" customHeight="1">
      <c r="A51" s="163">
        <v>77</v>
      </c>
      <c r="B51" s="164" t="s">
        <v>254</v>
      </c>
      <c r="C51" s="164" t="s">
        <v>255</v>
      </c>
      <c r="D51" s="164" t="s">
        <v>158</v>
      </c>
      <c r="E51" s="165">
        <v>2</v>
      </c>
      <c r="F51" s="166"/>
      <c r="G51" s="166">
        <f t="shared" si="1"/>
        <v>0</v>
      </c>
    </row>
    <row r="52" spans="1:7" s="2" customFormat="1" ht="24" customHeight="1">
      <c r="A52" s="163">
        <v>28</v>
      </c>
      <c r="B52" s="164" t="s">
        <v>256</v>
      </c>
      <c r="C52" s="164" t="s">
        <v>257</v>
      </c>
      <c r="D52" s="164" t="s">
        <v>158</v>
      </c>
      <c r="E52" s="165">
        <v>1</v>
      </c>
      <c r="F52" s="166"/>
      <c r="G52" s="166">
        <f t="shared" si="1"/>
        <v>0</v>
      </c>
    </row>
    <row r="53" spans="1:7" s="2" customFormat="1" ht="13.5" customHeight="1">
      <c r="A53" s="175">
        <v>29</v>
      </c>
      <c r="B53" s="176" t="s">
        <v>258</v>
      </c>
      <c r="C53" s="176" t="s">
        <v>259</v>
      </c>
      <c r="D53" s="176" t="s">
        <v>158</v>
      </c>
      <c r="E53" s="177">
        <v>1</v>
      </c>
      <c r="F53" s="178"/>
      <c r="G53" s="178">
        <f t="shared" si="1"/>
        <v>0</v>
      </c>
    </row>
    <row r="54" spans="1:7" s="2" customFormat="1" ht="13.5" customHeight="1">
      <c r="A54" s="163">
        <v>30</v>
      </c>
      <c r="B54" s="164" t="s">
        <v>260</v>
      </c>
      <c r="C54" s="164" t="s">
        <v>261</v>
      </c>
      <c r="D54" s="164" t="s">
        <v>158</v>
      </c>
      <c r="E54" s="165">
        <v>1</v>
      </c>
      <c r="F54" s="166"/>
      <c r="G54" s="166">
        <f t="shared" si="1"/>
        <v>0</v>
      </c>
    </row>
    <row r="55" spans="1:7" s="2" customFormat="1" ht="13.5" customHeight="1">
      <c r="A55" s="175">
        <v>31</v>
      </c>
      <c r="B55" s="176" t="s">
        <v>262</v>
      </c>
      <c r="C55" s="176" t="s">
        <v>263</v>
      </c>
      <c r="D55" s="176" t="s">
        <v>158</v>
      </c>
      <c r="E55" s="177">
        <v>1</v>
      </c>
      <c r="F55" s="178"/>
      <c r="G55" s="178">
        <f t="shared" si="1"/>
        <v>0</v>
      </c>
    </row>
    <row r="56" spans="1:7" s="2" customFormat="1" ht="13.5" customHeight="1">
      <c r="A56" s="163">
        <v>32</v>
      </c>
      <c r="B56" s="164" t="s">
        <v>260</v>
      </c>
      <c r="C56" s="164" t="s">
        <v>261</v>
      </c>
      <c r="D56" s="164" t="s">
        <v>158</v>
      </c>
      <c r="E56" s="165">
        <v>1</v>
      </c>
      <c r="F56" s="166"/>
      <c r="G56" s="166">
        <f t="shared" si="1"/>
        <v>0</v>
      </c>
    </row>
    <row r="57" spans="1:7" s="2" customFormat="1" ht="13.5" customHeight="1">
      <c r="A57" s="175">
        <v>33</v>
      </c>
      <c r="B57" s="176" t="s">
        <v>264</v>
      </c>
      <c r="C57" s="176" t="s">
        <v>265</v>
      </c>
      <c r="D57" s="176" t="s">
        <v>158</v>
      </c>
      <c r="E57" s="177">
        <v>1</v>
      </c>
      <c r="F57" s="178"/>
      <c r="G57" s="178">
        <f t="shared" si="1"/>
        <v>0</v>
      </c>
    </row>
    <row r="58" spans="1:7" s="2" customFormat="1" ht="13.5" customHeight="1">
      <c r="A58" s="163">
        <v>34</v>
      </c>
      <c r="B58" s="164" t="s">
        <v>266</v>
      </c>
      <c r="C58" s="164" t="s">
        <v>267</v>
      </c>
      <c r="D58" s="164" t="s">
        <v>158</v>
      </c>
      <c r="E58" s="165">
        <v>3</v>
      </c>
      <c r="F58" s="166"/>
      <c r="G58" s="166">
        <f t="shared" si="1"/>
        <v>0</v>
      </c>
    </row>
    <row r="59" spans="1:7" s="2" customFormat="1" ht="13.5" customHeight="1">
      <c r="A59" s="175">
        <v>35</v>
      </c>
      <c r="B59" s="176" t="s">
        <v>268</v>
      </c>
      <c r="C59" s="176" t="s">
        <v>269</v>
      </c>
      <c r="D59" s="176" t="s">
        <v>158</v>
      </c>
      <c r="E59" s="177">
        <v>3</v>
      </c>
      <c r="F59" s="178"/>
      <c r="G59" s="178">
        <f t="shared" si="1"/>
        <v>0</v>
      </c>
    </row>
    <row r="60" spans="1:7" s="2" customFormat="1" ht="13.5" customHeight="1">
      <c r="A60" s="163">
        <v>36</v>
      </c>
      <c r="B60" s="164" t="s">
        <v>270</v>
      </c>
      <c r="C60" s="164" t="s">
        <v>271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37</v>
      </c>
      <c r="B61" s="176" t="s">
        <v>272</v>
      </c>
      <c r="C61" s="176" t="s">
        <v>273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13.5" customHeight="1">
      <c r="A62" s="163">
        <v>38</v>
      </c>
      <c r="B62" s="164" t="s">
        <v>274</v>
      </c>
      <c r="C62" s="164" t="s">
        <v>275</v>
      </c>
      <c r="D62" s="164" t="s">
        <v>158</v>
      </c>
      <c r="E62" s="165">
        <v>7</v>
      </c>
      <c r="F62" s="166"/>
      <c r="G62" s="166">
        <f t="shared" si="1"/>
        <v>0</v>
      </c>
    </row>
    <row r="63" spans="1:7" s="2" customFormat="1" ht="13.5" customHeight="1">
      <c r="A63" s="175">
        <v>39</v>
      </c>
      <c r="B63" s="176" t="s">
        <v>276</v>
      </c>
      <c r="C63" s="176" t="s">
        <v>277</v>
      </c>
      <c r="D63" s="176" t="s">
        <v>158</v>
      </c>
      <c r="E63" s="177">
        <v>7</v>
      </c>
      <c r="F63" s="178"/>
      <c r="G63" s="178">
        <f t="shared" si="1"/>
        <v>0</v>
      </c>
    </row>
    <row r="64" spans="1:7" s="2" customFormat="1" ht="13.5" customHeight="1">
      <c r="A64" s="163">
        <v>40</v>
      </c>
      <c r="B64" s="164" t="s">
        <v>278</v>
      </c>
      <c r="C64" s="164" t="s">
        <v>279</v>
      </c>
      <c r="D64" s="164" t="s">
        <v>158</v>
      </c>
      <c r="E64" s="165">
        <v>2</v>
      </c>
      <c r="F64" s="166"/>
      <c r="G64" s="166">
        <f t="shared" si="1"/>
        <v>0</v>
      </c>
    </row>
    <row r="65" spans="1:7" s="2" customFormat="1" ht="13.5" customHeight="1">
      <c r="A65" s="175">
        <v>41</v>
      </c>
      <c r="B65" s="176" t="s">
        <v>280</v>
      </c>
      <c r="C65" s="176" t="s">
        <v>281</v>
      </c>
      <c r="D65" s="176" t="s">
        <v>158</v>
      </c>
      <c r="E65" s="177">
        <v>2</v>
      </c>
      <c r="F65" s="178"/>
      <c r="G65" s="178">
        <f t="shared" si="1"/>
        <v>0</v>
      </c>
    </row>
    <row r="66" spans="1:7" s="2" customFormat="1" ht="13.5" customHeight="1">
      <c r="A66" s="163">
        <v>42</v>
      </c>
      <c r="B66" s="164" t="s">
        <v>282</v>
      </c>
      <c r="C66" s="164" t="s">
        <v>283</v>
      </c>
      <c r="D66" s="164" t="s">
        <v>158</v>
      </c>
      <c r="E66" s="165">
        <v>2</v>
      </c>
      <c r="F66" s="166"/>
      <c r="G66" s="166">
        <f t="shared" si="1"/>
        <v>0</v>
      </c>
    </row>
    <row r="67" spans="1:7" s="2" customFormat="1" ht="13.5" customHeight="1">
      <c r="A67" s="175">
        <v>43</v>
      </c>
      <c r="B67" s="176" t="s">
        <v>284</v>
      </c>
      <c r="C67" s="176" t="s">
        <v>285</v>
      </c>
      <c r="D67" s="176" t="s">
        <v>158</v>
      </c>
      <c r="E67" s="177">
        <v>2</v>
      </c>
      <c r="F67" s="178"/>
      <c r="G67" s="178">
        <f t="shared" si="1"/>
        <v>0</v>
      </c>
    </row>
    <row r="68" spans="1:7" s="2" customFormat="1" ht="13.5" customHeight="1">
      <c r="A68" s="163">
        <v>44</v>
      </c>
      <c r="B68" s="164" t="s">
        <v>282</v>
      </c>
      <c r="C68" s="164" t="s">
        <v>283</v>
      </c>
      <c r="D68" s="164" t="s">
        <v>158</v>
      </c>
      <c r="E68" s="165">
        <v>8</v>
      </c>
      <c r="F68" s="166"/>
      <c r="G68" s="166">
        <f t="shared" si="1"/>
        <v>0</v>
      </c>
    </row>
    <row r="69" spans="1:7" s="2" customFormat="1" ht="13.5" customHeight="1">
      <c r="A69" s="175">
        <v>45</v>
      </c>
      <c r="B69" s="176" t="s">
        <v>286</v>
      </c>
      <c r="C69" s="176" t="s">
        <v>287</v>
      </c>
      <c r="D69" s="176" t="s">
        <v>158</v>
      </c>
      <c r="E69" s="177">
        <v>8</v>
      </c>
      <c r="F69" s="178"/>
      <c r="G69" s="178">
        <f t="shared" si="1"/>
        <v>0</v>
      </c>
    </row>
    <row r="70" spans="1:7" s="2" customFormat="1" ht="13.5" customHeight="1">
      <c r="A70" s="163">
        <v>46</v>
      </c>
      <c r="B70" s="164" t="s">
        <v>288</v>
      </c>
      <c r="C70" s="164" t="s">
        <v>289</v>
      </c>
      <c r="D70" s="164" t="s">
        <v>158</v>
      </c>
      <c r="E70" s="165">
        <v>1</v>
      </c>
      <c r="F70" s="166"/>
      <c r="G70" s="166">
        <f t="shared" si="1"/>
        <v>0</v>
      </c>
    </row>
    <row r="71" spans="1:7" s="2" customFormat="1" ht="13.5" customHeight="1">
      <c r="A71" s="175">
        <v>47</v>
      </c>
      <c r="B71" s="176" t="s">
        <v>290</v>
      </c>
      <c r="C71" s="176" t="s">
        <v>291</v>
      </c>
      <c r="D71" s="176" t="s">
        <v>158</v>
      </c>
      <c r="E71" s="177">
        <v>1</v>
      </c>
      <c r="F71" s="178"/>
      <c r="G71" s="178">
        <f t="shared" si="1"/>
        <v>0</v>
      </c>
    </row>
    <row r="72" spans="1:7" s="2" customFormat="1" ht="13.5" customHeight="1">
      <c r="A72" s="163">
        <v>48</v>
      </c>
      <c r="B72" s="164" t="s">
        <v>292</v>
      </c>
      <c r="C72" s="164" t="s">
        <v>293</v>
      </c>
      <c r="D72" s="164" t="s">
        <v>158</v>
      </c>
      <c r="E72" s="165">
        <v>3</v>
      </c>
      <c r="F72" s="166"/>
      <c r="G72" s="166">
        <f t="shared" si="1"/>
        <v>0</v>
      </c>
    </row>
    <row r="73" spans="1:7" s="2" customFormat="1" ht="13.5" customHeight="1">
      <c r="A73" s="175">
        <v>49</v>
      </c>
      <c r="B73" s="176" t="s">
        <v>294</v>
      </c>
      <c r="C73" s="176" t="s">
        <v>295</v>
      </c>
      <c r="D73" s="176" t="s">
        <v>158</v>
      </c>
      <c r="E73" s="177">
        <v>3</v>
      </c>
      <c r="F73" s="178"/>
      <c r="G73" s="178">
        <f t="shared" si="1"/>
        <v>0</v>
      </c>
    </row>
    <row r="74" spans="1:7" s="2" customFormat="1" ht="13.5" customHeight="1">
      <c r="A74" s="163">
        <v>50</v>
      </c>
      <c r="B74" s="164" t="s">
        <v>296</v>
      </c>
      <c r="C74" s="164" t="s">
        <v>297</v>
      </c>
      <c r="D74" s="164" t="s">
        <v>158</v>
      </c>
      <c r="E74" s="165">
        <v>2</v>
      </c>
      <c r="F74" s="166"/>
      <c r="G74" s="166">
        <f t="shared" si="1"/>
        <v>0</v>
      </c>
    </row>
    <row r="75" spans="1:7" s="2" customFormat="1" ht="13.5" customHeight="1">
      <c r="A75" s="175">
        <v>51</v>
      </c>
      <c r="B75" s="176" t="s">
        <v>298</v>
      </c>
      <c r="C75" s="176" t="s">
        <v>299</v>
      </c>
      <c r="D75" s="176" t="s">
        <v>158</v>
      </c>
      <c r="E75" s="177">
        <v>2</v>
      </c>
      <c r="F75" s="178"/>
      <c r="G75" s="178">
        <f t="shared" si="1"/>
        <v>0</v>
      </c>
    </row>
    <row r="76" spans="1:7" s="2" customFormat="1" ht="13.5" customHeight="1">
      <c r="A76" s="163">
        <v>52</v>
      </c>
      <c r="B76" s="164" t="s">
        <v>205</v>
      </c>
      <c r="C76" s="164" t="s">
        <v>206</v>
      </c>
      <c r="D76" s="164" t="s">
        <v>158</v>
      </c>
      <c r="E76" s="165">
        <v>3</v>
      </c>
      <c r="F76" s="166"/>
      <c r="G76" s="166">
        <f t="shared" si="1"/>
        <v>0</v>
      </c>
    </row>
    <row r="77" spans="1:7" s="2" customFormat="1" ht="13.5" customHeight="1">
      <c r="A77" s="175">
        <v>53</v>
      </c>
      <c r="B77" s="176" t="s">
        <v>300</v>
      </c>
      <c r="C77" s="176" t="s">
        <v>354</v>
      </c>
      <c r="D77" s="176" t="s">
        <v>158</v>
      </c>
      <c r="E77" s="177">
        <v>3</v>
      </c>
      <c r="F77" s="178"/>
      <c r="G77" s="178">
        <f t="shared" si="1"/>
        <v>0</v>
      </c>
    </row>
    <row r="78" spans="1:7" s="2" customFormat="1" ht="24" customHeight="1">
      <c r="A78" s="163">
        <v>54</v>
      </c>
      <c r="B78" s="164" t="s">
        <v>302</v>
      </c>
      <c r="C78" s="164" t="s">
        <v>303</v>
      </c>
      <c r="D78" s="164" t="s">
        <v>158</v>
      </c>
      <c r="E78" s="165">
        <v>2</v>
      </c>
      <c r="F78" s="166"/>
      <c r="G78" s="166">
        <f t="shared" si="1"/>
        <v>0</v>
      </c>
    </row>
    <row r="79" spans="1:7" s="2" customFormat="1" ht="13.5" customHeight="1">
      <c r="A79" s="175">
        <v>55</v>
      </c>
      <c r="B79" s="176" t="s">
        <v>300</v>
      </c>
      <c r="C79" s="176" t="s">
        <v>305</v>
      </c>
      <c r="D79" s="176" t="s">
        <v>158</v>
      </c>
      <c r="E79" s="177">
        <v>2</v>
      </c>
      <c r="F79" s="178"/>
      <c r="G79" s="178">
        <f t="shared" si="1"/>
        <v>0</v>
      </c>
    </row>
    <row r="80" spans="1:7" s="2" customFormat="1" ht="24" customHeight="1">
      <c r="A80" s="163">
        <v>78</v>
      </c>
      <c r="B80" s="164" t="s">
        <v>306</v>
      </c>
      <c r="C80" s="164" t="s">
        <v>307</v>
      </c>
      <c r="D80" s="164" t="s">
        <v>158</v>
      </c>
      <c r="E80" s="165">
        <v>2</v>
      </c>
      <c r="F80" s="166"/>
      <c r="G80" s="166">
        <f t="shared" si="1"/>
        <v>0</v>
      </c>
    </row>
    <row r="81" spans="1:7" s="2" customFormat="1" ht="13.5" customHeight="1">
      <c r="A81" s="175">
        <v>79</v>
      </c>
      <c r="B81" s="176" t="s">
        <v>308</v>
      </c>
      <c r="C81" s="176" t="s">
        <v>355</v>
      </c>
      <c r="D81" s="176" t="s">
        <v>158</v>
      </c>
      <c r="E81" s="177">
        <v>1</v>
      </c>
      <c r="F81" s="178"/>
      <c r="G81" s="178">
        <f t="shared" si="1"/>
        <v>0</v>
      </c>
    </row>
    <row r="82" spans="1:7" s="2" customFormat="1" ht="13.5" customHeight="1">
      <c r="A82" s="175">
        <v>80</v>
      </c>
      <c r="B82" s="176" t="s">
        <v>310</v>
      </c>
      <c r="C82" s="176" t="s">
        <v>311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24" customHeight="1">
      <c r="A83" s="163">
        <v>58</v>
      </c>
      <c r="B83" s="164" t="s">
        <v>209</v>
      </c>
      <c r="C83" s="164" t="s">
        <v>210</v>
      </c>
      <c r="D83" s="164" t="s">
        <v>188</v>
      </c>
      <c r="E83" s="165">
        <v>6</v>
      </c>
      <c r="F83" s="166"/>
      <c r="G83" s="166">
        <f t="shared" si="1"/>
        <v>0</v>
      </c>
    </row>
    <row r="84" spans="1:7" s="2" customFormat="1" ht="13.5" customHeight="1">
      <c r="A84" s="175">
        <v>59</v>
      </c>
      <c r="B84" s="176" t="s">
        <v>211</v>
      </c>
      <c r="C84" s="176" t="s">
        <v>212</v>
      </c>
      <c r="D84" s="176" t="s">
        <v>169</v>
      </c>
      <c r="E84" s="177">
        <v>5.7</v>
      </c>
      <c r="F84" s="178"/>
      <c r="G84" s="178">
        <f t="shared" si="1"/>
        <v>0</v>
      </c>
    </row>
    <row r="85" spans="1:7" s="2" customFormat="1" ht="24" customHeight="1">
      <c r="A85" s="175">
        <v>60</v>
      </c>
      <c r="B85" s="176" t="s">
        <v>213</v>
      </c>
      <c r="C85" s="176" t="s">
        <v>214</v>
      </c>
      <c r="D85" s="176" t="s">
        <v>158</v>
      </c>
      <c r="E85" s="177">
        <v>12</v>
      </c>
      <c r="F85" s="178"/>
      <c r="G85" s="178">
        <f t="shared" si="1"/>
        <v>0</v>
      </c>
    </row>
    <row r="86" spans="1:7" s="2" customFormat="1" ht="13.5" customHeight="1">
      <c r="A86" s="163">
        <v>88</v>
      </c>
      <c r="B86" s="164" t="s">
        <v>312</v>
      </c>
      <c r="C86" s="164" t="s">
        <v>313</v>
      </c>
      <c r="D86" s="164" t="s">
        <v>158</v>
      </c>
      <c r="E86" s="165">
        <v>3</v>
      </c>
      <c r="F86" s="166"/>
      <c r="G86" s="166">
        <f t="shared" si="1"/>
        <v>0</v>
      </c>
    </row>
    <row r="87" spans="1:7" s="2" customFormat="1" ht="13.5" customHeight="1">
      <c r="A87" s="175">
        <v>89</v>
      </c>
      <c r="B87" s="176" t="s">
        <v>314</v>
      </c>
      <c r="C87" s="176" t="s">
        <v>315</v>
      </c>
      <c r="D87" s="176" t="s">
        <v>158</v>
      </c>
      <c r="E87" s="177">
        <v>3</v>
      </c>
      <c r="F87" s="178"/>
      <c r="G87" s="178">
        <f t="shared" si="1"/>
        <v>0</v>
      </c>
    </row>
    <row r="88" spans="1:7" s="2" customFormat="1" ht="24" customHeight="1">
      <c r="A88" s="163">
        <v>61</v>
      </c>
      <c r="B88" s="164" t="s">
        <v>316</v>
      </c>
      <c r="C88" s="164" t="s">
        <v>317</v>
      </c>
      <c r="D88" s="164" t="s">
        <v>188</v>
      </c>
      <c r="E88" s="165">
        <v>23</v>
      </c>
      <c r="F88" s="166"/>
      <c r="G88" s="166">
        <f t="shared" si="1"/>
        <v>0</v>
      </c>
    </row>
    <row r="89" spans="1:7" s="2" customFormat="1" ht="13.5" customHeight="1">
      <c r="A89" s="175">
        <v>62</v>
      </c>
      <c r="B89" s="176" t="s">
        <v>318</v>
      </c>
      <c r="C89" s="176" t="s">
        <v>319</v>
      </c>
      <c r="D89" s="176" t="s">
        <v>188</v>
      </c>
      <c r="E89" s="177">
        <v>23</v>
      </c>
      <c r="F89" s="178"/>
      <c r="G89" s="178">
        <f t="shared" si="1"/>
        <v>0</v>
      </c>
    </row>
    <row r="90" spans="1:7" s="2" customFormat="1" ht="24" customHeight="1">
      <c r="A90" s="163">
        <v>63</v>
      </c>
      <c r="B90" s="164" t="s">
        <v>320</v>
      </c>
      <c r="C90" s="164" t="s">
        <v>321</v>
      </c>
      <c r="D90" s="164" t="s">
        <v>188</v>
      </c>
      <c r="E90" s="165">
        <v>10</v>
      </c>
      <c r="F90" s="166"/>
      <c r="G90" s="166">
        <f t="shared" si="1"/>
        <v>0</v>
      </c>
    </row>
    <row r="91" spans="1:7" s="2" customFormat="1" ht="13.5" customHeight="1">
      <c r="A91" s="175">
        <v>64</v>
      </c>
      <c r="B91" s="176" t="s">
        <v>322</v>
      </c>
      <c r="C91" s="176" t="s">
        <v>323</v>
      </c>
      <c r="D91" s="176" t="s">
        <v>188</v>
      </c>
      <c r="E91" s="177">
        <v>10</v>
      </c>
      <c r="F91" s="178"/>
      <c r="G91" s="178">
        <f t="shared" si="1"/>
        <v>0</v>
      </c>
    </row>
    <row r="92" spans="1:7" s="2" customFormat="1" ht="24" customHeight="1">
      <c r="A92" s="163">
        <v>65</v>
      </c>
      <c r="B92" s="164" t="s">
        <v>324</v>
      </c>
      <c r="C92" s="164" t="s">
        <v>325</v>
      </c>
      <c r="D92" s="164" t="s">
        <v>188</v>
      </c>
      <c r="E92" s="165">
        <v>11</v>
      </c>
      <c r="F92" s="166"/>
      <c r="G92" s="166">
        <f t="shared" si="1"/>
        <v>0</v>
      </c>
    </row>
    <row r="93" spans="1:7" s="2" customFormat="1" ht="13.5" customHeight="1">
      <c r="A93" s="175">
        <v>66</v>
      </c>
      <c r="B93" s="176" t="s">
        <v>326</v>
      </c>
      <c r="C93" s="176" t="s">
        <v>327</v>
      </c>
      <c r="D93" s="176" t="s">
        <v>188</v>
      </c>
      <c r="E93" s="177">
        <v>11</v>
      </c>
      <c r="F93" s="178"/>
      <c r="G93" s="178">
        <f t="shared" si="1"/>
        <v>0</v>
      </c>
    </row>
    <row r="94" spans="1:7" s="2" customFormat="1" ht="24" customHeight="1">
      <c r="A94" s="163">
        <v>67</v>
      </c>
      <c r="B94" s="164" t="s">
        <v>328</v>
      </c>
      <c r="C94" s="164" t="s">
        <v>329</v>
      </c>
      <c r="D94" s="164" t="s">
        <v>188</v>
      </c>
      <c r="E94" s="165">
        <v>10</v>
      </c>
      <c r="F94" s="166"/>
      <c r="G94" s="166">
        <f t="shared" si="1"/>
        <v>0</v>
      </c>
    </row>
    <row r="95" spans="1:7" s="2" customFormat="1" ht="13.5" customHeight="1">
      <c r="A95" s="175">
        <v>68</v>
      </c>
      <c r="B95" s="176" t="s">
        <v>330</v>
      </c>
      <c r="C95" s="176" t="s">
        <v>331</v>
      </c>
      <c r="D95" s="176" t="s">
        <v>188</v>
      </c>
      <c r="E95" s="177">
        <v>10</v>
      </c>
      <c r="F95" s="178"/>
      <c r="G95" s="178">
        <f t="shared" si="1"/>
        <v>0</v>
      </c>
    </row>
    <row r="96" spans="1:7" s="2" customFormat="1" ht="24" customHeight="1">
      <c r="A96" s="163">
        <v>69</v>
      </c>
      <c r="B96" s="164" t="s">
        <v>332</v>
      </c>
      <c r="C96" s="164" t="s">
        <v>333</v>
      </c>
      <c r="D96" s="164" t="s">
        <v>188</v>
      </c>
      <c r="E96" s="165">
        <v>27</v>
      </c>
      <c r="F96" s="166"/>
      <c r="G96" s="166">
        <f t="shared" ref="G96:G101" si="2">E96*F96</f>
        <v>0</v>
      </c>
    </row>
    <row r="97" spans="1:7" s="2" customFormat="1" ht="13.5" customHeight="1">
      <c r="A97" s="175">
        <v>70</v>
      </c>
      <c r="B97" s="176" t="s">
        <v>334</v>
      </c>
      <c r="C97" s="176" t="s">
        <v>335</v>
      </c>
      <c r="D97" s="176" t="s">
        <v>188</v>
      </c>
      <c r="E97" s="177">
        <v>27</v>
      </c>
      <c r="F97" s="178"/>
      <c r="G97" s="178">
        <f t="shared" si="2"/>
        <v>0</v>
      </c>
    </row>
    <row r="98" spans="1:7" s="2" customFormat="1" ht="24" customHeight="1">
      <c r="A98" s="163">
        <v>71</v>
      </c>
      <c r="B98" s="164" t="s">
        <v>336</v>
      </c>
      <c r="C98" s="164" t="s">
        <v>337</v>
      </c>
      <c r="D98" s="164" t="s">
        <v>188</v>
      </c>
      <c r="E98" s="165">
        <v>23</v>
      </c>
      <c r="F98" s="166"/>
      <c r="G98" s="166">
        <f t="shared" si="2"/>
        <v>0</v>
      </c>
    </row>
    <row r="99" spans="1:7" s="2" customFormat="1" ht="13.5" customHeight="1">
      <c r="A99" s="175">
        <v>72</v>
      </c>
      <c r="B99" s="176" t="s">
        <v>338</v>
      </c>
      <c r="C99" s="176" t="s">
        <v>339</v>
      </c>
      <c r="D99" s="176" t="s">
        <v>188</v>
      </c>
      <c r="E99" s="177">
        <v>23</v>
      </c>
      <c r="F99" s="178"/>
      <c r="G99" s="178">
        <f t="shared" si="2"/>
        <v>0</v>
      </c>
    </row>
    <row r="100" spans="1:7" s="2" customFormat="1" ht="13.5" customHeight="1">
      <c r="A100" s="163">
        <v>86</v>
      </c>
      <c r="B100" s="164" t="s">
        <v>340</v>
      </c>
      <c r="C100" s="164" t="s">
        <v>341</v>
      </c>
      <c r="D100" s="164" t="s">
        <v>158</v>
      </c>
      <c r="E100" s="165">
        <v>1</v>
      </c>
      <c r="F100" s="166"/>
      <c r="G100" s="166">
        <f t="shared" si="2"/>
        <v>0</v>
      </c>
    </row>
    <row r="101" spans="1:7" s="2" customFormat="1" ht="13.5" customHeight="1">
      <c r="A101" s="175">
        <v>87</v>
      </c>
      <c r="B101" s="176" t="s">
        <v>342</v>
      </c>
      <c r="C101" s="176" t="s">
        <v>343</v>
      </c>
      <c r="D101" s="176" t="s">
        <v>158</v>
      </c>
      <c r="E101" s="177">
        <v>1</v>
      </c>
      <c r="F101" s="178"/>
      <c r="G101" s="178">
        <f t="shared" si="2"/>
        <v>0</v>
      </c>
    </row>
    <row r="102" spans="1:7" s="2" customFormat="1" ht="28.5" customHeight="1">
      <c r="A102" s="159"/>
      <c r="B102" s="160" t="s">
        <v>344</v>
      </c>
      <c r="C102" s="160" t="s">
        <v>345</v>
      </c>
      <c r="D102" s="160"/>
      <c r="E102" s="161"/>
      <c r="F102" s="162"/>
      <c r="G102" s="162">
        <f>SUM(G103:G105)</f>
        <v>0</v>
      </c>
    </row>
    <row r="103" spans="1:7" s="2" customFormat="1" ht="24" customHeight="1">
      <c r="A103" s="163">
        <v>73</v>
      </c>
      <c r="B103" s="164" t="s">
        <v>346</v>
      </c>
      <c r="C103" s="164" t="s">
        <v>347</v>
      </c>
      <c r="D103" s="164" t="s">
        <v>188</v>
      </c>
      <c r="E103" s="165">
        <v>23</v>
      </c>
      <c r="F103" s="166"/>
      <c r="G103" s="166">
        <f>E103*F103</f>
        <v>0</v>
      </c>
    </row>
    <row r="104" spans="1:7" s="2" customFormat="1" ht="13.5" customHeight="1">
      <c r="A104" s="175">
        <v>74</v>
      </c>
      <c r="B104" s="176" t="s">
        <v>348</v>
      </c>
      <c r="C104" s="176" t="s">
        <v>349</v>
      </c>
      <c r="D104" s="176" t="s">
        <v>188</v>
      </c>
      <c r="E104" s="177">
        <v>23</v>
      </c>
      <c r="F104" s="178"/>
      <c r="G104" s="178">
        <f>E104*F104</f>
        <v>0</v>
      </c>
    </row>
    <row r="105" spans="1:7" s="2" customFormat="1" ht="13.5" customHeight="1">
      <c r="A105" s="163">
        <v>75</v>
      </c>
      <c r="B105" s="164" t="s">
        <v>350</v>
      </c>
      <c r="C105" s="164" t="s">
        <v>1259</v>
      </c>
      <c r="D105" s="164" t="s">
        <v>158</v>
      </c>
      <c r="E105" s="165">
        <v>2</v>
      </c>
      <c r="F105" s="166"/>
      <c r="G105" s="166">
        <f>E105*F105</f>
        <v>0</v>
      </c>
    </row>
    <row r="106" spans="1:7" s="2" customFormat="1" ht="30.75" customHeight="1">
      <c r="A106" s="167"/>
      <c r="B106" s="168"/>
      <c r="C106" s="168" t="s">
        <v>149</v>
      </c>
      <c r="D106" s="168"/>
      <c r="E106" s="169"/>
      <c r="F106" s="170"/>
      <c r="G106" s="170">
        <f>SUM(G30,G13)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showGridLines="0" workbookViewId="0">
      <selection activeCell="F28" sqref="F28:F29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356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SUM(G15,G18,G20)</f>
        <v>0</v>
      </c>
      <c r="G13" s="158">
        <f>SUM(G14,G17)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SUM(G16,G19,G21:G27)</f>
        <v>0</v>
      </c>
      <c r="G14" s="162">
        <f>SUM(G15:G16)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28.5" customHeight="1">
      <c r="A17" s="159"/>
      <c r="B17" s="160" t="s">
        <v>162</v>
      </c>
      <c r="C17" s="160" t="s">
        <v>163</v>
      </c>
      <c r="D17" s="160"/>
      <c r="E17" s="161"/>
      <c r="F17" s="162"/>
      <c r="G17" s="162">
        <f>SUM(G18:G27)</f>
        <v>0</v>
      </c>
    </row>
    <row r="18" spans="1:7" s="2" customFormat="1" ht="24" customHeight="1">
      <c r="A18" s="163">
        <v>3</v>
      </c>
      <c r="B18" s="164" t="s">
        <v>164</v>
      </c>
      <c r="C18" s="164" t="s">
        <v>165</v>
      </c>
      <c r="D18" s="164" t="s">
        <v>166</v>
      </c>
      <c r="E18" s="165">
        <v>4</v>
      </c>
      <c r="F18" s="166"/>
      <c r="G18" s="166">
        <f t="shared" ref="G18:G27" si="0">E18*F18</f>
        <v>0</v>
      </c>
    </row>
    <row r="19" spans="1:7" s="2" customFormat="1" ht="13.5" customHeight="1">
      <c r="A19" s="175">
        <v>4</v>
      </c>
      <c r="B19" s="176" t="s">
        <v>167</v>
      </c>
      <c r="C19" s="176" t="s">
        <v>168</v>
      </c>
      <c r="D19" s="176" t="s">
        <v>169</v>
      </c>
      <c r="E19" s="177">
        <v>0.5</v>
      </c>
      <c r="F19" s="178"/>
      <c r="G19" s="178">
        <f t="shared" si="0"/>
        <v>0</v>
      </c>
    </row>
    <row r="20" spans="1:7" s="2" customFormat="1" ht="24" customHeight="1">
      <c r="A20" s="163">
        <v>5</v>
      </c>
      <c r="B20" s="164" t="s">
        <v>170</v>
      </c>
      <c r="C20" s="164" t="s">
        <v>171</v>
      </c>
      <c r="D20" s="164" t="s">
        <v>166</v>
      </c>
      <c r="E20" s="165">
        <v>35</v>
      </c>
      <c r="F20" s="166"/>
      <c r="G20" s="166">
        <f t="shared" si="0"/>
        <v>0</v>
      </c>
    </row>
    <row r="21" spans="1:7" s="2" customFormat="1" ht="24" customHeight="1">
      <c r="A21" s="175">
        <v>6</v>
      </c>
      <c r="B21" s="176" t="s">
        <v>172</v>
      </c>
      <c r="C21" s="176" t="s">
        <v>173</v>
      </c>
      <c r="D21" s="176" t="s">
        <v>169</v>
      </c>
      <c r="E21" s="177">
        <v>0.5</v>
      </c>
      <c r="F21" s="178"/>
      <c r="G21" s="178">
        <f t="shared" si="0"/>
        <v>0</v>
      </c>
    </row>
    <row r="22" spans="1:7" s="2" customFormat="1" ht="24" customHeight="1">
      <c r="A22" s="175">
        <v>7</v>
      </c>
      <c r="B22" s="176" t="s">
        <v>174</v>
      </c>
      <c r="C22" s="176" t="s">
        <v>175</v>
      </c>
      <c r="D22" s="176" t="s">
        <v>169</v>
      </c>
      <c r="E22" s="177">
        <v>5</v>
      </c>
      <c r="F22" s="178"/>
      <c r="G22" s="178">
        <f t="shared" si="0"/>
        <v>0</v>
      </c>
    </row>
    <row r="23" spans="1:7" s="2" customFormat="1" ht="24" customHeight="1">
      <c r="A23" s="175">
        <v>8</v>
      </c>
      <c r="B23" s="176" t="s">
        <v>176</v>
      </c>
      <c r="C23" s="176" t="s">
        <v>177</v>
      </c>
      <c r="D23" s="176" t="s">
        <v>169</v>
      </c>
      <c r="E23" s="177">
        <v>0.25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178</v>
      </c>
      <c r="C24" s="176" t="s">
        <v>179</v>
      </c>
      <c r="D24" s="176" t="s">
        <v>169</v>
      </c>
      <c r="E24" s="177">
        <v>1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180</v>
      </c>
      <c r="C25" s="176" t="s">
        <v>181</v>
      </c>
      <c r="D25" s="176" t="s">
        <v>169</v>
      </c>
      <c r="E25" s="177">
        <v>0.25</v>
      </c>
      <c r="F25" s="178"/>
      <c r="G25" s="178">
        <f t="shared" si="0"/>
        <v>0</v>
      </c>
    </row>
    <row r="26" spans="1:7" s="2" customFormat="1" ht="13.5" customHeight="1">
      <c r="A26" s="175">
        <v>11</v>
      </c>
      <c r="B26" s="176" t="s">
        <v>182</v>
      </c>
      <c r="C26" s="176" t="s">
        <v>183</v>
      </c>
      <c r="D26" s="176" t="s">
        <v>169</v>
      </c>
      <c r="E26" s="177">
        <v>1</v>
      </c>
      <c r="F26" s="178"/>
      <c r="G26" s="178">
        <f t="shared" si="0"/>
        <v>0</v>
      </c>
    </row>
    <row r="27" spans="1:7" s="2" customFormat="1" ht="45" customHeight="1">
      <c r="A27" s="175">
        <v>67</v>
      </c>
      <c r="B27" s="176" t="s">
        <v>357</v>
      </c>
      <c r="C27" s="176" t="s">
        <v>358</v>
      </c>
      <c r="D27" s="176" t="s">
        <v>128</v>
      </c>
      <c r="E27" s="177">
        <v>1</v>
      </c>
      <c r="F27" s="178"/>
      <c r="G27" s="178">
        <f t="shared" si="0"/>
        <v>0</v>
      </c>
    </row>
    <row r="28" spans="1:7" s="2" customFormat="1" ht="30.75" customHeight="1">
      <c r="A28" s="155"/>
      <c r="B28" s="156" t="s">
        <v>107</v>
      </c>
      <c r="C28" s="156" t="s">
        <v>108</v>
      </c>
      <c r="D28" s="156"/>
      <c r="E28" s="741">
        <f>F28+F29</f>
        <v>0</v>
      </c>
      <c r="F28" s="769">
        <f>SUM(G30,G32,G36,G38,G40,G42:G44,G46,G48,G50,G52,G54,G56,G58,G60,G62,G65,G67,G69,G71,G73,G76,G78)</f>
        <v>0</v>
      </c>
      <c r="G28" s="158">
        <f>SUM(G29,G75)</f>
        <v>0</v>
      </c>
    </row>
    <row r="29" spans="1:7" s="2" customFormat="1" ht="28.5" customHeight="1">
      <c r="A29" s="159"/>
      <c r="B29" s="160" t="s">
        <v>184</v>
      </c>
      <c r="C29" s="160" t="s">
        <v>185</v>
      </c>
      <c r="D29" s="160"/>
      <c r="E29" s="742"/>
      <c r="F29" s="770">
        <f>SUM(G31,G33:G35,G37,G39,G41,G45,G47,G49,G51,G53,G55,G57,G59,G61,G63:G64,G66,G68,G70,G72,G74,G77)</f>
        <v>0</v>
      </c>
      <c r="G29" s="162">
        <f>SUM(G30:G74)</f>
        <v>0</v>
      </c>
    </row>
    <row r="30" spans="1:7" s="2" customFormat="1" ht="13.5" customHeight="1">
      <c r="A30" s="163">
        <v>12</v>
      </c>
      <c r="B30" s="164" t="s">
        <v>186</v>
      </c>
      <c r="C30" s="164" t="s">
        <v>187</v>
      </c>
      <c r="D30" s="164" t="s">
        <v>188</v>
      </c>
      <c r="E30" s="165">
        <v>6</v>
      </c>
      <c r="F30" s="166"/>
      <c r="G30" s="166">
        <f t="shared" ref="G30:G74" si="1">E30*F30</f>
        <v>0</v>
      </c>
    </row>
    <row r="31" spans="1:7" s="2" customFormat="1" ht="13.5" customHeight="1">
      <c r="A31" s="175">
        <v>13</v>
      </c>
      <c r="B31" s="176" t="s">
        <v>189</v>
      </c>
      <c r="C31" s="176" t="s">
        <v>190</v>
      </c>
      <c r="D31" s="176" t="s">
        <v>169</v>
      </c>
      <c r="E31" s="177">
        <v>35.04</v>
      </c>
      <c r="F31" s="178"/>
      <c r="G31" s="178">
        <f t="shared" si="1"/>
        <v>0</v>
      </c>
    </row>
    <row r="32" spans="1:7" s="2" customFormat="1" ht="13.5" customHeight="1">
      <c r="A32" s="163">
        <v>68</v>
      </c>
      <c r="B32" s="164" t="s">
        <v>230</v>
      </c>
      <c r="C32" s="164" t="s">
        <v>231</v>
      </c>
      <c r="D32" s="164" t="s">
        <v>158</v>
      </c>
      <c r="E32" s="165">
        <v>2</v>
      </c>
      <c r="F32" s="166"/>
      <c r="G32" s="166">
        <f t="shared" si="1"/>
        <v>0</v>
      </c>
    </row>
    <row r="33" spans="1:7" s="2" customFormat="1" ht="13.5" customHeight="1">
      <c r="A33" s="175">
        <v>69</v>
      </c>
      <c r="B33" s="176" t="s">
        <v>232</v>
      </c>
      <c r="C33" s="176" t="s">
        <v>233</v>
      </c>
      <c r="D33" s="176" t="s">
        <v>158</v>
      </c>
      <c r="E33" s="177">
        <v>1</v>
      </c>
      <c r="F33" s="178"/>
      <c r="G33" s="178">
        <f t="shared" si="1"/>
        <v>0</v>
      </c>
    </row>
    <row r="34" spans="1:7" s="2" customFormat="1" ht="13.5" customHeight="1">
      <c r="A34" s="175">
        <v>70</v>
      </c>
      <c r="B34" s="176" t="s">
        <v>234</v>
      </c>
      <c r="C34" s="176" t="s">
        <v>235</v>
      </c>
      <c r="D34" s="176" t="s">
        <v>158</v>
      </c>
      <c r="E34" s="177">
        <v>1</v>
      </c>
      <c r="F34" s="178"/>
      <c r="G34" s="178">
        <f t="shared" si="1"/>
        <v>0</v>
      </c>
    </row>
    <row r="35" spans="1:7" s="2" customFormat="1" ht="13.5" customHeight="1">
      <c r="A35" s="175">
        <v>18</v>
      </c>
      <c r="B35" s="176" t="s">
        <v>201</v>
      </c>
      <c r="C35" s="176" t="s">
        <v>202</v>
      </c>
      <c r="D35" s="176" t="s">
        <v>128</v>
      </c>
      <c r="E35" s="177">
        <v>1</v>
      </c>
      <c r="F35" s="178"/>
      <c r="G35" s="178">
        <f t="shared" si="1"/>
        <v>0</v>
      </c>
    </row>
    <row r="36" spans="1:7" s="2" customFormat="1" ht="13.5" customHeight="1">
      <c r="A36" s="163">
        <v>48</v>
      </c>
      <c r="B36" s="164" t="s">
        <v>193</v>
      </c>
      <c r="C36" s="164" t="s">
        <v>194</v>
      </c>
      <c r="D36" s="164" t="s">
        <v>188</v>
      </c>
      <c r="E36" s="165">
        <v>6.5</v>
      </c>
      <c r="F36" s="166"/>
      <c r="G36" s="166">
        <f t="shared" si="1"/>
        <v>0</v>
      </c>
    </row>
    <row r="37" spans="1:7" s="2" customFormat="1" ht="13.5" customHeight="1">
      <c r="A37" s="175">
        <v>49</v>
      </c>
      <c r="B37" s="176" t="s">
        <v>195</v>
      </c>
      <c r="C37" s="176" t="s">
        <v>196</v>
      </c>
      <c r="D37" s="176" t="s">
        <v>169</v>
      </c>
      <c r="E37" s="177">
        <v>3.51</v>
      </c>
      <c r="F37" s="178"/>
      <c r="G37" s="178">
        <f t="shared" si="1"/>
        <v>0</v>
      </c>
    </row>
    <row r="38" spans="1:7" s="2" customFormat="1" ht="24" customHeight="1">
      <c r="A38" s="163">
        <v>19</v>
      </c>
      <c r="B38" s="164" t="s">
        <v>238</v>
      </c>
      <c r="C38" s="164" t="s">
        <v>239</v>
      </c>
      <c r="D38" s="164" t="s">
        <v>158</v>
      </c>
      <c r="E38" s="165">
        <v>22</v>
      </c>
      <c r="F38" s="166"/>
      <c r="G38" s="166">
        <f t="shared" si="1"/>
        <v>0</v>
      </c>
    </row>
    <row r="39" spans="1:7" s="2" customFormat="1" ht="13.5" customHeight="1">
      <c r="A39" s="175">
        <v>20</v>
      </c>
      <c r="B39" s="176" t="s">
        <v>240</v>
      </c>
      <c r="C39" s="176" t="s">
        <v>241</v>
      </c>
      <c r="D39" s="176" t="s">
        <v>158</v>
      </c>
      <c r="E39" s="177">
        <v>22</v>
      </c>
      <c r="F39" s="178"/>
      <c r="G39" s="178">
        <f t="shared" si="1"/>
        <v>0</v>
      </c>
    </row>
    <row r="40" spans="1:7" s="2" customFormat="1" ht="24" customHeight="1">
      <c r="A40" s="163">
        <v>21</v>
      </c>
      <c r="B40" s="164" t="s">
        <v>242</v>
      </c>
      <c r="C40" s="164" t="s">
        <v>243</v>
      </c>
      <c r="D40" s="164" t="s">
        <v>158</v>
      </c>
      <c r="E40" s="165">
        <v>21</v>
      </c>
      <c r="F40" s="166"/>
      <c r="G40" s="166">
        <f t="shared" si="1"/>
        <v>0</v>
      </c>
    </row>
    <row r="41" spans="1:7" s="2" customFormat="1" ht="13.5" customHeight="1">
      <c r="A41" s="175">
        <v>22</v>
      </c>
      <c r="B41" s="176" t="s">
        <v>244</v>
      </c>
      <c r="C41" s="176" t="s">
        <v>245</v>
      </c>
      <c r="D41" s="176" t="s">
        <v>158</v>
      </c>
      <c r="E41" s="177">
        <v>21</v>
      </c>
      <c r="F41" s="178"/>
      <c r="G41" s="178">
        <f t="shared" si="1"/>
        <v>0</v>
      </c>
    </row>
    <row r="42" spans="1:7" s="2" customFormat="1" ht="24" customHeight="1">
      <c r="A42" s="163">
        <v>23</v>
      </c>
      <c r="B42" s="164" t="s">
        <v>246</v>
      </c>
      <c r="C42" s="164" t="s">
        <v>247</v>
      </c>
      <c r="D42" s="164" t="s">
        <v>158</v>
      </c>
      <c r="E42" s="165">
        <v>2</v>
      </c>
      <c r="F42" s="166"/>
      <c r="G42" s="166">
        <f t="shared" si="1"/>
        <v>0</v>
      </c>
    </row>
    <row r="43" spans="1:7" s="2" customFormat="1" ht="24" customHeight="1">
      <c r="A43" s="163">
        <v>25</v>
      </c>
      <c r="B43" s="164" t="s">
        <v>250</v>
      </c>
      <c r="C43" s="164" t="s">
        <v>251</v>
      </c>
      <c r="D43" s="164" t="s">
        <v>158</v>
      </c>
      <c r="E43" s="165">
        <v>4</v>
      </c>
      <c r="F43" s="166"/>
      <c r="G43" s="166">
        <f t="shared" si="1"/>
        <v>0</v>
      </c>
    </row>
    <row r="44" spans="1:7" s="2" customFormat="1" ht="13.5" customHeight="1">
      <c r="A44" s="163">
        <v>57</v>
      </c>
      <c r="B44" s="164" t="s">
        <v>359</v>
      </c>
      <c r="C44" s="164" t="s">
        <v>360</v>
      </c>
      <c r="D44" s="164" t="s">
        <v>158</v>
      </c>
      <c r="E44" s="165">
        <v>1</v>
      </c>
      <c r="F44" s="166"/>
      <c r="G44" s="166">
        <f t="shared" si="1"/>
        <v>0</v>
      </c>
    </row>
    <row r="45" spans="1:7" s="2" customFormat="1" ht="13.5" customHeight="1">
      <c r="A45" s="175">
        <v>58</v>
      </c>
      <c r="B45" s="176" t="s">
        <v>361</v>
      </c>
      <c r="C45" s="176" t="s">
        <v>362</v>
      </c>
      <c r="D45" s="176" t="s">
        <v>158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28</v>
      </c>
      <c r="B46" s="164" t="s">
        <v>282</v>
      </c>
      <c r="C46" s="164" t="s">
        <v>283</v>
      </c>
      <c r="D46" s="164" t="s">
        <v>158</v>
      </c>
      <c r="E46" s="165">
        <v>2</v>
      </c>
      <c r="F46" s="166"/>
      <c r="G46" s="166">
        <f t="shared" si="1"/>
        <v>0</v>
      </c>
    </row>
    <row r="47" spans="1:7" s="2" customFormat="1" ht="13.5" customHeight="1">
      <c r="A47" s="175">
        <v>29</v>
      </c>
      <c r="B47" s="176" t="s">
        <v>284</v>
      </c>
      <c r="C47" s="176" t="s">
        <v>285</v>
      </c>
      <c r="D47" s="176" t="s">
        <v>158</v>
      </c>
      <c r="E47" s="177">
        <v>2</v>
      </c>
      <c r="F47" s="178"/>
      <c r="G47" s="178">
        <f t="shared" si="1"/>
        <v>0</v>
      </c>
    </row>
    <row r="48" spans="1:7" s="2" customFormat="1" ht="13.5" customHeight="1">
      <c r="A48" s="163">
        <v>30</v>
      </c>
      <c r="B48" s="164" t="s">
        <v>282</v>
      </c>
      <c r="C48" s="164" t="s">
        <v>283</v>
      </c>
      <c r="D48" s="164" t="s">
        <v>158</v>
      </c>
      <c r="E48" s="165">
        <v>3</v>
      </c>
      <c r="F48" s="166"/>
      <c r="G48" s="166">
        <f t="shared" si="1"/>
        <v>0</v>
      </c>
    </row>
    <row r="49" spans="1:7" s="2" customFormat="1" ht="13.5" customHeight="1">
      <c r="A49" s="175">
        <v>31</v>
      </c>
      <c r="B49" s="176" t="s">
        <v>286</v>
      </c>
      <c r="C49" s="176" t="s">
        <v>287</v>
      </c>
      <c r="D49" s="176" t="s">
        <v>158</v>
      </c>
      <c r="E49" s="177">
        <v>3</v>
      </c>
      <c r="F49" s="178"/>
      <c r="G49" s="178">
        <f t="shared" si="1"/>
        <v>0</v>
      </c>
    </row>
    <row r="50" spans="1:7" s="2" customFormat="1" ht="13.5" customHeight="1">
      <c r="A50" s="163">
        <v>32</v>
      </c>
      <c r="B50" s="164" t="s">
        <v>292</v>
      </c>
      <c r="C50" s="164" t="s">
        <v>293</v>
      </c>
      <c r="D50" s="164" t="s">
        <v>158</v>
      </c>
      <c r="E50" s="165">
        <v>1</v>
      </c>
      <c r="F50" s="166"/>
      <c r="G50" s="166">
        <f t="shared" si="1"/>
        <v>0</v>
      </c>
    </row>
    <row r="51" spans="1:7" s="2" customFormat="1" ht="13.5" customHeight="1">
      <c r="A51" s="175">
        <v>33</v>
      </c>
      <c r="B51" s="176" t="s">
        <v>363</v>
      </c>
      <c r="C51" s="176" t="s">
        <v>364</v>
      </c>
      <c r="D51" s="176" t="s">
        <v>158</v>
      </c>
      <c r="E51" s="177">
        <v>1</v>
      </c>
      <c r="F51" s="178"/>
      <c r="G51" s="178">
        <f t="shared" si="1"/>
        <v>0</v>
      </c>
    </row>
    <row r="52" spans="1:7" s="2" customFormat="1" ht="13.5" customHeight="1">
      <c r="A52" s="163">
        <v>34</v>
      </c>
      <c r="B52" s="164" t="s">
        <v>296</v>
      </c>
      <c r="C52" s="164" t="s">
        <v>297</v>
      </c>
      <c r="D52" s="164" t="s">
        <v>158</v>
      </c>
      <c r="E52" s="165">
        <v>3</v>
      </c>
      <c r="F52" s="166"/>
      <c r="G52" s="166">
        <f t="shared" si="1"/>
        <v>0</v>
      </c>
    </row>
    <row r="53" spans="1:7" s="2" customFormat="1" ht="13.5" customHeight="1">
      <c r="A53" s="175">
        <v>35</v>
      </c>
      <c r="B53" s="176" t="s">
        <v>298</v>
      </c>
      <c r="C53" s="176" t="s">
        <v>299</v>
      </c>
      <c r="D53" s="176" t="s">
        <v>158</v>
      </c>
      <c r="E53" s="177">
        <v>3</v>
      </c>
      <c r="F53" s="178"/>
      <c r="G53" s="178">
        <f t="shared" si="1"/>
        <v>0</v>
      </c>
    </row>
    <row r="54" spans="1:7" s="2" customFormat="1" ht="13.5" customHeight="1">
      <c r="A54" s="163">
        <v>55</v>
      </c>
      <c r="B54" s="164" t="s">
        <v>365</v>
      </c>
      <c r="C54" s="164" t="s">
        <v>366</v>
      </c>
      <c r="D54" s="164" t="s">
        <v>158</v>
      </c>
      <c r="E54" s="165">
        <v>3</v>
      </c>
      <c r="F54" s="166"/>
      <c r="G54" s="166">
        <f t="shared" si="1"/>
        <v>0</v>
      </c>
    </row>
    <row r="55" spans="1:7" s="2" customFormat="1" ht="13.5" customHeight="1">
      <c r="A55" s="175">
        <v>56</v>
      </c>
      <c r="B55" s="176" t="s">
        <v>367</v>
      </c>
      <c r="C55" s="176" t="s">
        <v>368</v>
      </c>
      <c r="D55" s="176" t="s">
        <v>158</v>
      </c>
      <c r="E55" s="177">
        <v>3</v>
      </c>
      <c r="F55" s="178"/>
      <c r="G55" s="178">
        <f t="shared" si="1"/>
        <v>0</v>
      </c>
    </row>
    <row r="56" spans="1:7" s="2" customFormat="1" ht="24" customHeight="1">
      <c r="A56" s="163">
        <v>38</v>
      </c>
      <c r="B56" s="164" t="s">
        <v>302</v>
      </c>
      <c r="C56" s="164" t="s">
        <v>303</v>
      </c>
      <c r="D56" s="164" t="s">
        <v>158</v>
      </c>
      <c r="E56" s="165">
        <v>3</v>
      </c>
      <c r="F56" s="166"/>
      <c r="G56" s="166">
        <f t="shared" si="1"/>
        <v>0</v>
      </c>
    </row>
    <row r="57" spans="1:7" s="2" customFormat="1" ht="24" customHeight="1">
      <c r="A57" s="175">
        <v>39</v>
      </c>
      <c r="B57" s="176" t="s">
        <v>300</v>
      </c>
      <c r="C57" s="176" t="s">
        <v>369</v>
      </c>
      <c r="D57" s="176" t="s">
        <v>158</v>
      </c>
      <c r="E57" s="177">
        <v>3</v>
      </c>
      <c r="F57" s="178"/>
      <c r="G57" s="178">
        <f t="shared" si="1"/>
        <v>0</v>
      </c>
    </row>
    <row r="58" spans="1:7" s="2" customFormat="1" ht="24" customHeight="1">
      <c r="A58" s="163">
        <v>40</v>
      </c>
      <c r="B58" s="164" t="s">
        <v>306</v>
      </c>
      <c r="C58" s="164" t="s">
        <v>307</v>
      </c>
      <c r="D58" s="164" t="s">
        <v>158</v>
      </c>
      <c r="E58" s="165">
        <v>1</v>
      </c>
      <c r="F58" s="166"/>
      <c r="G58" s="166">
        <f t="shared" si="1"/>
        <v>0</v>
      </c>
    </row>
    <row r="59" spans="1:7" s="2" customFormat="1" ht="13.5" customHeight="1">
      <c r="A59" s="175">
        <v>41</v>
      </c>
      <c r="B59" s="176" t="s">
        <v>370</v>
      </c>
      <c r="C59" s="176" t="s">
        <v>371</v>
      </c>
      <c r="D59" s="176" t="s">
        <v>158</v>
      </c>
      <c r="E59" s="177">
        <v>1</v>
      </c>
      <c r="F59" s="178"/>
      <c r="G59" s="178">
        <f t="shared" si="1"/>
        <v>0</v>
      </c>
    </row>
    <row r="60" spans="1:7" s="2" customFormat="1" ht="13.5" customHeight="1">
      <c r="A60" s="163">
        <v>50</v>
      </c>
      <c r="B60" s="164" t="s">
        <v>372</v>
      </c>
      <c r="C60" s="164" t="s">
        <v>373</v>
      </c>
      <c r="D60" s="164" t="s">
        <v>158</v>
      </c>
      <c r="E60" s="165">
        <v>1</v>
      </c>
      <c r="F60" s="166"/>
      <c r="G60" s="166">
        <f t="shared" si="1"/>
        <v>0</v>
      </c>
    </row>
    <row r="61" spans="1:7" s="2" customFormat="1" ht="13.5" customHeight="1">
      <c r="A61" s="175">
        <v>51</v>
      </c>
      <c r="B61" s="176" t="s">
        <v>374</v>
      </c>
      <c r="C61" s="176" t="s">
        <v>375</v>
      </c>
      <c r="D61" s="176" t="s">
        <v>158</v>
      </c>
      <c r="E61" s="177">
        <v>1</v>
      </c>
      <c r="F61" s="178"/>
      <c r="G61" s="178">
        <f t="shared" si="1"/>
        <v>0</v>
      </c>
    </row>
    <row r="62" spans="1:7" s="2" customFormat="1" ht="24" customHeight="1">
      <c r="A62" s="163">
        <v>42</v>
      </c>
      <c r="B62" s="164" t="s">
        <v>209</v>
      </c>
      <c r="C62" s="164" t="s">
        <v>210</v>
      </c>
      <c r="D62" s="164" t="s">
        <v>188</v>
      </c>
      <c r="E62" s="165">
        <v>4</v>
      </c>
      <c r="F62" s="166"/>
      <c r="G62" s="166">
        <f t="shared" si="1"/>
        <v>0</v>
      </c>
    </row>
    <row r="63" spans="1:7" s="2" customFormat="1" ht="13.5" customHeight="1">
      <c r="A63" s="175">
        <v>43</v>
      </c>
      <c r="B63" s="176" t="s">
        <v>211</v>
      </c>
      <c r="C63" s="176" t="s">
        <v>212</v>
      </c>
      <c r="D63" s="176" t="s">
        <v>169</v>
      </c>
      <c r="E63" s="177">
        <v>3.8</v>
      </c>
      <c r="F63" s="178"/>
      <c r="G63" s="178">
        <f t="shared" si="1"/>
        <v>0</v>
      </c>
    </row>
    <row r="64" spans="1:7" s="2" customFormat="1" ht="24" customHeight="1">
      <c r="A64" s="175">
        <v>44</v>
      </c>
      <c r="B64" s="176" t="s">
        <v>213</v>
      </c>
      <c r="C64" s="176" t="s">
        <v>214</v>
      </c>
      <c r="D64" s="176" t="s">
        <v>158</v>
      </c>
      <c r="E64" s="177">
        <v>8</v>
      </c>
      <c r="F64" s="178"/>
      <c r="G64" s="178">
        <f t="shared" si="1"/>
        <v>0</v>
      </c>
    </row>
    <row r="65" spans="1:7" s="2" customFormat="1" ht="13.5" customHeight="1">
      <c r="A65" s="163">
        <v>71</v>
      </c>
      <c r="B65" s="164" t="s">
        <v>312</v>
      </c>
      <c r="C65" s="164" t="s">
        <v>313</v>
      </c>
      <c r="D65" s="164" t="s">
        <v>158</v>
      </c>
      <c r="E65" s="165">
        <v>3</v>
      </c>
      <c r="F65" s="166"/>
      <c r="G65" s="166">
        <f t="shared" si="1"/>
        <v>0</v>
      </c>
    </row>
    <row r="66" spans="1:7" s="2" customFormat="1" ht="13.5" customHeight="1">
      <c r="A66" s="175">
        <v>72</v>
      </c>
      <c r="B66" s="176" t="s">
        <v>314</v>
      </c>
      <c r="C66" s="176" t="s">
        <v>315</v>
      </c>
      <c r="D66" s="176" t="s">
        <v>158</v>
      </c>
      <c r="E66" s="177">
        <v>3</v>
      </c>
      <c r="F66" s="178"/>
      <c r="G66" s="178">
        <f t="shared" si="1"/>
        <v>0</v>
      </c>
    </row>
    <row r="67" spans="1:7" s="2" customFormat="1" ht="24" customHeight="1">
      <c r="A67" s="163">
        <v>63</v>
      </c>
      <c r="B67" s="164" t="s">
        <v>376</v>
      </c>
      <c r="C67" s="164" t="s">
        <v>377</v>
      </c>
      <c r="D67" s="164" t="s">
        <v>188</v>
      </c>
      <c r="E67" s="165">
        <v>15</v>
      </c>
      <c r="F67" s="166"/>
      <c r="G67" s="166">
        <f t="shared" si="1"/>
        <v>0</v>
      </c>
    </row>
    <row r="68" spans="1:7" s="2" customFormat="1" ht="13.5" customHeight="1">
      <c r="A68" s="175">
        <v>64</v>
      </c>
      <c r="B68" s="176" t="s">
        <v>378</v>
      </c>
      <c r="C68" s="176" t="s">
        <v>379</v>
      </c>
      <c r="D68" s="176" t="s">
        <v>188</v>
      </c>
      <c r="E68" s="177">
        <v>15</v>
      </c>
      <c r="F68" s="178"/>
      <c r="G68" s="178">
        <f t="shared" si="1"/>
        <v>0</v>
      </c>
    </row>
    <row r="69" spans="1:7" s="2" customFormat="1" ht="24" customHeight="1">
      <c r="A69" s="163">
        <v>59</v>
      </c>
      <c r="B69" s="164" t="s">
        <v>380</v>
      </c>
      <c r="C69" s="164" t="s">
        <v>381</v>
      </c>
      <c r="D69" s="164" t="s">
        <v>188</v>
      </c>
      <c r="E69" s="165">
        <v>5</v>
      </c>
      <c r="F69" s="166"/>
      <c r="G69" s="166">
        <f t="shared" si="1"/>
        <v>0</v>
      </c>
    </row>
    <row r="70" spans="1:7" s="2" customFormat="1" ht="13.5" customHeight="1">
      <c r="A70" s="175">
        <v>60</v>
      </c>
      <c r="B70" s="176" t="s">
        <v>382</v>
      </c>
      <c r="C70" s="176" t="s">
        <v>383</v>
      </c>
      <c r="D70" s="176" t="s">
        <v>188</v>
      </c>
      <c r="E70" s="177">
        <v>5</v>
      </c>
      <c r="F70" s="178"/>
      <c r="G70" s="178">
        <f t="shared" si="1"/>
        <v>0</v>
      </c>
    </row>
    <row r="71" spans="1:7" s="2" customFormat="1" ht="24" customHeight="1">
      <c r="A71" s="163">
        <v>61</v>
      </c>
      <c r="B71" s="164" t="s">
        <v>384</v>
      </c>
      <c r="C71" s="164" t="s">
        <v>385</v>
      </c>
      <c r="D71" s="164" t="s">
        <v>188</v>
      </c>
      <c r="E71" s="165">
        <v>20</v>
      </c>
      <c r="F71" s="166"/>
      <c r="G71" s="166">
        <f t="shared" si="1"/>
        <v>0</v>
      </c>
    </row>
    <row r="72" spans="1:7" s="2" customFormat="1" ht="13.5" customHeight="1">
      <c r="A72" s="175">
        <v>62</v>
      </c>
      <c r="B72" s="176" t="s">
        <v>386</v>
      </c>
      <c r="C72" s="176" t="s">
        <v>387</v>
      </c>
      <c r="D72" s="176" t="s">
        <v>188</v>
      </c>
      <c r="E72" s="177">
        <v>20</v>
      </c>
      <c r="F72" s="178"/>
      <c r="G72" s="178">
        <f t="shared" si="1"/>
        <v>0</v>
      </c>
    </row>
    <row r="73" spans="1:7" s="2" customFormat="1" ht="24" customHeight="1">
      <c r="A73" s="163">
        <v>65</v>
      </c>
      <c r="B73" s="164" t="s">
        <v>388</v>
      </c>
      <c r="C73" s="164" t="s">
        <v>389</v>
      </c>
      <c r="D73" s="164" t="s">
        <v>188</v>
      </c>
      <c r="E73" s="165">
        <v>26</v>
      </c>
      <c r="F73" s="166"/>
      <c r="G73" s="166">
        <f t="shared" si="1"/>
        <v>0</v>
      </c>
    </row>
    <row r="74" spans="1:7" s="2" customFormat="1" ht="13.5" customHeight="1">
      <c r="A74" s="175">
        <v>66</v>
      </c>
      <c r="B74" s="176" t="s">
        <v>390</v>
      </c>
      <c r="C74" s="176" t="s">
        <v>391</v>
      </c>
      <c r="D74" s="176" t="s">
        <v>188</v>
      </c>
      <c r="E74" s="177">
        <v>26</v>
      </c>
      <c r="F74" s="178"/>
      <c r="G74" s="178">
        <f t="shared" si="1"/>
        <v>0</v>
      </c>
    </row>
    <row r="75" spans="1:7" s="2" customFormat="1" ht="28.5" customHeight="1">
      <c r="A75" s="159"/>
      <c r="B75" s="160" t="s">
        <v>344</v>
      </c>
      <c r="C75" s="160" t="s">
        <v>345</v>
      </c>
      <c r="D75" s="160"/>
      <c r="E75" s="161"/>
      <c r="F75" s="162"/>
      <c r="G75" s="162">
        <f>SUM(G76:G78)</f>
        <v>0</v>
      </c>
    </row>
    <row r="76" spans="1:7" s="2" customFormat="1" ht="24" customHeight="1">
      <c r="A76" s="163">
        <v>45</v>
      </c>
      <c r="B76" s="164" t="s">
        <v>346</v>
      </c>
      <c r="C76" s="164" t="s">
        <v>347</v>
      </c>
      <c r="D76" s="164" t="s">
        <v>188</v>
      </c>
      <c r="E76" s="165">
        <v>26</v>
      </c>
      <c r="F76" s="166"/>
      <c r="G76" s="166">
        <f>E76*F76</f>
        <v>0</v>
      </c>
    </row>
    <row r="77" spans="1:7" s="2" customFormat="1" ht="13.5" customHeight="1">
      <c r="A77" s="175">
        <v>46</v>
      </c>
      <c r="B77" s="176" t="s">
        <v>348</v>
      </c>
      <c r="C77" s="176" t="s">
        <v>349</v>
      </c>
      <c r="D77" s="176" t="s">
        <v>188</v>
      </c>
      <c r="E77" s="177">
        <v>26</v>
      </c>
      <c r="F77" s="178"/>
      <c r="G77" s="178">
        <f>E77*F77</f>
        <v>0</v>
      </c>
    </row>
    <row r="78" spans="1:7" s="2" customFormat="1" ht="13.5" customHeight="1">
      <c r="A78" s="163">
        <v>47</v>
      </c>
      <c r="B78" s="164" t="s">
        <v>350</v>
      </c>
      <c r="C78" s="164" t="s">
        <v>1259</v>
      </c>
      <c r="D78" s="164" t="s">
        <v>158</v>
      </c>
      <c r="E78" s="165">
        <v>4</v>
      </c>
      <c r="F78" s="166"/>
      <c r="G78" s="166">
        <f>E78*F78</f>
        <v>0</v>
      </c>
    </row>
    <row r="79" spans="1:7" s="2" customFormat="1" ht="30.75" customHeight="1">
      <c r="A79" s="167"/>
      <c r="B79" s="168"/>
      <c r="C79" s="168" t="s">
        <v>149</v>
      </c>
      <c r="D79" s="168"/>
      <c r="E79" s="169"/>
      <c r="F79" s="170"/>
      <c r="G79" s="170">
        <f>SUM(G28,G13)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392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393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12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1.5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1.5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3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109</v>
      </c>
      <c r="B29" s="176" t="s">
        <v>357</v>
      </c>
      <c r="C29" s="176" t="s">
        <v>358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SUM(G32,G34,G36,G38,G41,G43,G46,G48,G50,G54:G59,G52,G61,G63,G65,G67,G69,G71,G73,G75,G77,G79)+SUM(G81,G84,G87,G89,G91,G93,G95,G97,G99,G102,G104)</f>
        <v>0</v>
      </c>
      <c r="G30" s="158">
        <f>SUM(G31,G101)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SUM(G33,G35,G37,G39:G40,G42,G44:G45,G47,G49,G51,G53,G60,G62,G64,G66,G68,G70,G72,G74,G76,G78,G80,G82:G83,G85:G86,G88,G90)+SUM(G92,G94,G96,G98,G100,G103)</f>
        <v>0</v>
      </c>
      <c r="G31" s="162">
        <f>SUM(G32:G100)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3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17.52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394</v>
      </c>
      <c r="C34" s="164" t="s">
        <v>395</v>
      </c>
      <c r="D34" s="164" t="s">
        <v>188</v>
      </c>
      <c r="E34" s="165">
        <v>9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52.56</v>
      </c>
      <c r="F35" s="178"/>
      <c r="G35" s="178">
        <f t="shared" si="1"/>
        <v>0</v>
      </c>
    </row>
    <row r="36" spans="1:7" s="2" customFormat="1" ht="13.5" customHeight="1">
      <c r="A36" s="163">
        <v>82</v>
      </c>
      <c r="B36" s="164" t="s">
        <v>396</v>
      </c>
      <c r="C36" s="164" t="s">
        <v>397</v>
      </c>
      <c r="D36" s="164" t="s">
        <v>188</v>
      </c>
      <c r="E36" s="165">
        <v>1.2</v>
      </c>
      <c r="F36" s="166"/>
      <c r="G36" s="166">
        <f t="shared" si="1"/>
        <v>0</v>
      </c>
    </row>
    <row r="37" spans="1:7" s="2" customFormat="1" ht="13.5" customHeight="1">
      <c r="A37" s="175">
        <v>83</v>
      </c>
      <c r="B37" s="176" t="s">
        <v>189</v>
      </c>
      <c r="C37" s="176" t="s">
        <v>190</v>
      </c>
      <c r="D37" s="176" t="s">
        <v>169</v>
      </c>
      <c r="E37" s="177">
        <v>7.008</v>
      </c>
      <c r="F37" s="178"/>
      <c r="G37" s="178">
        <f t="shared" si="1"/>
        <v>0</v>
      </c>
    </row>
    <row r="38" spans="1:7" s="2" customFormat="1" ht="13.5" customHeight="1">
      <c r="A38" s="163">
        <v>110</v>
      </c>
      <c r="B38" s="164" t="s">
        <v>230</v>
      </c>
      <c r="C38" s="164" t="s">
        <v>231</v>
      </c>
      <c r="D38" s="164" t="s">
        <v>158</v>
      </c>
      <c r="E38" s="165">
        <v>2</v>
      </c>
      <c r="F38" s="166"/>
      <c r="G38" s="166">
        <f t="shared" si="1"/>
        <v>0</v>
      </c>
    </row>
    <row r="39" spans="1:7" s="2" customFormat="1" ht="13.5" customHeight="1">
      <c r="A39" s="175">
        <v>111</v>
      </c>
      <c r="B39" s="176" t="s">
        <v>232</v>
      </c>
      <c r="C39" s="176" t="s">
        <v>233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75">
        <v>112</v>
      </c>
      <c r="B40" s="176" t="s">
        <v>234</v>
      </c>
      <c r="C40" s="176" t="s">
        <v>235</v>
      </c>
      <c r="D40" s="176" t="s">
        <v>158</v>
      </c>
      <c r="E40" s="177">
        <v>1</v>
      </c>
      <c r="F40" s="178"/>
      <c r="G40" s="178">
        <f t="shared" si="1"/>
        <v>0</v>
      </c>
    </row>
    <row r="41" spans="1:7" s="2" customFormat="1" ht="13.5" customHeight="1">
      <c r="A41" s="163">
        <v>88</v>
      </c>
      <c r="B41" s="164" t="s">
        <v>398</v>
      </c>
      <c r="C41" s="164" t="s">
        <v>399</v>
      </c>
      <c r="D41" s="164" t="s">
        <v>158</v>
      </c>
      <c r="E41" s="165">
        <v>6</v>
      </c>
      <c r="F41" s="166"/>
      <c r="G41" s="166">
        <f t="shared" si="1"/>
        <v>0</v>
      </c>
    </row>
    <row r="42" spans="1:7" s="2" customFormat="1" ht="24" customHeight="1">
      <c r="A42" s="175">
        <v>89</v>
      </c>
      <c r="B42" s="176" t="s">
        <v>400</v>
      </c>
      <c r="C42" s="176" t="s">
        <v>401</v>
      </c>
      <c r="D42" s="176" t="s">
        <v>161</v>
      </c>
      <c r="E42" s="177">
        <v>6</v>
      </c>
      <c r="F42" s="178"/>
      <c r="G42" s="178">
        <f t="shared" si="1"/>
        <v>0</v>
      </c>
    </row>
    <row r="43" spans="1:7" s="2" customFormat="1" ht="13.5" customHeight="1">
      <c r="A43" s="163">
        <v>18</v>
      </c>
      <c r="B43" s="164" t="s">
        <v>193</v>
      </c>
      <c r="C43" s="164" t="s">
        <v>194</v>
      </c>
      <c r="D43" s="164" t="s">
        <v>188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19</v>
      </c>
      <c r="B44" s="176" t="s">
        <v>195</v>
      </c>
      <c r="C44" s="176" t="s">
        <v>196</v>
      </c>
      <c r="D44" s="176" t="s">
        <v>169</v>
      </c>
      <c r="E44" s="177">
        <v>11.88</v>
      </c>
      <c r="F44" s="178"/>
      <c r="G44" s="178">
        <f t="shared" si="1"/>
        <v>0</v>
      </c>
    </row>
    <row r="45" spans="1:7" s="2" customFormat="1" ht="13.5" customHeight="1">
      <c r="A45" s="175">
        <v>20</v>
      </c>
      <c r="B45" s="176" t="s">
        <v>201</v>
      </c>
      <c r="C45" s="176" t="s">
        <v>202</v>
      </c>
      <c r="D45" s="176" t="s">
        <v>128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86</v>
      </c>
      <c r="B46" s="164" t="s">
        <v>197</v>
      </c>
      <c r="C46" s="164" t="s">
        <v>198</v>
      </c>
      <c r="D46" s="164" t="s">
        <v>158</v>
      </c>
      <c r="E46" s="165">
        <v>6</v>
      </c>
      <c r="F46" s="166"/>
      <c r="G46" s="166">
        <f t="shared" si="1"/>
        <v>0</v>
      </c>
    </row>
    <row r="47" spans="1:7" s="2" customFormat="1" ht="13.5" customHeight="1">
      <c r="A47" s="175">
        <v>87</v>
      </c>
      <c r="B47" s="176" t="s">
        <v>199</v>
      </c>
      <c r="C47" s="176" t="s">
        <v>200</v>
      </c>
      <c r="D47" s="176" t="s">
        <v>158</v>
      </c>
      <c r="E47" s="177">
        <v>6</v>
      </c>
      <c r="F47" s="178"/>
      <c r="G47" s="178">
        <f t="shared" si="1"/>
        <v>0</v>
      </c>
    </row>
    <row r="48" spans="1:7" s="2" customFormat="1" ht="13.5" customHeight="1">
      <c r="A48" s="163">
        <v>84</v>
      </c>
      <c r="B48" s="164" t="s">
        <v>402</v>
      </c>
      <c r="C48" s="164" t="s">
        <v>403</v>
      </c>
      <c r="D48" s="164" t="s">
        <v>158</v>
      </c>
      <c r="E48" s="165">
        <v>6</v>
      </c>
      <c r="F48" s="166"/>
      <c r="G48" s="166">
        <f t="shared" si="1"/>
        <v>0</v>
      </c>
    </row>
    <row r="49" spans="1:7" s="2" customFormat="1" ht="13.5" customHeight="1">
      <c r="A49" s="175">
        <v>85</v>
      </c>
      <c r="B49" s="176" t="s">
        <v>404</v>
      </c>
      <c r="C49" s="176" t="s">
        <v>405</v>
      </c>
      <c r="D49" s="176" t="s">
        <v>158</v>
      </c>
      <c r="E49" s="177">
        <v>6</v>
      </c>
      <c r="F49" s="178"/>
      <c r="G49" s="178">
        <f t="shared" si="1"/>
        <v>0</v>
      </c>
    </row>
    <row r="50" spans="1:7" s="2" customFormat="1" ht="24" customHeight="1">
      <c r="A50" s="163">
        <v>21</v>
      </c>
      <c r="B50" s="164" t="s">
        <v>238</v>
      </c>
      <c r="C50" s="164" t="s">
        <v>239</v>
      </c>
      <c r="D50" s="164" t="s">
        <v>158</v>
      </c>
      <c r="E50" s="165">
        <v>55</v>
      </c>
      <c r="F50" s="166"/>
      <c r="G50" s="166">
        <f t="shared" si="1"/>
        <v>0</v>
      </c>
    </row>
    <row r="51" spans="1:7" s="2" customFormat="1" ht="13.5" customHeight="1">
      <c r="A51" s="175">
        <v>22</v>
      </c>
      <c r="B51" s="176" t="s">
        <v>240</v>
      </c>
      <c r="C51" s="176" t="s">
        <v>241</v>
      </c>
      <c r="D51" s="176" t="s">
        <v>158</v>
      </c>
      <c r="E51" s="177">
        <v>55</v>
      </c>
      <c r="F51" s="178"/>
      <c r="G51" s="178">
        <f t="shared" si="1"/>
        <v>0</v>
      </c>
    </row>
    <row r="52" spans="1:7" s="2" customFormat="1" ht="24" customHeight="1">
      <c r="A52" s="163">
        <v>23</v>
      </c>
      <c r="B52" s="164" t="s">
        <v>242</v>
      </c>
      <c r="C52" s="164" t="s">
        <v>243</v>
      </c>
      <c r="D52" s="164" t="s">
        <v>158</v>
      </c>
      <c r="E52" s="165">
        <v>8</v>
      </c>
      <c r="F52" s="166"/>
      <c r="G52" s="166">
        <f t="shared" si="1"/>
        <v>0</v>
      </c>
    </row>
    <row r="53" spans="1:7" s="2" customFormat="1" ht="13.5" customHeight="1">
      <c r="A53" s="175">
        <v>24</v>
      </c>
      <c r="B53" s="176" t="s">
        <v>244</v>
      </c>
      <c r="C53" s="176" t="s">
        <v>245</v>
      </c>
      <c r="D53" s="176" t="s">
        <v>158</v>
      </c>
      <c r="E53" s="177">
        <v>8</v>
      </c>
      <c r="F53" s="178"/>
      <c r="G53" s="178">
        <f t="shared" si="1"/>
        <v>0</v>
      </c>
    </row>
    <row r="54" spans="1:7" s="2" customFormat="1" ht="24" customHeight="1">
      <c r="A54" s="163">
        <v>26</v>
      </c>
      <c r="B54" s="164" t="s">
        <v>248</v>
      </c>
      <c r="C54" s="164" t="s">
        <v>249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24" customHeight="1">
      <c r="A55" s="163">
        <v>27</v>
      </c>
      <c r="B55" s="164" t="s">
        <v>250</v>
      </c>
      <c r="C55" s="164" t="s">
        <v>251</v>
      </c>
      <c r="D55" s="164" t="s">
        <v>158</v>
      </c>
      <c r="E55" s="165">
        <v>4</v>
      </c>
      <c r="F55" s="166"/>
      <c r="G55" s="166">
        <f t="shared" si="1"/>
        <v>0</v>
      </c>
    </row>
    <row r="56" spans="1:7" s="2" customFormat="1" ht="24" customHeight="1">
      <c r="A56" s="163">
        <v>99</v>
      </c>
      <c r="B56" s="164" t="s">
        <v>254</v>
      </c>
      <c r="C56" s="164" t="s">
        <v>255</v>
      </c>
      <c r="D56" s="164" t="s">
        <v>158</v>
      </c>
      <c r="E56" s="165">
        <v>2</v>
      </c>
      <c r="F56" s="166"/>
      <c r="G56" s="166">
        <f t="shared" si="1"/>
        <v>0</v>
      </c>
    </row>
    <row r="57" spans="1:7" s="2" customFormat="1" ht="24" customHeight="1">
      <c r="A57" s="163">
        <v>100</v>
      </c>
      <c r="B57" s="164" t="s">
        <v>406</v>
      </c>
      <c r="C57" s="164" t="s">
        <v>407</v>
      </c>
      <c r="D57" s="164" t="s">
        <v>158</v>
      </c>
      <c r="E57" s="165">
        <v>4</v>
      </c>
      <c r="F57" s="166"/>
      <c r="G57" s="166">
        <f t="shared" si="1"/>
        <v>0</v>
      </c>
    </row>
    <row r="58" spans="1:7" s="2" customFormat="1" ht="24" customHeight="1">
      <c r="A58" s="163">
        <v>101</v>
      </c>
      <c r="B58" s="164" t="s">
        <v>408</v>
      </c>
      <c r="C58" s="164" t="s">
        <v>409</v>
      </c>
      <c r="D58" s="164" t="s">
        <v>158</v>
      </c>
      <c r="E58" s="165">
        <v>2</v>
      </c>
      <c r="F58" s="166"/>
      <c r="G58" s="166">
        <f t="shared" si="1"/>
        <v>0</v>
      </c>
    </row>
    <row r="59" spans="1:7" s="2" customFormat="1" ht="24" customHeight="1">
      <c r="A59" s="163">
        <v>92</v>
      </c>
      <c r="B59" s="164" t="s">
        <v>410</v>
      </c>
      <c r="C59" s="164" t="s">
        <v>411</v>
      </c>
      <c r="D59" s="164" t="s">
        <v>158</v>
      </c>
      <c r="E59" s="165">
        <v>6</v>
      </c>
      <c r="F59" s="166"/>
      <c r="G59" s="166">
        <f t="shared" si="1"/>
        <v>0</v>
      </c>
    </row>
    <row r="60" spans="1:7" s="2" customFormat="1" ht="13.5" customHeight="1">
      <c r="A60" s="175">
        <v>93</v>
      </c>
      <c r="B60" s="176" t="s">
        <v>412</v>
      </c>
      <c r="C60" s="176" t="s">
        <v>413</v>
      </c>
      <c r="D60" s="176" t="s">
        <v>158</v>
      </c>
      <c r="E60" s="177">
        <v>6</v>
      </c>
      <c r="F60" s="178"/>
      <c r="G60" s="178">
        <f t="shared" si="1"/>
        <v>0</v>
      </c>
    </row>
    <row r="61" spans="1:7" s="2" customFormat="1" ht="13.5" customHeight="1">
      <c r="A61" s="163">
        <v>32</v>
      </c>
      <c r="B61" s="164" t="s">
        <v>260</v>
      </c>
      <c r="C61" s="164" t="s">
        <v>261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33</v>
      </c>
      <c r="B62" s="176" t="s">
        <v>264</v>
      </c>
      <c r="C62" s="176" t="s">
        <v>265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13.5" customHeight="1">
      <c r="A63" s="163">
        <v>36</v>
      </c>
      <c r="B63" s="164" t="s">
        <v>270</v>
      </c>
      <c r="C63" s="164" t="s">
        <v>271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37</v>
      </c>
      <c r="B64" s="176" t="s">
        <v>272</v>
      </c>
      <c r="C64" s="176" t="s">
        <v>273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38</v>
      </c>
      <c r="B65" s="164" t="s">
        <v>274</v>
      </c>
      <c r="C65" s="164" t="s">
        <v>275</v>
      </c>
      <c r="D65" s="164" t="s">
        <v>158</v>
      </c>
      <c r="E65" s="165">
        <v>7</v>
      </c>
      <c r="F65" s="166"/>
      <c r="G65" s="166">
        <f t="shared" si="1"/>
        <v>0</v>
      </c>
    </row>
    <row r="66" spans="1:7" s="2" customFormat="1" ht="13.5" customHeight="1">
      <c r="A66" s="175">
        <v>39</v>
      </c>
      <c r="B66" s="176" t="s">
        <v>276</v>
      </c>
      <c r="C66" s="176" t="s">
        <v>277</v>
      </c>
      <c r="D66" s="176" t="s">
        <v>158</v>
      </c>
      <c r="E66" s="177">
        <v>7</v>
      </c>
      <c r="F66" s="178"/>
      <c r="G66" s="178">
        <f t="shared" si="1"/>
        <v>0</v>
      </c>
    </row>
    <row r="67" spans="1:7" s="2" customFormat="1" ht="13.5" customHeight="1">
      <c r="A67" s="163">
        <v>40</v>
      </c>
      <c r="B67" s="164" t="s">
        <v>278</v>
      </c>
      <c r="C67" s="164" t="s">
        <v>279</v>
      </c>
      <c r="D67" s="164" t="s">
        <v>158</v>
      </c>
      <c r="E67" s="165">
        <v>2</v>
      </c>
      <c r="F67" s="166"/>
      <c r="G67" s="166">
        <f t="shared" si="1"/>
        <v>0</v>
      </c>
    </row>
    <row r="68" spans="1:7" s="2" customFormat="1" ht="13.5" customHeight="1">
      <c r="A68" s="175">
        <v>41</v>
      </c>
      <c r="B68" s="176" t="s">
        <v>280</v>
      </c>
      <c r="C68" s="176" t="s">
        <v>281</v>
      </c>
      <c r="D68" s="176" t="s">
        <v>158</v>
      </c>
      <c r="E68" s="177">
        <v>2</v>
      </c>
      <c r="F68" s="178"/>
      <c r="G68" s="178">
        <f t="shared" si="1"/>
        <v>0</v>
      </c>
    </row>
    <row r="69" spans="1:7" s="2" customFormat="1" ht="13.5" customHeight="1">
      <c r="A69" s="163">
        <v>44</v>
      </c>
      <c r="B69" s="164" t="s">
        <v>282</v>
      </c>
      <c r="C69" s="164" t="s">
        <v>283</v>
      </c>
      <c r="D69" s="164" t="s">
        <v>158</v>
      </c>
      <c r="E69" s="165">
        <v>15</v>
      </c>
      <c r="F69" s="166"/>
      <c r="G69" s="166">
        <f t="shared" si="1"/>
        <v>0</v>
      </c>
    </row>
    <row r="70" spans="1:7" s="2" customFormat="1" ht="13.5" customHeight="1">
      <c r="A70" s="175">
        <v>45</v>
      </c>
      <c r="B70" s="176" t="s">
        <v>286</v>
      </c>
      <c r="C70" s="176" t="s">
        <v>414</v>
      </c>
      <c r="D70" s="176" t="s">
        <v>158</v>
      </c>
      <c r="E70" s="177">
        <v>15</v>
      </c>
      <c r="F70" s="178"/>
      <c r="G70" s="178">
        <f t="shared" si="1"/>
        <v>0</v>
      </c>
    </row>
    <row r="71" spans="1:7" s="2" customFormat="1" ht="13.5" customHeight="1">
      <c r="A71" s="163">
        <v>102</v>
      </c>
      <c r="B71" s="164" t="s">
        <v>415</v>
      </c>
      <c r="C71" s="164" t="s">
        <v>416</v>
      </c>
      <c r="D71" s="164" t="s">
        <v>158</v>
      </c>
      <c r="E71" s="165">
        <v>3</v>
      </c>
      <c r="F71" s="166"/>
      <c r="G71" s="166">
        <f t="shared" si="1"/>
        <v>0</v>
      </c>
    </row>
    <row r="72" spans="1:7" s="2" customFormat="1" ht="13.5" customHeight="1">
      <c r="A72" s="175">
        <v>103</v>
      </c>
      <c r="B72" s="176" t="s">
        <v>417</v>
      </c>
      <c r="C72" s="176" t="s">
        <v>418</v>
      </c>
      <c r="D72" s="176" t="s">
        <v>158</v>
      </c>
      <c r="E72" s="177">
        <v>3</v>
      </c>
      <c r="F72" s="178"/>
      <c r="G72" s="178">
        <f t="shared" si="1"/>
        <v>0</v>
      </c>
    </row>
    <row r="73" spans="1:7" s="2" customFormat="1" ht="13.5" customHeight="1">
      <c r="A73" s="163">
        <v>104</v>
      </c>
      <c r="B73" s="164" t="s">
        <v>419</v>
      </c>
      <c r="C73" s="164" t="s">
        <v>420</v>
      </c>
      <c r="D73" s="164" t="s">
        <v>158</v>
      </c>
      <c r="E73" s="165">
        <v>1</v>
      </c>
      <c r="F73" s="166"/>
      <c r="G73" s="166">
        <f t="shared" si="1"/>
        <v>0</v>
      </c>
    </row>
    <row r="74" spans="1:7" s="2" customFormat="1" ht="13.5" customHeight="1">
      <c r="A74" s="175">
        <v>105</v>
      </c>
      <c r="B74" s="176" t="s">
        <v>421</v>
      </c>
      <c r="C74" s="176" t="s">
        <v>422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46</v>
      </c>
      <c r="B75" s="164" t="s">
        <v>288</v>
      </c>
      <c r="C75" s="164" t="s">
        <v>289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75">
        <v>47</v>
      </c>
      <c r="B76" s="176" t="s">
        <v>290</v>
      </c>
      <c r="C76" s="176" t="s">
        <v>291</v>
      </c>
      <c r="D76" s="176" t="s">
        <v>158</v>
      </c>
      <c r="E76" s="177">
        <v>1</v>
      </c>
      <c r="F76" s="178"/>
      <c r="G76" s="178">
        <f t="shared" si="1"/>
        <v>0</v>
      </c>
    </row>
    <row r="77" spans="1:7" s="2" customFormat="1" ht="13.5" customHeight="1">
      <c r="A77" s="163">
        <v>76</v>
      </c>
      <c r="B77" s="164" t="s">
        <v>292</v>
      </c>
      <c r="C77" s="164" t="s">
        <v>293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77</v>
      </c>
      <c r="B78" s="176" t="s">
        <v>294</v>
      </c>
      <c r="C78" s="176" t="s">
        <v>423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13.5" customHeight="1">
      <c r="A79" s="163">
        <v>80</v>
      </c>
      <c r="B79" s="164" t="s">
        <v>205</v>
      </c>
      <c r="C79" s="164" t="s">
        <v>206</v>
      </c>
      <c r="D79" s="164" t="s">
        <v>158</v>
      </c>
      <c r="E79" s="165">
        <v>3</v>
      </c>
      <c r="F79" s="166"/>
      <c r="G79" s="166">
        <f t="shared" si="1"/>
        <v>0</v>
      </c>
    </row>
    <row r="80" spans="1:7" s="2" customFormat="1" ht="13.5" customHeight="1">
      <c r="A80" s="175">
        <v>81</v>
      </c>
      <c r="B80" s="176" t="s">
        <v>363</v>
      </c>
      <c r="C80" s="176" t="s">
        <v>424</v>
      </c>
      <c r="D80" s="176" t="s">
        <v>158</v>
      </c>
      <c r="E80" s="177">
        <v>3</v>
      </c>
      <c r="F80" s="178"/>
      <c r="G80" s="178">
        <f t="shared" si="1"/>
        <v>0</v>
      </c>
    </row>
    <row r="81" spans="1:7" s="2" customFormat="1" ht="24" customHeight="1">
      <c r="A81" s="163">
        <v>106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107</v>
      </c>
      <c r="B82" s="176" t="s">
        <v>308</v>
      </c>
      <c r="C82" s="176" t="s">
        <v>355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108</v>
      </c>
      <c r="B83" s="176" t="s">
        <v>310</v>
      </c>
      <c r="C83" s="176" t="s">
        <v>425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58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59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60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113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114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65</v>
      </c>
      <c r="B89" s="164" t="s">
        <v>324</v>
      </c>
      <c r="C89" s="164" t="s">
        <v>325</v>
      </c>
      <c r="D89" s="164" t="s">
        <v>188</v>
      </c>
      <c r="E89" s="165">
        <v>15</v>
      </c>
      <c r="F89" s="166"/>
      <c r="G89" s="166">
        <f t="shared" si="1"/>
        <v>0</v>
      </c>
    </row>
    <row r="90" spans="1:7" s="2" customFormat="1" ht="13.5" customHeight="1">
      <c r="A90" s="175">
        <v>66</v>
      </c>
      <c r="B90" s="176" t="s">
        <v>326</v>
      </c>
      <c r="C90" s="176" t="s">
        <v>327</v>
      </c>
      <c r="D90" s="176" t="s">
        <v>188</v>
      </c>
      <c r="E90" s="177">
        <v>15</v>
      </c>
      <c r="F90" s="178"/>
      <c r="G90" s="178">
        <f t="shared" si="1"/>
        <v>0</v>
      </c>
    </row>
    <row r="91" spans="1:7" s="2" customFormat="1" ht="24" customHeight="1">
      <c r="A91" s="163">
        <v>67</v>
      </c>
      <c r="B91" s="164" t="s">
        <v>328</v>
      </c>
      <c r="C91" s="164" t="s">
        <v>329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68</v>
      </c>
      <c r="B92" s="176" t="s">
        <v>330</v>
      </c>
      <c r="C92" s="176" t="s">
        <v>331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71</v>
      </c>
      <c r="B93" s="164" t="s">
        <v>336</v>
      </c>
      <c r="C93" s="164" t="s">
        <v>337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72</v>
      </c>
      <c r="B94" s="176" t="s">
        <v>338</v>
      </c>
      <c r="C94" s="176" t="s">
        <v>339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94</v>
      </c>
      <c r="B95" s="164" t="s">
        <v>426</v>
      </c>
      <c r="C95" s="164" t="s">
        <v>427</v>
      </c>
      <c r="D95" s="164" t="s">
        <v>188</v>
      </c>
      <c r="E95" s="165">
        <v>58</v>
      </c>
      <c r="F95" s="166"/>
      <c r="G95" s="166">
        <f t="shared" si="1"/>
        <v>0</v>
      </c>
    </row>
    <row r="96" spans="1:7" s="2" customFormat="1" ht="13.5" customHeight="1">
      <c r="A96" s="175">
        <v>95</v>
      </c>
      <c r="B96" s="176" t="s">
        <v>428</v>
      </c>
      <c r="C96" s="176" t="s">
        <v>429</v>
      </c>
      <c r="D96" s="176" t="s">
        <v>188</v>
      </c>
      <c r="E96" s="177">
        <v>58</v>
      </c>
      <c r="F96" s="178"/>
      <c r="G96" s="178">
        <f>E96*F96</f>
        <v>0</v>
      </c>
    </row>
    <row r="97" spans="1:7" s="2" customFormat="1" ht="24" customHeight="1">
      <c r="A97" s="163">
        <v>96</v>
      </c>
      <c r="B97" s="164" t="s">
        <v>430</v>
      </c>
      <c r="C97" s="164" t="s">
        <v>431</v>
      </c>
      <c r="D97" s="164" t="s">
        <v>188</v>
      </c>
      <c r="E97" s="165">
        <v>12</v>
      </c>
      <c r="F97" s="166"/>
      <c r="G97" s="166">
        <f>E97*F97</f>
        <v>0</v>
      </c>
    </row>
    <row r="98" spans="1:7" s="2" customFormat="1" ht="13.5" customHeight="1">
      <c r="A98" s="175">
        <v>97</v>
      </c>
      <c r="B98" s="176" t="s">
        <v>432</v>
      </c>
      <c r="C98" s="176" t="s">
        <v>433</v>
      </c>
      <c r="D98" s="176" t="s">
        <v>188</v>
      </c>
      <c r="E98" s="177">
        <v>12</v>
      </c>
      <c r="F98" s="178"/>
      <c r="G98" s="178">
        <f>E98*F98</f>
        <v>0</v>
      </c>
    </row>
    <row r="99" spans="1:7" s="2" customFormat="1" ht="24" customHeight="1">
      <c r="A99" s="163">
        <v>90</v>
      </c>
      <c r="B99" s="164" t="s">
        <v>434</v>
      </c>
      <c r="C99" s="164" t="s">
        <v>435</v>
      </c>
      <c r="D99" s="164" t="s">
        <v>188</v>
      </c>
      <c r="E99" s="165">
        <v>18</v>
      </c>
      <c r="F99" s="166"/>
      <c r="G99" s="166">
        <f>E99*F99</f>
        <v>0</v>
      </c>
    </row>
    <row r="100" spans="1:7" s="2" customFormat="1" ht="13.5" customHeight="1">
      <c r="A100" s="175">
        <v>91</v>
      </c>
      <c r="B100" s="176" t="s">
        <v>436</v>
      </c>
      <c r="C100" s="176" t="s">
        <v>437</v>
      </c>
      <c r="D100" s="176" t="s">
        <v>188</v>
      </c>
      <c r="E100" s="177">
        <v>18</v>
      </c>
      <c r="F100" s="178"/>
      <c r="G100" s="178">
        <f>E100*F100</f>
        <v>0</v>
      </c>
    </row>
    <row r="101" spans="1:7" s="2" customFormat="1" ht="28.5" customHeight="1">
      <c r="A101" s="159"/>
      <c r="B101" s="160" t="s">
        <v>344</v>
      </c>
      <c r="C101" s="160" t="s">
        <v>345</v>
      </c>
      <c r="D101" s="160"/>
      <c r="E101" s="161"/>
      <c r="F101" s="162"/>
      <c r="G101" s="162">
        <f>SUM(G102:G104)</f>
        <v>0</v>
      </c>
    </row>
    <row r="102" spans="1:7" s="2" customFormat="1" ht="24" customHeight="1">
      <c r="A102" s="163">
        <v>73</v>
      </c>
      <c r="B102" s="164" t="s">
        <v>346</v>
      </c>
      <c r="C102" s="164" t="s">
        <v>347</v>
      </c>
      <c r="D102" s="164" t="s">
        <v>188</v>
      </c>
      <c r="E102" s="165">
        <v>29</v>
      </c>
      <c r="F102" s="166"/>
      <c r="G102" s="166">
        <f>E102*F102</f>
        <v>0</v>
      </c>
    </row>
    <row r="103" spans="1:7" s="2" customFormat="1" ht="13.5" customHeight="1">
      <c r="A103" s="175">
        <v>74</v>
      </c>
      <c r="B103" s="176" t="s">
        <v>348</v>
      </c>
      <c r="C103" s="176" t="s">
        <v>349</v>
      </c>
      <c r="D103" s="176" t="s">
        <v>188</v>
      </c>
      <c r="E103" s="177">
        <v>29</v>
      </c>
      <c r="F103" s="178"/>
      <c r="G103" s="178">
        <f>E103*F103</f>
        <v>0</v>
      </c>
    </row>
    <row r="104" spans="1:7" s="2" customFormat="1" ht="13.5" customHeight="1">
      <c r="A104" s="163">
        <v>75</v>
      </c>
      <c r="B104" s="164" t="s">
        <v>350</v>
      </c>
      <c r="C104" s="164" t="s">
        <v>1259</v>
      </c>
      <c r="D104" s="164" t="s">
        <v>158</v>
      </c>
      <c r="E104" s="165">
        <v>2</v>
      </c>
      <c r="F104" s="166"/>
      <c r="G104" s="166">
        <f>E104*F104</f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SUM(G31:G104,G13,G30)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workbookViewId="0">
      <selection activeCell="F30" sqref="F30:F31"/>
    </sheetView>
  </sheetViews>
  <sheetFormatPr defaultColWidth="10.5" defaultRowHeight="12" customHeight="1"/>
  <cols>
    <col min="1" max="1" width="3.83203125" style="171" customWidth="1"/>
    <col min="2" max="2" width="12" style="172" customWidth="1"/>
    <col min="3" max="3" width="49.83203125" style="172" customWidth="1"/>
    <col min="4" max="4" width="5.5" style="172" customWidth="1"/>
    <col min="5" max="5" width="11.33203125" style="173" customWidth="1"/>
    <col min="6" max="6" width="13.33203125" style="174" customWidth="1"/>
    <col min="7" max="7" width="17.83203125" style="174" customWidth="1"/>
    <col min="8" max="16384" width="10.5" style="1"/>
  </cols>
  <sheetData>
    <row r="1" spans="1:7" s="2" customFormat="1" ht="27.75" customHeight="1">
      <c r="A1" s="816" t="s">
        <v>93</v>
      </c>
      <c r="B1" s="816"/>
      <c r="C1" s="816"/>
      <c r="D1" s="816"/>
      <c r="E1" s="816"/>
      <c r="F1" s="816"/>
      <c r="G1" s="816"/>
    </row>
    <row r="2" spans="1:7" s="2" customFormat="1" ht="12.75" customHeight="1">
      <c r="A2" s="142" t="s">
        <v>94</v>
      </c>
      <c r="B2" s="142"/>
      <c r="C2" s="142"/>
      <c r="D2" s="142"/>
      <c r="E2" s="142"/>
      <c r="F2" s="142"/>
      <c r="G2" s="142"/>
    </row>
    <row r="3" spans="1:7" s="2" customFormat="1" ht="12.75" customHeight="1">
      <c r="A3" s="142" t="s">
        <v>95</v>
      </c>
      <c r="B3" s="142"/>
      <c r="C3" s="142"/>
      <c r="D3" s="142"/>
      <c r="E3" s="142"/>
      <c r="F3" s="142"/>
      <c r="G3" s="142"/>
    </row>
    <row r="4" spans="1:7" s="2" customFormat="1" ht="13.5" customHeight="1">
      <c r="A4" s="143" t="s">
        <v>150</v>
      </c>
      <c r="B4" s="142"/>
      <c r="C4" s="143" t="s">
        <v>438</v>
      </c>
      <c r="D4" s="142"/>
      <c r="E4" s="142"/>
      <c r="F4" s="142"/>
      <c r="G4" s="142"/>
    </row>
    <row r="5" spans="1:7" s="2" customFormat="1" ht="6.75" customHeight="1">
      <c r="A5" s="144"/>
      <c r="B5" s="145"/>
      <c r="C5" s="146"/>
      <c r="D5" s="145"/>
      <c r="E5" s="147"/>
      <c r="F5" s="148"/>
      <c r="G5" s="148"/>
    </row>
    <row r="6" spans="1:7" s="2" customFormat="1" ht="12.75" customHeight="1">
      <c r="A6" s="149" t="s">
        <v>96</v>
      </c>
      <c r="B6" s="149"/>
      <c r="C6" s="149"/>
      <c r="D6" s="149"/>
      <c r="E6" s="149"/>
      <c r="F6" s="149"/>
      <c r="G6" s="149"/>
    </row>
    <row r="7" spans="1:7" s="2" customFormat="1" ht="12.75" customHeight="1">
      <c r="A7" s="149" t="s">
        <v>97</v>
      </c>
      <c r="B7" s="149"/>
      <c r="C7" s="149"/>
      <c r="D7" s="149"/>
      <c r="E7" s="149"/>
      <c r="F7" s="149"/>
      <c r="G7" s="149" t="s">
        <v>1258</v>
      </c>
    </row>
    <row r="8" spans="1:7" s="2" customFormat="1" ht="12.75" customHeight="1">
      <c r="A8" s="149" t="s">
        <v>98</v>
      </c>
      <c r="B8" s="150"/>
      <c r="C8" s="150"/>
      <c r="D8" s="150"/>
      <c r="E8" s="151"/>
      <c r="F8" s="152"/>
      <c r="G8" s="149" t="s">
        <v>152</v>
      </c>
    </row>
    <row r="9" spans="1:7" s="2" customFormat="1" ht="6.75" customHeight="1">
      <c r="A9" s="153"/>
      <c r="B9" s="153"/>
      <c r="C9" s="153"/>
      <c r="D9" s="153"/>
      <c r="E9" s="153"/>
      <c r="F9" s="153"/>
      <c r="G9" s="153"/>
    </row>
    <row r="10" spans="1:7" s="2" customFormat="1" ht="28.5" customHeight="1">
      <c r="A10" s="154" t="s">
        <v>100</v>
      </c>
      <c r="B10" s="154" t="s">
        <v>101</v>
      </c>
      <c r="C10" s="154" t="s">
        <v>102</v>
      </c>
      <c r="D10" s="154" t="s">
        <v>103</v>
      </c>
      <c r="E10" s="154" t="s">
        <v>104</v>
      </c>
      <c r="F10" s="154" t="s">
        <v>105</v>
      </c>
      <c r="G10" s="154" t="s">
        <v>106</v>
      </c>
    </row>
    <row r="11" spans="1:7" s="2" customFormat="1" ht="12.75" hidden="1" customHeight="1">
      <c r="A11" s="154" t="s">
        <v>35</v>
      </c>
      <c r="B11" s="154" t="s">
        <v>42</v>
      </c>
      <c r="C11" s="154" t="s">
        <v>48</v>
      </c>
      <c r="D11" s="154" t="s">
        <v>54</v>
      </c>
      <c r="E11" s="154" t="s">
        <v>58</v>
      </c>
      <c r="F11" s="154" t="s">
        <v>62</v>
      </c>
      <c r="G11" s="154" t="s">
        <v>65</v>
      </c>
    </row>
    <row r="12" spans="1:7" s="2" customFormat="1" ht="5.25" customHeight="1">
      <c r="A12" s="153"/>
      <c r="B12" s="153"/>
      <c r="C12" s="153"/>
      <c r="D12" s="153"/>
      <c r="E12" s="153"/>
      <c r="F12" s="153"/>
      <c r="G12" s="153"/>
    </row>
    <row r="13" spans="1:7" s="2" customFormat="1" ht="30.75" customHeight="1">
      <c r="A13" s="155"/>
      <c r="B13" s="156" t="s">
        <v>49</v>
      </c>
      <c r="C13" s="156" t="s">
        <v>153</v>
      </c>
      <c r="D13" s="156"/>
      <c r="E13" s="741">
        <f>F13+F14</f>
        <v>0</v>
      </c>
      <c r="F13" s="769">
        <f>SUM(G15,G17,G20,G22)</f>
        <v>0</v>
      </c>
      <c r="G13" s="158">
        <f>SUM(G14,G19)</f>
        <v>0</v>
      </c>
    </row>
    <row r="14" spans="1:7" s="2" customFormat="1" ht="28.5" customHeight="1">
      <c r="A14" s="159"/>
      <c r="B14" s="160" t="s">
        <v>216</v>
      </c>
      <c r="C14" s="160" t="s">
        <v>217</v>
      </c>
      <c r="D14" s="160"/>
      <c r="E14" s="742"/>
      <c r="F14" s="770">
        <f>SUM(G16,G18,G21,G23:G29)</f>
        <v>0</v>
      </c>
      <c r="G14" s="162">
        <f>SUM(G15:G18)</f>
        <v>0</v>
      </c>
    </row>
    <row r="15" spans="1:7" s="2" customFormat="1" ht="24" customHeight="1">
      <c r="A15" s="163">
        <v>1</v>
      </c>
      <c r="B15" s="164" t="s">
        <v>218</v>
      </c>
      <c r="C15" s="164" t="s">
        <v>219</v>
      </c>
      <c r="D15" s="164" t="s">
        <v>158</v>
      </c>
      <c r="E15" s="165">
        <v>1</v>
      </c>
      <c r="F15" s="166"/>
      <c r="G15" s="166">
        <f>E15*F15</f>
        <v>0</v>
      </c>
    </row>
    <row r="16" spans="1:7" s="2" customFormat="1" ht="24" customHeight="1">
      <c r="A16" s="175">
        <v>2</v>
      </c>
      <c r="B16" s="176" t="s">
        <v>220</v>
      </c>
      <c r="C16" s="176" t="s">
        <v>221</v>
      </c>
      <c r="D16" s="176" t="s">
        <v>158</v>
      </c>
      <c r="E16" s="177">
        <v>1</v>
      </c>
      <c r="F16" s="178"/>
      <c r="G16" s="178">
        <f>E16*F16</f>
        <v>0</v>
      </c>
    </row>
    <row r="17" spans="1:7" s="2" customFormat="1" ht="13.5" customHeight="1">
      <c r="A17" s="163">
        <v>3</v>
      </c>
      <c r="B17" s="164" t="s">
        <v>222</v>
      </c>
      <c r="C17" s="164" t="s">
        <v>223</v>
      </c>
      <c r="D17" s="164" t="s">
        <v>158</v>
      </c>
      <c r="E17" s="165">
        <v>1</v>
      </c>
      <c r="F17" s="166"/>
      <c r="G17" s="166">
        <f>E17*F17</f>
        <v>0</v>
      </c>
    </row>
    <row r="18" spans="1:7" s="2" customFormat="1" ht="13.5" customHeight="1">
      <c r="A18" s="175">
        <v>4</v>
      </c>
      <c r="B18" s="176" t="s">
        <v>224</v>
      </c>
      <c r="C18" s="176" t="s">
        <v>393</v>
      </c>
      <c r="D18" s="176" t="s">
        <v>158</v>
      </c>
      <c r="E18" s="177">
        <v>1</v>
      </c>
      <c r="F18" s="178"/>
      <c r="G18" s="178">
        <f>E18*F18</f>
        <v>0</v>
      </c>
    </row>
    <row r="19" spans="1:7" s="2" customFormat="1" ht="28.5" customHeight="1">
      <c r="A19" s="159"/>
      <c r="B19" s="160" t="s">
        <v>162</v>
      </c>
      <c r="C19" s="160" t="s">
        <v>163</v>
      </c>
      <c r="D19" s="160"/>
      <c r="E19" s="161"/>
      <c r="F19" s="162"/>
      <c r="G19" s="162">
        <f>SUM(G20:G29)</f>
        <v>0</v>
      </c>
    </row>
    <row r="20" spans="1:7" s="2" customFormat="1" ht="24" customHeight="1">
      <c r="A20" s="163">
        <v>5</v>
      </c>
      <c r="B20" s="164" t="s">
        <v>164</v>
      </c>
      <c r="C20" s="164" t="s">
        <v>165</v>
      </c>
      <c r="D20" s="164" t="s">
        <v>166</v>
      </c>
      <c r="E20" s="165">
        <v>12</v>
      </c>
      <c r="F20" s="166"/>
      <c r="G20" s="166">
        <f t="shared" ref="G20:G29" si="0">E20*F20</f>
        <v>0</v>
      </c>
    </row>
    <row r="21" spans="1:7" s="2" customFormat="1" ht="13.5" customHeight="1">
      <c r="A21" s="175">
        <v>6</v>
      </c>
      <c r="B21" s="176" t="s">
        <v>167</v>
      </c>
      <c r="C21" s="176" t="s">
        <v>168</v>
      </c>
      <c r="D21" s="176" t="s">
        <v>169</v>
      </c>
      <c r="E21" s="177">
        <v>1.5</v>
      </c>
      <c r="F21" s="178"/>
      <c r="G21" s="178">
        <f t="shared" si="0"/>
        <v>0</v>
      </c>
    </row>
    <row r="22" spans="1:7" s="2" customFormat="1" ht="24" customHeight="1">
      <c r="A22" s="163">
        <v>7</v>
      </c>
      <c r="B22" s="164" t="s">
        <v>170</v>
      </c>
      <c r="C22" s="164" t="s">
        <v>171</v>
      </c>
      <c r="D22" s="164" t="s">
        <v>166</v>
      </c>
      <c r="E22" s="165">
        <v>35</v>
      </c>
      <c r="F22" s="166"/>
      <c r="G22" s="166">
        <f t="shared" si="0"/>
        <v>0</v>
      </c>
    </row>
    <row r="23" spans="1:7" s="2" customFormat="1" ht="24" customHeight="1">
      <c r="A23" s="175">
        <v>8</v>
      </c>
      <c r="B23" s="176" t="s">
        <v>172</v>
      </c>
      <c r="C23" s="176" t="s">
        <v>173</v>
      </c>
      <c r="D23" s="176" t="s">
        <v>169</v>
      </c>
      <c r="E23" s="177">
        <v>1.5</v>
      </c>
      <c r="F23" s="178"/>
      <c r="G23" s="178">
        <f t="shared" si="0"/>
        <v>0</v>
      </c>
    </row>
    <row r="24" spans="1:7" s="2" customFormat="1" ht="24" customHeight="1">
      <c r="A24" s="175">
        <v>9</v>
      </c>
      <c r="B24" s="176" t="s">
        <v>174</v>
      </c>
      <c r="C24" s="176" t="s">
        <v>175</v>
      </c>
      <c r="D24" s="176" t="s">
        <v>169</v>
      </c>
      <c r="E24" s="177">
        <v>5</v>
      </c>
      <c r="F24" s="178"/>
      <c r="G24" s="178">
        <f t="shared" si="0"/>
        <v>0</v>
      </c>
    </row>
    <row r="25" spans="1:7" s="2" customFormat="1" ht="24" customHeight="1">
      <c r="A25" s="175">
        <v>10</v>
      </c>
      <c r="B25" s="176" t="s">
        <v>176</v>
      </c>
      <c r="C25" s="176" t="s">
        <v>177</v>
      </c>
      <c r="D25" s="176" t="s">
        <v>169</v>
      </c>
      <c r="E25" s="177">
        <v>0.5</v>
      </c>
      <c r="F25" s="178"/>
      <c r="G25" s="178">
        <f t="shared" si="0"/>
        <v>0</v>
      </c>
    </row>
    <row r="26" spans="1:7" s="2" customFormat="1" ht="24" customHeight="1">
      <c r="A26" s="175">
        <v>11</v>
      </c>
      <c r="B26" s="176" t="s">
        <v>178</v>
      </c>
      <c r="C26" s="176" t="s">
        <v>179</v>
      </c>
      <c r="D26" s="176" t="s">
        <v>169</v>
      </c>
      <c r="E26" s="177">
        <v>3</v>
      </c>
      <c r="F26" s="178"/>
      <c r="G26" s="178">
        <f t="shared" si="0"/>
        <v>0</v>
      </c>
    </row>
    <row r="27" spans="1:7" s="2" customFormat="1" ht="24" customHeight="1">
      <c r="A27" s="175">
        <v>12</v>
      </c>
      <c r="B27" s="176" t="s">
        <v>180</v>
      </c>
      <c r="C27" s="176" t="s">
        <v>181</v>
      </c>
      <c r="D27" s="176" t="s">
        <v>169</v>
      </c>
      <c r="E27" s="177">
        <v>0.5</v>
      </c>
      <c r="F27" s="178"/>
      <c r="G27" s="178">
        <f t="shared" si="0"/>
        <v>0</v>
      </c>
    </row>
    <row r="28" spans="1:7" s="2" customFormat="1" ht="13.5" customHeight="1">
      <c r="A28" s="175">
        <v>13</v>
      </c>
      <c r="B28" s="176" t="s">
        <v>182</v>
      </c>
      <c r="C28" s="176" t="s">
        <v>183</v>
      </c>
      <c r="D28" s="176" t="s">
        <v>169</v>
      </c>
      <c r="E28" s="177">
        <v>2</v>
      </c>
      <c r="F28" s="178"/>
      <c r="G28" s="178">
        <f t="shared" si="0"/>
        <v>0</v>
      </c>
    </row>
    <row r="29" spans="1:7" s="2" customFormat="1" ht="45" customHeight="1">
      <c r="A29" s="175">
        <v>83</v>
      </c>
      <c r="B29" s="176" t="s">
        <v>357</v>
      </c>
      <c r="C29" s="176" t="s">
        <v>358</v>
      </c>
      <c r="D29" s="176" t="s">
        <v>128</v>
      </c>
      <c r="E29" s="177">
        <v>1</v>
      </c>
      <c r="F29" s="178"/>
      <c r="G29" s="178">
        <f t="shared" si="0"/>
        <v>0</v>
      </c>
    </row>
    <row r="30" spans="1:7" s="2" customFormat="1" ht="30.75" customHeight="1">
      <c r="A30" s="155"/>
      <c r="B30" s="156" t="s">
        <v>107</v>
      </c>
      <c r="C30" s="156" t="s">
        <v>108</v>
      </c>
      <c r="D30" s="156"/>
      <c r="E30" s="741">
        <f>F30+F31</f>
        <v>0</v>
      </c>
      <c r="F30" s="769">
        <f>SUM(G32,G34,G36,G38,G41,G43,G46,G48,G50,G54:G59,G52,G61,G63,G65,G67,G69,G71,G73,G75,G77,G79)+SUM(G81,G84,G87,G89,G91,G93,G95,G97,G99,G102,G104)</f>
        <v>0</v>
      </c>
      <c r="G30" s="158">
        <f>SUM(G31,G101)</f>
        <v>0</v>
      </c>
    </row>
    <row r="31" spans="1:7" s="2" customFormat="1" ht="28.5" customHeight="1">
      <c r="A31" s="159"/>
      <c r="B31" s="160" t="s">
        <v>184</v>
      </c>
      <c r="C31" s="160" t="s">
        <v>185</v>
      </c>
      <c r="D31" s="160"/>
      <c r="E31" s="742"/>
      <c r="F31" s="770">
        <f>SUM(G33,G35,G37,G39:G40,G42,G44:G45,G47,G49,G51,G53,G60,G62,G64,G66,G68,G70,G72,G74,G76,G78,G80,G82:G83,G85:G86,G88,G90)+SUM(G92,G94,G96,G98,G100,G103)</f>
        <v>0</v>
      </c>
      <c r="G31" s="162">
        <f>SUM(G32:G100)</f>
        <v>0</v>
      </c>
    </row>
    <row r="32" spans="1:7" s="2" customFormat="1" ht="13.5" customHeight="1">
      <c r="A32" s="163">
        <v>14</v>
      </c>
      <c r="B32" s="164" t="s">
        <v>186</v>
      </c>
      <c r="C32" s="164" t="s">
        <v>187</v>
      </c>
      <c r="D32" s="164" t="s">
        <v>188</v>
      </c>
      <c r="E32" s="165">
        <v>3</v>
      </c>
      <c r="F32" s="166"/>
      <c r="G32" s="166">
        <f t="shared" ref="G32:G95" si="1">E32*F32</f>
        <v>0</v>
      </c>
    </row>
    <row r="33" spans="1:7" s="2" customFormat="1" ht="13.5" customHeight="1">
      <c r="A33" s="175">
        <v>15</v>
      </c>
      <c r="B33" s="176" t="s">
        <v>189</v>
      </c>
      <c r="C33" s="176" t="s">
        <v>190</v>
      </c>
      <c r="D33" s="176" t="s">
        <v>169</v>
      </c>
      <c r="E33" s="177">
        <v>17.52</v>
      </c>
      <c r="F33" s="178"/>
      <c r="G33" s="178">
        <f t="shared" si="1"/>
        <v>0</v>
      </c>
    </row>
    <row r="34" spans="1:7" s="2" customFormat="1" ht="13.5" customHeight="1">
      <c r="A34" s="163">
        <v>16</v>
      </c>
      <c r="B34" s="164" t="s">
        <v>394</v>
      </c>
      <c r="C34" s="164" t="s">
        <v>395</v>
      </c>
      <c r="D34" s="164" t="s">
        <v>188</v>
      </c>
      <c r="E34" s="165">
        <v>9</v>
      </c>
      <c r="F34" s="166"/>
      <c r="G34" s="166">
        <f t="shared" si="1"/>
        <v>0</v>
      </c>
    </row>
    <row r="35" spans="1:7" s="2" customFormat="1" ht="13.5" customHeight="1">
      <c r="A35" s="175">
        <v>17</v>
      </c>
      <c r="B35" s="176" t="s">
        <v>189</v>
      </c>
      <c r="C35" s="176" t="s">
        <v>190</v>
      </c>
      <c r="D35" s="176" t="s">
        <v>169</v>
      </c>
      <c r="E35" s="177">
        <v>52.56</v>
      </c>
      <c r="F35" s="178"/>
      <c r="G35" s="178">
        <f t="shared" si="1"/>
        <v>0</v>
      </c>
    </row>
    <row r="36" spans="1:7" s="2" customFormat="1" ht="13.5" customHeight="1">
      <c r="A36" s="163">
        <v>18</v>
      </c>
      <c r="B36" s="164" t="s">
        <v>396</v>
      </c>
      <c r="C36" s="164" t="s">
        <v>397</v>
      </c>
      <c r="D36" s="164" t="s">
        <v>188</v>
      </c>
      <c r="E36" s="165">
        <v>1.2</v>
      </c>
      <c r="F36" s="166"/>
      <c r="G36" s="166">
        <f t="shared" si="1"/>
        <v>0</v>
      </c>
    </row>
    <row r="37" spans="1:7" s="2" customFormat="1" ht="13.5" customHeight="1">
      <c r="A37" s="175">
        <v>19</v>
      </c>
      <c r="B37" s="176" t="s">
        <v>189</v>
      </c>
      <c r="C37" s="176" t="s">
        <v>190</v>
      </c>
      <c r="D37" s="176" t="s">
        <v>169</v>
      </c>
      <c r="E37" s="177">
        <v>7.008</v>
      </c>
      <c r="F37" s="178"/>
      <c r="G37" s="178">
        <f t="shared" si="1"/>
        <v>0</v>
      </c>
    </row>
    <row r="38" spans="1:7" s="2" customFormat="1" ht="13.5" customHeight="1">
      <c r="A38" s="163">
        <v>84</v>
      </c>
      <c r="B38" s="164" t="s">
        <v>230</v>
      </c>
      <c r="C38" s="164" t="s">
        <v>231</v>
      </c>
      <c r="D38" s="164" t="s">
        <v>158</v>
      </c>
      <c r="E38" s="165">
        <v>2</v>
      </c>
      <c r="F38" s="166"/>
      <c r="G38" s="166">
        <f t="shared" si="1"/>
        <v>0</v>
      </c>
    </row>
    <row r="39" spans="1:7" s="2" customFormat="1" ht="13.5" customHeight="1">
      <c r="A39" s="175">
        <v>85</v>
      </c>
      <c r="B39" s="176" t="s">
        <v>232</v>
      </c>
      <c r="C39" s="176" t="s">
        <v>233</v>
      </c>
      <c r="D39" s="176" t="s">
        <v>158</v>
      </c>
      <c r="E39" s="177">
        <v>1</v>
      </c>
      <c r="F39" s="178"/>
      <c r="G39" s="178">
        <f t="shared" si="1"/>
        <v>0</v>
      </c>
    </row>
    <row r="40" spans="1:7" s="2" customFormat="1" ht="13.5" customHeight="1">
      <c r="A40" s="175">
        <v>86</v>
      </c>
      <c r="B40" s="176" t="s">
        <v>234</v>
      </c>
      <c r="C40" s="176" t="s">
        <v>235</v>
      </c>
      <c r="D40" s="176" t="s">
        <v>158</v>
      </c>
      <c r="E40" s="177">
        <v>1</v>
      </c>
      <c r="F40" s="178"/>
      <c r="G40" s="178">
        <f t="shared" si="1"/>
        <v>0</v>
      </c>
    </row>
    <row r="41" spans="1:7" s="2" customFormat="1" ht="13.5" customHeight="1">
      <c r="A41" s="163">
        <v>20</v>
      </c>
      <c r="B41" s="164" t="s">
        <v>398</v>
      </c>
      <c r="C41" s="164" t="s">
        <v>399</v>
      </c>
      <c r="D41" s="164" t="s">
        <v>158</v>
      </c>
      <c r="E41" s="165">
        <v>6</v>
      </c>
      <c r="F41" s="166"/>
      <c r="G41" s="166">
        <f t="shared" si="1"/>
        <v>0</v>
      </c>
    </row>
    <row r="42" spans="1:7" s="2" customFormat="1" ht="24" customHeight="1">
      <c r="A42" s="175">
        <v>21</v>
      </c>
      <c r="B42" s="176" t="s">
        <v>400</v>
      </c>
      <c r="C42" s="176" t="s">
        <v>401</v>
      </c>
      <c r="D42" s="176" t="s">
        <v>161</v>
      </c>
      <c r="E42" s="177">
        <v>6</v>
      </c>
      <c r="F42" s="178"/>
      <c r="G42" s="178">
        <f t="shared" si="1"/>
        <v>0</v>
      </c>
    </row>
    <row r="43" spans="1:7" s="2" customFormat="1" ht="13.5" customHeight="1">
      <c r="A43" s="163">
        <v>22</v>
      </c>
      <c r="B43" s="164" t="s">
        <v>193</v>
      </c>
      <c r="C43" s="164" t="s">
        <v>194</v>
      </c>
      <c r="D43" s="164" t="s">
        <v>188</v>
      </c>
      <c r="E43" s="165">
        <v>22</v>
      </c>
      <c r="F43" s="166"/>
      <c r="G43" s="166">
        <f t="shared" si="1"/>
        <v>0</v>
      </c>
    </row>
    <row r="44" spans="1:7" s="2" customFormat="1" ht="13.5" customHeight="1">
      <c r="A44" s="175">
        <v>23</v>
      </c>
      <c r="B44" s="176" t="s">
        <v>195</v>
      </c>
      <c r="C44" s="176" t="s">
        <v>196</v>
      </c>
      <c r="D44" s="176" t="s">
        <v>169</v>
      </c>
      <c r="E44" s="177">
        <v>11.88</v>
      </c>
      <c r="F44" s="178"/>
      <c r="G44" s="178">
        <f t="shared" si="1"/>
        <v>0</v>
      </c>
    </row>
    <row r="45" spans="1:7" s="2" customFormat="1" ht="13.5" customHeight="1">
      <c r="A45" s="175">
        <v>24</v>
      </c>
      <c r="B45" s="176" t="s">
        <v>201</v>
      </c>
      <c r="C45" s="176" t="s">
        <v>202</v>
      </c>
      <c r="D45" s="176" t="s">
        <v>128</v>
      </c>
      <c r="E45" s="177">
        <v>1</v>
      </c>
      <c r="F45" s="178"/>
      <c r="G45" s="178">
        <f t="shared" si="1"/>
        <v>0</v>
      </c>
    </row>
    <row r="46" spans="1:7" s="2" customFormat="1" ht="13.5" customHeight="1">
      <c r="A46" s="163">
        <v>25</v>
      </c>
      <c r="B46" s="164" t="s">
        <v>197</v>
      </c>
      <c r="C46" s="164" t="s">
        <v>198</v>
      </c>
      <c r="D46" s="164" t="s">
        <v>158</v>
      </c>
      <c r="E46" s="165">
        <v>6</v>
      </c>
      <c r="F46" s="166"/>
      <c r="G46" s="166">
        <f t="shared" si="1"/>
        <v>0</v>
      </c>
    </row>
    <row r="47" spans="1:7" s="2" customFormat="1" ht="13.5" customHeight="1">
      <c r="A47" s="175">
        <v>26</v>
      </c>
      <c r="B47" s="176" t="s">
        <v>199</v>
      </c>
      <c r="C47" s="176" t="s">
        <v>200</v>
      </c>
      <c r="D47" s="176" t="s">
        <v>158</v>
      </c>
      <c r="E47" s="177">
        <v>6</v>
      </c>
      <c r="F47" s="178"/>
      <c r="G47" s="178">
        <f t="shared" si="1"/>
        <v>0</v>
      </c>
    </row>
    <row r="48" spans="1:7" s="2" customFormat="1" ht="13.5" customHeight="1">
      <c r="A48" s="163">
        <v>27</v>
      </c>
      <c r="B48" s="164" t="s">
        <v>402</v>
      </c>
      <c r="C48" s="164" t="s">
        <v>403</v>
      </c>
      <c r="D48" s="164" t="s">
        <v>158</v>
      </c>
      <c r="E48" s="165">
        <v>6</v>
      </c>
      <c r="F48" s="166"/>
      <c r="G48" s="166">
        <f t="shared" si="1"/>
        <v>0</v>
      </c>
    </row>
    <row r="49" spans="1:7" s="2" customFormat="1" ht="13.5" customHeight="1">
      <c r="A49" s="175">
        <v>28</v>
      </c>
      <c r="B49" s="176" t="s">
        <v>404</v>
      </c>
      <c r="C49" s="176" t="s">
        <v>405</v>
      </c>
      <c r="D49" s="176" t="s">
        <v>158</v>
      </c>
      <c r="E49" s="177">
        <v>6</v>
      </c>
      <c r="F49" s="178"/>
      <c r="G49" s="178">
        <f t="shared" si="1"/>
        <v>0</v>
      </c>
    </row>
    <row r="50" spans="1:7" s="2" customFormat="1" ht="24" customHeight="1">
      <c r="A50" s="163">
        <v>29</v>
      </c>
      <c r="B50" s="164" t="s">
        <v>238</v>
      </c>
      <c r="C50" s="164" t="s">
        <v>239</v>
      </c>
      <c r="D50" s="164" t="s">
        <v>158</v>
      </c>
      <c r="E50" s="165">
        <v>55</v>
      </c>
      <c r="F50" s="166"/>
      <c r="G50" s="166">
        <f t="shared" si="1"/>
        <v>0</v>
      </c>
    </row>
    <row r="51" spans="1:7" s="2" customFormat="1" ht="13.5" customHeight="1">
      <c r="A51" s="175">
        <v>30</v>
      </c>
      <c r="B51" s="176" t="s">
        <v>240</v>
      </c>
      <c r="C51" s="176" t="s">
        <v>241</v>
      </c>
      <c r="D51" s="176" t="s">
        <v>158</v>
      </c>
      <c r="E51" s="177">
        <v>55</v>
      </c>
      <c r="F51" s="178"/>
      <c r="G51" s="178">
        <f t="shared" si="1"/>
        <v>0</v>
      </c>
    </row>
    <row r="52" spans="1:7" s="2" customFormat="1" ht="24" customHeight="1">
      <c r="A52" s="163">
        <v>31</v>
      </c>
      <c r="B52" s="164" t="s">
        <v>242</v>
      </c>
      <c r="C52" s="164" t="s">
        <v>243</v>
      </c>
      <c r="D52" s="164" t="s">
        <v>158</v>
      </c>
      <c r="E52" s="165">
        <v>8</v>
      </c>
      <c r="F52" s="166"/>
      <c r="G52" s="166">
        <f t="shared" si="1"/>
        <v>0</v>
      </c>
    </row>
    <row r="53" spans="1:7" s="2" customFormat="1" ht="13.5" customHeight="1">
      <c r="A53" s="175">
        <v>32</v>
      </c>
      <c r="B53" s="176" t="s">
        <v>244</v>
      </c>
      <c r="C53" s="176" t="s">
        <v>245</v>
      </c>
      <c r="D53" s="176" t="s">
        <v>158</v>
      </c>
      <c r="E53" s="177">
        <v>8</v>
      </c>
      <c r="F53" s="178"/>
      <c r="G53" s="178">
        <f t="shared" si="1"/>
        <v>0</v>
      </c>
    </row>
    <row r="54" spans="1:7" s="2" customFormat="1" ht="24" customHeight="1">
      <c r="A54" s="163">
        <v>33</v>
      </c>
      <c r="B54" s="164" t="s">
        <v>248</v>
      </c>
      <c r="C54" s="164" t="s">
        <v>249</v>
      </c>
      <c r="D54" s="164" t="s">
        <v>158</v>
      </c>
      <c r="E54" s="165">
        <v>2</v>
      </c>
      <c r="F54" s="166"/>
      <c r="G54" s="166">
        <f t="shared" si="1"/>
        <v>0</v>
      </c>
    </row>
    <row r="55" spans="1:7" s="2" customFormat="1" ht="24" customHeight="1">
      <c r="A55" s="163">
        <v>34</v>
      </c>
      <c r="B55" s="164" t="s">
        <v>250</v>
      </c>
      <c r="C55" s="164" t="s">
        <v>251</v>
      </c>
      <c r="D55" s="164" t="s">
        <v>158</v>
      </c>
      <c r="E55" s="165">
        <v>4</v>
      </c>
      <c r="F55" s="166"/>
      <c r="G55" s="166">
        <f t="shared" si="1"/>
        <v>0</v>
      </c>
    </row>
    <row r="56" spans="1:7" s="2" customFormat="1" ht="24" customHeight="1">
      <c r="A56" s="163">
        <v>35</v>
      </c>
      <c r="B56" s="164" t="s">
        <v>254</v>
      </c>
      <c r="C56" s="164" t="s">
        <v>255</v>
      </c>
      <c r="D56" s="164" t="s">
        <v>158</v>
      </c>
      <c r="E56" s="165">
        <v>2</v>
      </c>
      <c r="F56" s="166"/>
      <c r="G56" s="166">
        <f t="shared" si="1"/>
        <v>0</v>
      </c>
    </row>
    <row r="57" spans="1:7" s="2" customFormat="1" ht="24" customHeight="1">
      <c r="A57" s="163">
        <v>36</v>
      </c>
      <c r="B57" s="164" t="s">
        <v>406</v>
      </c>
      <c r="C57" s="164" t="s">
        <v>407</v>
      </c>
      <c r="D57" s="164" t="s">
        <v>158</v>
      </c>
      <c r="E57" s="165">
        <v>4</v>
      </c>
      <c r="F57" s="166"/>
      <c r="G57" s="166">
        <f t="shared" si="1"/>
        <v>0</v>
      </c>
    </row>
    <row r="58" spans="1:7" s="2" customFormat="1" ht="24" customHeight="1">
      <c r="A58" s="163">
        <v>37</v>
      </c>
      <c r="B58" s="164" t="s">
        <v>408</v>
      </c>
      <c r="C58" s="164" t="s">
        <v>409</v>
      </c>
      <c r="D58" s="164" t="s">
        <v>158</v>
      </c>
      <c r="E58" s="165">
        <v>2</v>
      </c>
      <c r="F58" s="166"/>
      <c r="G58" s="166">
        <f t="shared" si="1"/>
        <v>0</v>
      </c>
    </row>
    <row r="59" spans="1:7" s="2" customFormat="1" ht="24" customHeight="1">
      <c r="A59" s="163">
        <v>38</v>
      </c>
      <c r="B59" s="164" t="s">
        <v>410</v>
      </c>
      <c r="C59" s="164" t="s">
        <v>411</v>
      </c>
      <c r="D59" s="164" t="s">
        <v>158</v>
      </c>
      <c r="E59" s="165">
        <v>6</v>
      </c>
      <c r="F59" s="166"/>
      <c r="G59" s="166">
        <f t="shared" si="1"/>
        <v>0</v>
      </c>
    </row>
    <row r="60" spans="1:7" s="2" customFormat="1" ht="13.5" customHeight="1">
      <c r="A60" s="175">
        <v>39</v>
      </c>
      <c r="B60" s="176" t="s">
        <v>412</v>
      </c>
      <c r="C60" s="176" t="s">
        <v>413</v>
      </c>
      <c r="D60" s="176" t="s">
        <v>158</v>
      </c>
      <c r="E60" s="177">
        <v>6</v>
      </c>
      <c r="F60" s="178"/>
      <c r="G60" s="178">
        <f t="shared" si="1"/>
        <v>0</v>
      </c>
    </row>
    <row r="61" spans="1:7" s="2" customFormat="1" ht="13.5" customHeight="1">
      <c r="A61" s="163">
        <v>40</v>
      </c>
      <c r="B61" s="164" t="s">
        <v>260</v>
      </c>
      <c r="C61" s="164" t="s">
        <v>261</v>
      </c>
      <c r="D61" s="164" t="s">
        <v>158</v>
      </c>
      <c r="E61" s="165">
        <v>1</v>
      </c>
      <c r="F61" s="166"/>
      <c r="G61" s="166">
        <f t="shared" si="1"/>
        <v>0</v>
      </c>
    </row>
    <row r="62" spans="1:7" s="2" customFormat="1" ht="13.5" customHeight="1">
      <c r="A62" s="175">
        <v>41</v>
      </c>
      <c r="B62" s="176" t="s">
        <v>264</v>
      </c>
      <c r="C62" s="176" t="s">
        <v>265</v>
      </c>
      <c r="D62" s="176" t="s">
        <v>158</v>
      </c>
      <c r="E62" s="177">
        <v>1</v>
      </c>
      <c r="F62" s="178"/>
      <c r="G62" s="178">
        <f t="shared" si="1"/>
        <v>0</v>
      </c>
    </row>
    <row r="63" spans="1:7" s="2" customFormat="1" ht="13.5" customHeight="1">
      <c r="A63" s="163">
        <v>42</v>
      </c>
      <c r="B63" s="164" t="s">
        <v>270</v>
      </c>
      <c r="C63" s="164" t="s">
        <v>271</v>
      </c>
      <c r="D63" s="164" t="s">
        <v>158</v>
      </c>
      <c r="E63" s="165">
        <v>1</v>
      </c>
      <c r="F63" s="166"/>
      <c r="G63" s="166">
        <f t="shared" si="1"/>
        <v>0</v>
      </c>
    </row>
    <row r="64" spans="1:7" s="2" customFormat="1" ht="13.5" customHeight="1">
      <c r="A64" s="175">
        <v>43</v>
      </c>
      <c r="B64" s="176" t="s">
        <v>272</v>
      </c>
      <c r="C64" s="176" t="s">
        <v>273</v>
      </c>
      <c r="D64" s="176" t="s">
        <v>158</v>
      </c>
      <c r="E64" s="177">
        <v>1</v>
      </c>
      <c r="F64" s="178"/>
      <c r="G64" s="178">
        <f t="shared" si="1"/>
        <v>0</v>
      </c>
    </row>
    <row r="65" spans="1:7" s="2" customFormat="1" ht="13.5" customHeight="1">
      <c r="A65" s="163">
        <v>44</v>
      </c>
      <c r="B65" s="164" t="s">
        <v>274</v>
      </c>
      <c r="C65" s="164" t="s">
        <v>275</v>
      </c>
      <c r="D65" s="164" t="s">
        <v>158</v>
      </c>
      <c r="E65" s="165">
        <v>7</v>
      </c>
      <c r="F65" s="166"/>
      <c r="G65" s="166">
        <f t="shared" si="1"/>
        <v>0</v>
      </c>
    </row>
    <row r="66" spans="1:7" s="2" customFormat="1" ht="13.5" customHeight="1">
      <c r="A66" s="175">
        <v>45</v>
      </c>
      <c r="B66" s="176" t="s">
        <v>276</v>
      </c>
      <c r="C66" s="176" t="s">
        <v>277</v>
      </c>
      <c r="D66" s="176" t="s">
        <v>158</v>
      </c>
      <c r="E66" s="177">
        <v>7</v>
      </c>
      <c r="F66" s="178"/>
      <c r="G66" s="178">
        <f t="shared" si="1"/>
        <v>0</v>
      </c>
    </row>
    <row r="67" spans="1:7" s="2" customFormat="1" ht="13.5" customHeight="1">
      <c r="A67" s="163">
        <v>46</v>
      </c>
      <c r="B67" s="164" t="s">
        <v>278</v>
      </c>
      <c r="C67" s="164" t="s">
        <v>279</v>
      </c>
      <c r="D67" s="164" t="s">
        <v>158</v>
      </c>
      <c r="E67" s="165">
        <v>2</v>
      </c>
      <c r="F67" s="166"/>
      <c r="G67" s="166">
        <f t="shared" si="1"/>
        <v>0</v>
      </c>
    </row>
    <row r="68" spans="1:7" s="2" customFormat="1" ht="13.5" customHeight="1">
      <c r="A68" s="175">
        <v>47</v>
      </c>
      <c r="B68" s="176" t="s">
        <v>280</v>
      </c>
      <c r="C68" s="176" t="s">
        <v>281</v>
      </c>
      <c r="D68" s="176" t="s">
        <v>158</v>
      </c>
      <c r="E68" s="177">
        <v>2</v>
      </c>
      <c r="F68" s="178"/>
      <c r="G68" s="178">
        <f t="shared" si="1"/>
        <v>0</v>
      </c>
    </row>
    <row r="69" spans="1:7" s="2" customFormat="1" ht="13.5" customHeight="1">
      <c r="A69" s="163">
        <v>48</v>
      </c>
      <c r="B69" s="164" t="s">
        <v>282</v>
      </c>
      <c r="C69" s="164" t="s">
        <v>283</v>
      </c>
      <c r="D69" s="164" t="s">
        <v>158</v>
      </c>
      <c r="E69" s="165">
        <v>15</v>
      </c>
      <c r="F69" s="166"/>
      <c r="G69" s="166">
        <f t="shared" si="1"/>
        <v>0</v>
      </c>
    </row>
    <row r="70" spans="1:7" s="2" customFormat="1" ht="13.5" customHeight="1">
      <c r="A70" s="175">
        <v>49</v>
      </c>
      <c r="B70" s="176" t="s">
        <v>286</v>
      </c>
      <c r="C70" s="176" t="s">
        <v>414</v>
      </c>
      <c r="D70" s="176" t="s">
        <v>158</v>
      </c>
      <c r="E70" s="177">
        <v>15</v>
      </c>
      <c r="F70" s="178"/>
      <c r="G70" s="178">
        <f t="shared" si="1"/>
        <v>0</v>
      </c>
    </row>
    <row r="71" spans="1:7" s="2" customFormat="1" ht="13.5" customHeight="1">
      <c r="A71" s="163">
        <v>50</v>
      </c>
      <c r="B71" s="164" t="s">
        <v>415</v>
      </c>
      <c r="C71" s="164" t="s">
        <v>416</v>
      </c>
      <c r="D71" s="164" t="s">
        <v>158</v>
      </c>
      <c r="E71" s="165">
        <v>3</v>
      </c>
      <c r="F71" s="166"/>
      <c r="G71" s="166">
        <f t="shared" si="1"/>
        <v>0</v>
      </c>
    </row>
    <row r="72" spans="1:7" s="2" customFormat="1" ht="13.5" customHeight="1">
      <c r="A72" s="175">
        <v>51</v>
      </c>
      <c r="B72" s="176" t="s">
        <v>417</v>
      </c>
      <c r="C72" s="176" t="s">
        <v>418</v>
      </c>
      <c r="D72" s="176" t="s">
        <v>158</v>
      </c>
      <c r="E72" s="177">
        <v>3</v>
      </c>
      <c r="F72" s="178"/>
      <c r="G72" s="178">
        <f t="shared" si="1"/>
        <v>0</v>
      </c>
    </row>
    <row r="73" spans="1:7" s="2" customFormat="1" ht="13.5" customHeight="1">
      <c r="A73" s="163">
        <v>52</v>
      </c>
      <c r="B73" s="164" t="s">
        <v>419</v>
      </c>
      <c r="C73" s="164" t="s">
        <v>420</v>
      </c>
      <c r="D73" s="164" t="s">
        <v>158</v>
      </c>
      <c r="E73" s="165">
        <v>1</v>
      </c>
      <c r="F73" s="166"/>
      <c r="G73" s="166">
        <f t="shared" si="1"/>
        <v>0</v>
      </c>
    </row>
    <row r="74" spans="1:7" s="2" customFormat="1" ht="13.5" customHeight="1">
      <c r="A74" s="175">
        <v>53</v>
      </c>
      <c r="B74" s="176" t="s">
        <v>421</v>
      </c>
      <c r="C74" s="176" t="s">
        <v>422</v>
      </c>
      <c r="D74" s="176" t="s">
        <v>158</v>
      </c>
      <c r="E74" s="177">
        <v>1</v>
      </c>
      <c r="F74" s="178"/>
      <c r="G74" s="178">
        <f t="shared" si="1"/>
        <v>0</v>
      </c>
    </row>
    <row r="75" spans="1:7" s="2" customFormat="1" ht="13.5" customHeight="1">
      <c r="A75" s="163">
        <v>54</v>
      </c>
      <c r="B75" s="164" t="s">
        <v>288</v>
      </c>
      <c r="C75" s="164" t="s">
        <v>289</v>
      </c>
      <c r="D75" s="164" t="s">
        <v>158</v>
      </c>
      <c r="E75" s="165">
        <v>1</v>
      </c>
      <c r="F75" s="166"/>
      <c r="G75" s="166">
        <f t="shared" si="1"/>
        <v>0</v>
      </c>
    </row>
    <row r="76" spans="1:7" s="2" customFormat="1" ht="13.5" customHeight="1">
      <c r="A76" s="175">
        <v>55</v>
      </c>
      <c r="B76" s="176" t="s">
        <v>290</v>
      </c>
      <c r="C76" s="176" t="s">
        <v>291</v>
      </c>
      <c r="D76" s="176" t="s">
        <v>158</v>
      </c>
      <c r="E76" s="177">
        <v>1</v>
      </c>
      <c r="F76" s="178"/>
      <c r="G76" s="178">
        <f t="shared" si="1"/>
        <v>0</v>
      </c>
    </row>
    <row r="77" spans="1:7" s="2" customFormat="1" ht="13.5" customHeight="1">
      <c r="A77" s="163">
        <v>56</v>
      </c>
      <c r="B77" s="164" t="s">
        <v>292</v>
      </c>
      <c r="C77" s="164" t="s">
        <v>293</v>
      </c>
      <c r="D77" s="164" t="s">
        <v>158</v>
      </c>
      <c r="E77" s="165">
        <v>3</v>
      </c>
      <c r="F77" s="166"/>
      <c r="G77" s="166">
        <f t="shared" si="1"/>
        <v>0</v>
      </c>
    </row>
    <row r="78" spans="1:7" s="2" customFormat="1" ht="13.5" customHeight="1">
      <c r="A78" s="175">
        <v>57</v>
      </c>
      <c r="B78" s="176" t="s">
        <v>294</v>
      </c>
      <c r="C78" s="176" t="s">
        <v>423</v>
      </c>
      <c r="D78" s="176" t="s">
        <v>158</v>
      </c>
      <c r="E78" s="177">
        <v>3</v>
      </c>
      <c r="F78" s="178"/>
      <c r="G78" s="178">
        <f t="shared" si="1"/>
        <v>0</v>
      </c>
    </row>
    <row r="79" spans="1:7" s="2" customFormat="1" ht="13.5" customHeight="1">
      <c r="A79" s="163">
        <v>58</v>
      </c>
      <c r="B79" s="164" t="s">
        <v>205</v>
      </c>
      <c r="C79" s="164" t="s">
        <v>206</v>
      </c>
      <c r="D79" s="164" t="s">
        <v>158</v>
      </c>
      <c r="E79" s="165">
        <v>3</v>
      </c>
      <c r="F79" s="166"/>
      <c r="G79" s="166">
        <f t="shared" si="1"/>
        <v>0</v>
      </c>
    </row>
    <row r="80" spans="1:7" s="2" customFormat="1" ht="13.5" customHeight="1">
      <c r="A80" s="175">
        <v>59</v>
      </c>
      <c r="B80" s="176" t="s">
        <v>363</v>
      </c>
      <c r="C80" s="176" t="s">
        <v>424</v>
      </c>
      <c r="D80" s="176" t="s">
        <v>158</v>
      </c>
      <c r="E80" s="177">
        <v>3</v>
      </c>
      <c r="F80" s="178"/>
      <c r="G80" s="178">
        <f t="shared" si="1"/>
        <v>0</v>
      </c>
    </row>
    <row r="81" spans="1:7" s="2" customFormat="1" ht="24" customHeight="1">
      <c r="A81" s="163">
        <v>80</v>
      </c>
      <c r="B81" s="164" t="s">
        <v>306</v>
      </c>
      <c r="C81" s="164" t="s">
        <v>307</v>
      </c>
      <c r="D81" s="164" t="s">
        <v>158</v>
      </c>
      <c r="E81" s="165">
        <v>2</v>
      </c>
      <c r="F81" s="166"/>
      <c r="G81" s="166">
        <f t="shared" si="1"/>
        <v>0</v>
      </c>
    </row>
    <row r="82" spans="1:7" s="2" customFormat="1" ht="13.5" customHeight="1">
      <c r="A82" s="175">
        <v>81</v>
      </c>
      <c r="B82" s="176" t="s">
        <v>308</v>
      </c>
      <c r="C82" s="176" t="s">
        <v>355</v>
      </c>
      <c r="D82" s="176" t="s">
        <v>158</v>
      </c>
      <c r="E82" s="177">
        <v>1</v>
      </c>
      <c r="F82" s="178"/>
      <c r="G82" s="178">
        <f t="shared" si="1"/>
        <v>0</v>
      </c>
    </row>
    <row r="83" spans="1:7" s="2" customFormat="1" ht="13.5" customHeight="1">
      <c r="A83" s="175">
        <v>82</v>
      </c>
      <c r="B83" s="176" t="s">
        <v>310</v>
      </c>
      <c r="C83" s="176" t="s">
        <v>425</v>
      </c>
      <c r="D83" s="176" t="s">
        <v>158</v>
      </c>
      <c r="E83" s="177">
        <v>1</v>
      </c>
      <c r="F83" s="178"/>
      <c r="G83" s="178">
        <f t="shared" si="1"/>
        <v>0</v>
      </c>
    </row>
    <row r="84" spans="1:7" s="2" customFormat="1" ht="24" customHeight="1">
      <c r="A84" s="163">
        <v>62</v>
      </c>
      <c r="B84" s="164" t="s">
        <v>209</v>
      </c>
      <c r="C84" s="164" t="s">
        <v>210</v>
      </c>
      <c r="D84" s="164" t="s">
        <v>188</v>
      </c>
      <c r="E84" s="165">
        <v>6</v>
      </c>
      <c r="F84" s="166"/>
      <c r="G84" s="166">
        <f t="shared" si="1"/>
        <v>0</v>
      </c>
    </row>
    <row r="85" spans="1:7" s="2" customFormat="1" ht="13.5" customHeight="1">
      <c r="A85" s="175">
        <v>63</v>
      </c>
      <c r="B85" s="176" t="s">
        <v>211</v>
      </c>
      <c r="C85" s="176" t="s">
        <v>212</v>
      </c>
      <c r="D85" s="176" t="s">
        <v>169</v>
      </c>
      <c r="E85" s="177">
        <v>5.7</v>
      </c>
      <c r="F85" s="178"/>
      <c r="G85" s="178">
        <f t="shared" si="1"/>
        <v>0</v>
      </c>
    </row>
    <row r="86" spans="1:7" s="2" customFormat="1" ht="24" customHeight="1">
      <c r="A86" s="175">
        <v>64</v>
      </c>
      <c r="B86" s="176" t="s">
        <v>213</v>
      </c>
      <c r="C86" s="176" t="s">
        <v>214</v>
      </c>
      <c r="D86" s="176" t="s">
        <v>158</v>
      </c>
      <c r="E86" s="177">
        <v>12</v>
      </c>
      <c r="F86" s="178"/>
      <c r="G86" s="178">
        <f t="shared" si="1"/>
        <v>0</v>
      </c>
    </row>
    <row r="87" spans="1:7" s="2" customFormat="1" ht="13.5" customHeight="1">
      <c r="A87" s="163">
        <v>87</v>
      </c>
      <c r="B87" s="164" t="s">
        <v>312</v>
      </c>
      <c r="C87" s="164" t="s">
        <v>313</v>
      </c>
      <c r="D87" s="164" t="s">
        <v>158</v>
      </c>
      <c r="E87" s="165">
        <v>3</v>
      </c>
      <c r="F87" s="166"/>
      <c r="G87" s="166">
        <f t="shared" si="1"/>
        <v>0</v>
      </c>
    </row>
    <row r="88" spans="1:7" s="2" customFormat="1" ht="13.5" customHeight="1">
      <c r="A88" s="175">
        <v>88</v>
      </c>
      <c r="B88" s="176" t="s">
        <v>314</v>
      </c>
      <c r="C88" s="176" t="s">
        <v>315</v>
      </c>
      <c r="D88" s="176" t="s">
        <v>158</v>
      </c>
      <c r="E88" s="177">
        <v>3</v>
      </c>
      <c r="F88" s="178"/>
      <c r="G88" s="178">
        <f t="shared" si="1"/>
        <v>0</v>
      </c>
    </row>
    <row r="89" spans="1:7" s="2" customFormat="1" ht="24" customHeight="1">
      <c r="A89" s="163">
        <v>65</v>
      </c>
      <c r="B89" s="164" t="s">
        <v>324</v>
      </c>
      <c r="C89" s="164" t="s">
        <v>325</v>
      </c>
      <c r="D89" s="164" t="s">
        <v>188</v>
      </c>
      <c r="E89" s="165">
        <v>17</v>
      </c>
      <c r="F89" s="166"/>
      <c r="G89" s="166">
        <f t="shared" si="1"/>
        <v>0</v>
      </c>
    </row>
    <row r="90" spans="1:7" s="2" customFormat="1" ht="13.5" customHeight="1">
      <c r="A90" s="175">
        <v>66</v>
      </c>
      <c r="B90" s="176" t="s">
        <v>326</v>
      </c>
      <c r="C90" s="176" t="s">
        <v>327</v>
      </c>
      <c r="D90" s="176" t="s">
        <v>188</v>
      </c>
      <c r="E90" s="177">
        <v>17</v>
      </c>
      <c r="F90" s="178"/>
      <c r="G90" s="178">
        <f t="shared" si="1"/>
        <v>0</v>
      </c>
    </row>
    <row r="91" spans="1:7" s="2" customFormat="1" ht="24" customHeight="1">
      <c r="A91" s="163">
        <v>67</v>
      </c>
      <c r="B91" s="164" t="s">
        <v>328</v>
      </c>
      <c r="C91" s="164" t="s">
        <v>329</v>
      </c>
      <c r="D91" s="164" t="s">
        <v>188</v>
      </c>
      <c r="E91" s="165">
        <v>10</v>
      </c>
      <c r="F91" s="166"/>
      <c r="G91" s="166">
        <f t="shared" si="1"/>
        <v>0</v>
      </c>
    </row>
    <row r="92" spans="1:7" s="2" customFormat="1" ht="13.5" customHeight="1">
      <c r="A92" s="175">
        <v>68</v>
      </c>
      <c r="B92" s="176" t="s">
        <v>330</v>
      </c>
      <c r="C92" s="176" t="s">
        <v>331</v>
      </c>
      <c r="D92" s="176" t="s">
        <v>188</v>
      </c>
      <c r="E92" s="177">
        <v>10</v>
      </c>
      <c r="F92" s="178"/>
      <c r="G92" s="178">
        <f t="shared" si="1"/>
        <v>0</v>
      </c>
    </row>
    <row r="93" spans="1:7" s="2" customFormat="1" ht="24" customHeight="1">
      <c r="A93" s="163">
        <v>69</v>
      </c>
      <c r="B93" s="164" t="s">
        <v>336</v>
      </c>
      <c r="C93" s="164" t="s">
        <v>337</v>
      </c>
      <c r="D93" s="164" t="s">
        <v>188</v>
      </c>
      <c r="E93" s="165">
        <v>12</v>
      </c>
      <c r="F93" s="166"/>
      <c r="G93" s="166">
        <f t="shared" si="1"/>
        <v>0</v>
      </c>
    </row>
    <row r="94" spans="1:7" s="2" customFormat="1" ht="13.5" customHeight="1">
      <c r="A94" s="175">
        <v>70</v>
      </c>
      <c r="B94" s="176" t="s">
        <v>338</v>
      </c>
      <c r="C94" s="176" t="s">
        <v>339</v>
      </c>
      <c r="D94" s="176" t="s">
        <v>188</v>
      </c>
      <c r="E94" s="177">
        <v>12</v>
      </c>
      <c r="F94" s="178"/>
      <c r="G94" s="178">
        <f t="shared" si="1"/>
        <v>0</v>
      </c>
    </row>
    <row r="95" spans="1:7" s="2" customFormat="1" ht="24" customHeight="1">
      <c r="A95" s="163">
        <v>71</v>
      </c>
      <c r="B95" s="164" t="s">
        <v>426</v>
      </c>
      <c r="C95" s="164" t="s">
        <v>427</v>
      </c>
      <c r="D95" s="164" t="s">
        <v>188</v>
      </c>
      <c r="E95" s="165">
        <v>40</v>
      </c>
      <c r="F95" s="166"/>
      <c r="G95" s="166">
        <f t="shared" si="1"/>
        <v>0</v>
      </c>
    </row>
    <row r="96" spans="1:7" s="2" customFormat="1" ht="13.5" customHeight="1">
      <c r="A96" s="175">
        <v>72</v>
      </c>
      <c r="B96" s="176" t="s">
        <v>428</v>
      </c>
      <c r="C96" s="176" t="s">
        <v>429</v>
      </c>
      <c r="D96" s="176" t="s">
        <v>188</v>
      </c>
      <c r="E96" s="177">
        <v>40</v>
      </c>
      <c r="F96" s="178"/>
      <c r="G96" s="178">
        <f>E96*F96</f>
        <v>0</v>
      </c>
    </row>
    <row r="97" spans="1:7" s="2" customFormat="1" ht="24" customHeight="1">
      <c r="A97" s="163">
        <v>73</v>
      </c>
      <c r="B97" s="164" t="s">
        <v>430</v>
      </c>
      <c r="C97" s="164" t="s">
        <v>431</v>
      </c>
      <c r="D97" s="164" t="s">
        <v>188</v>
      </c>
      <c r="E97" s="165">
        <v>12</v>
      </c>
      <c r="F97" s="166"/>
      <c r="G97" s="166">
        <f>E97*F97</f>
        <v>0</v>
      </c>
    </row>
    <row r="98" spans="1:7" s="2" customFormat="1" ht="13.5" customHeight="1">
      <c r="A98" s="175">
        <v>74</v>
      </c>
      <c r="B98" s="176" t="s">
        <v>432</v>
      </c>
      <c r="C98" s="176" t="s">
        <v>433</v>
      </c>
      <c r="D98" s="176" t="s">
        <v>188</v>
      </c>
      <c r="E98" s="177">
        <v>12</v>
      </c>
      <c r="F98" s="178"/>
      <c r="G98" s="178">
        <f>E98*F98</f>
        <v>0</v>
      </c>
    </row>
    <row r="99" spans="1:7" s="2" customFormat="1" ht="24" customHeight="1">
      <c r="A99" s="163">
        <v>75</v>
      </c>
      <c r="B99" s="164" t="s">
        <v>434</v>
      </c>
      <c r="C99" s="164" t="s">
        <v>435</v>
      </c>
      <c r="D99" s="164" t="s">
        <v>188</v>
      </c>
      <c r="E99" s="165">
        <v>18</v>
      </c>
      <c r="F99" s="166"/>
      <c r="G99" s="166">
        <f>E99*F99</f>
        <v>0</v>
      </c>
    </row>
    <row r="100" spans="1:7" s="2" customFormat="1" ht="13.5" customHeight="1">
      <c r="A100" s="175">
        <v>76</v>
      </c>
      <c r="B100" s="176" t="s">
        <v>436</v>
      </c>
      <c r="C100" s="176" t="s">
        <v>437</v>
      </c>
      <c r="D100" s="176" t="s">
        <v>188</v>
      </c>
      <c r="E100" s="177">
        <v>18</v>
      </c>
      <c r="F100" s="178"/>
      <c r="G100" s="178">
        <f>E100*F100</f>
        <v>0</v>
      </c>
    </row>
    <row r="101" spans="1:7" s="2" customFormat="1" ht="28.5" customHeight="1">
      <c r="A101" s="159"/>
      <c r="B101" s="160" t="s">
        <v>344</v>
      </c>
      <c r="C101" s="160" t="s">
        <v>345</v>
      </c>
      <c r="D101" s="160"/>
      <c r="E101" s="161"/>
      <c r="F101" s="162"/>
      <c r="G101" s="162">
        <f>SUM(G102:G104)</f>
        <v>0</v>
      </c>
    </row>
    <row r="102" spans="1:7" s="2" customFormat="1" ht="24" customHeight="1">
      <c r="A102" s="163">
        <v>77</v>
      </c>
      <c r="B102" s="164" t="s">
        <v>346</v>
      </c>
      <c r="C102" s="164" t="s">
        <v>347</v>
      </c>
      <c r="D102" s="164" t="s">
        <v>188</v>
      </c>
      <c r="E102" s="165">
        <v>32</v>
      </c>
      <c r="F102" s="166"/>
      <c r="G102" s="166">
        <f>E102*F102</f>
        <v>0</v>
      </c>
    </row>
    <row r="103" spans="1:7" s="2" customFormat="1" ht="13.5" customHeight="1">
      <c r="A103" s="175">
        <v>78</v>
      </c>
      <c r="B103" s="176" t="s">
        <v>348</v>
      </c>
      <c r="C103" s="176" t="s">
        <v>349</v>
      </c>
      <c r="D103" s="176" t="s">
        <v>188</v>
      </c>
      <c r="E103" s="177">
        <v>32</v>
      </c>
      <c r="F103" s="178"/>
      <c r="G103" s="178">
        <f>E103*F103</f>
        <v>0</v>
      </c>
    </row>
    <row r="104" spans="1:7" s="2" customFormat="1" ht="13.5" customHeight="1">
      <c r="A104" s="163">
        <v>79</v>
      </c>
      <c r="B104" s="164" t="s">
        <v>350</v>
      </c>
      <c r="C104" s="164" t="s">
        <v>1259</v>
      </c>
      <c r="D104" s="164" t="s">
        <v>158</v>
      </c>
      <c r="E104" s="165">
        <v>2</v>
      </c>
      <c r="F104" s="166"/>
      <c r="G104" s="166">
        <f>E104*F104</f>
        <v>0</v>
      </c>
    </row>
    <row r="105" spans="1:7" s="2" customFormat="1" ht="30.75" customHeight="1">
      <c r="A105" s="167"/>
      <c r="B105" s="168"/>
      <c r="C105" s="168" t="s">
        <v>149</v>
      </c>
      <c r="D105" s="168"/>
      <c r="E105" s="169"/>
      <c r="F105" s="170"/>
      <c r="G105" s="170">
        <f>SUM(G13,G30)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7" fitToHeight="100" orientation="portrait" blackAndWhite="1" r:id="rId1"/>
  <headerFooter alignWithMargins="0">
    <oddFooter>&amp;C   Strana &amp;P 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zFfzAEWjOB/EhgyoUlgd4/UdmX8=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fQXWQ7IYDlShsgWKE/haz72/72qJ8B+SvhKvSqbxP3f7vU0POCYZAuS374Lal6FVNXmL+c6j
    onD4zoVmvG0Hj/aTtLaLz0ZzOFz1Zmf48/jjVV0M0Fg6+xLKihmSioV5IBq78NXHZglBTQOc
    pOfCJ94jA/naFAWNm8fUHS5v1rgp5wMcmNKpIOWywrhmz8QxmuwJj+3f/oyKZ3xEZNOIIEZ5
    DkIiwKiWkuPbDDDTuSr55nK81gVyJsGgs6GiS7G1hkPpZt6uQBl839eHbXcI/987/2ZrKs91
    rRK6Zx63eHOwVboC5y11odPwzM7H3oapAw45lzaKRNTtKWFzRzC+HQ==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26"/>
            <mdssi:RelationshipReference SourceId="rId39"/>
            <mdssi:RelationshipReference SourceId="rId3"/>
            <mdssi:RelationshipReference SourceId="rId21"/>
            <mdssi:RelationshipReference SourceId="rId34"/>
            <mdssi:RelationshipReference SourceId="rId42"/>
            <mdssi:RelationshipReference SourceId="rId7"/>
            <mdssi:RelationshipReference SourceId="rId12"/>
            <mdssi:RelationshipReference SourceId="rId17"/>
            <mdssi:RelationshipReference SourceId="rId25"/>
            <mdssi:RelationshipReference SourceId="rId33"/>
            <mdssi:RelationshipReference SourceId="rId38"/>
            <mdssi:RelationshipReference SourceId="rId2"/>
            <mdssi:RelationshipReference SourceId="rId16"/>
            <mdssi:RelationshipReference SourceId="rId20"/>
            <mdssi:RelationshipReference SourceId="rId29"/>
            <mdssi:RelationshipReference SourceId="rId41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32"/>
            <mdssi:RelationshipReference SourceId="rId37"/>
            <mdssi:RelationshipReference SourceId="rId40"/>
            <mdssi:RelationshipReference SourceId="rId45"/>
            <mdssi:RelationshipReference SourceId="rId5"/>
            <mdssi:RelationshipReference SourceId="rId15"/>
            <mdssi:RelationshipReference SourceId="rId23"/>
            <mdssi:RelationshipReference SourceId="rId28"/>
            <mdssi:RelationshipReference SourceId="rId36"/>
            <mdssi:RelationshipReference SourceId="rId10"/>
            <mdssi:RelationshipReference SourceId="rId19"/>
            <mdssi:RelationshipReference SourceId="rId31"/>
            <mdssi:RelationshipReference SourceId="rId44"/>
            <mdssi:RelationshipReference SourceId="rId4"/>
            <mdssi:RelationshipReference SourceId="rId9"/>
            <mdssi:RelationshipReference SourceId="rId14"/>
            <mdssi:RelationshipReference SourceId="rId22"/>
            <mdssi:RelationshipReference SourceId="rId27"/>
            <mdssi:RelationshipReference SourceId="rId30"/>
            <mdssi:RelationshipReference SourceId="rId35"/>
            <mdssi:RelationshipReference SourceId="rId43"/>
          </Transform>
          <Transform Algorithm="http://www.w3.org/TR/2001/REC-xml-c14n-20010315"/>
        </Transforms>
        <DigestMethod Algorithm="http://www.w3.org/2000/09/xmldsig#sha1"/>
        <DigestValue>1vVEHzjZgoJfrXQHBVudBXmOP7w=</DigestValue>
      </Reference>
      <Reference URI="/xl/calcChain.xml?ContentType=application/vnd.openxmlformats-officedocument.spreadsheetml.calcChain+xml">
        <DigestMethod Algorithm="http://www.w3.org/2000/09/xmldsig#sha1"/>
        <DigestValue>6FZ8ZVSJ4YQMXg7+r0hmwttl15U=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wCicRJywAlX7DAiRCfH6cVylTfg=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fWmcPqouAnhOrVfEOUu+/em++uA=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17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8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1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20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4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6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27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28.bin?ContentType=application/vnd.openxmlformats-officedocument.spreadsheetml.printerSettings">
        <DigestMethod Algorithm="http://www.w3.org/2000/09/xmldsig#sha1"/>
        <DigestValue>fzl61n1ZYUoHV86fDWsDDRF0J7A=</DigestValue>
      </Reference>
      <Reference URI="/xl/printerSettings/printerSettings2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0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31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2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3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34.bin?ContentType=application/vnd.openxmlformats-officedocument.spreadsheetml.printerSettings">
        <DigestMethod Algorithm="http://www.w3.org/2000/09/xmldsig#sha1"/>
        <DigestValue>wbaGOSWHEGybJCT1T24jBSw49dA=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W6B0huUfgTVpGMmTOulRP1QbLMs=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Pew0tdCGC7rzWfR7LYvhFKv0lAk=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Pew0tdCGC7rzWfR7LYvhFKv0lAk=</DigestValue>
      </Reference>
      <Reference URI="/xl/sharedStrings.xml?ContentType=application/vnd.openxmlformats-officedocument.spreadsheetml.sharedStrings+xml">
        <DigestMethod Algorithm="http://www.w3.org/2000/09/xmldsig#sha1"/>
        <DigestValue>z3xQHO4NDIv96o8Ml069Y3OBT00=</DigestValue>
      </Reference>
      <Reference URI="/xl/styles.xml?ContentType=application/vnd.openxmlformats-officedocument.spreadsheetml.styles+xml">
        <DigestMethod Algorithm="http://www.w3.org/2000/09/xmldsig#sha1"/>
        <DigestValue>Fw3/NwkT1J7Pliu9/PuSjRBaGQc=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5tsIg9tPs6KlrFqroRtIZ0eh66I=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DFdJzDLZ8OTJcoQLID9K1l3GaC8=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90J5z1TBOhifoo6InYYUeFEUQFs=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ibkiIuzQ2e+YaSZ+kFpdH5M+LcA=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4OyBNgaQZMCiDe/IHDjNth6hUhA=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2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zFBIT+73NUIg0ZpWj1ECB0YRvIE=</DigestValue>
      </Reference>
      <Reference URI="/xl/worksheets/_rels/sheet2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LyuePC7sNA3MdcTaQLhlPFZ2YQg=</DigestValue>
      </Reference>
      <Reference URI="/xl/worksheets/_rels/sheet2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IhTJiI3OEjL+6ddYq/bi5WEJH1U=</DigestValue>
      </Reference>
      <Reference URI="/xl/worksheets/_rels/sheet2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eOMIzz5kFNZXkkXzA/QG3y5Peew=</DigestValue>
      </Reference>
      <Reference URI="/xl/worksheets/_rels/sheet2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0H3sB6Ny/QrLASS+bkgW4l8TWT0=</DigestValue>
      </Reference>
      <Reference URI="/xl/worksheets/_rels/sheet2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5sFr47hXze+BQ7GABZ2RzTOyQnM=</DigestValue>
      </Reference>
      <Reference URI="/xl/worksheets/_rels/sheet2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1m3MipMfv0ocI+m7uzOCrSyzeuQ=</DigestValue>
      </Reference>
      <Reference URI="/xl/worksheets/_rels/sheet2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x0diZZHRUCBTXH7nb2xil3wGAfc=</DigestValue>
      </Reference>
      <Reference URI="/xl/worksheets/_rels/sheet2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rp1OhALCHJoINApODzpEZbKO0xw=</DigestValue>
      </Reference>
      <Reference URI="/xl/worksheets/_rels/sheet2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2JmNphk+eVZaeWaXZhsQQQtR/m4=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3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GS7RmXVBn/P3eAGo+nXKmb7blLc=</DigestValue>
      </Reference>
      <Reference URI="/xl/worksheets/_rels/sheet3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Y0XZ1NDQMJWvP1zJEB+83zFUlt4=</DigestValue>
      </Reference>
      <Reference URI="/xl/worksheets/_rels/sheet3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74tv9Rb4qFrEliWwteYyghpt1iw=</DigestValue>
      </Reference>
      <Reference URI="/xl/worksheets/_rels/sheet3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eT5oGdrKoU05mRiIBOmSLZn9F9c=</DigestValue>
      </Reference>
      <Reference URI="/xl/worksheets/_rels/sheet3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8Zljj1ffsmmrf+WGfpjluRm5K1c=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sheet1.xml?ContentType=application/vnd.openxmlformats-officedocument.spreadsheetml.worksheet+xml">
        <DigestMethod Algorithm="http://www.w3.org/2000/09/xmldsig#sha1"/>
        <DigestValue>iXzMP0dd5wtNUsBBQS4a4E5VScA=</DigestValue>
      </Reference>
      <Reference URI="/xl/worksheets/sheet10.xml?ContentType=application/vnd.openxmlformats-officedocument.spreadsheetml.worksheet+xml">
        <DigestMethod Algorithm="http://www.w3.org/2000/09/xmldsig#sha1"/>
        <DigestValue>Os5fgad5R7tKGUGXioDMQFkV+uc=</DigestValue>
      </Reference>
      <Reference URI="/xl/worksheets/sheet11.xml?ContentType=application/vnd.openxmlformats-officedocument.spreadsheetml.worksheet+xml">
        <DigestMethod Algorithm="http://www.w3.org/2000/09/xmldsig#sha1"/>
        <DigestValue>BikwlGg9aNdAsluzbqQ4eqmEpj0=</DigestValue>
      </Reference>
      <Reference URI="/xl/worksheets/sheet12.xml?ContentType=application/vnd.openxmlformats-officedocument.spreadsheetml.worksheet+xml">
        <DigestMethod Algorithm="http://www.w3.org/2000/09/xmldsig#sha1"/>
        <DigestValue>14dPpYXkDNywIMM0c/A0nUjH8eE=</DigestValue>
      </Reference>
      <Reference URI="/xl/worksheets/sheet13.xml?ContentType=application/vnd.openxmlformats-officedocument.spreadsheetml.worksheet+xml">
        <DigestMethod Algorithm="http://www.w3.org/2000/09/xmldsig#sha1"/>
        <DigestValue>OXSg1aL6UrOQ+RUqcFWZQjmh0No=</DigestValue>
      </Reference>
      <Reference URI="/xl/worksheets/sheet14.xml?ContentType=application/vnd.openxmlformats-officedocument.spreadsheetml.worksheet+xml">
        <DigestMethod Algorithm="http://www.w3.org/2000/09/xmldsig#sha1"/>
        <DigestValue>fOGCt1VAkTlQOpS0Y6vGjCxh+g8=</DigestValue>
      </Reference>
      <Reference URI="/xl/worksheets/sheet15.xml?ContentType=application/vnd.openxmlformats-officedocument.spreadsheetml.worksheet+xml">
        <DigestMethod Algorithm="http://www.w3.org/2000/09/xmldsig#sha1"/>
        <DigestValue>BtmTZbjO1uI1z0nEKZTJFbiNYVc=</DigestValue>
      </Reference>
      <Reference URI="/xl/worksheets/sheet16.xml?ContentType=application/vnd.openxmlformats-officedocument.spreadsheetml.worksheet+xml">
        <DigestMethod Algorithm="http://www.w3.org/2000/09/xmldsig#sha1"/>
        <DigestValue>3jWX1rIXNna99SpsaGzK6WaZAa8=</DigestValue>
      </Reference>
      <Reference URI="/xl/worksheets/sheet17.xml?ContentType=application/vnd.openxmlformats-officedocument.spreadsheetml.worksheet+xml">
        <DigestMethod Algorithm="http://www.w3.org/2000/09/xmldsig#sha1"/>
        <DigestValue>TF1/rzPqJmjU/UmtjaOBnytX9GA=</DigestValue>
      </Reference>
      <Reference URI="/xl/worksheets/sheet18.xml?ContentType=application/vnd.openxmlformats-officedocument.spreadsheetml.worksheet+xml">
        <DigestMethod Algorithm="http://www.w3.org/2000/09/xmldsig#sha1"/>
        <DigestValue>y/MNPo9R3DNgOYcr8ubdeo5fkZI=</DigestValue>
      </Reference>
      <Reference URI="/xl/worksheets/sheet19.xml?ContentType=application/vnd.openxmlformats-officedocument.spreadsheetml.worksheet+xml">
        <DigestMethod Algorithm="http://www.w3.org/2000/09/xmldsig#sha1"/>
        <DigestValue>hxNHiSRv6C0hCAOqlXhPvJaNUzI=</DigestValue>
      </Reference>
      <Reference URI="/xl/worksheets/sheet2.xml?ContentType=application/vnd.openxmlformats-officedocument.spreadsheetml.worksheet+xml">
        <DigestMethod Algorithm="http://www.w3.org/2000/09/xmldsig#sha1"/>
        <DigestValue>8B4wNzSa+tX63V8Wr8DIWZZpKFs=</DigestValue>
      </Reference>
      <Reference URI="/xl/worksheets/sheet20.xml?ContentType=application/vnd.openxmlformats-officedocument.spreadsheetml.worksheet+xml">
        <DigestMethod Algorithm="http://www.w3.org/2000/09/xmldsig#sha1"/>
        <DigestValue>OD3r4cPbGHFoG2xLbIIxaCtSr00=</DigestValue>
      </Reference>
      <Reference URI="/xl/worksheets/sheet21.xml?ContentType=application/vnd.openxmlformats-officedocument.spreadsheetml.worksheet+xml">
        <DigestMethod Algorithm="http://www.w3.org/2000/09/xmldsig#sha1"/>
        <DigestValue>6UWVPP8dLy3WsFKCRCu2De9Wz0c=</DigestValue>
      </Reference>
      <Reference URI="/xl/worksheets/sheet22.xml?ContentType=application/vnd.openxmlformats-officedocument.spreadsheetml.worksheet+xml">
        <DigestMethod Algorithm="http://www.w3.org/2000/09/xmldsig#sha1"/>
        <DigestValue>YlSkgzRQi5HyALPHhKg/lVIBd+E=</DigestValue>
      </Reference>
      <Reference URI="/xl/worksheets/sheet23.xml?ContentType=application/vnd.openxmlformats-officedocument.spreadsheetml.worksheet+xml">
        <DigestMethod Algorithm="http://www.w3.org/2000/09/xmldsig#sha1"/>
        <DigestValue>zUpSbl9544T9N34YJX9R0JmZYag=</DigestValue>
      </Reference>
      <Reference URI="/xl/worksheets/sheet24.xml?ContentType=application/vnd.openxmlformats-officedocument.spreadsheetml.worksheet+xml">
        <DigestMethod Algorithm="http://www.w3.org/2000/09/xmldsig#sha1"/>
        <DigestValue>vwN6n04gYtKZXmjueb1uubjrIUc=</DigestValue>
      </Reference>
      <Reference URI="/xl/worksheets/sheet25.xml?ContentType=application/vnd.openxmlformats-officedocument.spreadsheetml.worksheet+xml">
        <DigestMethod Algorithm="http://www.w3.org/2000/09/xmldsig#sha1"/>
        <DigestValue>hvvmU6Qkp5ZnQaxdMdEIdU1i1KE=</DigestValue>
      </Reference>
      <Reference URI="/xl/worksheets/sheet26.xml?ContentType=application/vnd.openxmlformats-officedocument.spreadsheetml.worksheet+xml">
        <DigestMethod Algorithm="http://www.w3.org/2000/09/xmldsig#sha1"/>
        <DigestValue>TetpuyC11TJcKNwizbB6pW4FhZI=</DigestValue>
      </Reference>
      <Reference URI="/xl/worksheets/sheet27.xml?ContentType=application/vnd.openxmlformats-officedocument.spreadsheetml.worksheet+xml">
        <DigestMethod Algorithm="http://www.w3.org/2000/09/xmldsig#sha1"/>
        <DigestValue>rlvzJMw9pnrRy+adi1v1Hn9d/VI=</DigestValue>
      </Reference>
      <Reference URI="/xl/worksheets/sheet28.xml?ContentType=application/vnd.openxmlformats-officedocument.spreadsheetml.worksheet+xml">
        <DigestMethod Algorithm="http://www.w3.org/2000/09/xmldsig#sha1"/>
        <DigestValue>DGSxtqm4kLWHOCrLJQkUI17oP64=</DigestValue>
      </Reference>
      <Reference URI="/xl/worksheets/sheet29.xml?ContentType=application/vnd.openxmlformats-officedocument.spreadsheetml.worksheet+xml">
        <DigestMethod Algorithm="http://www.w3.org/2000/09/xmldsig#sha1"/>
        <DigestValue>h1e3vtDTgSwqM5ORLzQndPu4rPM=</DigestValue>
      </Reference>
      <Reference URI="/xl/worksheets/sheet3.xml?ContentType=application/vnd.openxmlformats-officedocument.spreadsheetml.worksheet+xml">
        <DigestMethod Algorithm="http://www.w3.org/2000/09/xmldsig#sha1"/>
        <DigestValue>w9jIFlF9IrAJUhjF160Bir+JlrE=</DigestValue>
      </Reference>
      <Reference URI="/xl/worksheets/sheet30.xml?ContentType=application/vnd.openxmlformats-officedocument.spreadsheetml.worksheet+xml">
        <DigestMethod Algorithm="http://www.w3.org/2000/09/xmldsig#sha1"/>
        <DigestValue>RKTF+wuEdAjodPcaDQISIMCSVuY=</DigestValue>
      </Reference>
      <Reference URI="/xl/worksheets/sheet31.xml?ContentType=application/vnd.openxmlformats-officedocument.spreadsheetml.worksheet+xml">
        <DigestMethod Algorithm="http://www.w3.org/2000/09/xmldsig#sha1"/>
        <DigestValue>aTSKgA/EUThVL3aWN7CPqTwMu6s=</DigestValue>
      </Reference>
      <Reference URI="/xl/worksheets/sheet32.xml?ContentType=application/vnd.openxmlformats-officedocument.spreadsheetml.worksheet+xml">
        <DigestMethod Algorithm="http://www.w3.org/2000/09/xmldsig#sha1"/>
        <DigestValue>YJp05L610sFBOE3PLUkZbTWY5N4=</DigestValue>
      </Reference>
      <Reference URI="/xl/worksheets/sheet33.xml?ContentType=application/vnd.openxmlformats-officedocument.spreadsheetml.worksheet+xml">
        <DigestMethod Algorithm="http://www.w3.org/2000/09/xmldsig#sha1"/>
        <DigestValue>z4jT1mDP+q94zDHQHSPSTzEIraQ=</DigestValue>
      </Reference>
      <Reference URI="/xl/worksheets/sheet34.xml?ContentType=application/vnd.openxmlformats-officedocument.spreadsheetml.worksheet+xml">
        <DigestMethod Algorithm="http://www.w3.org/2000/09/xmldsig#sha1"/>
        <DigestValue>EXfJEs5w/BhqhF+54ejRRDxcxwU=</DigestValue>
      </Reference>
      <Reference URI="/xl/worksheets/sheet35.xml?ContentType=application/vnd.openxmlformats-officedocument.spreadsheetml.worksheet+xml">
        <DigestMethod Algorithm="http://www.w3.org/2000/09/xmldsig#sha1"/>
        <DigestValue>O59b1I32F5B1uqifLrg9okt6lRM=</DigestValue>
      </Reference>
      <Reference URI="/xl/worksheets/sheet36.xml?ContentType=application/vnd.openxmlformats-officedocument.spreadsheetml.worksheet+xml">
        <DigestMethod Algorithm="http://www.w3.org/2000/09/xmldsig#sha1"/>
        <DigestValue>Z3sTVvfaeoaC0KhKmNgH5AA0FUs=</DigestValue>
      </Reference>
      <Reference URI="/xl/worksheets/sheet37.xml?ContentType=application/vnd.openxmlformats-officedocument.spreadsheetml.worksheet+xml">
        <DigestMethod Algorithm="http://www.w3.org/2000/09/xmldsig#sha1"/>
        <DigestValue>Ef6H8ktCaaXECi4rgK/FI6LZw4k=</DigestValue>
      </Reference>
      <Reference URI="/xl/worksheets/sheet38.xml?ContentType=application/vnd.openxmlformats-officedocument.spreadsheetml.worksheet+xml">
        <DigestMethod Algorithm="http://www.w3.org/2000/09/xmldsig#sha1"/>
        <DigestValue>Rfbs8xiUJ+N7mmv/Q9PbBeaeryI=</DigestValue>
      </Reference>
      <Reference URI="/xl/worksheets/sheet39.xml?ContentType=application/vnd.openxmlformats-officedocument.spreadsheetml.worksheet+xml">
        <DigestMethod Algorithm="http://www.w3.org/2000/09/xmldsig#sha1"/>
        <DigestValue>mEegs+WvECBAfTDMI4qJ53dWB8s=</DigestValue>
      </Reference>
      <Reference URI="/xl/worksheets/sheet4.xml?ContentType=application/vnd.openxmlformats-officedocument.spreadsheetml.worksheet+xml">
        <DigestMethod Algorithm="http://www.w3.org/2000/09/xmldsig#sha1"/>
        <DigestValue>tSu4Ys73r9kFxY5RJ8C9MmlajUo=</DigestValue>
      </Reference>
      <Reference URI="/xl/worksheets/sheet5.xml?ContentType=application/vnd.openxmlformats-officedocument.spreadsheetml.worksheet+xml">
        <DigestMethod Algorithm="http://www.w3.org/2000/09/xmldsig#sha1"/>
        <DigestValue>3sJE5vb6mLNTARYZGzIgQs5SZcw=</DigestValue>
      </Reference>
      <Reference URI="/xl/worksheets/sheet6.xml?ContentType=application/vnd.openxmlformats-officedocument.spreadsheetml.worksheet+xml">
        <DigestMethod Algorithm="http://www.w3.org/2000/09/xmldsig#sha1"/>
        <DigestValue>Qvj/48B2NoVXaqkHdgrNJsl3gu8=</DigestValue>
      </Reference>
      <Reference URI="/xl/worksheets/sheet7.xml?ContentType=application/vnd.openxmlformats-officedocument.spreadsheetml.worksheet+xml">
        <DigestMethod Algorithm="http://www.w3.org/2000/09/xmldsig#sha1"/>
        <DigestValue>a5RUKRat2mm80lplVBu8YdBX94c=</DigestValue>
      </Reference>
      <Reference URI="/xl/worksheets/sheet8.xml?ContentType=application/vnd.openxmlformats-officedocument.spreadsheetml.worksheet+xml">
        <DigestMethod Algorithm="http://www.w3.org/2000/09/xmldsig#sha1"/>
        <DigestValue>ZDQiP9IBD+GcvIZkgWxM5qV+5LE=</DigestValue>
      </Reference>
      <Reference URI="/xl/worksheets/sheet9.xml?ContentType=application/vnd.openxmlformats-officedocument.spreadsheetml.worksheet+xml">
        <DigestMethod Algorithm="http://www.w3.org/2000/09/xmldsig#sha1"/>
        <DigestValue>Ns6rRXhMfIKT51nPOI376lFfBnQ=</DigestValue>
      </Reference>
    </Manifest>
    <SignatureProperties>
      <SignatureProperty Id="idSignatureTime" Target="#idPackageSignature">
        <mdssi:SignatureTime>
          <mdssi:Format>YYYY-MM-DDThh:mm:ssTZD</mdssi:Format>
          <mdssi:Value>2016-04-19T13:10:33Z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39</vt:i4>
      </vt:variant>
      <vt:variant>
        <vt:lpstr>Pojmenované oblasti</vt:lpstr>
      </vt:variant>
      <vt:variant>
        <vt:i4>41</vt:i4>
      </vt:variant>
    </vt:vector>
  </HeadingPairs>
  <TitlesOfParts>
    <vt:vector size="80" baseType="lpstr">
      <vt:lpstr>2016-032 - Krycí list rozpočtu</vt:lpstr>
      <vt:lpstr>1 - Kr_101</vt:lpstr>
      <vt:lpstr>101_1_společný</vt:lpstr>
      <vt:lpstr>101_2_hl.přípojnice</vt:lpstr>
      <vt:lpstr>101_3_kobka 1</vt:lpstr>
      <vt:lpstr>101_4_kobka 2</vt:lpstr>
      <vt:lpstr>101_5_kobka 3</vt:lpstr>
      <vt:lpstr>101_6_kobka 4</vt:lpstr>
      <vt:lpstr>101_7_kobka 5</vt:lpstr>
      <vt:lpstr>101_8_kobka 6</vt:lpstr>
      <vt:lpstr>101_9_obch.měření</vt:lpstr>
      <vt:lpstr>2 - Kr_102</vt:lpstr>
      <vt:lpstr>102_1_trafa</vt:lpstr>
      <vt:lpstr>3 - Kr_103</vt:lpstr>
      <vt:lpstr>103_1_společný</vt:lpstr>
      <vt:lpstr>103_2_GU1,2</vt:lpstr>
      <vt:lpstr>103_3_RU.N1</vt:lpstr>
      <vt:lpstr>103_4_RU.N2-6</vt:lpstr>
      <vt:lpstr>103_5_RU.P, RUZ.PV, RUZ.V</vt:lpstr>
      <vt:lpstr>103_6_DMX</vt:lpstr>
      <vt:lpstr>103_7_kab.trasy</vt:lpstr>
      <vt:lpstr>4 - Kr_104</vt:lpstr>
      <vt:lpstr>104_1_společný</vt:lpstr>
      <vt:lpstr>104_2_R04_1-2</vt:lpstr>
      <vt:lpstr>104_3_R04_3</vt:lpstr>
      <vt:lpstr>104_4_R04_4</vt:lpstr>
      <vt:lpstr>5 - Kr_105</vt:lpstr>
      <vt:lpstr>105_1_kamery</vt:lpstr>
      <vt:lpstr>6 - Kr_106</vt:lpstr>
      <vt:lpstr>106_1_společný</vt:lpstr>
      <vt:lpstr>106_2_stav.elinstalace</vt:lpstr>
      <vt:lpstr>106_3_uzemnění</vt:lpstr>
      <vt:lpstr>106_4_hromosvod</vt:lpstr>
      <vt:lpstr>ZTI-S</vt:lpstr>
      <vt:lpstr>ZTI</vt:lpstr>
      <vt:lpstr>VZT</vt:lpstr>
      <vt:lpstr>Stavba-S</vt:lpstr>
      <vt:lpstr>Rekapitulace_1</vt:lpstr>
      <vt:lpstr>Stavba</vt:lpstr>
      <vt:lpstr>'ZTI-S'!CenaCelkemVypocet</vt:lpstr>
      <vt:lpstr>Mena</vt:lpstr>
      <vt:lpstr>'1 - Kr_101'!Názvy_tisku</vt:lpstr>
      <vt:lpstr>'101_1_společný'!Názvy_tisku</vt:lpstr>
      <vt:lpstr>'101_2_hl.přípojnice'!Názvy_tisku</vt:lpstr>
      <vt:lpstr>'101_3_kobka 1'!Názvy_tisku</vt:lpstr>
      <vt:lpstr>'101_4_kobka 2'!Názvy_tisku</vt:lpstr>
      <vt:lpstr>'101_5_kobka 3'!Názvy_tisku</vt:lpstr>
      <vt:lpstr>'101_6_kobka 4'!Názvy_tisku</vt:lpstr>
      <vt:lpstr>'101_7_kobka 5'!Názvy_tisku</vt:lpstr>
      <vt:lpstr>'101_8_kobka 6'!Názvy_tisku</vt:lpstr>
      <vt:lpstr>'101_9_obch.měření'!Názvy_tisku</vt:lpstr>
      <vt:lpstr>'102_1_trafa'!Názvy_tisku</vt:lpstr>
      <vt:lpstr>'103_1_společný'!Názvy_tisku</vt:lpstr>
      <vt:lpstr>'103_2_GU1,2'!Názvy_tisku</vt:lpstr>
      <vt:lpstr>'103_3_RU.N1'!Názvy_tisku</vt:lpstr>
      <vt:lpstr>'103_4_RU.N2-6'!Názvy_tisku</vt:lpstr>
      <vt:lpstr>'103_5_RU.P, RUZ.PV, RUZ.V'!Názvy_tisku</vt:lpstr>
      <vt:lpstr>'103_6_DMX'!Názvy_tisku</vt:lpstr>
      <vt:lpstr>'103_7_kab.trasy'!Názvy_tisku</vt:lpstr>
      <vt:lpstr>'104_1_společný'!Názvy_tisku</vt:lpstr>
      <vt:lpstr>'104_2_R04_1-2'!Názvy_tisku</vt:lpstr>
      <vt:lpstr>'104_3_R04_3'!Názvy_tisku</vt:lpstr>
      <vt:lpstr>'104_4_R04_4'!Názvy_tisku</vt:lpstr>
      <vt:lpstr>'105_1_kamery'!Názvy_tisku</vt:lpstr>
      <vt:lpstr>'106_1_společný'!Názvy_tisku</vt:lpstr>
      <vt:lpstr>'106_2_stav.elinstalace'!Názvy_tisku</vt:lpstr>
      <vt:lpstr>'106_3_uzemnění'!Názvy_tisku</vt:lpstr>
      <vt:lpstr>'106_4_hromosvod'!Názvy_tisku</vt:lpstr>
      <vt:lpstr>'2 - Kr_102'!Názvy_tisku</vt:lpstr>
      <vt:lpstr>'2016-032 - Krycí list rozpočtu'!Názvy_tisku</vt:lpstr>
      <vt:lpstr>'3 - Kr_103'!Názvy_tisku</vt:lpstr>
      <vt:lpstr>'4 - Kr_104'!Názvy_tisku</vt:lpstr>
      <vt:lpstr>'5 - Kr_105'!Názvy_tisku</vt:lpstr>
      <vt:lpstr>'6 - Kr_106'!Názvy_tisku</vt:lpstr>
      <vt:lpstr>PocetMJ</vt:lpstr>
      <vt:lpstr>Projektant</vt:lpstr>
      <vt:lpstr>'ZTI-S'!SazbaDPH1</vt:lpstr>
      <vt:lpstr>SazbaDPH1</vt:lpstr>
      <vt:lpstr>'ZTI-S'!SazbaDPH2</vt:lpstr>
      <vt:lpstr>SazbaDPH2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Hrabec</dc:creator>
  <cp:lastModifiedBy>Ondrůšková Alexandra</cp:lastModifiedBy>
  <cp:lastPrinted>2016-02-23T08:42:21Z</cp:lastPrinted>
  <dcterms:created xsi:type="dcterms:W3CDTF">2016-02-23T05:39:09Z</dcterms:created>
  <dcterms:modified xsi:type="dcterms:W3CDTF">2019-04-17T06:56:18Z</dcterms:modified>
</cp:coreProperties>
</file>