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170" activeTab="1"/>
  </bookViews>
  <sheets>
    <sheet name="Rekapitulace stavby" sheetId="1" r:id="rId1"/>
    <sheet name="36-2016 - MR Pošta" sheetId="2" r:id="rId2"/>
  </sheets>
  <definedNames>
    <definedName name="_xlnm.Print_Titles" localSheetId="1">'36-2016 - MR Pošta'!$123:$123</definedName>
    <definedName name="_xlnm.Print_Titles" localSheetId="0">'Rekapitulace stavby'!$85:$85</definedName>
    <definedName name="_xlnm.Print_Area" localSheetId="1">'36-2016 - MR Pošta'!$C$4:$Q$70,'36-2016 - MR Pošta'!$C$76:$Q$107,'36-2016 - MR Pošta'!$C$113:$Q$182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AY88" i="1"/>
  <c r="AX88"/>
  <c r="BI181" i="2"/>
  <c r="BH181"/>
  <c r="BG181"/>
  <c r="BF181"/>
  <c r="BE181"/>
  <c r="AA181"/>
  <c r="Y181"/>
  <c r="W181"/>
  <c r="BK181"/>
  <c r="N181"/>
  <c r="BI180"/>
  <c r="BH180"/>
  <c r="BG180"/>
  <c r="BF180"/>
  <c r="BE180"/>
  <c r="AA180"/>
  <c r="AA179" s="1"/>
  <c r="Y180"/>
  <c r="Y179" s="1"/>
  <c r="W180"/>
  <c r="W179" s="1"/>
  <c r="BK180"/>
  <c r="BK179" s="1"/>
  <c r="N179" s="1"/>
  <c r="N97" s="1"/>
  <c r="N180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70"/>
  <c r="BH170"/>
  <c r="BG170"/>
  <c r="BF170"/>
  <c r="AA170"/>
  <c r="Y170"/>
  <c r="W170"/>
  <c r="BK170"/>
  <c r="N170"/>
  <c r="BE170" s="1"/>
  <c r="BI169"/>
  <c r="BH169"/>
  <c r="BG169"/>
  <c r="BF169"/>
  <c r="AA169"/>
  <c r="Y169"/>
  <c r="W169"/>
  <c r="BK169"/>
  <c r="N169"/>
  <c r="BE169" s="1"/>
  <c r="BI168"/>
  <c r="BH168"/>
  <c r="BG168"/>
  <c r="BF168"/>
  <c r="AA168"/>
  <c r="Y168"/>
  <c r="W168"/>
  <c r="BK168"/>
  <c r="N168"/>
  <c r="BE168" s="1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BE165"/>
  <c r="AA165"/>
  <c r="Y165"/>
  <c r="W165"/>
  <c r="BK165"/>
  <c r="N165"/>
  <c r="BI164"/>
  <c r="BH164"/>
  <c r="BG164"/>
  <c r="BF164"/>
  <c r="BE164"/>
  <c r="AA164"/>
  <c r="AA163" s="1"/>
  <c r="Y164"/>
  <c r="Y163" s="1"/>
  <c r="W164"/>
  <c r="W163" s="1"/>
  <c r="BK164"/>
  <c r="BK163" s="1"/>
  <c r="N163" s="1"/>
  <c r="N96" s="1"/>
  <c r="N164"/>
  <c r="BI162"/>
  <c r="BH162"/>
  <c r="BG162"/>
  <c r="BF162"/>
  <c r="AA162"/>
  <c r="Y162"/>
  <c r="W162"/>
  <c r="BK162"/>
  <c r="N162"/>
  <c r="BE162" s="1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AA157" s="1"/>
  <c r="Y158"/>
  <c r="Y157" s="1"/>
  <c r="W158"/>
  <c r="W157" s="1"/>
  <c r="BK158"/>
  <c r="BK157" s="1"/>
  <c r="N157" s="1"/>
  <c r="N95" s="1"/>
  <c r="N158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AA143" s="1"/>
  <c r="Y144"/>
  <c r="Y143" s="1"/>
  <c r="W144"/>
  <c r="W143" s="1"/>
  <c r="BK144"/>
  <c r="BK143" s="1"/>
  <c r="N143" s="1"/>
  <c r="N94" s="1"/>
  <c r="N144"/>
  <c r="BI142"/>
  <c r="BH142"/>
  <c r="BG142"/>
  <c r="BF142"/>
  <c r="AA142"/>
  <c r="AA141" s="1"/>
  <c r="Y142"/>
  <c r="Y141" s="1"/>
  <c r="W142"/>
  <c r="W141" s="1"/>
  <c r="BK142"/>
  <c r="BK141" s="1"/>
  <c r="N141" s="1"/>
  <c r="N93" s="1"/>
  <c r="N142"/>
  <c r="BE142" s="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AA138" s="1"/>
  <c r="Y139"/>
  <c r="Y138" s="1"/>
  <c r="W139"/>
  <c r="W138" s="1"/>
  <c r="BK139"/>
  <c r="BK138" s="1"/>
  <c r="N138" s="1"/>
  <c r="N92" s="1"/>
  <c r="N139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AA131" s="1"/>
  <c r="Y132"/>
  <c r="Y131" s="1"/>
  <c r="W132"/>
  <c r="W131" s="1"/>
  <c r="BK132"/>
  <c r="BK131" s="1"/>
  <c r="N131" s="1"/>
  <c r="N91" s="1"/>
  <c r="N132"/>
  <c r="BE132" s="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AA128"/>
  <c r="AA127" s="1"/>
  <c r="Y128"/>
  <c r="Y127" s="1"/>
  <c r="W128"/>
  <c r="W127" s="1"/>
  <c r="BK128"/>
  <c r="BK127" s="1"/>
  <c r="N127" s="1"/>
  <c r="N90" s="1"/>
  <c r="N128"/>
  <c r="BE128" s="1"/>
  <c r="BI126"/>
  <c r="BH126"/>
  <c r="BG126"/>
  <c r="BF126"/>
  <c r="AA126"/>
  <c r="AA125" s="1"/>
  <c r="Y126"/>
  <c r="Y125" s="1"/>
  <c r="Y124" s="1"/>
  <c r="W126"/>
  <c r="W125" s="1"/>
  <c r="BK126"/>
  <c r="BK125" s="1"/>
  <c r="N126"/>
  <c r="BE126" s="1"/>
  <c r="F118"/>
  <c r="F116"/>
  <c r="BI105"/>
  <c r="BH105"/>
  <c r="BG105"/>
  <c r="BE105"/>
  <c r="BI104"/>
  <c r="BH104"/>
  <c r="BG104"/>
  <c r="BF104"/>
  <c r="BI103"/>
  <c r="BH103"/>
  <c r="BG103"/>
  <c r="BF103"/>
  <c r="BI102"/>
  <c r="BH102"/>
  <c r="BG102"/>
  <c r="BF102"/>
  <c r="BI101"/>
  <c r="BH101"/>
  <c r="BG101"/>
  <c r="BF101"/>
  <c r="BI100"/>
  <c r="H36" s="1"/>
  <c r="BD88" i="1" s="1"/>
  <c r="BD87" s="1"/>
  <c r="BH100" i="2"/>
  <c r="BG100"/>
  <c r="H34" s="1"/>
  <c r="BB88" i="1" s="1"/>
  <c r="BB87" s="1"/>
  <c r="BF100" i="2"/>
  <c r="F81"/>
  <c r="F79"/>
  <c r="O21"/>
  <c r="E21"/>
  <c r="M121" s="1"/>
  <c r="O20"/>
  <c r="O18"/>
  <c r="E18"/>
  <c r="M120" s="1"/>
  <c r="O17"/>
  <c r="O15"/>
  <c r="E15"/>
  <c r="F121" s="1"/>
  <c r="O14"/>
  <c r="O12"/>
  <c r="E12"/>
  <c r="F120" s="1"/>
  <c r="O11"/>
  <c r="O9"/>
  <c r="M118" s="1"/>
  <c r="F6"/>
  <c r="F115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H35" i="2" l="1"/>
  <c r="BC88" i="1" s="1"/>
  <c r="BC87" s="1"/>
  <c r="AY87" s="1"/>
  <c r="W35"/>
  <c r="N125" i="2"/>
  <c r="N89" s="1"/>
  <c r="BK124"/>
  <c r="N124" s="1"/>
  <c r="N88" s="1"/>
  <c r="W124"/>
  <c r="AU88" i="1" s="1"/>
  <c r="AU87" s="1"/>
  <c r="AA124" i="2"/>
  <c r="W33" i="1"/>
  <c r="AX87"/>
  <c r="M81" i="2"/>
  <c r="M83"/>
  <c r="M84"/>
  <c r="F78"/>
  <c r="F83"/>
  <c r="F84"/>
  <c r="W34" i="1" l="1"/>
  <c r="BF105" i="2"/>
  <c r="BE104"/>
  <c r="BE103"/>
  <c r="BE102"/>
  <c r="BE101"/>
  <c r="M27"/>
  <c r="BE100" l="1"/>
  <c r="M33"/>
  <c r="AW88" i="1" s="1"/>
  <c r="H33" i="2"/>
  <c r="BA88" i="1" s="1"/>
  <c r="BA87" s="1"/>
  <c r="M28" i="2" l="1"/>
  <c r="L107"/>
  <c r="AW87" i="1"/>
  <c r="AK32" s="1"/>
  <c r="W32"/>
  <c r="M32" i="2"/>
  <c r="AV88" i="1" s="1"/>
  <c r="AT88" s="1"/>
  <c r="H32" i="2"/>
  <c r="AZ88" i="1" s="1"/>
  <c r="AZ87" s="1"/>
  <c r="AS88" l="1"/>
  <c r="AS87" s="1"/>
  <c r="M30" i="2"/>
  <c r="AV87" i="1"/>
  <c r="AT87" l="1"/>
  <c r="AG88"/>
  <c r="L38" i="2"/>
  <c r="AN88" i="1" l="1"/>
  <c r="AG87"/>
  <c r="AN87" l="1"/>
  <c r="AK26"/>
  <c r="CD92" l="1"/>
  <c r="AV92"/>
  <c r="BY92" s="1"/>
  <c r="CD94"/>
  <c r="AV94"/>
  <c r="BY94" s="1"/>
  <c r="AV91"/>
  <c r="BY91" s="1"/>
  <c r="CD91"/>
  <c r="CD93"/>
  <c r="AV93"/>
  <c r="BY93" s="1"/>
  <c r="AK27" l="1"/>
  <c r="AK29" s="1"/>
  <c r="AG96"/>
  <c r="AK31"/>
  <c r="W31"/>
  <c r="AK37" l="1"/>
  <c r="AN96"/>
</calcChain>
</file>

<file path=xl/sharedStrings.xml><?xml version="1.0" encoding="utf-8"?>
<sst xmlns="http://schemas.openxmlformats.org/spreadsheetml/2006/main" count="1014" uniqueCount="284">
  <si>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</si>
  <si>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</si>
  <si>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</si>
  <si>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</si>
  <si>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</si>
  <si>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</si>
  <si>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</si>
  <si>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</si>
  <si>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</si>
  <si>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</si>
  <si>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</si>
  <si>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</si>
  <si>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</si>
  <si>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</si>
  <si>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</si>
  <si>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54T0_36/2016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</si>
  <si>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</si>
  <si>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</si>
  <si>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MR Pošta</t>
  </si>
  <si>
    <t>0,1</t>
  </si>
  <si>
    <t>JKSO:</t>
  </si>
  <si>
    <t>CC-CZ:</t>
  </si>
  <si>
    <t>1</t>
  </si>
  <si>
    <t>Místo:</t>
  </si>
  <si>
    <t xml:space="preserve"> </t>
  </si>
  <si>
    <t>Datum:</t>
  </si>
  <si>
    <t>10.3.2016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</si>
  <si>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</si>
  <si>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</si>
  <si>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</si>
  <si>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</si>
  <si>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</si>
  <si>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</si>
  <si>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</si>
  <si>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</si>
  <si>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</si>
  <si>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</si>
  <si>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</si>
  <si>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</si>
  <si>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</si>
  <si>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</si>
  <si>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</si>
  <si>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</si>
  <si>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</si>
  <si>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</si>
  <si>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</si>
  <si>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</si>
  <si>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</si>
  <si>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</si>
  <si>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</si>
  <si>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</si>
  <si>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</si>
  <si>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</si>
  <si>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</si>
  <si>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</si>
  <si>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</si>
  <si>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</si>
  <si>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</si>
  <si>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</si>
  <si>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</si>
  <si>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</si>
  <si>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</si>
  <si>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</si>
  <si>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</si>
  <si>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</si>
  <si>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</si>
  <si>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</si>
  <si>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</si>
  <si>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</si>
  <si>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</si>
  <si>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</si>
  <si>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</si>
  <si>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</si>
  <si>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</si>
  <si>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</si>
  <si>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</si>
  <si>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</si>
  <si>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</si>
  <si>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</si>
  <si>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</si>
  <si>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{68654553-9f5d-460f-a5fc-8f4e07fc8e86}</t>
  </si>
  <si>
    <t>{00000000-0000-0000-0000-000000000000}</t>
  </si>
  <si>
    <t>36/2016</t>
  </si>
  <si>
    <t>{792d38e0-d468-4184-8415-17fc4c4d090f}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</si>
  <si>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</si>
  <si>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</si>
  <si>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</si>
  <si>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</si>
  <si>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</si>
  <si>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</si>
  <si>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Zpět na list:</t>
  </si>
  <si>
    <t>2</t>
  </si>
  <si>
    <t>KRYCÍ LIST ROZPOČTU</t>
  </si>
  <si>
    <t>Objekt:</t>
  </si>
  <si>
    <t>36/2016 - MR Pošta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</si>
  <si>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</si>
  <si>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</si>
  <si>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</si>
  <si>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</si>
  <si>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</si>
  <si>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</si>
  <si>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D1 - Rozváděč R22</t>
  </si>
  <si>
    <t>D2 - Uzemňovací rozvody:</t>
  </si>
  <si>
    <t>D3 - Úpravy podlahy a stěn:</t>
  </si>
  <si>
    <t>D4 - Ostatní:</t>
  </si>
  <si>
    <t>D5 - Rozváděč DMX</t>
  </si>
  <si>
    <t>D6 - Kabeláž pro nový rozváděč R22</t>
  </si>
  <si>
    <t>D7 - Demontáže</t>
  </si>
  <si>
    <t>D8 - Provizorní stav</t>
  </si>
  <si>
    <t>D9 - Dokumentace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</si>
  <si>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</si>
  <si>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</si>
  <si>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</si>
  <si>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</si>
  <si>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</si>
  <si>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</si>
  <si>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</si>
  <si>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</si>
  <si>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</si>
  <si>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</si>
  <si>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</si>
  <si>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</si>
  <si>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</si>
  <si>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</si>
  <si>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</si>
  <si>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</si>
  <si>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</si>
  <si>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</si>
  <si>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Pol1</t>
  </si>
  <si>
    <t>Dodávka a montáž rozváděče R22 - 7 polí (včetně parametrizace, nastavení a uvedení ochran do provozu)</t>
  </si>
  <si>
    <t>ks</t>
  </si>
  <si>
    <t>4</t>
  </si>
  <si>
    <t>Pol2</t>
  </si>
  <si>
    <t>Zemnící pásek FeZn 30x4</t>
  </si>
  <si>
    <t>kg</t>
  </si>
  <si>
    <t>Pol3</t>
  </si>
  <si>
    <t>Svorka pro pospoj. SR 02</t>
  </si>
  <si>
    <t>3</t>
  </si>
  <si>
    <t>Pol4</t>
  </si>
  <si>
    <t>Barva syntetická email</t>
  </si>
  <si>
    <t>Pol5</t>
  </si>
  <si>
    <t>Zhotovení děr v betonové podlaze (4x 420x385, 1x 350x320, 1x 100x100)</t>
  </si>
  <si>
    <t>5</t>
  </si>
  <si>
    <t>Pol50</t>
  </si>
  <si>
    <t>Svařovaný rám pod rozváděč</t>
  </si>
  <si>
    <t>klp</t>
  </si>
  <si>
    <t>-1355446689</t>
  </si>
  <si>
    <t>Pol6</t>
  </si>
  <si>
    <t>Zabetonování děr po svávajícím vn rozváděči</t>
  </si>
  <si>
    <t>6</t>
  </si>
  <si>
    <t>Pol7</t>
  </si>
  <si>
    <t>Sanace podlah přípravkem Reoclean</t>
  </si>
  <si>
    <t>m2</t>
  </si>
  <si>
    <t>7</t>
  </si>
  <si>
    <t>Pol8</t>
  </si>
  <si>
    <t>Opravit omítky</t>
  </si>
  <si>
    <t>8</t>
  </si>
  <si>
    <t>Pol9</t>
  </si>
  <si>
    <t>Vymalovat nátěrem Primalex</t>
  </si>
  <si>
    <t>9</t>
  </si>
  <si>
    <t>Pol10</t>
  </si>
  <si>
    <t>Dielektrický koberec</t>
  </si>
  <si>
    <t>Pol11</t>
  </si>
  <si>
    <t>Přesun přímotopů</t>
  </si>
  <si>
    <t>11</t>
  </si>
  <si>
    <t>Pol12</t>
  </si>
  <si>
    <t>Relé 4P, 24V DC</t>
  </si>
  <si>
    <t>12</t>
  </si>
  <si>
    <t>Pol13</t>
  </si>
  <si>
    <t>Kabel AXEKVCEY 240mm2 včetně montáže</t>
  </si>
  <si>
    <t>m</t>
  </si>
  <si>
    <t>13</t>
  </si>
  <si>
    <t>Pol14</t>
  </si>
  <si>
    <t>Kabel. soubor POLT 24D/1X1-CEE05 včetně montáže</t>
  </si>
  <si>
    <t>14</t>
  </si>
  <si>
    <t>Pol15</t>
  </si>
  <si>
    <t>Kabel AXEKVCEY 70mm2 včetně montáže</t>
  </si>
  <si>
    <t>Pol16</t>
  </si>
  <si>
    <t>Kabel. soubor POLT 24C/1X1-CEE05 včetně montáže</t>
  </si>
  <si>
    <t>16</t>
  </si>
  <si>
    <t>Pol17</t>
  </si>
  <si>
    <t>Kabel CYKCY-O 4x2,5 včetně montáže</t>
  </si>
  <si>
    <t>17</t>
  </si>
  <si>
    <t>Pol18</t>
  </si>
  <si>
    <t>Kabel CYKCY-O 4x4 včetně montáže</t>
  </si>
  <si>
    <t>1576353880</t>
  </si>
  <si>
    <t>Pol19</t>
  </si>
  <si>
    <t>Kabel CYKY-O 2x2,5 včetně montáže</t>
  </si>
  <si>
    <t>19</t>
  </si>
  <si>
    <t>Pol20</t>
  </si>
  <si>
    <t>Kabel CYKY-O 2x6 včetně montáže</t>
  </si>
  <si>
    <t>20</t>
  </si>
  <si>
    <t>Pol22</t>
  </si>
  <si>
    <t>Kabel JYTY-O 19x1 včetně montáže</t>
  </si>
  <si>
    <t>22</t>
  </si>
  <si>
    <t>Pol23</t>
  </si>
  <si>
    <t>Kabel JYTY-O 30x1 včetně montáže</t>
  </si>
  <si>
    <t>23</t>
  </si>
  <si>
    <t>Pol24</t>
  </si>
  <si>
    <t>Kabel JYTY-O 7x1 včetně montáže</t>
  </si>
  <si>
    <t>24</t>
  </si>
  <si>
    <t>Pol25</t>
  </si>
  <si>
    <t>Elektroinstalační lišty včetně montáže</t>
  </si>
  <si>
    <t>25</t>
  </si>
  <si>
    <t>Pol26</t>
  </si>
  <si>
    <t>Elektroinstalační trubky průměr 16 mm včetně montáže</t>
  </si>
  <si>
    <t>26</t>
  </si>
  <si>
    <t>Pol27</t>
  </si>
  <si>
    <t>Demontáž stávající vn rozvodny - 7 polí</t>
  </si>
  <si>
    <t>kpl</t>
  </si>
  <si>
    <t>27</t>
  </si>
  <si>
    <t>Pol28</t>
  </si>
  <si>
    <t>Demontáž vodiče Cu izolovaný 240mm2</t>
  </si>
  <si>
    <t>28</t>
  </si>
  <si>
    <t>Pol29</t>
  </si>
  <si>
    <t>Demontáž vodiče Cu izolovaný 70mm2</t>
  </si>
  <si>
    <t>29</t>
  </si>
  <si>
    <t>Pol30</t>
  </si>
  <si>
    <t>Demontáž měděných kabelů do 10 mm2</t>
  </si>
  <si>
    <t>30</t>
  </si>
  <si>
    <t>Pol31</t>
  </si>
  <si>
    <t>Demontáž zemnícího pásku FeZn 30x4</t>
  </si>
  <si>
    <t>31</t>
  </si>
  <si>
    <t>Pol32</t>
  </si>
  <si>
    <t>32</t>
  </si>
  <si>
    <t>Pol33</t>
  </si>
  <si>
    <t>Kabel AXEKVCEY 240mm2 včetně montáže a demontáže</t>
  </si>
  <si>
    <t>33</t>
  </si>
  <si>
    <t>Pol34</t>
  </si>
  <si>
    <t>Kabel. soubor POLT 24D/1X1-CEE05 včetně montáže a demontáže</t>
  </si>
  <si>
    <t>34</t>
  </si>
  <si>
    <t>Pol35</t>
  </si>
  <si>
    <t>Kabel AXEKVCEY 70mm2 včetně montáže a demontáže</t>
  </si>
  <si>
    <t>35</t>
  </si>
  <si>
    <t>Pol36</t>
  </si>
  <si>
    <t>Kabel. soubor POLT 24C/1X1-CEE05  včetně montáže a demontáže</t>
  </si>
  <si>
    <t>36</t>
  </si>
  <si>
    <t>Pol37</t>
  </si>
  <si>
    <t>Kabel CYKCY-O 4x2,5 včetně montáže a demontáže</t>
  </si>
  <si>
    <t>37</t>
  </si>
  <si>
    <t>Pol38</t>
  </si>
  <si>
    <t>Kabel CYKCY-O 4x4 včetně montáže a demontáže</t>
  </si>
  <si>
    <t>1183694177</t>
  </si>
  <si>
    <t>Pol39</t>
  </si>
  <si>
    <t>Kabel CYKY-O 2x2,5 včetně montáže a demontáže</t>
  </si>
  <si>
    <t>39</t>
  </si>
  <si>
    <t>Pol40</t>
  </si>
  <si>
    <t>Kabel CYKY-O 2x6 včetně montáže a demontáže</t>
  </si>
  <si>
    <t>40</t>
  </si>
  <si>
    <t>Pol42</t>
  </si>
  <si>
    <t>Kabel JYTY-O 19x1 včetně montáže a demontáže</t>
  </si>
  <si>
    <t>42</t>
  </si>
  <si>
    <t>Pol43</t>
  </si>
  <si>
    <t>Kabel JYTY-O 30x1 včetně montáže a demontáže</t>
  </si>
  <si>
    <t>43</t>
  </si>
  <si>
    <t>Pol44</t>
  </si>
  <si>
    <t>Kabel JYTY-O 7x1 včetně montáže a demontáže</t>
  </si>
  <si>
    <t>44</t>
  </si>
  <si>
    <t>Pol45</t>
  </si>
  <si>
    <t>Zemnící pásek FeZn 30x4 včetně montáže a demontáže</t>
  </si>
  <si>
    <t>45</t>
  </si>
  <si>
    <t>Pol46</t>
  </si>
  <si>
    <t>Chránička HDPE 110 včetně pokládky a demontáže</t>
  </si>
  <si>
    <t>46</t>
  </si>
  <si>
    <t>Pol47</t>
  </si>
  <si>
    <t>Chránička HDPE 50 včetně pokládky a demontáže</t>
  </si>
  <si>
    <t>47</t>
  </si>
  <si>
    <t>Pol48</t>
  </si>
  <si>
    <t>Dodavatelská dokumentace vyspecifikované technologie včetně dokumentace skutečného stavu</t>
  </si>
  <si>
    <t>48</t>
  </si>
  <si>
    <t>Pol49</t>
  </si>
  <si>
    <t>Zkoušky, měření, revize včetně získání průkazu způsobilosti UTZ</t>
  </si>
  <si>
    <t>49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</si>
  <si>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</si>
  <si>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</si>
  <si>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</si>
  <si>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</si>
  <si>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</si>
  <si>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</si>
  <si>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</si>
  <si>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</si>
  <si>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Celkové náklady za stavbu </t>
  </si>
  <si>
    <t>Celkové náklady za stavbu</t>
  </si>
  <si>
    <t>Pronájem, montáž a demontáž provizorního rozváděče R22 - 7 polí (včetně kontejneru, parametrizace, nastavení a uvedení ochran do provozu)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</si>
</sst>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>
      <alignment vertical="center"/>
    </xf>
    <xf numFmtId="0" fontId="2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2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center" vertical="center"/>
    </xf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vertical="center"/>
    </xf>
    <xf numFmtId="4" fontId="25" fillId="0" borderId="0" xfId="0" applyNumberFormat="1" applyFont="1" applyFill="1" applyBorder="1" applyAlignment="1" applyProtection="1">
      <alignment vertical="center"/>
      <protection locked="0"/>
    </xf>
    <xf numFmtId="4" fontId="25" fillId="0" borderId="0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20" fillId="6" borderId="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2" borderId="0" xfId="1" applyFont="1" applyFill="1" applyAlignment="1" applyProtection="1">
      <alignment horizontal="center" vertical="center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9DF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507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89DFE.tmp" descr="C:\KROSplusData\System\Temp\rad89DF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5073.tmp" descr="C:\KROSplusData\System\Temp\radE507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81" activePane="bottomLeft" state="frozen"/>
      <selection pane="bottomLeft" activeCell="C97" sqref="C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3" t="s">
        <v>0</v>
      </c>
      <c r="B1" s="154"/>
      <c r="C1" s="154"/>
      <c r="D1" s="155" t="s">
        <v>1</v>
      </c>
      <c r="E1" s="154"/>
      <c r="F1" s="154"/>
      <c r="G1" s="154"/>
      <c r="H1" s="154"/>
      <c r="I1" s="154"/>
      <c r="J1" s="154"/>
      <c r="K1" s="152" t="s">
        <v>274</v>
      </c>
      <c r="L1" s="152"/>
      <c r="M1" s="152"/>
      <c r="N1" s="152"/>
      <c r="O1" s="152"/>
      <c r="P1" s="152"/>
      <c r="Q1" s="152"/>
      <c r="R1" s="152"/>
      <c r="S1" s="152"/>
      <c r="T1" s="154"/>
      <c r="U1" s="154"/>
      <c r="V1" s="154"/>
      <c r="W1" s="152" t="s">
        <v>275</v>
      </c>
      <c r="X1" s="152"/>
      <c r="Y1" s="152"/>
      <c r="Z1" s="152"/>
      <c r="AA1" s="152"/>
      <c r="AB1" s="152"/>
      <c r="AC1" s="152"/>
      <c r="AD1" s="152"/>
      <c r="AE1" s="152"/>
      <c r="AF1" s="152"/>
      <c r="AG1" s="154"/>
      <c r="AH1" s="154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9" t="s">
        <v>2</v>
      </c>
      <c r="BB1" s="9" t="s">
        <v>3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4</v>
      </c>
      <c r="BU1" s="11" t="s">
        <v>4</v>
      </c>
    </row>
    <row r="2" spans="1:73" ht="36.950000000000003" customHeight="1">
      <c r="C2" s="163" t="s">
        <v>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R2" s="198" t="s">
        <v>6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2" t="s">
        <v>7</v>
      </c>
      <c r="BT2" s="12" t="s">
        <v>8</v>
      </c>
    </row>
    <row r="3" spans="1:73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7</v>
      </c>
      <c r="BT3" s="12" t="s">
        <v>9</v>
      </c>
    </row>
    <row r="4" spans="1:73" ht="36.950000000000003" customHeight="1">
      <c r="B4" s="16"/>
      <c r="C4" s="165" t="s">
        <v>10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8"/>
      <c r="AS4" s="19" t="s">
        <v>11</v>
      </c>
      <c r="BE4" s="20" t="s">
        <v>12</v>
      </c>
      <c r="BS4" s="12" t="s">
        <v>13</v>
      </c>
    </row>
    <row r="5" spans="1:73" ht="14.45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170" t="s">
        <v>15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7"/>
      <c r="AQ5" s="18"/>
      <c r="BE5" s="167" t="s">
        <v>16</v>
      </c>
      <c r="BS5" s="12" t="s">
        <v>7</v>
      </c>
    </row>
    <row r="6" spans="1:73" ht="36.950000000000003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171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7"/>
      <c r="AQ6" s="18"/>
      <c r="BE6" s="164"/>
      <c r="BS6" s="12" t="s">
        <v>19</v>
      </c>
    </row>
    <row r="7" spans="1:73" ht="14.45" customHeight="1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3</v>
      </c>
      <c r="AO7" s="17"/>
      <c r="AP7" s="17"/>
      <c r="AQ7" s="18"/>
      <c r="BE7" s="164"/>
      <c r="BS7" s="12" t="s">
        <v>22</v>
      </c>
    </row>
    <row r="8" spans="1:73" ht="14.45" customHeight="1">
      <c r="B8" s="16"/>
      <c r="C8" s="17"/>
      <c r="D8" s="24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25</v>
      </c>
      <c r="AL8" s="17"/>
      <c r="AM8" s="17"/>
      <c r="AN8" s="25" t="s">
        <v>26</v>
      </c>
      <c r="AO8" s="17"/>
      <c r="AP8" s="17"/>
      <c r="AQ8" s="18"/>
      <c r="BE8" s="164"/>
      <c r="BS8" s="12" t="s">
        <v>27</v>
      </c>
    </row>
    <row r="9" spans="1:73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8"/>
      <c r="BE9" s="164"/>
      <c r="BS9" s="12" t="s">
        <v>28</v>
      </c>
    </row>
    <row r="10" spans="1:73" ht="14.45" customHeight="1">
      <c r="B10" s="16"/>
      <c r="C10" s="17"/>
      <c r="D10" s="24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30</v>
      </c>
      <c r="AL10" s="17"/>
      <c r="AM10" s="17"/>
      <c r="AN10" s="22" t="s">
        <v>3</v>
      </c>
      <c r="AO10" s="17"/>
      <c r="AP10" s="17"/>
      <c r="AQ10" s="18"/>
      <c r="BE10" s="164"/>
      <c r="BS10" s="12" t="s">
        <v>19</v>
      </c>
    </row>
    <row r="11" spans="1:73" ht="18.399999999999999" customHeight="1">
      <c r="B11" s="16"/>
      <c r="C11" s="17"/>
      <c r="D11" s="17"/>
      <c r="E11" s="22" t="s">
        <v>24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31</v>
      </c>
      <c r="AL11" s="17"/>
      <c r="AM11" s="17"/>
      <c r="AN11" s="22" t="s">
        <v>3</v>
      </c>
      <c r="AO11" s="17"/>
      <c r="AP11" s="17"/>
      <c r="AQ11" s="18"/>
      <c r="BE11" s="164"/>
      <c r="BS11" s="12" t="s">
        <v>19</v>
      </c>
    </row>
    <row r="12" spans="1:73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"/>
      <c r="BE12" s="164"/>
      <c r="BS12" s="12" t="s">
        <v>19</v>
      </c>
    </row>
    <row r="13" spans="1:73" ht="14.45" customHeight="1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30</v>
      </c>
      <c r="AL13" s="17"/>
      <c r="AM13" s="17"/>
      <c r="AN13" s="26" t="s">
        <v>33</v>
      </c>
      <c r="AO13" s="17"/>
      <c r="AP13" s="17"/>
      <c r="AQ13" s="18"/>
      <c r="BE13" s="164"/>
      <c r="BS13" s="12" t="s">
        <v>19</v>
      </c>
    </row>
    <row r="14" spans="1:73" ht="15">
      <c r="B14" s="16"/>
      <c r="C14" s="17"/>
      <c r="D14" s="17"/>
      <c r="E14" s="172" t="s">
        <v>33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4" t="s">
        <v>31</v>
      </c>
      <c r="AL14" s="17"/>
      <c r="AM14" s="17"/>
      <c r="AN14" s="26" t="s">
        <v>33</v>
      </c>
      <c r="AO14" s="17"/>
      <c r="AP14" s="17"/>
      <c r="AQ14" s="18"/>
      <c r="BE14" s="164"/>
      <c r="BS14" s="12" t="s">
        <v>19</v>
      </c>
    </row>
    <row r="15" spans="1:73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8"/>
      <c r="BE15" s="164"/>
      <c r="BS15" s="12" t="s">
        <v>4</v>
      </c>
    </row>
    <row r="16" spans="1:73" ht="14.45" customHeight="1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30</v>
      </c>
      <c r="AL16" s="17"/>
      <c r="AM16" s="17"/>
      <c r="AN16" s="22" t="s">
        <v>3</v>
      </c>
      <c r="AO16" s="17"/>
      <c r="AP16" s="17"/>
      <c r="AQ16" s="18"/>
      <c r="BE16" s="164"/>
      <c r="BS16" s="12" t="s">
        <v>4</v>
      </c>
    </row>
    <row r="17" spans="2:71" ht="18.399999999999999" customHeight="1">
      <c r="B17" s="16"/>
      <c r="C17" s="17"/>
      <c r="D17" s="17"/>
      <c r="E17" s="22" t="s">
        <v>24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31</v>
      </c>
      <c r="AL17" s="17"/>
      <c r="AM17" s="17"/>
      <c r="AN17" s="22" t="s">
        <v>3</v>
      </c>
      <c r="AO17" s="17"/>
      <c r="AP17" s="17"/>
      <c r="AQ17" s="18"/>
      <c r="BE17" s="164"/>
      <c r="BS17" s="12" t="s">
        <v>35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8"/>
      <c r="BE18" s="164"/>
      <c r="BS18" s="12" t="s">
        <v>7</v>
      </c>
    </row>
    <row r="19" spans="2:71" ht="14.45" customHeight="1">
      <c r="B19" s="16"/>
      <c r="C19" s="17"/>
      <c r="D19" s="24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30</v>
      </c>
      <c r="AL19" s="17"/>
      <c r="AM19" s="17"/>
      <c r="AN19" s="22" t="s">
        <v>3</v>
      </c>
      <c r="AO19" s="17"/>
      <c r="AP19" s="17"/>
      <c r="AQ19" s="18"/>
      <c r="BE19" s="164"/>
      <c r="BS19" s="12" t="s">
        <v>7</v>
      </c>
    </row>
    <row r="20" spans="2:71" ht="18.399999999999999" customHeight="1">
      <c r="B20" s="16"/>
      <c r="C20" s="17"/>
      <c r="D20" s="17"/>
      <c r="E20" s="22" t="s">
        <v>24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31</v>
      </c>
      <c r="AL20" s="17"/>
      <c r="AM20" s="17"/>
      <c r="AN20" s="22" t="s">
        <v>3</v>
      </c>
      <c r="AO20" s="17"/>
      <c r="AP20" s="17"/>
      <c r="AQ20" s="18"/>
      <c r="BE20" s="164"/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8"/>
      <c r="BE21" s="164"/>
    </row>
    <row r="22" spans="2:71" ht="15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8"/>
      <c r="BE22" s="164"/>
    </row>
    <row r="23" spans="2:71" ht="22.5" customHeight="1">
      <c r="B23" s="16"/>
      <c r="C23" s="17"/>
      <c r="D23" s="17"/>
      <c r="E23" s="173" t="s">
        <v>3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7"/>
      <c r="AP23" s="17"/>
      <c r="AQ23" s="18"/>
      <c r="BE23" s="164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8"/>
      <c r="BE24" s="164"/>
    </row>
    <row r="25" spans="2:71" ht="6.95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8"/>
      <c r="BE25" s="164"/>
    </row>
    <row r="26" spans="2:71" ht="14.45" customHeight="1">
      <c r="B26" s="16"/>
      <c r="C26" s="17"/>
      <c r="D26" s="28" t="s">
        <v>38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4">
        <f>ROUND(AG87,2)</f>
        <v>0</v>
      </c>
      <c r="AL26" s="166"/>
      <c r="AM26" s="166"/>
      <c r="AN26" s="166"/>
      <c r="AO26" s="166"/>
      <c r="AP26" s="17"/>
      <c r="AQ26" s="18"/>
      <c r="BE26" s="164"/>
    </row>
    <row r="27" spans="2:71" ht="14.45" customHeight="1">
      <c r="B27" s="16"/>
      <c r="C27" s="17"/>
      <c r="D27" s="28" t="s">
        <v>39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4">
        <f>ROUND(AG90,2)</f>
        <v>0</v>
      </c>
      <c r="AL27" s="166"/>
      <c r="AM27" s="166"/>
      <c r="AN27" s="166"/>
      <c r="AO27" s="166"/>
      <c r="AP27" s="17"/>
      <c r="AQ27" s="18"/>
      <c r="BE27" s="164"/>
    </row>
    <row r="28" spans="2:71" s="1" customFormat="1" ht="6.95" customHeigh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BE28" s="168"/>
    </row>
    <row r="29" spans="2:71" s="1" customFormat="1" ht="25.9" customHeight="1">
      <c r="B29" s="29"/>
      <c r="C29" s="30"/>
      <c r="D29" s="32" t="s">
        <v>40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5">
        <f>ROUND(AK26+AK27,2)</f>
        <v>0</v>
      </c>
      <c r="AL29" s="176"/>
      <c r="AM29" s="176"/>
      <c r="AN29" s="176"/>
      <c r="AO29" s="176"/>
      <c r="AP29" s="30"/>
      <c r="AQ29" s="31"/>
      <c r="BE29" s="168"/>
    </row>
    <row r="30" spans="2:71" s="1" customFormat="1" ht="6.95" customHeight="1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  <c r="BE30" s="168"/>
    </row>
    <row r="31" spans="2:71" s="2" customFormat="1" ht="14.45" customHeight="1">
      <c r="B31" s="34"/>
      <c r="C31" s="35"/>
      <c r="D31" s="36" t="s">
        <v>41</v>
      </c>
      <c r="E31" s="35"/>
      <c r="F31" s="36" t="s">
        <v>42</v>
      </c>
      <c r="G31" s="35"/>
      <c r="H31" s="35"/>
      <c r="I31" s="35"/>
      <c r="J31" s="35"/>
      <c r="K31" s="35"/>
      <c r="L31" s="177">
        <v>0.21</v>
      </c>
      <c r="M31" s="178"/>
      <c r="N31" s="178"/>
      <c r="O31" s="178"/>
      <c r="P31" s="35"/>
      <c r="Q31" s="35"/>
      <c r="R31" s="35"/>
      <c r="S31" s="35"/>
      <c r="T31" s="38" t="s">
        <v>43</v>
      </c>
      <c r="U31" s="35"/>
      <c r="V31" s="35"/>
      <c r="W31" s="179">
        <f>ROUND(AZ87+SUM(CD91:CD95),2)</f>
        <v>0</v>
      </c>
      <c r="X31" s="178"/>
      <c r="Y31" s="178"/>
      <c r="Z31" s="178"/>
      <c r="AA31" s="178"/>
      <c r="AB31" s="178"/>
      <c r="AC31" s="178"/>
      <c r="AD31" s="178"/>
      <c r="AE31" s="178"/>
      <c r="AF31" s="35"/>
      <c r="AG31" s="35"/>
      <c r="AH31" s="35"/>
      <c r="AI31" s="35"/>
      <c r="AJ31" s="35"/>
      <c r="AK31" s="179">
        <f>ROUND(AV87+SUM(BY91:BY95),2)</f>
        <v>0</v>
      </c>
      <c r="AL31" s="178"/>
      <c r="AM31" s="178"/>
      <c r="AN31" s="178"/>
      <c r="AO31" s="178"/>
      <c r="AP31" s="35"/>
      <c r="AQ31" s="39"/>
      <c r="BE31" s="169"/>
    </row>
    <row r="32" spans="2:71" s="2" customFormat="1" ht="14.45" customHeight="1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77">
        <v>0.15</v>
      </c>
      <c r="M32" s="178"/>
      <c r="N32" s="178"/>
      <c r="O32" s="178"/>
      <c r="P32" s="35"/>
      <c r="Q32" s="35"/>
      <c r="R32" s="35"/>
      <c r="S32" s="35"/>
      <c r="T32" s="38" t="s">
        <v>43</v>
      </c>
      <c r="U32" s="35"/>
      <c r="V32" s="35"/>
      <c r="W32" s="179">
        <f>ROUND(BA87+SUM(CE91:CE95),2)</f>
        <v>0</v>
      </c>
      <c r="X32" s="178"/>
      <c r="Y32" s="178"/>
      <c r="Z32" s="178"/>
      <c r="AA32" s="178"/>
      <c r="AB32" s="178"/>
      <c r="AC32" s="178"/>
      <c r="AD32" s="178"/>
      <c r="AE32" s="178"/>
      <c r="AF32" s="35"/>
      <c r="AG32" s="35"/>
      <c r="AH32" s="35"/>
      <c r="AI32" s="35"/>
      <c r="AJ32" s="35"/>
      <c r="AK32" s="179">
        <f>ROUND(AW87+SUM(BZ91:BZ95),2)</f>
        <v>0</v>
      </c>
      <c r="AL32" s="178"/>
      <c r="AM32" s="178"/>
      <c r="AN32" s="178"/>
      <c r="AO32" s="178"/>
      <c r="AP32" s="35"/>
      <c r="AQ32" s="39"/>
      <c r="BE32" s="169"/>
    </row>
    <row r="33" spans="2:57" s="2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77">
        <v>0.21</v>
      </c>
      <c r="M33" s="178"/>
      <c r="N33" s="178"/>
      <c r="O33" s="178"/>
      <c r="P33" s="35"/>
      <c r="Q33" s="35"/>
      <c r="R33" s="35"/>
      <c r="S33" s="35"/>
      <c r="T33" s="38" t="s">
        <v>43</v>
      </c>
      <c r="U33" s="35"/>
      <c r="V33" s="35"/>
      <c r="W33" s="179">
        <f>ROUND(BB87+SUM(CF91:CF95),2)</f>
        <v>0</v>
      </c>
      <c r="X33" s="178"/>
      <c r="Y33" s="178"/>
      <c r="Z33" s="178"/>
      <c r="AA33" s="178"/>
      <c r="AB33" s="178"/>
      <c r="AC33" s="178"/>
      <c r="AD33" s="178"/>
      <c r="AE33" s="178"/>
      <c r="AF33" s="35"/>
      <c r="AG33" s="35"/>
      <c r="AH33" s="35"/>
      <c r="AI33" s="35"/>
      <c r="AJ33" s="35"/>
      <c r="AK33" s="179">
        <v>0</v>
      </c>
      <c r="AL33" s="178"/>
      <c r="AM33" s="178"/>
      <c r="AN33" s="178"/>
      <c r="AO33" s="178"/>
      <c r="AP33" s="35"/>
      <c r="AQ33" s="39"/>
      <c r="BE33" s="169"/>
    </row>
    <row r="34" spans="2:57" s="2" customFormat="1" ht="14.45" hidden="1" customHeight="1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77">
        <v>0.15</v>
      </c>
      <c r="M34" s="178"/>
      <c r="N34" s="178"/>
      <c r="O34" s="178"/>
      <c r="P34" s="35"/>
      <c r="Q34" s="35"/>
      <c r="R34" s="35"/>
      <c r="S34" s="35"/>
      <c r="T34" s="38" t="s">
        <v>43</v>
      </c>
      <c r="U34" s="35"/>
      <c r="V34" s="35"/>
      <c r="W34" s="179">
        <f>ROUND(BC87+SUM(CG91:CG95),2)</f>
        <v>0</v>
      </c>
      <c r="X34" s="178"/>
      <c r="Y34" s="178"/>
      <c r="Z34" s="178"/>
      <c r="AA34" s="178"/>
      <c r="AB34" s="178"/>
      <c r="AC34" s="178"/>
      <c r="AD34" s="178"/>
      <c r="AE34" s="178"/>
      <c r="AF34" s="35"/>
      <c r="AG34" s="35"/>
      <c r="AH34" s="35"/>
      <c r="AI34" s="35"/>
      <c r="AJ34" s="35"/>
      <c r="AK34" s="179">
        <v>0</v>
      </c>
      <c r="AL34" s="178"/>
      <c r="AM34" s="178"/>
      <c r="AN34" s="178"/>
      <c r="AO34" s="178"/>
      <c r="AP34" s="35"/>
      <c r="AQ34" s="39"/>
      <c r="BE34" s="169"/>
    </row>
    <row r="35" spans="2:57" s="2" customFormat="1" ht="14.45" hidden="1" customHeight="1">
      <c r="B35" s="34"/>
      <c r="C35" s="35"/>
      <c r="D35" s="35"/>
      <c r="E35" s="35"/>
      <c r="F35" s="36" t="s">
        <v>47</v>
      </c>
      <c r="G35" s="35"/>
      <c r="H35" s="35"/>
      <c r="I35" s="35"/>
      <c r="J35" s="35"/>
      <c r="K35" s="35"/>
      <c r="L35" s="177">
        <v>0</v>
      </c>
      <c r="M35" s="178"/>
      <c r="N35" s="178"/>
      <c r="O35" s="178"/>
      <c r="P35" s="35"/>
      <c r="Q35" s="35"/>
      <c r="R35" s="35"/>
      <c r="S35" s="35"/>
      <c r="T35" s="38" t="s">
        <v>43</v>
      </c>
      <c r="U35" s="35"/>
      <c r="V35" s="35"/>
      <c r="W35" s="179">
        <f>ROUND(BD87+SUM(CH91:CH95),2)</f>
        <v>0</v>
      </c>
      <c r="X35" s="178"/>
      <c r="Y35" s="178"/>
      <c r="Z35" s="178"/>
      <c r="AA35" s="178"/>
      <c r="AB35" s="178"/>
      <c r="AC35" s="178"/>
      <c r="AD35" s="178"/>
      <c r="AE35" s="178"/>
      <c r="AF35" s="35"/>
      <c r="AG35" s="35"/>
      <c r="AH35" s="35"/>
      <c r="AI35" s="35"/>
      <c r="AJ35" s="35"/>
      <c r="AK35" s="179">
        <v>0</v>
      </c>
      <c r="AL35" s="178"/>
      <c r="AM35" s="178"/>
      <c r="AN35" s="178"/>
      <c r="AO35" s="178"/>
      <c r="AP35" s="35"/>
      <c r="AQ35" s="39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57" s="1" customFormat="1" ht="25.9" customHeight="1">
      <c r="B37" s="29"/>
      <c r="C37" s="40"/>
      <c r="D37" s="41" t="s">
        <v>48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49</v>
      </c>
      <c r="U37" s="42"/>
      <c r="V37" s="42"/>
      <c r="W37" s="42"/>
      <c r="X37" s="206" t="s">
        <v>50</v>
      </c>
      <c r="Y37" s="181"/>
      <c r="Z37" s="181"/>
      <c r="AA37" s="181"/>
      <c r="AB37" s="181"/>
      <c r="AC37" s="42"/>
      <c r="AD37" s="42"/>
      <c r="AE37" s="42"/>
      <c r="AF37" s="42"/>
      <c r="AG37" s="42"/>
      <c r="AH37" s="42"/>
      <c r="AI37" s="42"/>
      <c r="AJ37" s="42"/>
      <c r="AK37" s="180">
        <f>SUM(AK29:AK35)</f>
        <v>0</v>
      </c>
      <c r="AL37" s="181"/>
      <c r="AM37" s="181"/>
      <c r="AN37" s="181"/>
      <c r="AO37" s="182"/>
      <c r="AP37" s="40"/>
      <c r="AQ37" s="31"/>
    </row>
    <row r="38" spans="2:57" s="1" customFormat="1" ht="14.45" customHeight="1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57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8"/>
    </row>
    <row r="40" spans="2:57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8"/>
    </row>
    <row r="41" spans="2:57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8"/>
    </row>
    <row r="42" spans="2:57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8"/>
    </row>
    <row r="43" spans="2:57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8"/>
    </row>
    <row r="44" spans="2:5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8"/>
    </row>
    <row r="45" spans="2:57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8"/>
    </row>
    <row r="46" spans="2:57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8"/>
    </row>
    <row r="47" spans="2:57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8"/>
    </row>
    <row r="48" spans="2:57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8"/>
    </row>
    <row r="49" spans="2:43" s="1" customFormat="1" ht="15">
      <c r="B49" s="29"/>
      <c r="C49" s="30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>
      <c r="B50" s="16"/>
      <c r="C50" s="17"/>
      <c r="D50" s="4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48"/>
      <c r="AA50" s="17"/>
      <c r="AB50" s="17"/>
      <c r="AC50" s="4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48"/>
      <c r="AP50" s="17"/>
      <c r="AQ50" s="18"/>
    </row>
    <row r="51" spans="2:43">
      <c r="B51" s="16"/>
      <c r="C51" s="17"/>
      <c r="D51" s="4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48"/>
      <c r="AA51" s="17"/>
      <c r="AB51" s="17"/>
      <c r="AC51" s="4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48"/>
      <c r="AP51" s="17"/>
      <c r="AQ51" s="18"/>
    </row>
    <row r="52" spans="2:43">
      <c r="B52" s="16"/>
      <c r="C52" s="17"/>
      <c r="D52" s="4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48"/>
      <c r="AA52" s="17"/>
      <c r="AB52" s="17"/>
      <c r="AC52" s="4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48"/>
      <c r="AP52" s="17"/>
      <c r="AQ52" s="18"/>
    </row>
    <row r="53" spans="2:43">
      <c r="B53" s="16"/>
      <c r="C53" s="17"/>
      <c r="D53" s="4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48"/>
      <c r="AA53" s="17"/>
      <c r="AB53" s="17"/>
      <c r="AC53" s="4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48"/>
      <c r="AP53" s="17"/>
      <c r="AQ53" s="18"/>
    </row>
    <row r="54" spans="2:43">
      <c r="B54" s="16"/>
      <c r="C54" s="17"/>
      <c r="D54" s="4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48"/>
      <c r="AA54" s="17"/>
      <c r="AB54" s="17"/>
      <c r="AC54" s="4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48"/>
      <c r="AP54" s="17"/>
      <c r="AQ54" s="18"/>
    </row>
    <row r="55" spans="2:43">
      <c r="B55" s="16"/>
      <c r="C55" s="17"/>
      <c r="D55" s="4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48"/>
      <c r="AA55" s="17"/>
      <c r="AB55" s="17"/>
      <c r="AC55" s="4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48"/>
      <c r="AP55" s="17"/>
      <c r="AQ55" s="18"/>
    </row>
    <row r="56" spans="2:43">
      <c r="B56" s="16"/>
      <c r="C56" s="17"/>
      <c r="D56" s="4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8"/>
      <c r="AA56" s="17"/>
      <c r="AB56" s="17"/>
      <c r="AC56" s="4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48"/>
      <c r="AP56" s="17"/>
      <c r="AQ56" s="18"/>
    </row>
    <row r="57" spans="2:43">
      <c r="B57" s="16"/>
      <c r="C57" s="17"/>
      <c r="D57" s="4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48"/>
      <c r="AA57" s="17"/>
      <c r="AB57" s="17"/>
      <c r="AC57" s="4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48"/>
      <c r="AP57" s="17"/>
      <c r="AQ57" s="18"/>
    </row>
    <row r="58" spans="2:43" s="1" customFormat="1" ht="15">
      <c r="B58" s="29"/>
      <c r="C58" s="30"/>
      <c r="D58" s="49" t="s">
        <v>53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54</v>
      </c>
      <c r="AN58" s="50"/>
      <c r="AO58" s="52"/>
      <c r="AP58" s="30"/>
      <c r="AQ58" s="31"/>
    </row>
    <row r="59" spans="2:43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8"/>
    </row>
    <row r="60" spans="2:43" s="1" customFormat="1" ht="15">
      <c r="B60" s="29"/>
      <c r="C60" s="30"/>
      <c r="D60" s="44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>
      <c r="B61" s="16"/>
      <c r="C61" s="17"/>
      <c r="D61" s="4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48"/>
      <c r="AA61" s="17"/>
      <c r="AB61" s="17"/>
      <c r="AC61" s="4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48"/>
      <c r="AP61" s="17"/>
      <c r="AQ61" s="18"/>
    </row>
    <row r="62" spans="2:43">
      <c r="B62" s="16"/>
      <c r="C62" s="17"/>
      <c r="D62" s="4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48"/>
      <c r="AA62" s="17"/>
      <c r="AB62" s="17"/>
      <c r="AC62" s="4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48"/>
      <c r="AP62" s="17"/>
      <c r="AQ62" s="18"/>
    </row>
    <row r="63" spans="2:43">
      <c r="B63" s="16"/>
      <c r="C63" s="17"/>
      <c r="D63" s="4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48"/>
      <c r="AA63" s="17"/>
      <c r="AB63" s="17"/>
      <c r="AC63" s="4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48"/>
      <c r="AP63" s="17"/>
      <c r="AQ63" s="18"/>
    </row>
    <row r="64" spans="2:43">
      <c r="B64" s="16"/>
      <c r="C64" s="17"/>
      <c r="D64" s="4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48"/>
      <c r="AA64" s="17"/>
      <c r="AB64" s="17"/>
      <c r="AC64" s="4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48"/>
      <c r="AP64" s="17"/>
      <c r="AQ64" s="18"/>
    </row>
    <row r="65" spans="2:43">
      <c r="B65" s="16"/>
      <c r="C65" s="17"/>
      <c r="D65" s="4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48"/>
      <c r="AA65" s="17"/>
      <c r="AB65" s="17"/>
      <c r="AC65" s="4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48"/>
      <c r="AP65" s="17"/>
      <c r="AQ65" s="18"/>
    </row>
    <row r="66" spans="2:43">
      <c r="B66" s="16"/>
      <c r="C66" s="17"/>
      <c r="D66" s="4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48"/>
      <c r="AA66" s="17"/>
      <c r="AB66" s="17"/>
      <c r="AC66" s="4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48"/>
      <c r="AP66" s="17"/>
      <c r="AQ66" s="18"/>
    </row>
    <row r="67" spans="2:43">
      <c r="B67" s="16"/>
      <c r="C67" s="17"/>
      <c r="D67" s="4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48"/>
      <c r="AA67" s="17"/>
      <c r="AB67" s="17"/>
      <c r="AC67" s="4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48"/>
      <c r="AP67" s="17"/>
      <c r="AQ67" s="18"/>
    </row>
    <row r="68" spans="2:43">
      <c r="B68" s="16"/>
      <c r="C68" s="17"/>
      <c r="D68" s="4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48"/>
      <c r="AA68" s="17"/>
      <c r="AB68" s="17"/>
      <c r="AC68" s="4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48"/>
      <c r="AP68" s="17"/>
      <c r="AQ68" s="18"/>
    </row>
    <row r="69" spans="2:43" s="1" customFormat="1" ht="15">
      <c r="B69" s="29"/>
      <c r="C69" s="30"/>
      <c r="D69" s="49" t="s">
        <v>53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54</v>
      </c>
      <c r="AN69" s="50"/>
      <c r="AO69" s="52"/>
      <c r="AP69" s="30"/>
      <c r="AQ69" s="31"/>
    </row>
    <row r="70" spans="2:43" s="1" customFormat="1" ht="6.95" customHeight="1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>
      <c r="B76" s="29"/>
      <c r="C76" s="165" t="s">
        <v>57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31"/>
    </row>
    <row r="77" spans="2:43" s="3" customFormat="1" ht="14.45" customHeight="1">
      <c r="B77" s="59"/>
      <c r="C77" s="24" t="s">
        <v>14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54T0_36/2016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>
      <c r="B78" s="62"/>
      <c r="C78" s="63" t="s">
        <v>17</v>
      </c>
      <c r="D78" s="64"/>
      <c r="E78" s="64"/>
      <c r="F78" s="64"/>
      <c r="G78" s="64"/>
      <c r="H78" s="64"/>
      <c r="I78" s="64"/>
      <c r="J78" s="64"/>
      <c r="K78" s="64"/>
      <c r="L78" s="200" t="str">
        <f>K6</f>
        <v>MR Pošta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4"/>
      <c r="AQ78" s="65"/>
    </row>
    <row r="79" spans="2:43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>
      <c r="B80" s="29"/>
      <c r="C80" s="24" t="s">
        <v>23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4" t="s">
        <v>25</v>
      </c>
      <c r="AJ80" s="30"/>
      <c r="AK80" s="30"/>
      <c r="AL80" s="30"/>
      <c r="AM80" s="67" t="str">
        <f>IF(AN8= "","",AN8)</f>
        <v>10.3.2016</v>
      </c>
      <c r="AN80" s="30"/>
      <c r="AO80" s="30"/>
      <c r="AP80" s="30"/>
      <c r="AQ80" s="31"/>
    </row>
    <row r="81" spans="1:89" s="1" customFormat="1" ht="6.95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89" s="1" customFormat="1" ht="15">
      <c r="B82" s="29"/>
      <c r="C82" s="24" t="s">
        <v>29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4" t="s">
        <v>34</v>
      </c>
      <c r="AJ82" s="30"/>
      <c r="AK82" s="30"/>
      <c r="AL82" s="30"/>
      <c r="AM82" s="202" t="str">
        <f>IF(E17="","",E17)</f>
        <v xml:space="preserve"> </v>
      </c>
      <c r="AN82" s="199"/>
      <c r="AO82" s="199"/>
      <c r="AP82" s="199"/>
      <c r="AQ82" s="31"/>
      <c r="AS82" s="203" t="s">
        <v>58</v>
      </c>
      <c r="AT82" s="204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89" s="1" customFormat="1" ht="15">
      <c r="B83" s="29"/>
      <c r="C83" s="24" t="s">
        <v>32</v>
      </c>
      <c r="D83" s="30"/>
      <c r="E83" s="30"/>
      <c r="F83" s="30"/>
      <c r="G83" s="30"/>
      <c r="H83" s="30"/>
      <c r="I83" s="30"/>
      <c r="J83" s="30"/>
      <c r="K83" s="30"/>
      <c r="L83" s="60" t="str">
        <f>IF(E14= "Vyplň údaj","",E14)</f>
        <v/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4" t="s">
        <v>36</v>
      </c>
      <c r="AJ83" s="30"/>
      <c r="AK83" s="30"/>
      <c r="AL83" s="30"/>
      <c r="AM83" s="202" t="str">
        <f>IF(E20="","",E20)</f>
        <v xml:space="preserve"> </v>
      </c>
      <c r="AN83" s="199"/>
      <c r="AO83" s="199"/>
      <c r="AP83" s="199"/>
      <c r="AQ83" s="31"/>
      <c r="AS83" s="205"/>
      <c r="AT83" s="199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89" s="1" customFormat="1" ht="10.9" customHeight="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205"/>
      <c r="AT84" s="199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89" s="1" customFormat="1" ht="29.25" customHeight="1">
      <c r="B85" s="29"/>
      <c r="C85" s="187" t="s">
        <v>59</v>
      </c>
      <c r="D85" s="188"/>
      <c r="E85" s="188"/>
      <c r="F85" s="188"/>
      <c r="G85" s="188"/>
      <c r="H85" s="69"/>
      <c r="I85" s="189" t="s">
        <v>60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61</v>
      </c>
      <c r="AH85" s="188"/>
      <c r="AI85" s="188"/>
      <c r="AJ85" s="188"/>
      <c r="AK85" s="188"/>
      <c r="AL85" s="188"/>
      <c r="AM85" s="188"/>
      <c r="AN85" s="189" t="s">
        <v>62</v>
      </c>
      <c r="AO85" s="188"/>
      <c r="AP85" s="190"/>
      <c r="AQ85" s="31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89" s="1" customFormat="1" ht="10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89" s="4" customFormat="1" ht="32.450000000000003" customHeight="1">
      <c r="B87" s="62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94">
        <f>ROUND(AG88,2)</f>
        <v>0</v>
      </c>
      <c r="AH87" s="194"/>
      <c r="AI87" s="194"/>
      <c r="AJ87" s="194"/>
      <c r="AK87" s="194"/>
      <c r="AL87" s="194"/>
      <c r="AM87" s="194"/>
      <c r="AN87" s="195">
        <f>SUM(AG87,AT87)</f>
        <v>0</v>
      </c>
      <c r="AO87" s="195"/>
      <c r="AP87" s="195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89" s="5" customFormat="1" ht="37.5" customHeight="1">
      <c r="A88" s="151" t="s">
        <v>276</v>
      </c>
      <c r="B88" s="82"/>
      <c r="C88" s="83"/>
      <c r="D88" s="193" t="s">
        <v>82</v>
      </c>
      <c r="E88" s="192"/>
      <c r="F88" s="192"/>
      <c r="G88" s="192"/>
      <c r="H88" s="192"/>
      <c r="I88" s="84"/>
      <c r="J88" s="193" t="s">
        <v>18</v>
      </c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1">
        <f>'36-2016 - MR Pošta'!M30</f>
        <v>0</v>
      </c>
      <c r="AH88" s="192"/>
      <c r="AI88" s="192"/>
      <c r="AJ88" s="192"/>
      <c r="AK88" s="192"/>
      <c r="AL88" s="192"/>
      <c r="AM88" s="192"/>
      <c r="AN88" s="191">
        <f>SUM(AG88,AT88)</f>
        <v>0</v>
      </c>
      <c r="AO88" s="192"/>
      <c r="AP88" s="192"/>
      <c r="AQ88" s="85"/>
      <c r="AS88" s="86">
        <f>'36-2016 - MR Pošta'!M28</f>
        <v>0</v>
      </c>
      <c r="AT88" s="87">
        <f>ROUND(SUM(AV88:AW88),2)</f>
        <v>0</v>
      </c>
      <c r="AU88" s="88">
        <f>'36-2016 - MR Pošta'!W124</f>
        <v>0</v>
      </c>
      <c r="AV88" s="87">
        <f>'36-2016 - MR Pošta'!M32</f>
        <v>0</v>
      </c>
      <c r="AW88" s="87">
        <f>'36-2016 - MR Pošta'!M33</f>
        <v>0</v>
      </c>
      <c r="AX88" s="87">
        <f>'36-2016 - MR Pošta'!M34</f>
        <v>0</v>
      </c>
      <c r="AY88" s="87">
        <f>'36-2016 - MR Pošta'!M35</f>
        <v>0</v>
      </c>
      <c r="AZ88" s="87">
        <f>'36-2016 - MR Pošta'!H32</f>
        <v>0</v>
      </c>
      <c r="BA88" s="87">
        <f>'36-2016 - MR Pošta'!H33</f>
        <v>0</v>
      </c>
      <c r="BB88" s="87">
        <f>'36-2016 - MR Pošta'!H34</f>
        <v>0</v>
      </c>
      <c r="BC88" s="87">
        <f>'36-2016 - MR Pošta'!H35</f>
        <v>0</v>
      </c>
      <c r="BD88" s="89">
        <f>'36-2016 - MR Pošta'!H36</f>
        <v>0</v>
      </c>
      <c r="BT88" s="90" t="s">
        <v>22</v>
      </c>
      <c r="BV88" s="90" t="s">
        <v>79</v>
      </c>
      <c r="BW88" s="90" t="s">
        <v>83</v>
      </c>
      <c r="BX88" s="90" t="s">
        <v>80</v>
      </c>
    </row>
    <row r="89" spans="1:89"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8"/>
    </row>
    <row r="90" spans="1:89" s="1" customFormat="1" ht="30" customHeight="1">
      <c r="B90" s="29"/>
      <c r="C90" s="157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96"/>
      <c r="AH90" s="184"/>
      <c r="AI90" s="184"/>
      <c r="AJ90" s="184"/>
      <c r="AK90" s="184"/>
      <c r="AL90" s="184"/>
      <c r="AM90" s="184"/>
      <c r="AN90" s="196"/>
      <c r="AO90" s="184"/>
      <c r="AP90" s="184"/>
      <c r="AQ90" s="31"/>
      <c r="AS90" s="70" t="s">
        <v>84</v>
      </c>
      <c r="AT90" s="71" t="s">
        <v>85</v>
      </c>
      <c r="AU90" s="71" t="s">
        <v>41</v>
      </c>
      <c r="AV90" s="72" t="s">
        <v>64</v>
      </c>
    </row>
    <row r="91" spans="1:89" s="1" customFormat="1" ht="19.899999999999999" customHeight="1">
      <c r="B91" s="29"/>
      <c r="C91" s="158"/>
      <c r="D91" s="159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85"/>
      <c r="AH91" s="184"/>
      <c r="AI91" s="184"/>
      <c r="AJ91" s="184"/>
      <c r="AK91" s="184"/>
      <c r="AL91" s="184"/>
      <c r="AM91" s="184"/>
      <c r="AN91" s="186"/>
      <c r="AO91" s="184"/>
      <c r="AP91" s="184"/>
      <c r="AQ91" s="31"/>
      <c r="AS91" s="91">
        <v>0</v>
      </c>
      <c r="AT91" s="92" t="s">
        <v>87</v>
      </c>
      <c r="AU91" s="92" t="s">
        <v>42</v>
      </c>
      <c r="AV91" s="93">
        <f>ROUND(IF(AU91="základní",AG91*L31,IF(AU91="snížená",AG91*L32,0)),2)</f>
        <v>0</v>
      </c>
      <c r="BV91" s="12" t="s">
        <v>88</v>
      </c>
      <c r="BY91" s="94">
        <f>IF(AU91="základní",AV91,0)</f>
        <v>0</v>
      </c>
      <c r="BZ91" s="94">
        <f>IF(AU91="snížená",AV91,0)</f>
        <v>0</v>
      </c>
      <c r="CA91" s="94">
        <v>0</v>
      </c>
      <c r="CB91" s="94">
        <v>0</v>
      </c>
      <c r="CC91" s="94">
        <v>0</v>
      </c>
      <c r="CD91" s="94">
        <f>IF(AU91="základní",AG91,0)</f>
        <v>0</v>
      </c>
      <c r="CE91" s="94">
        <f>IF(AU91="snížená",AG91,0)</f>
        <v>0</v>
      </c>
      <c r="CF91" s="94">
        <f>IF(AU91="zákl. přenesená",AG91,0)</f>
        <v>0</v>
      </c>
      <c r="CG91" s="94">
        <f>IF(AU91="sníž. přenesená",AG91,0)</f>
        <v>0</v>
      </c>
      <c r="CH91" s="94">
        <f>IF(AU91="nulová",AG91,0)</f>
        <v>0</v>
      </c>
      <c r="CI91" s="12">
        <f>IF(AU91="základní",1,IF(AU91="snížená",2,IF(AU91="zákl. přenesená",4,IF(AU91="sníž. přenesená",5,3))))</f>
        <v>1</v>
      </c>
      <c r="CJ91" s="12">
        <f>IF(AT91="stavební čast",1,IF(8891="investiční čast",2,3))</f>
        <v>1</v>
      </c>
      <c r="CK91" s="12" t="str">
        <f>IF(D91="Vyplň vlastní","","x")</f>
        <v>x</v>
      </c>
    </row>
    <row r="92" spans="1:89" s="1" customFormat="1" ht="19.899999999999999" customHeight="1">
      <c r="B92" s="29"/>
      <c r="C92" s="158"/>
      <c r="D92" s="183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58"/>
      <c r="AD92" s="158"/>
      <c r="AE92" s="158"/>
      <c r="AF92" s="158"/>
      <c r="AG92" s="185"/>
      <c r="AH92" s="184"/>
      <c r="AI92" s="184"/>
      <c r="AJ92" s="184"/>
      <c r="AK92" s="184"/>
      <c r="AL92" s="184"/>
      <c r="AM92" s="184"/>
      <c r="AN92" s="186"/>
      <c r="AO92" s="184"/>
      <c r="AP92" s="184"/>
      <c r="AQ92" s="31"/>
      <c r="AS92" s="95">
        <v>0</v>
      </c>
      <c r="AT92" s="96" t="s">
        <v>87</v>
      </c>
      <c r="AU92" s="96" t="s">
        <v>42</v>
      </c>
      <c r="AV92" s="97">
        <f>ROUND(IF(AU92="nulová",0,IF(OR(AU92="základní",AU92="zákl. přenesená"),AG92*L31,AG92*L32)),2)</f>
        <v>0</v>
      </c>
      <c r="BV92" s="12" t="s">
        <v>89</v>
      </c>
      <c r="BY92" s="94">
        <f>IF(AU92="základní",AV92,0)</f>
        <v>0</v>
      </c>
      <c r="BZ92" s="94">
        <f>IF(AU92="snížená",AV92,0)</f>
        <v>0</v>
      </c>
      <c r="CA92" s="94">
        <f>IF(AU92="zákl. přenesená",AV92,0)</f>
        <v>0</v>
      </c>
      <c r="CB92" s="94">
        <f>IF(AU92="sníž. přenesená",AV92,0)</f>
        <v>0</v>
      </c>
      <c r="CC92" s="94">
        <f>IF(AU92="nulová",AV92,0)</f>
        <v>0</v>
      </c>
      <c r="CD92" s="94">
        <f>IF(AU92="základní",AG92,0)</f>
        <v>0</v>
      </c>
      <c r="CE92" s="94">
        <f>IF(AU92="snížená",AG92,0)</f>
        <v>0</v>
      </c>
      <c r="CF92" s="94">
        <f>IF(AU92="zákl. přenesená",AG92,0)</f>
        <v>0</v>
      </c>
      <c r="CG92" s="94">
        <f>IF(AU92="sníž. přenesená",AG92,0)</f>
        <v>0</v>
      </c>
      <c r="CH92" s="94">
        <f>IF(AU92="nulová",AG92,0)</f>
        <v>0</v>
      </c>
      <c r="CI92" s="12">
        <f>IF(AU92="základní",1,IF(AU92="snížená",2,IF(AU92="zákl. přenesená",4,IF(AU92="sníž. přenesená",5,3))))</f>
        <v>1</v>
      </c>
      <c r="CJ92" s="12">
        <f>IF(AT92="stavební čast",1,IF(8892="investiční čast",2,3))</f>
        <v>1</v>
      </c>
      <c r="CK92" s="12" t="str">
        <f>IF(D92="Vyplň vlastní","","x")</f>
        <v>x</v>
      </c>
    </row>
    <row r="93" spans="1:89" s="1" customFormat="1" ht="19.899999999999999" customHeight="1">
      <c r="B93" s="29"/>
      <c r="C93" s="158"/>
      <c r="D93" s="183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58"/>
      <c r="AD93" s="158"/>
      <c r="AE93" s="158"/>
      <c r="AF93" s="158"/>
      <c r="AG93" s="185"/>
      <c r="AH93" s="184"/>
      <c r="AI93" s="184"/>
      <c r="AJ93" s="184"/>
      <c r="AK93" s="184"/>
      <c r="AL93" s="184"/>
      <c r="AM93" s="184"/>
      <c r="AN93" s="186"/>
      <c r="AO93" s="184"/>
      <c r="AP93" s="184"/>
      <c r="AQ93" s="31"/>
      <c r="AS93" s="95">
        <v>0</v>
      </c>
      <c r="AT93" s="96" t="s">
        <v>87</v>
      </c>
      <c r="AU93" s="96" t="s">
        <v>42</v>
      </c>
      <c r="AV93" s="97">
        <f>ROUND(IF(AU93="nulová",0,IF(OR(AU93="základní",AU93="zákl. přenesená"),AG93*L31,AG93*L32)),2)</f>
        <v>0</v>
      </c>
      <c r="BV93" s="12" t="s">
        <v>89</v>
      </c>
      <c r="BY93" s="94">
        <f>IF(AU93="základní",AV93,0)</f>
        <v>0</v>
      </c>
      <c r="BZ93" s="94">
        <f>IF(AU93="snížená",AV93,0)</f>
        <v>0</v>
      </c>
      <c r="CA93" s="94">
        <f>IF(AU93="zákl. přenesená",AV93,0)</f>
        <v>0</v>
      </c>
      <c r="CB93" s="94">
        <f>IF(AU93="sníž. přenesená",AV93,0)</f>
        <v>0</v>
      </c>
      <c r="CC93" s="94">
        <f>IF(AU93="nulová",AV93,0)</f>
        <v>0</v>
      </c>
      <c r="CD93" s="94">
        <f>IF(AU93="základní",AG93,0)</f>
        <v>0</v>
      </c>
      <c r="CE93" s="94">
        <f>IF(AU93="snížená",AG93,0)</f>
        <v>0</v>
      </c>
      <c r="CF93" s="94">
        <f>IF(AU93="zákl. přenesená",AG93,0)</f>
        <v>0</v>
      </c>
      <c r="CG93" s="94">
        <f>IF(AU93="sníž. přenesená",AG93,0)</f>
        <v>0</v>
      </c>
      <c r="CH93" s="94">
        <f>IF(AU93="nulová",AG93,0)</f>
        <v>0</v>
      </c>
      <c r="CI93" s="12">
        <f>IF(AU93="základní",1,IF(AU93="snížená",2,IF(AU93="zákl. přenesená",4,IF(AU93="sníž. přenesená",5,3))))</f>
        <v>1</v>
      </c>
      <c r="CJ93" s="12">
        <f>IF(AT93="stavební čast",1,IF(8893="investiční čast",2,3))</f>
        <v>1</v>
      </c>
      <c r="CK93" s="12" t="str">
        <f>IF(D93="Vyplň vlastní","","x")</f>
        <v>x</v>
      </c>
    </row>
    <row r="94" spans="1:89" s="1" customFormat="1" ht="19.899999999999999" customHeight="1">
      <c r="B94" s="29"/>
      <c r="C94" s="158"/>
      <c r="D94" s="183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58"/>
      <c r="AD94" s="158"/>
      <c r="AE94" s="158"/>
      <c r="AF94" s="158"/>
      <c r="AG94" s="185"/>
      <c r="AH94" s="184"/>
      <c r="AI94" s="184"/>
      <c r="AJ94" s="184"/>
      <c r="AK94" s="184"/>
      <c r="AL94" s="184"/>
      <c r="AM94" s="184"/>
      <c r="AN94" s="186"/>
      <c r="AO94" s="184"/>
      <c r="AP94" s="184"/>
      <c r="AQ94" s="31"/>
      <c r="AS94" s="98">
        <v>0</v>
      </c>
      <c r="AT94" s="99" t="s">
        <v>87</v>
      </c>
      <c r="AU94" s="99" t="s">
        <v>42</v>
      </c>
      <c r="AV94" s="100">
        <f>ROUND(IF(AU94="nulová",0,IF(OR(AU94="základní",AU94="zákl. přenesená"),AG94*L31,AG94*L32)),2)</f>
        <v>0</v>
      </c>
      <c r="BV94" s="12" t="s">
        <v>89</v>
      </c>
      <c r="BY94" s="94">
        <f>IF(AU94="základní",AV94,0)</f>
        <v>0</v>
      </c>
      <c r="BZ94" s="94">
        <f>IF(AU94="snížená",AV94,0)</f>
        <v>0</v>
      </c>
      <c r="CA94" s="94">
        <f>IF(AU94="zákl. přenesená",AV94,0)</f>
        <v>0</v>
      </c>
      <c r="CB94" s="94">
        <f>IF(AU94="sníž. přenesená",AV94,0)</f>
        <v>0</v>
      </c>
      <c r="CC94" s="94">
        <f>IF(AU94="nulová",AV94,0)</f>
        <v>0</v>
      </c>
      <c r="CD94" s="94">
        <f>IF(AU94="základní",AG94,0)</f>
        <v>0</v>
      </c>
      <c r="CE94" s="94">
        <f>IF(AU94="snížená",AG94,0)</f>
        <v>0</v>
      </c>
      <c r="CF94" s="94">
        <f>IF(AU94="zákl. přenesená",AG94,0)</f>
        <v>0</v>
      </c>
      <c r="CG94" s="94">
        <f>IF(AU94="sníž. přenesená",AG94,0)</f>
        <v>0</v>
      </c>
      <c r="CH94" s="94">
        <f>IF(AU94="nulová",AG94,0)</f>
        <v>0</v>
      </c>
      <c r="CI94" s="12">
        <f>IF(AU94="základní",1,IF(AU94="snížená",2,IF(AU94="zákl. přenesená",4,IF(AU94="sníž. přenesená",5,3))))</f>
        <v>1</v>
      </c>
      <c r="CJ94" s="12">
        <f>IF(AT94="stavební čast",1,IF(8894="investiční čast",2,3))</f>
        <v>1</v>
      </c>
      <c r="CK94" s="12" t="str">
        <f>IF(D94="Vyplň vlastní","","x")</f>
        <v>x</v>
      </c>
    </row>
    <row r="95" spans="1:89" s="1" customFormat="1" ht="10.9" customHeight="1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1"/>
    </row>
    <row r="96" spans="1:89" s="1" customFormat="1" ht="30" customHeight="1">
      <c r="B96" s="29"/>
      <c r="C96" s="101" t="s">
        <v>282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97">
        <f>ROUND(AG87+AG90,2)</f>
        <v>0</v>
      </c>
      <c r="AH96" s="197"/>
      <c r="AI96" s="197"/>
      <c r="AJ96" s="197"/>
      <c r="AK96" s="197"/>
      <c r="AL96" s="197"/>
      <c r="AM96" s="197"/>
      <c r="AN96" s="197">
        <f>AN87+AN90</f>
        <v>0</v>
      </c>
      <c r="AO96" s="197"/>
      <c r="AP96" s="197"/>
      <c r="AQ96" s="31"/>
    </row>
    <row r="97" spans="2:43" s="1" customFormat="1" ht="6.95" customHeight="1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5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36-2016 - MR Pošta'!C2" tooltip="36-2016 - MR Pošta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83"/>
  <sheetViews>
    <sheetView showGridLines="0" tabSelected="1" workbookViewId="0">
      <pane ySplit="1" topLeftCell="A112" activePane="bottomLeft" state="frozen"/>
      <selection pane="bottomLeft" activeCell="N182" sqref="N182:Q1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56"/>
      <c r="B1" s="154"/>
      <c r="C1" s="154"/>
      <c r="D1" s="155" t="s">
        <v>1</v>
      </c>
      <c r="E1" s="154"/>
      <c r="F1" s="152" t="s">
        <v>277</v>
      </c>
      <c r="G1" s="152"/>
      <c r="H1" s="230" t="s">
        <v>278</v>
      </c>
      <c r="I1" s="230"/>
      <c r="J1" s="230"/>
      <c r="K1" s="230"/>
      <c r="L1" s="152" t="s">
        <v>279</v>
      </c>
      <c r="M1" s="154"/>
      <c r="N1" s="154"/>
      <c r="O1" s="155" t="s">
        <v>90</v>
      </c>
      <c r="P1" s="154"/>
      <c r="Q1" s="154"/>
      <c r="R1" s="154"/>
      <c r="S1" s="152" t="s">
        <v>280</v>
      </c>
      <c r="T1" s="152"/>
      <c r="U1" s="156"/>
      <c r="V1" s="156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C2" s="163" t="s">
        <v>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198" t="s">
        <v>6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12" t="s">
        <v>83</v>
      </c>
    </row>
    <row r="3" spans="1:6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91</v>
      </c>
    </row>
    <row r="4" spans="1:66" ht="36.950000000000003" customHeight="1">
      <c r="B4" s="16"/>
      <c r="C4" s="165" t="s">
        <v>92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8"/>
      <c r="T4" s="19" t="s">
        <v>11</v>
      </c>
      <c r="AT4" s="12" t="s">
        <v>4</v>
      </c>
    </row>
    <row r="5" spans="1:66" ht="6.9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</row>
    <row r="6" spans="1:66" ht="25.35" customHeight="1">
      <c r="B6" s="16"/>
      <c r="C6" s="17"/>
      <c r="D6" s="24" t="s">
        <v>17</v>
      </c>
      <c r="E6" s="17"/>
      <c r="F6" s="207" t="str">
        <f>'Rekapitulace stavby'!K6</f>
        <v>MR Pošta</v>
      </c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7"/>
      <c r="R6" s="18"/>
    </row>
    <row r="7" spans="1:66" s="1" customFormat="1" ht="32.85" customHeight="1">
      <c r="B7" s="29"/>
      <c r="C7" s="30"/>
      <c r="D7" s="23" t="s">
        <v>93</v>
      </c>
      <c r="E7" s="30"/>
      <c r="F7" s="171" t="s">
        <v>94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30"/>
      <c r="R7" s="31"/>
    </row>
    <row r="8" spans="1:66" s="1" customFormat="1" ht="14.45" customHeight="1">
      <c r="B8" s="29"/>
      <c r="C8" s="30"/>
      <c r="D8" s="24" t="s">
        <v>20</v>
      </c>
      <c r="E8" s="30"/>
      <c r="F8" s="22" t="s">
        <v>3</v>
      </c>
      <c r="G8" s="30"/>
      <c r="H8" s="30"/>
      <c r="I8" s="30"/>
      <c r="J8" s="30"/>
      <c r="K8" s="30"/>
      <c r="L8" s="30"/>
      <c r="M8" s="24" t="s">
        <v>21</v>
      </c>
      <c r="N8" s="30"/>
      <c r="O8" s="22" t="s">
        <v>3</v>
      </c>
      <c r="P8" s="30"/>
      <c r="Q8" s="30"/>
      <c r="R8" s="31"/>
    </row>
    <row r="9" spans="1:66" s="1" customFormat="1" ht="14.45" customHeight="1">
      <c r="B9" s="29"/>
      <c r="C9" s="30"/>
      <c r="D9" s="24" t="s">
        <v>23</v>
      </c>
      <c r="E9" s="30"/>
      <c r="F9" s="22" t="s">
        <v>24</v>
      </c>
      <c r="G9" s="30"/>
      <c r="H9" s="30"/>
      <c r="I9" s="30"/>
      <c r="J9" s="30"/>
      <c r="K9" s="30"/>
      <c r="L9" s="30"/>
      <c r="M9" s="24" t="s">
        <v>25</v>
      </c>
      <c r="N9" s="30"/>
      <c r="O9" s="208" t="str">
        <f>'Rekapitulace stavby'!AN8</f>
        <v>10.3.2016</v>
      </c>
      <c r="P9" s="199"/>
      <c r="Q9" s="30"/>
      <c r="R9" s="31"/>
    </row>
    <row r="10" spans="1:66" s="1" customFormat="1" ht="10.9" customHeight="1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>
      <c r="B11" s="29"/>
      <c r="C11" s="30"/>
      <c r="D11" s="24" t="s">
        <v>29</v>
      </c>
      <c r="E11" s="30"/>
      <c r="F11" s="30"/>
      <c r="G11" s="30"/>
      <c r="H11" s="30"/>
      <c r="I11" s="30"/>
      <c r="J11" s="30"/>
      <c r="K11" s="30"/>
      <c r="L11" s="30"/>
      <c r="M11" s="24" t="s">
        <v>30</v>
      </c>
      <c r="N11" s="30"/>
      <c r="O11" s="170" t="str">
        <f>IF('Rekapitulace stavby'!AN10="","",'Rekapitulace stavby'!AN10)</f>
        <v/>
      </c>
      <c r="P11" s="199"/>
      <c r="Q11" s="30"/>
      <c r="R11" s="31"/>
    </row>
    <row r="12" spans="1:66" s="1" customFormat="1" ht="18" customHeight="1">
      <c r="B12" s="29"/>
      <c r="C12" s="30"/>
      <c r="D12" s="30"/>
      <c r="E12" s="22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4" t="s">
        <v>31</v>
      </c>
      <c r="N12" s="30"/>
      <c r="O12" s="170" t="str">
        <f>IF('Rekapitulace stavby'!AN11="","",'Rekapitulace stavby'!AN11)</f>
        <v/>
      </c>
      <c r="P12" s="199"/>
      <c r="Q12" s="30"/>
      <c r="R12" s="31"/>
    </row>
    <row r="13" spans="1:66" s="1" customFormat="1" ht="6.95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>
      <c r="B14" s="29"/>
      <c r="C14" s="30"/>
      <c r="D14" s="24" t="s">
        <v>32</v>
      </c>
      <c r="E14" s="30"/>
      <c r="F14" s="30"/>
      <c r="G14" s="30"/>
      <c r="H14" s="30"/>
      <c r="I14" s="30"/>
      <c r="J14" s="30"/>
      <c r="K14" s="30"/>
      <c r="L14" s="30"/>
      <c r="M14" s="24" t="s">
        <v>30</v>
      </c>
      <c r="N14" s="30"/>
      <c r="O14" s="209" t="str">
        <f>IF('Rekapitulace stavby'!AN13="","",'Rekapitulace stavby'!AN13)</f>
        <v>Vyplň údaj</v>
      </c>
      <c r="P14" s="199"/>
      <c r="Q14" s="30"/>
      <c r="R14" s="31"/>
    </row>
    <row r="15" spans="1:66" s="1" customFormat="1" ht="18" customHeight="1">
      <c r="B15" s="29"/>
      <c r="C15" s="30"/>
      <c r="D15" s="30"/>
      <c r="E15" s="209" t="str">
        <f>IF('Rekapitulace stavby'!E14="","",'Rekapitulace stavby'!E14)</f>
        <v>Vyplň údaj</v>
      </c>
      <c r="F15" s="199"/>
      <c r="G15" s="199"/>
      <c r="H15" s="199"/>
      <c r="I15" s="199"/>
      <c r="J15" s="199"/>
      <c r="K15" s="199"/>
      <c r="L15" s="199"/>
      <c r="M15" s="24" t="s">
        <v>31</v>
      </c>
      <c r="N15" s="30"/>
      <c r="O15" s="209" t="str">
        <f>IF('Rekapitulace stavby'!AN14="","",'Rekapitulace stavby'!AN14)</f>
        <v>Vyplň údaj</v>
      </c>
      <c r="P15" s="199"/>
      <c r="Q15" s="30"/>
      <c r="R15" s="31"/>
    </row>
    <row r="16" spans="1:66" s="1" customFormat="1" ht="6.95" customHeight="1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>
      <c r="B17" s="29"/>
      <c r="C17" s="30"/>
      <c r="D17" s="24" t="s">
        <v>34</v>
      </c>
      <c r="E17" s="30"/>
      <c r="F17" s="30"/>
      <c r="G17" s="30"/>
      <c r="H17" s="30"/>
      <c r="I17" s="30"/>
      <c r="J17" s="30"/>
      <c r="K17" s="30"/>
      <c r="L17" s="30"/>
      <c r="M17" s="24" t="s">
        <v>30</v>
      </c>
      <c r="N17" s="30"/>
      <c r="O17" s="170" t="str">
        <f>IF('Rekapitulace stavby'!AN16="","",'Rekapitulace stavby'!AN16)</f>
        <v/>
      </c>
      <c r="P17" s="199"/>
      <c r="Q17" s="30"/>
      <c r="R17" s="31"/>
    </row>
    <row r="18" spans="2:18" s="1" customFormat="1" ht="18" customHeight="1">
      <c r="B18" s="29"/>
      <c r="C18" s="30"/>
      <c r="D18" s="30"/>
      <c r="E18" s="22" t="str">
        <f>IF('Rekapitulace stavby'!E17="","",'Rekapitulace stavby'!E17)</f>
        <v xml:space="preserve"> </v>
      </c>
      <c r="F18" s="30"/>
      <c r="G18" s="30"/>
      <c r="H18" s="30"/>
      <c r="I18" s="30"/>
      <c r="J18" s="30"/>
      <c r="K18" s="30"/>
      <c r="L18" s="30"/>
      <c r="M18" s="24" t="s">
        <v>31</v>
      </c>
      <c r="N18" s="30"/>
      <c r="O18" s="170" t="str">
        <f>IF('Rekapitulace stavby'!AN17="","",'Rekapitulace stavby'!AN17)</f>
        <v/>
      </c>
      <c r="P18" s="199"/>
      <c r="Q18" s="30"/>
      <c r="R18" s="31"/>
    </row>
    <row r="19" spans="2:18" s="1" customFormat="1" ht="6.95" customHeight="1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>
      <c r="B20" s="29"/>
      <c r="C20" s="30"/>
      <c r="D20" s="24" t="s">
        <v>36</v>
      </c>
      <c r="E20" s="30"/>
      <c r="F20" s="30"/>
      <c r="G20" s="30"/>
      <c r="H20" s="30"/>
      <c r="I20" s="30"/>
      <c r="J20" s="30"/>
      <c r="K20" s="30"/>
      <c r="L20" s="30"/>
      <c r="M20" s="24" t="s">
        <v>30</v>
      </c>
      <c r="N20" s="30"/>
      <c r="O20" s="170" t="str">
        <f>IF('Rekapitulace stavby'!AN19="","",'Rekapitulace stavby'!AN19)</f>
        <v/>
      </c>
      <c r="P20" s="199"/>
      <c r="Q20" s="30"/>
      <c r="R20" s="31"/>
    </row>
    <row r="21" spans="2:18" s="1" customFormat="1" ht="18" customHeight="1">
      <c r="B21" s="29"/>
      <c r="C21" s="30"/>
      <c r="D21" s="30"/>
      <c r="E21" s="22" t="str">
        <f>IF('Rekapitulace stavby'!E20="","",'Rekapitulace stavby'!E20)</f>
        <v xml:space="preserve"> </v>
      </c>
      <c r="F21" s="30"/>
      <c r="G21" s="30"/>
      <c r="H21" s="30"/>
      <c r="I21" s="30"/>
      <c r="J21" s="30"/>
      <c r="K21" s="30"/>
      <c r="L21" s="30"/>
      <c r="M21" s="24" t="s">
        <v>31</v>
      </c>
      <c r="N21" s="30"/>
      <c r="O21" s="170" t="str">
        <f>IF('Rekapitulace stavby'!AN20="","",'Rekapitulace stavby'!AN20)</f>
        <v/>
      </c>
      <c r="P21" s="199"/>
      <c r="Q21" s="30"/>
      <c r="R21" s="31"/>
    </row>
    <row r="22" spans="2:18" s="1" customFormat="1" ht="6.95" customHeight="1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>
      <c r="B23" s="29"/>
      <c r="C23" s="30"/>
      <c r="D23" s="24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>
      <c r="B24" s="29"/>
      <c r="C24" s="30"/>
      <c r="D24" s="30"/>
      <c r="E24" s="173" t="s">
        <v>3</v>
      </c>
      <c r="F24" s="199"/>
      <c r="G24" s="199"/>
      <c r="H24" s="199"/>
      <c r="I24" s="199"/>
      <c r="J24" s="199"/>
      <c r="K24" s="199"/>
      <c r="L24" s="199"/>
      <c r="M24" s="30"/>
      <c r="N24" s="30"/>
      <c r="O24" s="30"/>
      <c r="P24" s="30"/>
      <c r="Q24" s="30"/>
      <c r="R24" s="31"/>
    </row>
    <row r="25" spans="2:18" s="1" customFormat="1" ht="6.95" customHeigh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>
      <c r="B27" s="29"/>
      <c r="C27" s="30"/>
      <c r="D27" s="103" t="s">
        <v>95</v>
      </c>
      <c r="E27" s="30"/>
      <c r="F27" s="30"/>
      <c r="G27" s="30"/>
      <c r="H27" s="30"/>
      <c r="I27" s="30"/>
      <c r="J27" s="30"/>
      <c r="K27" s="30"/>
      <c r="L27" s="30"/>
      <c r="M27" s="174">
        <f>N88</f>
        <v>0</v>
      </c>
      <c r="N27" s="199"/>
      <c r="O27" s="199"/>
      <c r="P27" s="199"/>
      <c r="Q27" s="30"/>
      <c r="R27" s="31"/>
    </row>
    <row r="28" spans="2:18" s="1" customFormat="1" ht="14.45" customHeight="1">
      <c r="B28" s="29"/>
      <c r="C28" s="30"/>
      <c r="D28" s="28" t="s">
        <v>86</v>
      </c>
      <c r="E28" s="30"/>
      <c r="F28" s="30"/>
      <c r="G28" s="30"/>
      <c r="H28" s="30"/>
      <c r="I28" s="30"/>
      <c r="J28" s="30"/>
      <c r="K28" s="30"/>
      <c r="L28" s="30"/>
      <c r="M28" s="174">
        <f>N99</f>
        <v>0</v>
      </c>
      <c r="N28" s="199"/>
      <c r="O28" s="199"/>
      <c r="P28" s="199"/>
      <c r="Q28" s="30"/>
      <c r="R28" s="31"/>
    </row>
    <row r="29" spans="2:18" s="1" customFormat="1" ht="6.95" customHeight="1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>
      <c r="B30" s="29"/>
      <c r="C30" s="30"/>
      <c r="D30" s="104" t="s">
        <v>40</v>
      </c>
      <c r="E30" s="30"/>
      <c r="F30" s="30"/>
      <c r="G30" s="30"/>
      <c r="H30" s="30"/>
      <c r="I30" s="30"/>
      <c r="J30" s="30"/>
      <c r="K30" s="30"/>
      <c r="L30" s="30"/>
      <c r="M30" s="210">
        <f>ROUND(M27+M28,2)</f>
        <v>0</v>
      </c>
      <c r="N30" s="199"/>
      <c r="O30" s="199"/>
      <c r="P30" s="199"/>
      <c r="Q30" s="30"/>
      <c r="R30" s="31"/>
    </row>
    <row r="31" spans="2:18" s="1" customFormat="1" ht="6.95" customHeight="1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>
      <c r="B32" s="29"/>
      <c r="C32" s="30"/>
      <c r="D32" s="36" t="s">
        <v>41</v>
      </c>
      <c r="E32" s="36" t="s">
        <v>42</v>
      </c>
      <c r="F32" s="37">
        <v>0.21</v>
      </c>
      <c r="G32" s="105" t="s">
        <v>43</v>
      </c>
      <c r="H32" s="211">
        <f>(SUM(BE99:BE106)+SUM(BE124:BE181))</f>
        <v>0</v>
      </c>
      <c r="I32" s="199"/>
      <c r="J32" s="199"/>
      <c r="K32" s="30"/>
      <c r="L32" s="30"/>
      <c r="M32" s="211">
        <f>ROUND((SUM(BE99:BE106)+SUM(BE124:BE181)), 2)*F32</f>
        <v>0</v>
      </c>
      <c r="N32" s="199"/>
      <c r="O32" s="199"/>
      <c r="P32" s="199"/>
      <c r="Q32" s="30"/>
      <c r="R32" s="31"/>
    </row>
    <row r="33" spans="2:18" s="1" customFormat="1" ht="14.45" customHeight="1">
      <c r="B33" s="29"/>
      <c r="C33" s="30"/>
      <c r="D33" s="30"/>
      <c r="E33" s="36" t="s">
        <v>44</v>
      </c>
      <c r="F33" s="37">
        <v>0.15</v>
      </c>
      <c r="G33" s="105" t="s">
        <v>43</v>
      </c>
      <c r="H33" s="211">
        <f>(SUM(BF99:BF106)+SUM(BF124:BF181))</f>
        <v>0</v>
      </c>
      <c r="I33" s="199"/>
      <c r="J33" s="199"/>
      <c r="K33" s="30"/>
      <c r="L33" s="30"/>
      <c r="M33" s="211">
        <f>ROUND((SUM(BF99:BF106)+SUM(BF124:BF181)), 2)*F33</f>
        <v>0</v>
      </c>
      <c r="N33" s="199"/>
      <c r="O33" s="199"/>
      <c r="P33" s="199"/>
      <c r="Q33" s="30"/>
      <c r="R33" s="31"/>
    </row>
    <row r="34" spans="2:18" s="1" customFormat="1" ht="14.45" hidden="1" customHeight="1">
      <c r="B34" s="29"/>
      <c r="C34" s="30"/>
      <c r="D34" s="30"/>
      <c r="E34" s="36" t="s">
        <v>45</v>
      </c>
      <c r="F34" s="37">
        <v>0.21</v>
      </c>
      <c r="G34" s="105" t="s">
        <v>43</v>
      </c>
      <c r="H34" s="211">
        <f>(SUM(BG99:BG106)+SUM(BG124:BG181))</f>
        <v>0</v>
      </c>
      <c r="I34" s="199"/>
      <c r="J34" s="199"/>
      <c r="K34" s="30"/>
      <c r="L34" s="30"/>
      <c r="M34" s="211">
        <v>0</v>
      </c>
      <c r="N34" s="199"/>
      <c r="O34" s="199"/>
      <c r="P34" s="199"/>
      <c r="Q34" s="30"/>
      <c r="R34" s="31"/>
    </row>
    <row r="35" spans="2:18" s="1" customFormat="1" ht="14.45" hidden="1" customHeight="1">
      <c r="B35" s="29"/>
      <c r="C35" s="30"/>
      <c r="D35" s="30"/>
      <c r="E35" s="36" t="s">
        <v>46</v>
      </c>
      <c r="F35" s="37">
        <v>0.15</v>
      </c>
      <c r="G35" s="105" t="s">
        <v>43</v>
      </c>
      <c r="H35" s="211">
        <f>(SUM(BH99:BH106)+SUM(BH124:BH181))</f>
        <v>0</v>
      </c>
      <c r="I35" s="199"/>
      <c r="J35" s="199"/>
      <c r="K35" s="30"/>
      <c r="L35" s="30"/>
      <c r="M35" s="211">
        <v>0</v>
      </c>
      <c r="N35" s="199"/>
      <c r="O35" s="199"/>
      <c r="P35" s="199"/>
      <c r="Q35" s="30"/>
      <c r="R35" s="31"/>
    </row>
    <row r="36" spans="2:18" s="1" customFormat="1" ht="14.45" hidden="1" customHeight="1">
      <c r="B36" s="29"/>
      <c r="C36" s="30"/>
      <c r="D36" s="30"/>
      <c r="E36" s="36" t="s">
        <v>47</v>
      </c>
      <c r="F36" s="37">
        <v>0</v>
      </c>
      <c r="G36" s="105" t="s">
        <v>43</v>
      </c>
      <c r="H36" s="211">
        <f>(SUM(BI99:BI106)+SUM(BI124:BI181))</f>
        <v>0</v>
      </c>
      <c r="I36" s="199"/>
      <c r="J36" s="199"/>
      <c r="K36" s="30"/>
      <c r="L36" s="30"/>
      <c r="M36" s="211">
        <v>0</v>
      </c>
      <c r="N36" s="199"/>
      <c r="O36" s="199"/>
      <c r="P36" s="199"/>
      <c r="Q36" s="30"/>
      <c r="R36" s="31"/>
    </row>
    <row r="37" spans="2:18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>
      <c r="B38" s="29"/>
      <c r="C38" s="102"/>
      <c r="D38" s="106" t="s">
        <v>48</v>
      </c>
      <c r="E38" s="69"/>
      <c r="F38" s="69"/>
      <c r="G38" s="107" t="s">
        <v>49</v>
      </c>
      <c r="H38" s="108" t="s">
        <v>50</v>
      </c>
      <c r="I38" s="69"/>
      <c r="J38" s="69"/>
      <c r="K38" s="69"/>
      <c r="L38" s="212">
        <f>SUM(M30:M36)</f>
        <v>0</v>
      </c>
      <c r="M38" s="188"/>
      <c r="N38" s="188"/>
      <c r="O38" s="188"/>
      <c r="P38" s="190"/>
      <c r="Q38" s="102"/>
      <c r="R38" s="31"/>
    </row>
    <row r="39" spans="2:18" s="1" customFormat="1" ht="14.45" customHeigh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</row>
    <row r="42" spans="2:18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</row>
    <row r="43" spans="2:18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</row>
    <row r="44" spans="2:18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/>
    </row>
    <row r="45" spans="2:18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</row>
    <row r="46" spans="2:18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/>
    </row>
    <row r="47" spans="2:18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</row>
    <row r="48" spans="2:18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8"/>
    </row>
    <row r="49" spans="2:18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8"/>
    </row>
    <row r="50" spans="2:18" s="1" customFormat="1" ht="15">
      <c r="B50" s="29"/>
      <c r="C50" s="30"/>
      <c r="D50" s="44" t="s">
        <v>51</v>
      </c>
      <c r="E50" s="45"/>
      <c r="F50" s="45"/>
      <c r="G50" s="45"/>
      <c r="H50" s="46"/>
      <c r="I50" s="30"/>
      <c r="J50" s="44" t="s">
        <v>52</v>
      </c>
      <c r="K50" s="45"/>
      <c r="L50" s="45"/>
      <c r="M50" s="45"/>
      <c r="N50" s="45"/>
      <c r="O50" s="45"/>
      <c r="P50" s="46"/>
      <c r="Q50" s="30"/>
      <c r="R50" s="31"/>
    </row>
    <row r="51" spans="2:18">
      <c r="B51" s="16"/>
      <c r="C51" s="17"/>
      <c r="D51" s="47"/>
      <c r="E51" s="17"/>
      <c r="F51" s="17"/>
      <c r="G51" s="17"/>
      <c r="H51" s="48"/>
      <c r="I51" s="17"/>
      <c r="J51" s="47"/>
      <c r="K51" s="17"/>
      <c r="L51" s="17"/>
      <c r="M51" s="17"/>
      <c r="N51" s="17"/>
      <c r="O51" s="17"/>
      <c r="P51" s="48"/>
      <c r="Q51" s="17"/>
      <c r="R51" s="18"/>
    </row>
    <row r="52" spans="2:18">
      <c r="B52" s="16"/>
      <c r="C52" s="17"/>
      <c r="D52" s="47"/>
      <c r="E52" s="17"/>
      <c r="F52" s="17"/>
      <c r="G52" s="17"/>
      <c r="H52" s="48"/>
      <c r="I52" s="17"/>
      <c r="J52" s="47"/>
      <c r="K52" s="17"/>
      <c r="L52" s="17"/>
      <c r="M52" s="17"/>
      <c r="N52" s="17"/>
      <c r="O52" s="17"/>
      <c r="P52" s="48"/>
      <c r="Q52" s="17"/>
      <c r="R52" s="18"/>
    </row>
    <row r="53" spans="2:18">
      <c r="B53" s="16"/>
      <c r="C53" s="17"/>
      <c r="D53" s="47"/>
      <c r="E53" s="17"/>
      <c r="F53" s="17"/>
      <c r="G53" s="17"/>
      <c r="H53" s="48"/>
      <c r="I53" s="17"/>
      <c r="J53" s="47"/>
      <c r="K53" s="17"/>
      <c r="L53" s="17"/>
      <c r="M53" s="17"/>
      <c r="N53" s="17"/>
      <c r="O53" s="17"/>
      <c r="P53" s="48"/>
      <c r="Q53" s="17"/>
      <c r="R53" s="18"/>
    </row>
    <row r="54" spans="2:18">
      <c r="B54" s="16"/>
      <c r="C54" s="17"/>
      <c r="D54" s="47"/>
      <c r="E54" s="17"/>
      <c r="F54" s="17"/>
      <c r="G54" s="17"/>
      <c r="H54" s="48"/>
      <c r="I54" s="17"/>
      <c r="J54" s="47"/>
      <c r="K54" s="17"/>
      <c r="L54" s="17"/>
      <c r="M54" s="17"/>
      <c r="N54" s="17"/>
      <c r="O54" s="17"/>
      <c r="P54" s="48"/>
      <c r="Q54" s="17"/>
      <c r="R54" s="18"/>
    </row>
    <row r="55" spans="2:18">
      <c r="B55" s="16"/>
      <c r="C55" s="17"/>
      <c r="D55" s="47"/>
      <c r="E55" s="17"/>
      <c r="F55" s="17"/>
      <c r="G55" s="17"/>
      <c r="H55" s="48"/>
      <c r="I55" s="17"/>
      <c r="J55" s="47"/>
      <c r="K55" s="17"/>
      <c r="L55" s="17"/>
      <c r="M55" s="17"/>
      <c r="N55" s="17"/>
      <c r="O55" s="17"/>
      <c r="P55" s="48"/>
      <c r="Q55" s="17"/>
      <c r="R55" s="18"/>
    </row>
    <row r="56" spans="2:18">
      <c r="B56" s="16"/>
      <c r="C56" s="17"/>
      <c r="D56" s="47"/>
      <c r="E56" s="17"/>
      <c r="F56" s="17"/>
      <c r="G56" s="17"/>
      <c r="H56" s="48"/>
      <c r="I56" s="17"/>
      <c r="J56" s="47"/>
      <c r="K56" s="17"/>
      <c r="L56" s="17"/>
      <c r="M56" s="17"/>
      <c r="N56" s="17"/>
      <c r="O56" s="17"/>
      <c r="P56" s="48"/>
      <c r="Q56" s="17"/>
      <c r="R56" s="18"/>
    </row>
    <row r="57" spans="2:18">
      <c r="B57" s="16"/>
      <c r="C57" s="17"/>
      <c r="D57" s="47"/>
      <c r="E57" s="17"/>
      <c r="F57" s="17"/>
      <c r="G57" s="17"/>
      <c r="H57" s="48"/>
      <c r="I57" s="17"/>
      <c r="J57" s="47"/>
      <c r="K57" s="17"/>
      <c r="L57" s="17"/>
      <c r="M57" s="17"/>
      <c r="N57" s="17"/>
      <c r="O57" s="17"/>
      <c r="P57" s="48"/>
      <c r="Q57" s="17"/>
      <c r="R57" s="18"/>
    </row>
    <row r="58" spans="2:18">
      <c r="B58" s="16"/>
      <c r="C58" s="17"/>
      <c r="D58" s="47"/>
      <c r="E58" s="17"/>
      <c r="F58" s="17"/>
      <c r="G58" s="17"/>
      <c r="H58" s="48"/>
      <c r="I58" s="17"/>
      <c r="J58" s="47"/>
      <c r="K58" s="17"/>
      <c r="L58" s="17"/>
      <c r="M58" s="17"/>
      <c r="N58" s="17"/>
      <c r="O58" s="17"/>
      <c r="P58" s="48"/>
      <c r="Q58" s="17"/>
      <c r="R58" s="18"/>
    </row>
    <row r="59" spans="2:18" s="1" customFormat="1" ht="15">
      <c r="B59" s="29"/>
      <c r="C59" s="30"/>
      <c r="D59" s="49" t="s">
        <v>53</v>
      </c>
      <c r="E59" s="50"/>
      <c r="F59" s="50"/>
      <c r="G59" s="51" t="s">
        <v>54</v>
      </c>
      <c r="H59" s="52"/>
      <c r="I59" s="30"/>
      <c r="J59" s="49" t="s">
        <v>53</v>
      </c>
      <c r="K59" s="50"/>
      <c r="L59" s="50"/>
      <c r="M59" s="50"/>
      <c r="N59" s="51" t="s">
        <v>54</v>
      </c>
      <c r="O59" s="50"/>
      <c r="P59" s="52"/>
      <c r="Q59" s="30"/>
      <c r="R59" s="31"/>
    </row>
    <row r="60" spans="2:18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8"/>
    </row>
    <row r="61" spans="2:18" s="1" customFormat="1" ht="15">
      <c r="B61" s="29"/>
      <c r="C61" s="30"/>
      <c r="D61" s="44" t="s">
        <v>55</v>
      </c>
      <c r="E61" s="45"/>
      <c r="F61" s="45"/>
      <c r="G61" s="45"/>
      <c r="H61" s="46"/>
      <c r="I61" s="30"/>
      <c r="J61" s="44" t="s">
        <v>56</v>
      </c>
      <c r="K61" s="45"/>
      <c r="L61" s="45"/>
      <c r="M61" s="45"/>
      <c r="N61" s="45"/>
      <c r="O61" s="45"/>
      <c r="P61" s="46"/>
      <c r="Q61" s="30"/>
      <c r="R61" s="31"/>
    </row>
    <row r="62" spans="2:18">
      <c r="B62" s="16"/>
      <c r="C62" s="17"/>
      <c r="D62" s="47"/>
      <c r="E62" s="17"/>
      <c r="F62" s="17"/>
      <c r="G62" s="17"/>
      <c r="H62" s="48"/>
      <c r="I62" s="17"/>
      <c r="J62" s="47"/>
      <c r="K62" s="17"/>
      <c r="L62" s="17"/>
      <c r="M62" s="17"/>
      <c r="N62" s="17"/>
      <c r="O62" s="17"/>
      <c r="P62" s="48"/>
      <c r="Q62" s="17"/>
      <c r="R62" s="18"/>
    </row>
    <row r="63" spans="2:18">
      <c r="B63" s="16"/>
      <c r="C63" s="17"/>
      <c r="D63" s="47"/>
      <c r="E63" s="17"/>
      <c r="F63" s="17"/>
      <c r="G63" s="17"/>
      <c r="H63" s="48"/>
      <c r="I63" s="17"/>
      <c r="J63" s="47"/>
      <c r="K63" s="17"/>
      <c r="L63" s="17"/>
      <c r="M63" s="17"/>
      <c r="N63" s="17"/>
      <c r="O63" s="17"/>
      <c r="P63" s="48"/>
      <c r="Q63" s="17"/>
      <c r="R63" s="18"/>
    </row>
    <row r="64" spans="2:18">
      <c r="B64" s="16"/>
      <c r="C64" s="17"/>
      <c r="D64" s="47"/>
      <c r="E64" s="17"/>
      <c r="F64" s="17"/>
      <c r="G64" s="17"/>
      <c r="H64" s="48"/>
      <c r="I64" s="17"/>
      <c r="J64" s="47"/>
      <c r="K64" s="17"/>
      <c r="L64" s="17"/>
      <c r="M64" s="17"/>
      <c r="N64" s="17"/>
      <c r="O64" s="17"/>
      <c r="P64" s="48"/>
      <c r="Q64" s="17"/>
      <c r="R64" s="18"/>
    </row>
    <row r="65" spans="2:18">
      <c r="B65" s="16"/>
      <c r="C65" s="17"/>
      <c r="D65" s="47"/>
      <c r="E65" s="17"/>
      <c r="F65" s="17"/>
      <c r="G65" s="17"/>
      <c r="H65" s="48"/>
      <c r="I65" s="17"/>
      <c r="J65" s="47"/>
      <c r="K65" s="17"/>
      <c r="L65" s="17"/>
      <c r="M65" s="17"/>
      <c r="N65" s="17"/>
      <c r="O65" s="17"/>
      <c r="P65" s="48"/>
      <c r="Q65" s="17"/>
      <c r="R65" s="18"/>
    </row>
    <row r="66" spans="2:18">
      <c r="B66" s="16"/>
      <c r="C66" s="17"/>
      <c r="D66" s="47"/>
      <c r="E66" s="17"/>
      <c r="F66" s="17"/>
      <c r="G66" s="17"/>
      <c r="H66" s="48"/>
      <c r="I66" s="17"/>
      <c r="J66" s="47"/>
      <c r="K66" s="17"/>
      <c r="L66" s="17"/>
      <c r="M66" s="17"/>
      <c r="N66" s="17"/>
      <c r="O66" s="17"/>
      <c r="P66" s="48"/>
      <c r="Q66" s="17"/>
      <c r="R66" s="18"/>
    </row>
    <row r="67" spans="2:18">
      <c r="B67" s="16"/>
      <c r="C67" s="17"/>
      <c r="D67" s="47"/>
      <c r="E67" s="17"/>
      <c r="F67" s="17"/>
      <c r="G67" s="17"/>
      <c r="H67" s="48"/>
      <c r="I67" s="17"/>
      <c r="J67" s="47"/>
      <c r="K67" s="17"/>
      <c r="L67" s="17"/>
      <c r="M67" s="17"/>
      <c r="N67" s="17"/>
      <c r="O67" s="17"/>
      <c r="P67" s="48"/>
      <c r="Q67" s="17"/>
      <c r="R67" s="18"/>
    </row>
    <row r="68" spans="2:18">
      <c r="B68" s="16"/>
      <c r="C68" s="17"/>
      <c r="D68" s="47"/>
      <c r="E68" s="17"/>
      <c r="F68" s="17"/>
      <c r="G68" s="17"/>
      <c r="H68" s="48"/>
      <c r="I68" s="17"/>
      <c r="J68" s="47"/>
      <c r="K68" s="17"/>
      <c r="L68" s="17"/>
      <c r="M68" s="17"/>
      <c r="N68" s="17"/>
      <c r="O68" s="17"/>
      <c r="P68" s="48"/>
      <c r="Q68" s="17"/>
      <c r="R68" s="18"/>
    </row>
    <row r="69" spans="2:18">
      <c r="B69" s="16"/>
      <c r="C69" s="17"/>
      <c r="D69" s="47"/>
      <c r="E69" s="17"/>
      <c r="F69" s="17"/>
      <c r="G69" s="17"/>
      <c r="H69" s="48"/>
      <c r="I69" s="17"/>
      <c r="J69" s="47"/>
      <c r="K69" s="17"/>
      <c r="L69" s="17"/>
      <c r="M69" s="17"/>
      <c r="N69" s="17"/>
      <c r="O69" s="17"/>
      <c r="P69" s="48"/>
      <c r="Q69" s="17"/>
      <c r="R69" s="18"/>
    </row>
    <row r="70" spans="2:18" s="1" customFormat="1" ht="15">
      <c r="B70" s="29"/>
      <c r="C70" s="30"/>
      <c r="D70" s="49" t="s">
        <v>53</v>
      </c>
      <c r="E70" s="50"/>
      <c r="F70" s="50"/>
      <c r="G70" s="51" t="s">
        <v>54</v>
      </c>
      <c r="H70" s="52"/>
      <c r="I70" s="30"/>
      <c r="J70" s="49" t="s">
        <v>53</v>
      </c>
      <c r="K70" s="50"/>
      <c r="L70" s="50"/>
      <c r="M70" s="50"/>
      <c r="N70" s="51" t="s">
        <v>54</v>
      </c>
      <c r="O70" s="50"/>
      <c r="P70" s="52"/>
      <c r="Q70" s="30"/>
      <c r="R70" s="31"/>
    </row>
    <row r="71" spans="2:18" s="1" customFormat="1" ht="14.4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>
      <c r="B76" s="29"/>
      <c r="C76" s="165" t="s">
        <v>96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1"/>
    </row>
    <row r="77" spans="2:18" s="1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>
      <c r="B78" s="29"/>
      <c r="C78" s="24" t="s">
        <v>17</v>
      </c>
      <c r="D78" s="30"/>
      <c r="E78" s="30"/>
      <c r="F78" s="207" t="str">
        <f>F6</f>
        <v>MR Pošta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30"/>
      <c r="R78" s="31"/>
    </row>
    <row r="79" spans="2:18" s="1" customFormat="1" ht="36.950000000000003" customHeight="1">
      <c r="B79" s="29"/>
      <c r="C79" s="63" t="s">
        <v>93</v>
      </c>
      <c r="D79" s="30"/>
      <c r="E79" s="30"/>
      <c r="F79" s="200" t="str">
        <f>F7</f>
        <v>36/2016 - MR Pošta</v>
      </c>
      <c r="G79" s="199"/>
      <c r="H79" s="199"/>
      <c r="I79" s="199"/>
      <c r="J79" s="199"/>
      <c r="K79" s="199"/>
      <c r="L79" s="199"/>
      <c r="M79" s="199"/>
      <c r="N79" s="199"/>
      <c r="O79" s="199"/>
      <c r="P79" s="199"/>
      <c r="Q79" s="30"/>
      <c r="R79" s="31"/>
    </row>
    <row r="80" spans="2:18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>
      <c r="B81" s="29"/>
      <c r="C81" s="24" t="s">
        <v>23</v>
      </c>
      <c r="D81" s="30"/>
      <c r="E81" s="30"/>
      <c r="F81" s="22" t="str">
        <f>F9</f>
        <v xml:space="preserve"> </v>
      </c>
      <c r="G81" s="30"/>
      <c r="H81" s="30"/>
      <c r="I81" s="30"/>
      <c r="J81" s="30"/>
      <c r="K81" s="24" t="s">
        <v>25</v>
      </c>
      <c r="L81" s="30"/>
      <c r="M81" s="213" t="str">
        <f>IF(O9="","",O9)</f>
        <v>10.3.2016</v>
      </c>
      <c r="N81" s="199"/>
      <c r="O81" s="199"/>
      <c r="P81" s="199"/>
      <c r="Q81" s="30"/>
      <c r="R81" s="31"/>
    </row>
    <row r="82" spans="2:47" s="1" customFormat="1" ht="6.95" customHeight="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>
      <c r="B83" s="29"/>
      <c r="C83" s="24" t="s">
        <v>29</v>
      </c>
      <c r="D83" s="30"/>
      <c r="E83" s="30"/>
      <c r="F83" s="22" t="str">
        <f>E12</f>
        <v xml:space="preserve"> </v>
      </c>
      <c r="G83" s="30"/>
      <c r="H83" s="30"/>
      <c r="I83" s="30"/>
      <c r="J83" s="30"/>
      <c r="K83" s="24" t="s">
        <v>34</v>
      </c>
      <c r="L83" s="30"/>
      <c r="M83" s="170" t="str">
        <f>E18</f>
        <v xml:space="preserve"> </v>
      </c>
      <c r="N83" s="199"/>
      <c r="O83" s="199"/>
      <c r="P83" s="199"/>
      <c r="Q83" s="199"/>
      <c r="R83" s="31"/>
    </row>
    <row r="84" spans="2:47" s="1" customFormat="1" ht="14.45" customHeight="1">
      <c r="B84" s="29"/>
      <c r="C84" s="24" t="s">
        <v>32</v>
      </c>
      <c r="D84" s="30"/>
      <c r="E84" s="30"/>
      <c r="F84" s="22" t="str">
        <f>IF(E15="","",E15)</f>
        <v>Vyplň údaj</v>
      </c>
      <c r="G84" s="30"/>
      <c r="H84" s="30"/>
      <c r="I84" s="30"/>
      <c r="J84" s="30"/>
      <c r="K84" s="24" t="s">
        <v>36</v>
      </c>
      <c r="L84" s="30"/>
      <c r="M84" s="170" t="str">
        <f>E21</f>
        <v xml:space="preserve"> </v>
      </c>
      <c r="N84" s="199"/>
      <c r="O84" s="199"/>
      <c r="P84" s="199"/>
      <c r="Q84" s="199"/>
      <c r="R84" s="31"/>
    </row>
    <row r="85" spans="2:47" s="1" customFormat="1" ht="10.35" customHeight="1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>
      <c r="B86" s="29"/>
      <c r="C86" s="214" t="s">
        <v>97</v>
      </c>
      <c r="D86" s="215"/>
      <c r="E86" s="215"/>
      <c r="F86" s="215"/>
      <c r="G86" s="215"/>
      <c r="H86" s="102"/>
      <c r="I86" s="102"/>
      <c r="J86" s="102"/>
      <c r="K86" s="102"/>
      <c r="L86" s="102"/>
      <c r="M86" s="102"/>
      <c r="N86" s="214" t="s">
        <v>98</v>
      </c>
      <c r="O86" s="199"/>
      <c r="P86" s="199"/>
      <c r="Q86" s="199"/>
      <c r="R86" s="31"/>
    </row>
    <row r="87" spans="2:47" s="1" customFormat="1" ht="10.35" customHeight="1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>
      <c r="B88" s="29"/>
      <c r="C88" s="109" t="s">
        <v>99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95">
        <f>N124</f>
        <v>0</v>
      </c>
      <c r="O88" s="199"/>
      <c r="P88" s="199"/>
      <c r="Q88" s="199"/>
      <c r="R88" s="31"/>
      <c r="AU88" s="12" t="s">
        <v>100</v>
      </c>
    </row>
    <row r="89" spans="2:47" s="6" customFormat="1" ht="24.95" customHeight="1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6">
        <f>N125</f>
        <v>0</v>
      </c>
      <c r="O89" s="217"/>
      <c r="P89" s="217"/>
      <c r="Q89" s="217"/>
      <c r="R89" s="113"/>
    </row>
    <row r="90" spans="2:47" s="6" customFormat="1" ht="24.95" customHeight="1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6">
        <f>N127</f>
        <v>0</v>
      </c>
      <c r="O90" s="217"/>
      <c r="P90" s="217"/>
      <c r="Q90" s="217"/>
      <c r="R90" s="113"/>
    </row>
    <row r="91" spans="2:47" s="6" customFormat="1" ht="24.95" customHeight="1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6">
        <f>N131</f>
        <v>0</v>
      </c>
      <c r="O91" s="217"/>
      <c r="P91" s="217"/>
      <c r="Q91" s="217"/>
      <c r="R91" s="113"/>
    </row>
    <row r="92" spans="2:47" s="6" customFormat="1" ht="24.95" customHeight="1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6">
        <f>N138</f>
        <v>0</v>
      </c>
      <c r="O92" s="217"/>
      <c r="P92" s="217"/>
      <c r="Q92" s="217"/>
      <c r="R92" s="113"/>
    </row>
    <row r="93" spans="2:47" s="6" customFormat="1" ht="24.95" customHeight="1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6">
        <f>N141</f>
        <v>0</v>
      </c>
      <c r="O93" s="217"/>
      <c r="P93" s="217"/>
      <c r="Q93" s="217"/>
      <c r="R93" s="113"/>
    </row>
    <row r="94" spans="2:47" s="6" customFormat="1" ht="24.95" customHeight="1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6">
        <f>N143</f>
        <v>0</v>
      </c>
      <c r="O94" s="217"/>
      <c r="P94" s="217"/>
      <c r="Q94" s="217"/>
      <c r="R94" s="113"/>
    </row>
    <row r="95" spans="2:47" s="6" customFormat="1" ht="24.95" customHeight="1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16">
        <f>N157</f>
        <v>0</v>
      </c>
      <c r="O95" s="217"/>
      <c r="P95" s="217"/>
      <c r="Q95" s="217"/>
      <c r="R95" s="113"/>
    </row>
    <row r="96" spans="2:47" s="6" customFormat="1" ht="24.95" customHeight="1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6">
        <f>N163</f>
        <v>0</v>
      </c>
      <c r="O96" s="217"/>
      <c r="P96" s="217"/>
      <c r="Q96" s="217"/>
      <c r="R96" s="113"/>
    </row>
    <row r="97" spans="2:65" s="6" customFormat="1" ht="24.95" customHeight="1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16">
        <f>N179</f>
        <v>0</v>
      </c>
      <c r="O97" s="217"/>
      <c r="P97" s="217"/>
      <c r="Q97" s="217"/>
      <c r="R97" s="113"/>
    </row>
    <row r="98" spans="2:65" s="1" customFormat="1" ht="21.75" customHeight="1"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1"/>
    </row>
    <row r="99" spans="2:65" s="1" customFormat="1" ht="29.25" customHeight="1">
      <c r="B99" s="29"/>
      <c r="C99" s="16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218"/>
      <c r="O99" s="184"/>
      <c r="P99" s="184"/>
      <c r="Q99" s="184"/>
      <c r="R99" s="31"/>
      <c r="T99" s="114"/>
      <c r="U99" s="115" t="s">
        <v>41</v>
      </c>
    </row>
    <row r="100" spans="2:65" s="1" customFormat="1" ht="18" customHeight="1">
      <c r="B100" s="116"/>
      <c r="C100" s="161"/>
      <c r="D100" s="183"/>
      <c r="E100" s="219"/>
      <c r="F100" s="219"/>
      <c r="G100" s="219"/>
      <c r="H100" s="219"/>
      <c r="I100" s="161"/>
      <c r="J100" s="161"/>
      <c r="K100" s="161"/>
      <c r="L100" s="161"/>
      <c r="M100" s="161"/>
      <c r="N100" s="185"/>
      <c r="O100" s="219"/>
      <c r="P100" s="219"/>
      <c r="Q100" s="219"/>
      <c r="R100" s="118"/>
      <c r="S100" s="117"/>
      <c r="T100" s="119"/>
      <c r="U100" s="120" t="s">
        <v>42</v>
      </c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2" t="s">
        <v>110</v>
      </c>
      <c r="AZ100" s="121"/>
      <c r="BA100" s="121"/>
      <c r="BB100" s="121"/>
      <c r="BC100" s="121"/>
      <c r="BD100" s="121"/>
      <c r="BE100" s="123">
        <f t="shared" ref="BE100:BE105" si="0">IF(U100="základní",N100,0)</f>
        <v>0</v>
      </c>
      <c r="BF100" s="123">
        <f t="shared" ref="BF100:BF105" si="1">IF(U100="snížená",N100,0)</f>
        <v>0</v>
      </c>
      <c r="BG100" s="123">
        <f t="shared" ref="BG100:BG105" si="2">IF(U100="zákl. přenesená",N100,0)</f>
        <v>0</v>
      </c>
      <c r="BH100" s="123">
        <f t="shared" ref="BH100:BH105" si="3">IF(U100="sníž. přenesená",N100,0)</f>
        <v>0</v>
      </c>
      <c r="BI100" s="123">
        <f t="shared" ref="BI100:BI105" si="4">IF(U100="nulová",N100,0)</f>
        <v>0</v>
      </c>
      <c r="BJ100" s="122" t="s">
        <v>22</v>
      </c>
      <c r="BK100" s="121"/>
      <c r="BL100" s="121"/>
      <c r="BM100" s="121"/>
    </row>
    <row r="101" spans="2:65" s="1" customFormat="1" ht="18" customHeight="1">
      <c r="B101" s="116"/>
      <c r="C101" s="161"/>
      <c r="D101" s="183"/>
      <c r="E101" s="219"/>
      <c r="F101" s="219"/>
      <c r="G101" s="219"/>
      <c r="H101" s="219"/>
      <c r="I101" s="161"/>
      <c r="J101" s="161"/>
      <c r="K101" s="161"/>
      <c r="L101" s="161"/>
      <c r="M101" s="161"/>
      <c r="N101" s="185"/>
      <c r="O101" s="219"/>
      <c r="P101" s="219"/>
      <c r="Q101" s="219"/>
      <c r="R101" s="118"/>
      <c r="S101" s="117"/>
      <c r="T101" s="119"/>
      <c r="U101" s="120" t="s">
        <v>42</v>
      </c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2" t="s">
        <v>110</v>
      </c>
      <c r="AZ101" s="121"/>
      <c r="BA101" s="121"/>
      <c r="BB101" s="121"/>
      <c r="BC101" s="121"/>
      <c r="BD101" s="121"/>
      <c r="BE101" s="123">
        <f t="shared" si="0"/>
        <v>0</v>
      </c>
      <c r="BF101" s="123">
        <f t="shared" si="1"/>
        <v>0</v>
      </c>
      <c r="BG101" s="123">
        <f t="shared" si="2"/>
        <v>0</v>
      </c>
      <c r="BH101" s="123">
        <f t="shared" si="3"/>
        <v>0</v>
      </c>
      <c r="BI101" s="123">
        <f t="shared" si="4"/>
        <v>0</v>
      </c>
      <c r="BJ101" s="122" t="s">
        <v>22</v>
      </c>
      <c r="BK101" s="121"/>
      <c r="BL101" s="121"/>
      <c r="BM101" s="121"/>
    </row>
    <row r="102" spans="2:65" s="1" customFormat="1" ht="18" customHeight="1">
      <c r="B102" s="116"/>
      <c r="C102" s="161"/>
      <c r="D102" s="183"/>
      <c r="E102" s="219"/>
      <c r="F102" s="219"/>
      <c r="G102" s="219"/>
      <c r="H102" s="219"/>
      <c r="I102" s="161"/>
      <c r="J102" s="161"/>
      <c r="K102" s="161"/>
      <c r="L102" s="161"/>
      <c r="M102" s="161"/>
      <c r="N102" s="185"/>
      <c r="O102" s="219"/>
      <c r="P102" s="219"/>
      <c r="Q102" s="219"/>
      <c r="R102" s="118"/>
      <c r="S102" s="117"/>
      <c r="T102" s="119"/>
      <c r="U102" s="120" t="s">
        <v>42</v>
      </c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2" t="s">
        <v>110</v>
      </c>
      <c r="AZ102" s="121"/>
      <c r="BA102" s="121"/>
      <c r="BB102" s="121"/>
      <c r="BC102" s="121"/>
      <c r="BD102" s="121"/>
      <c r="BE102" s="123">
        <f t="shared" si="0"/>
        <v>0</v>
      </c>
      <c r="BF102" s="123">
        <f t="shared" si="1"/>
        <v>0</v>
      </c>
      <c r="BG102" s="123">
        <f t="shared" si="2"/>
        <v>0</v>
      </c>
      <c r="BH102" s="123">
        <f t="shared" si="3"/>
        <v>0</v>
      </c>
      <c r="BI102" s="123">
        <f t="shared" si="4"/>
        <v>0</v>
      </c>
      <c r="BJ102" s="122" t="s">
        <v>22</v>
      </c>
      <c r="BK102" s="121"/>
      <c r="BL102" s="121"/>
      <c r="BM102" s="121"/>
    </row>
    <row r="103" spans="2:65" s="1" customFormat="1" ht="18" customHeight="1">
      <c r="B103" s="116"/>
      <c r="C103" s="161"/>
      <c r="D103" s="183"/>
      <c r="E103" s="219"/>
      <c r="F103" s="219"/>
      <c r="G103" s="219"/>
      <c r="H103" s="219"/>
      <c r="I103" s="161"/>
      <c r="J103" s="161"/>
      <c r="K103" s="161"/>
      <c r="L103" s="161"/>
      <c r="M103" s="161"/>
      <c r="N103" s="185"/>
      <c r="O103" s="219"/>
      <c r="P103" s="219"/>
      <c r="Q103" s="219"/>
      <c r="R103" s="118"/>
      <c r="S103" s="117"/>
      <c r="T103" s="119"/>
      <c r="U103" s="120" t="s">
        <v>42</v>
      </c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2" t="s">
        <v>110</v>
      </c>
      <c r="AZ103" s="121"/>
      <c r="BA103" s="121"/>
      <c r="BB103" s="121"/>
      <c r="BC103" s="121"/>
      <c r="BD103" s="121"/>
      <c r="BE103" s="123">
        <f t="shared" si="0"/>
        <v>0</v>
      </c>
      <c r="BF103" s="123">
        <f t="shared" si="1"/>
        <v>0</v>
      </c>
      <c r="BG103" s="123">
        <f t="shared" si="2"/>
        <v>0</v>
      </c>
      <c r="BH103" s="123">
        <f t="shared" si="3"/>
        <v>0</v>
      </c>
      <c r="BI103" s="123">
        <f t="shared" si="4"/>
        <v>0</v>
      </c>
      <c r="BJ103" s="122" t="s">
        <v>22</v>
      </c>
      <c r="BK103" s="121"/>
      <c r="BL103" s="121"/>
      <c r="BM103" s="121"/>
    </row>
    <row r="104" spans="2:65" s="1" customFormat="1" ht="18" customHeight="1">
      <c r="B104" s="116"/>
      <c r="C104" s="161"/>
      <c r="D104" s="183"/>
      <c r="E104" s="219"/>
      <c r="F104" s="219"/>
      <c r="G104" s="219"/>
      <c r="H104" s="219"/>
      <c r="I104" s="161"/>
      <c r="J104" s="161"/>
      <c r="K104" s="161"/>
      <c r="L104" s="161"/>
      <c r="M104" s="161"/>
      <c r="N104" s="185"/>
      <c r="O104" s="219"/>
      <c r="P104" s="219"/>
      <c r="Q104" s="219"/>
      <c r="R104" s="118"/>
      <c r="S104" s="117"/>
      <c r="T104" s="119"/>
      <c r="U104" s="120" t="s">
        <v>42</v>
      </c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2" t="s">
        <v>110</v>
      </c>
      <c r="AZ104" s="121"/>
      <c r="BA104" s="121"/>
      <c r="BB104" s="121"/>
      <c r="BC104" s="121"/>
      <c r="BD104" s="121"/>
      <c r="BE104" s="123">
        <f t="shared" si="0"/>
        <v>0</v>
      </c>
      <c r="BF104" s="123">
        <f t="shared" si="1"/>
        <v>0</v>
      </c>
      <c r="BG104" s="123">
        <f t="shared" si="2"/>
        <v>0</v>
      </c>
      <c r="BH104" s="123">
        <f t="shared" si="3"/>
        <v>0</v>
      </c>
      <c r="BI104" s="123">
        <f t="shared" si="4"/>
        <v>0</v>
      </c>
      <c r="BJ104" s="122" t="s">
        <v>22</v>
      </c>
      <c r="BK104" s="121"/>
      <c r="BL104" s="121"/>
      <c r="BM104" s="121"/>
    </row>
    <row r="105" spans="2:65" s="1" customFormat="1" ht="18" customHeight="1">
      <c r="B105" s="116"/>
      <c r="C105" s="161"/>
      <c r="D105" s="162"/>
      <c r="E105" s="161"/>
      <c r="F105" s="161"/>
      <c r="G105" s="161"/>
      <c r="H105" s="161"/>
      <c r="I105" s="161"/>
      <c r="J105" s="161"/>
      <c r="K105" s="161"/>
      <c r="L105" s="161"/>
      <c r="M105" s="161"/>
      <c r="N105" s="185"/>
      <c r="O105" s="219"/>
      <c r="P105" s="219"/>
      <c r="Q105" s="219"/>
      <c r="R105" s="118"/>
      <c r="S105" s="117"/>
      <c r="T105" s="124"/>
      <c r="U105" s="125" t="s">
        <v>44</v>
      </c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2" t="s">
        <v>111</v>
      </c>
      <c r="AZ105" s="121"/>
      <c r="BA105" s="121"/>
      <c r="BB105" s="121"/>
      <c r="BC105" s="121"/>
      <c r="BD105" s="121"/>
      <c r="BE105" s="123">
        <f t="shared" si="0"/>
        <v>0</v>
      </c>
      <c r="BF105" s="123">
        <f t="shared" si="1"/>
        <v>0</v>
      </c>
      <c r="BG105" s="123">
        <f t="shared" si="2"/>
        <v>0</v>
      </c>
      <c r="BH105" s="123">
        <f t="shared" si="3"/>
        <v>0</v>
      </c>
      <c r="BI105" s="123">
        <f t="shared" si="4"/>
        <v>0</v>
      </c>
      <c r="BJ105" s="122" t="s">
        <v>91</v>
      </c>
      <c r="BK105" s="121"/>
      <c r="BL105" s="121"/>
      <c r="BM105" s="121"/>
    </row>
    <row r="106" spans="2:65" s="1" customFormat="1"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1"/>
    </row>
    <row r="107" spans="2:65" s="1" customFormat="1" ht="29.25" customHeight="1">
      <c r="B107" s="29"/>
      <c r="C107" s="101" t="s">
        <v>281</v>
      </c>
      <c r="D107" s="102"/>
      <c r="E107" s="102"/>
      <c r="F107" s="102"/>
      <c r="G107" s="102"/>
      <c r="H107" s="102"/>
      <c r="I107" s="102"/>
      <c r="J107" s="102"/>
      <c r="K107" s="102"/>
      <c r="L107" s="197">
        <f>ROUND(SUM(N88+N99),2)</f>
        <v>0</v>
      </c>
      <c r="M107" s="215"/>
      <c r="N107" s="215"/>
      <c r="O107" s="215"/>
      <c r="P107" s="215"/>
      <c r="Q107" s="215"/>
      <c r="R107" s="31"/>
    </row>
    <row r="108" spans="2:65" s="1" customFormat="1" ht="6.95" customHeight="1"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5"/>
    </row>
    <row r="112" spans="2:65" s="1" customFormat="1" ht="6.95" customHeight="1"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8"/>
    </row>
    <row r="113" spans="2:65" s="1" customFormat="1" ht="36.950000000000003" customHeight="1">
      <c r="B113" s="29"/>
      <c r="C113" s="165" t="s">
        <v>112</v>
      </c>
      <c r="D113" s="199"/>
      <c r="E113" s="199"/>
      <c r="F113" s="199"/>
      <c r="G113" s="199"/>
      <c r="H113" s="199"/>
      <c r="I113" s="199"/>
      <c r="J113" s="199"/>
      <c r="K113" s="199"/>
      <c r="L113" s="199"/>
      <c r="M113" s="199"/>
      <c r="N113" s="199"/>
      <c r="O113" s="199"/>
      <c r="P113" s="199"/>
      <c r="Q113" s="199"/>
      <c r="R113" s="31"/>
    </row>
    <row r="114" spans="2:65" s="1" customFormat="1" ht="6.95" customHeight="1"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1"/>
    </row>
    <row r="115" spans="2:65" s="1" customFormat="1" ht="30" customHeight="1">
      <c r="B115" s="29"/>
      <c r="C115" s="24" t="s">
        <v>17</v>
      </c>
      <c r="D115" s="30"/>
      <c r="E115" s="30"/>
      <c r="F115" s="207" t="str">
        <f>F6</f>
        <v>MR Pošta</v>
      </c>
      <c r="G115" s="199"/>
      <c r="H115" s="199"/>
      <c r="I115" s="199"/>
      <c r="J115" s="199"/>
      <c r="K115" s="199"/>
      <c r="L115" s="199"/>
      <c r="M115" s="199"/>
      <c r="N115" s="199"/>
      <c r="O115" s="199"/>
      <c r="P115" s="199"/>
      <c r="Q115" s="30"/>
      <c r="R115" s="31"/>
    </row>
    <row r="116" spans="2:65" s="1" customFormat="1" ht="36.950000000000003" customHeight="1">
      <c r="B116" s="29"/>
      <c r="C116" s="63" t="s">
        <v>93</v>
      </c>
      <c r="D116" s="30"/>
      <c r="E116" s="30"/>
      <c r="F116" s="200" t="str">
        <f>F7</f>
        <v>36/2016 - MR Pošta</v>
      </c>
      <c r="G116" s="199"/>
      <c r="H116" s="199"/>
      <c r="I116" s="199"/>
      <c r="J116" s="199"/>
      <c r="K116" s="199"/>
      <c r="L116" s="199"/>
      <c r="M116" s="199"/>
      <c r="N116" s="199"/>
      <c r="O116" s="199"/>
      <c r="P116" s="199"/>
      <c r="Q116" s="30"/>
      <c r="R116" s="31"/>
    </row>
    <row r="117" spans="2:65" s="1" customFormat="1" ht="6.95" customHeight="1"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1"/>
    </row>
    <row r="118" spans="2:65" s="1" customFormat="1" ht="18" customHeight="1">
      <c r="B118" s="29"/>
      <c r="C118" s="24" t="s">
        <v>23</v>
      </c>
      <c r="D118" s="30"/>
      <c r="E118" s="30"/>
      <c r="F118" s="22" t="str">
        <f>F9</f>
        <v xml:space="preserve"> </v>
      </c>
      <c r="G118" s="30"/>
      <c r="H118" s="30"/>
      <c r="I118" s="30"/>
      <c r="J118" s="30"/>
      <c r="K118" s="24" t="s">
        <v>25</v>
      </c>
      <c r="L118" s="30"/>
      <c r="M118" s="213" t="str">
        <f>IF(O9="","",O9)</f>
        <v>10.3.2016</v>
      </c>
      <c r="N118" s="199"/>
      <c r="O118" s="199"/>
      <c r="P118" s="199"/>
      <c r="Q118" s="30"/>
      <c r="R118" s="31"/>
    </row>
    <row r="119" spans="2:65" s="1" customFormat="1" ht="6.95" customHeight="1"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1"/>
    </row>
    <row r="120" spans="2:65" s="1" customFormat="1" ht="15">
      <c r="B120" s="29"/>
      <c r="C120" s="24" t="s">
        <v>29</v>
      </c>
      <c r="D120" s="30"/>
      <c r="E120" s="30"/>
      <c r="F120" s="22" t="str">
        <f>E12</f>
        <v xml:space="preserve"> </v>
      </c>
      <c r="G120" s="30"/>
      <c r="H120" s="30"/>
      <c r="I120" s="30"/>
      <c r="J120" s="30"/>
      <c r="K120" s="24" t="s">
        <v>34</v>
      </c>
      <c r="L120" s="30"/>
      <c r="M120" s="170" t="str">
        <f>E18</f>
        <v xml:space="preserve"> </v>
      </c>
      <c r="N120" s="199"/>
      <c r="O120" s="199"/>
      <c r="P120" s="199"/>
      <c r="Q120" s="199"/>
      <c r="R120" s="31"/>
    </row>
    <row r="121" spans="2:65" s="1" customFormat="1" ht="14.45" customHeight="1">
      <c r="B121" s="29"/>
      <c r="C121" s="24" t="s">
        <v>32</v>
      </c>
      <c r="D121" s="30"/>
      <c r="E121" s="30"/>
      <c r="F121" s="22" t="str">
        <f>IF(E15="","",E15)</f>
        <v>Vyplň údaj</v>
      </c>
      <c r="G121" s="30"/>
      <c r="H121" s="30"/>
      <c r="I121" s="30"/>
      <c r="J121" s="30"/>
      <c r="K121" s="24" t="s">
        <v>36</v>
      </c>
      <c r="L121" s="30"/>
      <c r="M121" s="170" t="str">
        <f>E21</f>
        <v xml:space="preserve"> </v>
      </c>
      <c r="N121" s="199"/>
      <c r="O121" s="199"/>
      <c r="P121" s="199"/>
      <c r="Q121" s="199"/>
      <c r="R121" s="31"/>
    </row>
    <row r="122" spans="2:65" s="1" customFormat="1" ht="10.35" customHeight="1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65" s="7" customFormat="1" ht="29.25" customHeight="1">
      <c r="B123" s="126"/>
      <c r="C123" s="127" t="s">
        <v>113</v>
      </c>
      <c r="D123" s="128" t="s">
        <v>114</v>
      </c>
      <c r="E123" s="128" t="s">
        <v>59</v>
      </c>
      <c r="F123" s="220" t="s">
        <v>115</v>
      </c>
      <c r="G123" s="221"/>
      <c r="H123" s="221"/>
      <c r="I123" s="221"/>
      <c r="J123" s="128" t="s">
        <v>116</v>
      </c>
      <c r="K123" s="128" t="s">
        <v>117</v>
      </c>
      <c r="L123" s="222" t="s">
        <v>118</v>
      </c>
      <c r="M123" s="221"/>
      <c r="N123" s="220" t="s">
        <v>98</v>
      </c>
      <c r="O123" s="221"/>
      <c r="P123" s="221"/>
      <c r="Q123" s="223"/>
      <c r="R123" s="129"/>
      <c r="T123" s="70" t="s">
        <v>119</v>
      </c>
      <c r="U123" s="71" t="s">
        <v>41</v>
      </c>
      <c r="V123" s="71" t="s">
        <v>120</v>
      </c>
      <c r="W123" s="71" t="s">
        <v>121</v>
      </c>
      <c r="X123" s="71" t="s">
        <v>122</v>
      </c>
      <c r="Y123" s="71" t="s">
        <v>123</v>
      </c>
      <c r="Z123" s="71" t="s">
        <v>124</v>
      </c>
      <c r="AA123" s="72" t="s">
        <v>125</v>
      </c>
    </row>
    <row r="124" spans="2:65" s="1" customFormat="1" ht="29.25" customHeight="1">
      <c r="B124" s="29"/>
      <c r="C124" s="74" t="s">
        <v>95</v>
      </c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231">
        <f>BK124</f>
        <v>0</v>
      </c>
      <c r="O124" s="232"/>
      <c r="P124" s="232"/>
      <c r="Q124" s="232"/>
      <c r="R124" s="31"/>
      <c r="T124" s="73"/>
      <c r="U124" s="45"/>
      <c r="V124" s="45"/>
      <c r="W124" s="130">
        <f>W125+W127+W131+W138+W141+W143+W157+W163+W179+W182</f>
        <v>0</v>
      </c>
      <c r="X124" s="45"/>
      <c r="Y124" s="130">
        <f>Y125+Y127+Y131+Y138+Y141+Y143+Y157+Y163+Y179+Y182</f>
        <v>0</v>
      </c>
      <c r="Z124" s="45"/>
      <c r="AA124" s="131">
        <f>AA125+AA127+AA131+AA138+AA141+AA143+AA157+AA163+AA179+AA182</f>
        <v>0</v>
      </c>
      <c r="AT124" s="12" t="s">
        <v>76</v>
      </c>
      <c r="AU124" s="12" t="s">
        <v>100</v>
      </c>
      <c r="BK124" s="132">
        <f>BK125+BK127+BK131+BK138+BK141+BK143+BK157+BK163+BK179+BK182</f>
        <v>0</v>
      </c>
    </row>
    <row r="125" spans="2:65" s="8" customFormat="1" ht="37.35" customHeight="1">
      <c r="B125" s="133"/>
      <c r="C125" s="134"/>
      <c r="D125" s="135" t="s">
        <v>101</v>
      </c>
      <c r="E125" s="135"/>
      <c r="F125" s="135"/>
      <c r="G125" s="135"/>
      <c r="H125" s="135"/>
      <c r="I125" s="135"/>
      <c r="J125" s="135"/>
      <c r="K125" s="135"/>
      <c r="L125" s="135"/>
      <c r="M125" s="135"/>
      <c r="N125" s="233">
        <f>BK125</f>
        <v>0</v>
      </c>
      <c r="O125" s="234"/>
      <c r="P125" s="234"/>
      <c r="Q125" s="234"/>
      <c r="R125" s="136"/>
      <c r="T125" s="137"/>
      <c r="U125" s="134"/>
      <c r="V125" s="134"/>
      <c r="W125" s="138">
        <f>W126</f>
        <v>0</v>
      </c>
      <c r="X125" s="134"/>
      <c r="Y125" s="138">
        <f>Y126</f>
        <v>0</v>
      </c>
      <c r="Z125" s="134"/>
      <c r="AA125" s="139">
        <f>AA126</f>
        <v>0</v>
      </c>
      <c r="AR125" s="140" t="s">
        <v>22</v>
      </c>
      <c r="AT125" s="141" t="s">
        <v>76</v>
      </c>
      <c r="AU125" s="141" t="s">
        <v>77</v>
      </c>
      <c r="AY125" s="140" t="s">
        <v>126</v>
      </c>
      <c r="BK125" s="142">
        <f>BK126</f>
        <v>0</v>
      </c>
    </row>
    <row r="126" spans="2:65" s="1" customFormat="1" ht="44.25" customHeight="1">
      <c r="B126" s="116"/>
      <c r="C126" s="143" t="s">
        <v>77</v>
      </c>
      <c r="D126" s="143" t="s">
        <v>127</v>
      </c>
      <c r="E126" s="144" t="s">
        <v>128</v>
      </c>
      <c r="F126" s="224" t="s">
        <v>129</v>
      </c>
      <c r="G126" s="225"/>
      <c r="H126" s="225"/>
      <c r="I126" s="225"/>
      <c r="J126" s="145" t="s">
        <v>130</v>
      </c>
      <c r="K126" s="146">
        <v>1</v>
      </c>
      <c r="L126" s="226">
        <v>0</v>
      </c>
      <c r="M126" s="225"/>
      <c r="N126" s="227">
        <f>ROUND(L126*K126,2)</f>
        <v>0</v>
      </c>
      <c r="O126" s="225"/>
      <c r="P126" s="225"/>
      <c r="Q126" s="225"/>
      <c r="R126" s="118"/>
      <c r="T126" s="147" t="s">
        <v>3</v>
      </c>
      <c r="U126" s="38" t="s">
        <v>42</v>
      </c>
      <c r="V126" s="30"/>
      <c r="W126" s="148">
        <f>V126*K126</f>
        <v>0</v>
      </c>
      <c r="X126" s="148">
        <v>0</v>
      </c>
      <c r="Y126" s="148">
        <f>X126*K126</f>
        <v>0</v>
      </c>
      <c r="Z126" s="148">
        <v>0</v>
      </c>
      <c r="AA126" s="149">
        <f>Z126*K126</f>
        <v>0</v>
      </c>
      <c r="AR126" s="12" t="s">
        <v>131</v>
      </c>
      <c r="AT126" s="12" t="s">
        <v>127</v>
      </c>
      <c r="AU126" s="12" t="s">
        <v>22</v>
      </c>
      <c r="AY126" s="12" t="s">
        <v>126</v>
      </c>
      <c r="BE126" s="94">
        <f>IF(U126="základní",N126,0)</f>
        <v>0</v>
      </c>
      <c r="BF126" s="94">
        <f>IF(U126="snížená",N126,0)</f>
        <v>0</v>
      </c>
      <c r="BG126" s="94">
        <f>IF(U126="zákl. přenesená",N126,0)</f>
        <v>0</v>
      </c>
      <c r="BH126" s="94">
        <f>IF(U126="sníž. přenesená",N126,0)</f>
        <v>0</v>
      </c>
      <c r="BI126" s="94">
        <f>IF(U126="nulová",N126,0)</f>
        <v>0</v>
      </c>
      <c r="BJ126" s="12" t="s">
        <v>22</v>
      </c>
      <c r="BK126" s="94">
        <f>ROUND(L126*K126,2)</f>
        <v>0</v>
      </c>
      <c r="BL126" s="12" t="s">
        <v>131</v>
      </c>
      <c r="BM126" s="12" t="s">
        <v>22</v>
      </c>
    </row>
    <row r="127" spans="2:65" s="8" customFormat="1" ht="37.35" customHeight="1">
      <c r="B127" s="133"/>
      <c r="C127" s="134"/>
      <c r="D127" s="135" t="s">
        <v>102</v>
      </c>
      <c r="E127" s="135"/>
      <c r="F127" s="135"/>
      <c r="G127" s="135"/>
      <c r="H127" s="135"/>
      <c r="I127" s="135"/>
      <c r="J127" s="135"/>
      <c r="K127" s="135"/>
      <c r="L127" s="135"/>
      <c r="M127" s="135"/>
      <c r="N127" s="235">
        <f>BK127</f>
        <v>0</v>
      </c>
      <c r="O127" s="236"/>
      <c r="P127" s="236"/>
      <c r="Q127" s="236"/>
      <c r="R127" s="136"/>
      <c r="T127" s="137"/>
      <c r="U127" s="134"/>
      <c r="V127" s="134"/>
      <c r="W127" s="138">
        <f>SUM(W128:W130)</f>
        <v>0</v>
      </c>
      <c r="X127" s="134"/>
      <c r="Y127" s="138">
        <f>SUM(Y128:Y130)</f>
        <v>0</v>
      </c>
      <c r="Z127" s="134"/>
      <c r="AA127" s="139">
        <f>SUM(AA128:AA130)</f>
        <v>0</v>
      </c>
      <c r="AR127" s="140" t="s">
        <v>22</v>
      </c>
      <c r="AT127" s="141" t="s">
        <v>76</v>
      </c>
      <c r="AU127" s="141" t="s">
        <v>77</v>
      </c>
      <c r="AY127" s="140" t="s">
        <v>126</v>
      </c>
      <c r="BK127" s="142">
        <f>SUM(BK128:BK130)</f>
        <v>0</v>
      </c>
    </row>
    <row r="128" spans="2:65" s="1" customFormat="1" ht="22.5" customHeight="1">
      <c r="B128" s="116"/>
      <c r="C128" s="143" t="s">
        <v>77</v>
      </c>
      <c r="D128" s="143" t="s">
        <v>127</v>
      </c>
      <c r="E128" s="144" t="s">
        <v>132</v>
      </c>
      <c r="F128" s="224" t="s">
        <v>133</v>
      </c>
      <c r="G128" s="225"/>
      <c r="H128" s="225"/>
      <c r="I128" s="225"/>
      <c r="J128" s="145" t="s">
        <v>134</v>
      </c>
      <c r="K128" s="146">
        <v>15</v>
      </c>
      <c r="L128" s="226">
        <v>0</v>
      </c>
      <c r="M128" s="225"/>
      <c r="N128" s="227">
        <f>ROUND(L128*K128,2)</f>
        <v>0</v>
      </c>
      <c r="O128" s="225"/>
      <c r="P128" s="225"/>
      <c r="Q128" s="225"/>
      <c r="R128" s="118"/>
      <c r="T128" s="147" t="s">
        <v>3</v>
      </c>
      <c r="U128" s="38" t="s">
        <v>42</v>
      </c>
      <c r="V128" s="30"/>
      <c r="W128" s="148">
        <f>V128*K128</f>
        <v>0</v>
      </c>
      <c r="X128" s="148">
        <v>0</v>
      </c>
      <c r="Y128" s="148">
        <f>X128*K128</f>
        <v>0</v>
      </c>
      <c r="Z128" s="148">
        <v>0</v>
      </c>
      <c r="AA128" s="149">
        <f>Z128*K128</f>
        <v>0</v>
      </c>
      <c r="AR128" s="12" t="s">
        <v>131</v>
      </c>
      <c r="AT128" s="12" t="s">
        <v>127</v>
      </c>
      <c r="AU128" s="12" t="s">
        <v>22</v>
      </c>
      <c r="AY128" s="12" t="s">
        <v>126</v>
      </c>
      <c r="BE128" s="94">
        <f>IF(U128="základní",N128,0)</f>
        <v>0</v>
      </c>
      <c r="BF128" s="94">
        <f>IF(U128="snížená",N128,0)</f>
        <v>0</v>
      </c>
      <c r="BG128" s="94">
        <f>IF(U128="zákl. přenesená",N128,0)</f>
        <v>0</v>
      </c>
      <c r="BH128" s="94">
        <f>IF(U128="sníž. přenesená",N128,0)</f>
        <v>0</v>
      </c>
      <c r="BI128" s="94">
        <f>IF(U128="nulová",N128,0)</f>
        <v>0</v>
      </c>
      <c r="BJ128" s="12" t="s">
        <v>22</v>
      </c>
      <c r="BK128" s="94">
        <f>ROUND(L128*K128,2)</f>
        <v>0</v>
      </c>
      <c r="BL128" s="12" t="s">
        <v>131</v>
      </c>
      <c r="BM128" s="12" t="s">
        <v>91</v>
      </c>
    </row>
    <row r="129" spans="2:65" s="1" customFormat="1" ht="22.5" customHeight="1">
      <c r="B129" s="116"/>
      <c r="C129" s="143" t="s">
        <v>77</v>
      </c>
      <c r="D129" s="143" t="s">
        <v>127</v>
      </c>
      <c r="E129" s="144" t="s">
        <v>135</v>
      </c>
      <c r="F129" s="224" t="s">
        <v>136</v>
      </c>
      <c r="G129" s="225"/>
      <c r="H129" s="225"/>
      <c r="I129" s="225"/>
      <c r="J129" s="145" t="s">
        <v>130</v>
      </c>
      <c r="K129" s="146">
        <v>10</v>
      </c>
      <c r="L129" s="226">
        <v>0</v>
      </c>
      <c r="M129" s="225"/>
      <c r="N129" s="227">
        <f>ROUND(L129*K129,2)</f>
        <v>0</v>
      </c>
      <c r="O129" s="225"/>
      <c r="P129" s="225"/>
      <c r="Q129" s="225"/>
      <c r="R129" s="118"/>
      <c r="T129" s="147" t="s">
        <v>3</v>
      </c>
      <c r="U129" s="38" t="s">
        <v>42</v>
      </c>
      <c r="V129" s="30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2" t="s">
        <v>131</v>
      </c>
      <c r="AT129" s="12" t="s">
        <v>127</v>
      </c>
      <c r="AU129" s="12" t="s">
        <v>22</v>
      </c>
      <c r="AY129" s="12" t="s">
        <v>126</v>
      </c>
      <c r="BE129" s="94">
        <f>IF(U129="základní",N129,0)</f>
        <v>0</v>
      </c>
      <c r="BF129" s="94">
        <f>IF(U129="snížená",N129,0)</f>
        <v>0</v>
      </c>
      <c r="BG129" s="94">
        <f>IF(U129="zákl. přenesená",N129,0)</f>
        <v>0</v>
      </c>
      <c r="BH129" s="94">
        <f>IF(U129="sníž. přenesená",N129,0)</f>
        <v>0</v>
      </c>
      <c r="BI129" s="94">
        <f>IF(U129="nulová",N129,0)</f>
        <v>0</v>
      </c>
      <c r="BJ129" s="12" t="s">
        <v>22</v>
      </c>
      <c r="BK129" s="94">
        <f>ROUND(L129*K129,2)</f>
        <v>0</v>
      </c>
      <c r="BL129" s="12" t="s">
        <v>131</v>
      </c>
      <c r="BM129" s="12" t="s">
        <v>137</v>
      </c>
    </row>
    <row r="130" spans="2:65" s="1" customFormat="1" ht="22.5" customHeight="1">
      <c r="B130" s="116"/>
      <c r="C130" s="143" t="s">
        <v>77</v>
      </c>
      <c r="D130" s="143" t="s">
        <v>127</v>
      </c>
      <c r="E130" s="144" t="s">
        <v>138</v>
      </c>
      <c r="F130" s="224" t="s">
        <v>139</v>
      </c>
      <c r="G130" s="225"/>
      <c r="H130" s="225"/>
      <c r="I130" s="225"/>
      <c r="J130" s="145" t="s">
        <v>134</v>
      </c>
      <c r="K130" s="146">
        <v>1</v>
      </c>
      <c r="L130" s="226">
        <v>0</v>
      </c>
      <c r="M130" s="225"/>
      <c r="N130" s="227">
        <f>ROUND(L130*K130,2)</f>
        <v>0</v>
      </c>
      <c r="O130" s="225"/>
      <c r="P130" s="225"/>
      <c r="Q130" s="225"/>
      <c r="R130" s="118"/>
      <c r="T130" s="147" t="s">
        <v>3</v>
      </c>
      <c r="U130" s="38" t="s">
        <v>42</v>
      </c>
      <c r="V130" s="30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12" t="s">
        <v>131</v>
      </c>
      <c r="AT130" s="12" t="s">
        <v>127</v>
      </c>
      <c r="AU130" s="12" t="s">
        <v>22</v>
      </c>
      <c r="AY130" s="12" t="s">
        <v>126</v>
      </c>
      <c r="BE130" s="94">
        <f>IF(U130="základní",N130,0)</f>
        <v>0</v>
      </c>
      <c r="BF130" s="94">
        <f>IF(U130="snížená",N130,0)</f>
        <v>0</v>
      </c>
      <c r="BG130" s="94">
        <f>IF(U130="zákl. přenesená",N130,0)</f>
        <v>0</v>
      </c>
      <c r="BH130" s="94">
        <f>IF(U130="sníž. přenesená",N130,0)</f>
        <v>0</v>
      </c>
      <c r="BI130" s="94">
        <f>IF(U130="nulová",N130,0)</f>
        <v>0</v>
      </c>
      <c r="BJ130" s="12" t="s">
        <v>22</v>
      </c>
      <c r="BK130" s="94">
        <f>ROUND(L130*K130,2)</f>
        <v>0</v>
      </c>
      <c r="BL130" s="12" t="s">
        <v>131</v>
      </c>
      <c r="BM130" s="12" t="s">
        <v>131</v>
      </c>
    </row>
    <row r="131" spans="2:65" s="8" customFormat="1" ht="37.35" customHeight="1">
      <c r="B131" s="133"/>
      <c r="C131" s="134"/>
      <c r="D131" s="135" t="s">
        <v>103</v>
      </c>
      <c r="E131" s="135"/>
      <c r="F131" s="135"/>
      <c r="G131" s="135"/>
      <c r="H131" s="135"/>
      <c r="I131" s="135"/>
      <c r="J131" s="135"/>
      <c r="K131" s="135"/>
      <c r="L131" s="135"/>
      <c r="M131" s="135"/>
      <c r="N131" s="235">
        <f>BK131</f>
        <v>0</v>
      </c>
      <c r="O131" s="236"/>
      <c r="P131" s="236"/>
      <c r="Q131" s="236"/>
      <c r="R131" s="136"/>
      <c r="T131" s="137"/>
      <c r="U131" s="134"/>
      <c r="V131" s="134"/>
      <c r="W131" s="138">
        <f>SUM(W132:W137)</f>
        <v>0</v>
      </c>
      <c r="X131" s="134"/>
      <c r="Y131" s="138">
        <f>SUM(Y132:Y137)</f>
        <v>0</v>
      </c>
      <c r="Z131" s="134"/>
      <c r="AA131" s="139">
        <f>SUM(AA132:AA137)</f>
        <v>0</v>
      </c>
      <c r="AR131" s="140" t="s">
        <v>22</v>
      </c>
      <c r="AT131" s="141" t="s">
        <v>76</v>
      </c>
      <c r="AU131" s="141" t="s">
        <v>77</v>
      </c>
      <c r="AY131" s="140" t="s">
        <v>126</v>
      </c>
      <c r="BK131" s="142">
        <f>SUM(BK132:BK137)</f>
        <v>0</v>
      </c>
    </row>
    <row r="132" spans="2:65" s="1" customFormat="1" ht="31.5" customHeight="1">
      <c r="B132" s="116"/>
      <c r="C132" s="143" t="s">
        <v>77</v>
      </c>
      <c r="D132" s="143" t="s">
        <v>127</v>
      </c>
      <c r="E132" s="144" t="s">
        <v>140</v>
      </c>
      <c r="F132" s="224" t="s">
        <v>141</v>
      </c>
      <c r="G132" s="225"/>
      <c r="H132" s="225"/>
      <c r="I132" s="225"/>
      <c r="J132" s="145" t="s">
        <v>130</v>
      </c>
      <c r="K132" s="146">
        <v>1</v>
      </c>
      <c r="L132" s="226">
        <v>0</v>
      </c>
      <c r="M132" s="225"/>
      <c r="N132" s="227">
        <f t="shared" ref="N132:N137" si="5">ROUND(L132*K132,2)</f>
        <v>0</v>
      </c>
      <c r="O132" s="225"/>
      <c r="P132" s="225"/>
      <c r="Q132" s="225"/>
      <c r="R132" s="118"/>
      <c r="T132" s="147" t="s">
        <v>3</v>
      </c>
      <c r="U132" s="38" t="s">
        <v>42</v>
      </c>
      <c r="V132" s="30"/>
      <c r="W132" s="148">
        <f t="shared" ref="W132:W137" si="6">V132*K132</f>
        <v>0</v>
      </c>
      <c r="X132" s="148">
        <v>0</v>
      </c>
      <c r="Y132" s="148">
        <f t="shared" ref="Y132:Y137" si="7">X132*K132</f>
        <v>0</v>
      </c>
      <c r="Z132" s="148">
        <v>0</v>
      </c>
      <c r="AA132" s="149">
        <f t="shared" ref="AA132:AA137" si="8">Z132*K132</f>
        <v>0</v>
      </c>
      <c r="AR132" s="12" t="s">
        <v>131</v>
      </c>
      <c r="AT132" s="12" t="s">
        <v>127</v>
      </c>
      <c r="AU132" s="12" t="s">
        <v>22</v>
      </c>
      <c r="AY132" s="12" t="s">
        <v>126</v>
      </c>
      <c r="BE132" s="94">
        <f t="shared" ref="BE132:BE137" si="9">IF(U132="základní",N132,0)</f>
        <v>0</v>
      </c>
      <c r="BF132" s="94">
        <f t="shared" ref="BF132:BF137" si="10">IF(U132="snížená",N132,0)</f>
        <v>0</v>
      </c>
      <c r="BG132" s="94">
        <f t="shared" ref="BG132:BG137" si="11">IF(U132="zákl. přenesená",N132,0)</f>
        <v>0</v>
      </c>
      <c r="BH132" s="94">
        <f t="shared" ref="BH132:BH137" si="12">IF(U132="sníž. přenesená",N132,0)</f>
        <v>0</v>
      </c>
      <c r="BI132" s="94">
        <f t="shared" ref="BI132:BI137" si="13">IF(U132="nulová",N132,0)</f>
        <v>0</v>
      </c>
      <c r="BJ132" s="12" t="s">
        <v>22</v>
      </c>
      <c r="BK132" s="94">
        <f t="shared" ref="BK132:BK137" si="14">ROUND(L132*K132,2)</f>
        <v>0</v>
      </c>
      <c r="BL132" s="12" t="s">
        <v>131</v>
      </c>
      <c r="BM132" s="12" t="s">
        <v>142</v>
      </c>
    </row>
    <row r="133" spans="2:65" s="1" customFormat="1" ht="22.5" customHeight="1">
      <c r="B133" s="116"/>
      <c r="C133" s="143" t="s">
        <v>137</v>
      </c>
      <c r="D133" s="143" t="s">
        <v>127</v>
      </c>
      <c r="E133" s="144" t="s">
        <v>143</v>
      </c>
      <c r="F133" s="224" t="s">
        <v>144</v>
      </c>
      <c r="G133" s="225"/>
      <c r="H133" s="225"/>
      <c r="I133" s="225"/>
      <c r="J133" s="145" t="s">
        <v>145</v>
      </c>
      <c r="K133" s="146">
        <v>1</v>
      </c>
      <c r="L133" s="226">
        <v>0</v>
      </c>
      <c r="M133" s="225"/>
      <c r="N133" s="227">
        <f t="shared" si="5"/>
        <v>0</v>
      </c>
      <c r="O133" s="225"/>
      <c r="P133" s="225"/>
      <c r="Q133" s="225"/>
      <c r="R133" s="118"/>
      <c r="T133" s="147" t="s">
        <v>3</v>
      </c>
      <c r="U133" s="38" t="s">
        <v>42</v>
      </c>
      <c r="V133" s="30"/>
      <c r="W133" s="148">
        <f t="shared" si="6"/>
        <v>0</v>
      </c>
      <c r="X133" s="148">
        <v>0</v>
      </c>
      <c r="Y133" s="148">
        <f t="shared" si="7"/>
        <v>0</v>
      </c>
      <c r="Z133" s="148">
        <v>0</v>
      </c>
      <c r="AA133" s="149">
        <f t="shared" si="8"/>
        <v>0</v>
      </c>
      <c r="AR133" s="12" t="s">
        <v>131</v>
      </c>
      <c r="AT133" s="12" t="s">
        <v>127</v>
      </c>
      <c r="AU133" s="12" t="s">
        <v>22</v>
      </c>
      <c r="AY133" s="12" t="s">
        <v>126</v>
      </c>
      <c r="BE133" s="94">
        <f t="shared" si="9"/>
        <v>0</v>
      </c>
      <c r="BF133" s="94">
        <f t="shared" si="10"/>
        <v>0</v>
      </c>
      <c r="BG133" s="94">
        <f t="shared" si="11"/>
        <v>0</v>
      </c>
      <c r="BH133" s="94">
        <f t="shared" si="12"/>
        <v>0</v>
      </c>
      <c r="BI133" s="94">
        <f t="shared" si="13"/>
        <v>0</v>
      </c>
      <c r="BJ133" s="12" t="s">
        <v>22</v>
      </c>
      <c r="BK133" s="94">
        <f t="shared" si="14"/>
        <v>0</v>
      </c>
      <c r="BL133" s="12" t="s">
        <v>131</v>
      </c>
      <c r="BM133" s="12" t="s">
        <v>146</v>
      </c>
    </row>
    <row r="134" spans="2:65" s="1" customFormat="1" ht="22.5" customHeight="1">
      <c r="B134" s="116"/>
      <c r="C134" s="143" t="s">
        <v>77</v>
      </c>
      <c r="D134" s="143" t="s">
        <v>127</v>
      </c>
      <c r="E134" s="144" t="s">
        <v>147</v>
      </c>
      <c r="F134" s="224" t="s">
        <v>148</v>
      </c>
      <c r="G134" s="225"/>
      <c r="H134" s="225"/>
      <c r="I134" s="225"/>
      <c r="J134" s="145" t="s">
        <v>130</v>
      </c>
      <c r="K134" s="146">
        <v>1</v>
      </c>
      <c r="L134" s="226">
        <v>0</v>
      </c>
      <c r="M134" s="225"/>
      <c r="N134" s="227">
        <f t="shared" si="5"/>
        <v>0</v>
      </c>
      <c r="O134" s="225"/>
      <c r="P134" s="225"/>
      <c r="Q134" s="225"/>
      <c r="R134" s="118"/>
      <c r="T134" s="147" t="s">
        <v>3</v>
      </c>
      <c r="U134" s="38" t="s">
        <v>42</v>
      </c>
      <c r="V134" s="30"/>
      <c r="W134" s="148">
        <f t="shared" si="6"/>
        <v>0</v>
      </c>
      <c r="X134" s="148">
        <v>0</v>
      </c>
      <c r="Y134" s="148">
        <f t="shared" si="7"/>
        <v>0</v>
      </c>
      <c r="Z134" s="148">
        <v>0</v>
      </c>
      <c r="AA134" s="149">
        <f t="shared" si="8"/>
        <v>0</v>
      </c>
      <c r="AR134" s="12" t="s">
        <v>131</v>
      </c>
      <c r="AT134" s="12" t="s">
        <v>127</v>
      </c>
      <c r="AU134" s="12" t="s">
        <v>22</v>
      </c>
      <c r="AY134" s="12" t="s">
        <v>126</v>
      </c>
      <c r="BE134" s="94">
        <f t="shared" si="9"/>
        <v>0</v>
      </c>
      <c r="BF134" s="94">
        <f t="shared" si="10"/>
        <v>0</v>
      </c>
      <c r="BG134" s="94">
        <f t="shared" si="11"/>
        <v>0</v>
      </c>
      <c r="BH134" s="94">
        <f t="shared" si="12"/>
        <v>0</v>
      </c>
      <c r="BI134" s="94">
        <f t="shared" si="13"/>
        <v>0</v>
      </c>
      <c r="BJ134" s="12" t="s">
        <v>22</v>
      </c>
      <c r="BK134" s="94">
        <f t="shared" si="14"/>
        <v>0</v>
      </c>
      <c r="BL134" s="12" t="s">
        <v>131</v>
      </c>
      <c r="BM134" s="12" t="s">
        <v>149</v>
      </c>
    </row>
    <row r="135" spans="2:65" s="1" customFormat="1" ht="22.5" customHeight="1">
      <c r="B135" s="116"/>
      <c r="C135" s="143" t="s">
        <v>77</v>
      </c>
      <c r="D135" s="143" t="s">
        <v>127</v>
      </c>
      <c r="E135" s="144" t="s">
        <v>150</v>
      </c>
      <c r="F135" s="224" t="s">
        <v>151</v>
      </c>
      <c r="G135" s="225"/>
      <c r="H135" s="225"/>
      <c r="I135" s="225"/>
      <c r="J135" s="145" t="s">
        <v>152</v>
      </c>
      <c r="K135" s="146">
        <v>20</v>
      </c>
      <c r="L135" s="226">
        <v>0</v>
      </c>
      <c r="M135" s="225"/>
      <c r="N135" s="227">
        <f t="shared" si="5"/>
        <v>0</v>
      </c>
      <c r="O135" s="225"/>
      <c r="P135" s="225"/>
      <c r="Q135" s="225"/>
      <c r="R135" s="118"/>
      <c r="T135" s="147" t="s">
        <v>3</v>
      </c>
      <c r="U135" s="38" t="s">
        <v>42</v>
      </c>
      <c r="V135" s="30"/>
      <c r="W135" s="148">
        <f t="shared" si="6"/>
        <v>0</v>
      </c>
      <c r="X135" s="148">
        <v>0</v>
      </c>
      <c r="Y135" s="148">
        <f t="shared" si="7"/>
        <v>0</v>
      </c>
      <c r="Z135" s="148">
        <v>0</v>
      </c>
      <c r="AA135" s="149">
        <f t="shared" si="8"/>
        <v>0</v>
      </c>
      <c r="AR135" s="12" t="s">
        <v>131</v>
      </c>
      <c r="AT135" s="12" t="s">
        <v>127</v>
      </c>
      <c r="AU135" s="12" t="s">
        <v>22</v>
      </c>
      <c r="AY135" s="12" t="s">
        <v>126</v>
      </c>
      <c r="BE135" s="94">
        <f t="shared" si="9"/>
        <v>0</v>
      </c>
      <c r="BF135" s="94">
        <f t="shared" si="10"/>
        <v>0</v>
      </c>
      <c r="BG135" s="94">
        <f t="shared" si="11"/>
        <v>0</v>
      </c>
      <c r="BH135" s="94">
        <f t="shared" si="12"/>
        <v>0</v>
      </c>
      <c r="BI135" s="94">
        <f t="shared" si="13"/>
        <v>0</v>
      </c>
      <c r="BJ135" s="12" t="s">
        <v>22</v>
      </c>
      <c r="BK135" s="94">
        <f t="shared" si="14"/>
        <v>0</v>
      </c>
      <c r="BL135" s="12" t="s">
        <v>131</v>
      </c>
      <c r="BM135" s="12" t="s">
        <v>153</v>
      </c>
    </row>
    <row r="136" spans="2:65" s="1" customFormat="1" ht="22.5" customHeight="1">
      <c r="B136" s="116"/>
      <c r="C136" s="143" t="s">
        <v>77</v>
      </c>
      <c r="D136" s="143" t="s">
        <v>127</v>
      </c>
      <c r="E136" s="144" t="s">
        <v>154</v>
      </c>
      <c r="F136" s="224" t="s">
        <v>155</v>
      </c>
      <c r="G136" s="225"/>
      <c r="H136" s="225"/>
      <c r="I136" s="225"/>
      <c r="J136" s="145" t="s">
        <v>152</v>
      </c>
      <c r="K136" s="146">
        <v>20</v>
      </c>
      <c r="L136" s="226">
        <v>0</v>
      </c>
      <c r="M136" s="225"/>
      <c r="N136" s="227">
        <f t="shared" si="5"/>
        <v>0</v>
      </c>
      <c r="O136" s="225"/>
      <c r="P136" s="225"/>
      <c r="Q136" s="225"/>
      <c r="R136" s="118"/>
      <c r="T136" s="147" t="s">
        <v>3</v>
      </c>
      <c r="U136" s="38" t="s">
        <v>42</v>
      </c>
      <c r="V136" s="30"/>
      <c r="W136" s="148">
        <f t="shared" si="6"/>
        <v>0</v>
      </c>
      <c r="X136" s="148">
        <v>0</v>
      </c>
      <c r="Y136" s="148">
        <f t="shared" si="7"/>
        <v>0</v>
      </c>
      <c r="Z136" s="148">
        <v>0</v>
      </c>
      <c r="AA136" s="149">
        <f t="shared" si="8"/>
        <v>0</v>
      </c>
      <c r="AR136" s="12" t="s">
        <v>131</v>
      </c>
      <c r="AT136" s="12" t="s">
        <v>127</v>
      </c>
      <c r="AU136" s="12" t="s">
        <v>22</v>
      </c>
      <c r="AY136" s="12" t="s">
        <v>126</v>
      </c>
      <c r="BE136" s="94">
        <f t="shared" si="9"/>
        <v>0</v>
      </c>
      <c r="BF136" s="94">
        <f t="shared" si="10"/>
        <v>0</v>
      </c>
      <c r="BG136" s="94">
        <f t="shared" si="11"/>
        <v>0</v>
      </c>
      <c r="BH136" s="94">
        <f t="shared" si="12"/>
        <v>0</v>
      </c>
      <c r="BI136" s="94">
        <f t="shared" si="13"/>
        <v>0</v>
      </c>
      <c r="BJ136" s="12" t="s">
        <v>22</v>
      </c>
      <c r="BK136" s="94">
        <f t="shared" si="14"/>
        <v>0</v>
      </c>
      <c r="BL136" s="12" t="s">
        <v>131</v>
      </c>
      <c r="BM136" s="12" t="s">
        <v>156</v>
      </c>
    </row>
    <row r="137" spans="2:65" s="1" customFormat="1" ht="22.5" customHeight="1">
      <c r="B137" s="116"/>
      <c r="C137" s="143" t="s">
        <v>77</v>
      </c>
      <c r="D137" s="143" t="s">
        <v>127</v>
      </c>
      <c r="E137" s="144" t="s">
        <v>157</v>
      </c>
      <c r="F137" s="224" t="s">
        <v>158</v>
      </c>
      <c r="G137" s="225"/>
      <c r="H137" s="225"/>
      <c r="I137" s="225"/>
      <c r="J137" s="145" t="s">
        <v>152</v>
      </c>
      <c r="K137" s="146">
        <v>200</v>
      </c>
      <c r="L137" s="226">
        <v>0</v>
      </c>
      <c r="M137" s="225"/>
      <c r="N137" s="227">
        <f t="shared" si="5"/>
        <v>0</v>
      </c>
      <c r="O137" s="225"/>
      <c r="P137" s="225"/>
      <c r="Q137" s="225"/>
      <c r="R137" s="118"/>
      <c r="T137" s="147" t="s">
        <v>3</v>
      </c>
      <c r="U137" s="38" t="s">
        <v>42</v>
      </c>
      <c r="V137" s="30"/>
      <c r="W137" s="148">
        <f t="shared" si="6"/>
        <v>0</v>
      </c>
      <c r="X137" s="148">
        <v>0</v>
      </c>
      <c r="Y137" s="148">
        <f t="shared" si="7"/>
        <v>0</v>
      </c>
      <c r="Z137" s="148">
        <v>0</v>
      </c>
      <c r="AA137" s="149">
        <f t="shared" si="8"/>
        <v>0</v>
      </c>
      <c r="AR137" s="12" t="s">
        <v>131</v>
      </c>
      <c r="AT137" s="12" t="s">
        <v>127</v>
      </c>
      <c r="AU137" s="12" t="s">
        <v>22</v>
      </c>
      <c r="AY137" s="12" t="s">
        <v>126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2" t="s">
        <v>22</v>
      </c>
      <c r="BK137" s="94">
        <f t="shared" si="14"/>
        <v>0</v>
      </c>
      <c r="BL137" s="12" t="s">
        <v>131</v>
      </c>
      <c r="BM137" s="12" t="s">
        <v>159</v>
      </c>
    </row>
    <row r="138" spans="2:65" s="8" customFormat="1" ht="37.35" customHeight="1">
      <c r="B138" s="133"/>
      <c r="C138" s="134"/>
      <c r="D138" s="135" t="s">
        <v>104</v>
      </c>
      <c r="E138" s="135"/>
      <c r="F138" s="135"/>
      <c r="G138" s="135"/>
      <c r="H138" s="135"/>
      <c r="I138" s="135"/>
      <c r="J138" s="135"/>
      <c r="K138" s="135"/>
      <c r="L138" s="135"/>
      <c r="M138" s="135"/>
      <c r="N138" s="235">
        <f>BK138</f>
        <v>0</v>
      </c>
      <c r="O138" s="236"/>
      <c r="P138" s="236"/>
      <c r="Q138" s="236"/>
      <c r="R138" s="136"/>
      <c r="T138" s="137"/>
      <c r="U138" s="134"/>
      <c r="V138" s="134"/>
      <c r="W138" s="138">
        <f>SUM(W139:W140)</f>
        <v>0</v>
      </c>
      <c r="X138" s="134"/>
      <c r="Y138" s="138">
        <f>SUM(Y139:Y140)</f>
        <v>0</v>
      </c>
      <c r="Z138" s="134"/>
      <c r="AA138" s="139">
        <f>SUM(AA139:AA140)</f>
        <v>0</v>
      </c>
      <c r="AR138" s="140" t="s">
        <v>22</v>
      </c>
      <c r="AT138" s="141" t="s">
        <v>76</v>
      </c>
      <c r="AU138" s="141" t="s">
        <v>77</v>
      </c>
      <c r="AY138" s="140" t="s">
        <v>126</v>
      </c>
      <c r="BK138" s="142">
        <f>SUM(BK139:BK140)</f>
        <v>0</v>
      </c>
    </row>
    <row r="139" spans="2:65" s="1" customFormat="1" ht="22.5" customHeight="1">
      <c r="B139" s="116"/>
      <c r="C139" s="143" t="s">
        <v>77</v>
      </c>
      <c r="D139" s="143" t="s">
        <v>127</v>
      </c>
      <c r="E139" s="144" t="s">
        <v>160</v>
      </c>
      <c r="F139" s="224" t="s">
        <v>161</v>
      </c>
      <c r="G139" s="225"/>
      <c r="H139" s="225"/>
      <c r="I139" s="225"/>
      <c r="J139" s="145" t="s">
        <v>152</v>
      </c>
      <c r="K139" s="146">
        <v>5</v>
      </c>
      <c r="L139" s="226">
        <v>0</v>
      </c>
      <c r="M139" s="225"/>
      <c r="N139" s="227">
        <f>ROUND(L139*K139,2)</f>
        <v>0</v>
      </c>
      <c r="O139" s="225"/>
      <c r="P139" s="225"/>
      <c r="Q139" s="225"/>
      <c r="R139" s="118"/>
      <c r="T139" s="147" t="s">
        <v>3</v>
      </c>
      <c r="U139" s="38" t="s">
        <v>42</v>
      </c>
      <c r="V139" s="30"/>
      <c r="W139" s="148">
        <f>V139*K139</f>
        <v>0</v>
      </c>
      <c r="X139" s="148">
        <v>0</v>
      </c>
      <c r="Y139" s="148">
        <f>X139*K139</f>
        <v>0</v>
      </c>
      <c r="Z139" s="148">
        <v>0</v>
      </c>
      <c r="AA139" s="149">
        <f>Z139*K139</f>
        <v>0</v>
      </c>
      <c r="AR139" s="12" t="s">
        <v>131</v>
      </c>
      <c r="AT139" s="12" t="s">
        <v>127</v>
      </c>
      <c r="AU139" s="12" t="s">
        <v>22</v>
      </c>
      <c r="AY139" s="12" t="s">
        <v>126</v>
      </c>
      <c r="BE139" s="94">
        <f>IF(U139="základní",N139,0)</f>
        <v>0</v>
      </c>
      <c r="BF139" s="94">
        <f>IF(U139="snížená",N139,0)</f>
        <v>0</v>
      </c>
      <c r="BG139" s="94">
        <f>IF(U139="zákl. přenesená",N139,0)</f>
        <v>0</v>
      </c>
      <c r="BH139" s="94">
        <f>IF(U139="sníž. přenesená",N139,0)</f>
        <v>0</v>
      </c>
      <c r="BI139" s="94">
        <f>IF(U139="nulová",N139,0)</f>
        <v>0</v>
      </c>
      <c r="BJ139" s="12" t="s">
        <v>22</v>
      </c>
      <c r="BK139" s="94">
        <f>ROUND(L139*K139,2)</f>
        <v>0</v>
      </c>
      <c r="BL139" s="12" t="s">
        <v>131</v>
      </c>
      <c r="BM139" s="12" t="s">
        <v>27</v>
      </c>
    </row>
    <row r="140" spans="2:65" s="1" customFormat="1" ht="22.5" customHeight="1">
      <c r="B140" s="116"/>
      <c r="C140" s="143" t="s">
        <v>77</v>
      </c>
      <c r="D140" s="143" t="s">
        <v>127</v>
      </c>
      <c r="E140" s="144" t="s">
        <v>162</v>
      </c>
      <c r="F140" s="224" t="s">
        <v>163</v>
      </c>
      <c r="G140" s="225"/>
      <c r="H140" s="225"/>
      <c r="I140" s="225"/>
      <c r="J140" s="145" t="s">
        <v>130</v>
      </c>
      <c r="K140" s="146">
        <v>3</v>
      </c>
      <c r="L140" s="226">
        <v>0</v>
      </c>
      <c r="M140" s="225"/>
      <c r="N140" s="227">
        <f>ROUND(L140*K140,2)</f>
        <v>0</v>
      </c>
      <c r="O140" s="225"/>
      <c r="P140" s="225"/>
      <c r="Q140" s="225"/>
      <c r="R140" s="118"/>
      <c r="T140" s="147" t="s">
        <v>3</v>
      </c>
      <c r="U140" s="38" t="s">
        <v>42</v>
      </c>
      <c r="V140" s="30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2" t="s">
        <v>131</v>
      </c>
      <c r="AT140" s="12" t="s">
        <v>127</v>
      </c>
      <c r="AU140" s="12" t="s">
        <v>22</v>
      </c>
      <c r="AY140" s="12" t="s">
        <v>126</v>
      </c>
      <c r="BE140" s="94">
        <f>IF(U140="základní",N140,0)</f>
        <v>0</v>
      </c>
      <c r="BF140" s="94">
        <f>IF(U140="snížená",N140,0)</f>
        <v>0</v>
      </c>
      <c r="BG140" s="94">
        <f>IF(U140="zákl. přenesená",N140,0)</f>
        <v>0</v>
      </c>
      <c r="BH140" s="94">
        <f>IF(U140="sníž. přenesená",N140,0)</f>
        <v>0</v>
      </c>
      <c r="BI140" s="94">
        <f>IF(U140="nulová",N140,0)</f>
        <v>0</v>
      </c>
      <c r="BJ140" s="12" t="s">
        <v>22</v>
      </c>
      <c r="BK140" s="94">
        <f>ROUND(L140*K140,2)</f>
        <v>0</v>
      </c>
      <c r="BL140" s="12" t="s">
        <v>131</v>
      </c>
      <c r="BM140" s="12" t="s">
        <v>164</v>
      </c>
    </row>
    <row r="141" spans="2:65" s="8" customFormat="1" ht="37.35" customHeight="1">
      <c r="B141" s="133"/>
      <c r="C141" s="134"/>
      <c r="D141" s="135" t="s">
        <v>105</v>
      </c>
      <c r="E141" s="135"/>
      <c r="F141" s="135"/>
      <c r="G141" s="135"/>
      <c r="H141" s="135"/>
      <c r="I141" s="135"/>
      <c r="J141" s="135"/>
      <c r="K141" s="135"/>
      <c r="L141" s="135"/>
      <c r="M141" s="135"/>
      <c r="N141" s="235">
        <f>BK141</f>
        <v>0</v>
      </c>
      <c r="O141" s="236"/>
      <c r="P141" s="236"/>
      <c r="Q141" s="236"/>
      <c r="R141" s="136"/>
      <c r="T141" s="137"/>
      <c r="U141" s="134"/>
      <c r="V141" s="134"/>
      <c r="W141" s="138">
        <f>W142</f>
        <v>0</v>
      </c>
      <c r="X141" s="134"/>
      <c r="Y141" s="138">
        <f>Y142</f>
        <v>0</v>
      </c>
      <c r="Z141" s="134"/>
      <c r="AA141" s="139">
        <f>AA142</f>
        <v>0</v>
      </c>
      <c r="AR141" s="140" t="s">
        <v>22</v>
      </c>
      <c r="AT141" s="141" t="s">
        <v>76</v>
      </c>
      <c r="AU141" s="141" t="s">
        <v>77</v>
      </c>
      <c r="AY141" s="140" t="s">
        <v>126</v>
      </c>
      <c r="BK141" s="142">
        <f>BK142</f>
        <v>0</v>
      </c>
    </row>
    <row r="142" spans="2:65" s="1" customFormat="1" ht="22.5" customHeight="1">
      <c r="B142" s="116"/>
      <c r="C142" s="143" t="s">
        <v>77</v>
      </c>
      <c r="D142" s="143" t="s">
        <v>127</v>
      </c>
      <c r="E142" s="144" t="s">
        <v>165</v>
      </c>
      <c r="F142" s="224" t="s">
        <v>166</v>
      </c>
      <c r="G142" s="225"/>
      <c r="H142" s="225"/>
      <c r="I142" s="225"/>
      <c r="J142" s="145" t="s">
        <v>130</v>
      </c>
      <c r="K142" s="146">
        <v>1</v>
      </c>
      <c r="L142" s="226">
        <v>0</v>
      </c>
      <c r="M142" s="225"/>
      <c r="N142" s="227">
        <f>ROUND(L142*K142,2)</f>
        <v>0</v>
      </c>
      <c r="O142" s="225"/>
      <c r="P142" s="225"/>
      <c r="Q142" s="225"/>
      <c r="R142" s="118"/>
      <c r="T142" s="147" t="s">
        <v>3</v>
      </c>
      <c r="U142" s="38" t="s">
        <v>42</v>
      </c>
      <c r="V142" s="30"/>
      <c r="W142" s="148">
        <f>V142*K142</f>
        <v>0</v>
      </c>
      <c r="X142" s="148">
        <v>0</v>
      </c>
      <c r="Y142" s="148">
        <f>X142*K142</f>
        <v>0</v>
      </c>
      <c r="Z142" s="148">
        <v>0</v>
      </c>
      <c r="AA142" s="149">
        <f>Z142*K142</f>
        <v>0</v>
      </c>
      <c r="AR142" s="12" t="s">
        <v>131</v>
      </c>
      <c r="AT142" s="12" t="s">
        <v>127</v>
      </c>
      <c r="AU142" s="12" t="s">
        <v>22</v>
      </c>
      <c r="AY142" s="12" t="s">
        <v>126</v>
      </c>
      <c r="BE142" s="94">
        <f>IF(U142="základní",N142,0)</f>
        <v>0</v>
      </c>
      <c r="BF142" s="94">
        <f>IF(U142="snížená",N142,0)</f>
        <v>0</v>
      </c>
      <c r="BG142" s="94">
        <f>IF(U142="zákl. přenesená",N142,0)</f>
        <v>0</v>
      </c>
      <c r="BH142" s="94">
        <f>IF(U142="sníž. přenesená",N142,0)</f>
        <v>0</v>
      </c>
      <c r="BI142" s="94">
        <f>IF(U142="nulová",N142,0)</f>
        <v>0</v>
      </c>
      <c r="BJ142" s="12" t="s">
        <v>22</v>
      </c>
      <c r="BK142" s="94">
        <f>ROUND(L142*K142,2)</f>
        <v>0</v>
      </c>
      <c r="BL142" s="12" t="s">
        <v>131</v>
      </c>
      <c r="BM142" s="12" t="s">
        <v>167</v>
      </c>
    </row>
    <row r="143" spans="2:65" s="8" customFormat="1" ht="37.35" customHeight="1">
      <c r="B143" s="133"/>
      <c r="C143" s="134"/>
      <c r="D143" s="135" t="s">
        <v>106</v>
      </c>
      <c r="E143" s="135"/>
      <c r="F143" s="135"/>
      <c r="G143" s="135"/>
      <c r="H143" s="135"/>
      <c r="I143" s="135"/>
      <c r="J143" s="135"/>
      <c r="K143" s="135"/>
      <c r="L143" s="135"/>
      <c r="M143" s="135"/>
      <c r="N143" s="235">
        <f>BK143</f>
        <v>0</v>
      </c>
      <c r="O143" s="236"/>
      <c r="P143" s="236"/>
      <c r="Q143" s="236"/>
      <c r="R143" s="136"/>
      <c r="T143" s="137"/>
      <c r="U143" s="134"/>
      <c r="V143" s="134"/>
      <c r="W143" s="138">
        <f>SUM(W144:W156)</f>
        <v>0</v>
      </c>
      <c r="X143" s="134"/>
      <c r="Y143" s="138">
        <f>SUM(Y144:Y156)</f>
        <v>0</v>
      </c>
      <c r="Z143" s="134"/>
      <c r="AA143" s="139">
        <f>SUM(AA144:AA156)</f>
        <v>0</v>
      </c>
      <c r="AR143" s="140" t="s">
        <v>22</v>
      </c>
      <c r="AT143" s="141" t="s">
        <v>76</v>
      </c>
      <c r="AU143" s="141" t="s">
        <v>77</v>
      </c>
      <c r="AY143" s="140" t="s">
        <v>126</v>
      </c>
      <c r="BK143" s="142">
        <f>SUM(BK144:BK156)</f>
        <v>0</v>
      </c>
    </row>
    <row r="144" spans="2:65" s="1" customFormat="1" ht="22.5" customHeight="1">
      <c r="B144" s="116"/>
      <c r="C144" s="143" t="s">
        <v>77</v>
      </c>
      <c r="D144" s="143" t="s">
        <v>127</v>
      </c>
      <c r="E144" s="144" t="s">
        <v>168</v>
      </c>
      <c r="F144" s="224" t="s">
        <v>169</v>
      </c>
      <c r="G144" s="225"/>
      <c r="H144" s="225"/>
      <c r="I144" s="225"/>
      <c r="J144" s="145" t="s">
        <v>170</v>
      </c>
      <c r="K144" s="146">
        <v>25</v>
      </c>
      <c r="L144" s="226">
        <v>0</v>
      </c>
      <c r="M144" s="225"/>
      <c r="N144" s="227">
        <f t="shared" ref="N144:N156" si="15">ROUND(L144*K144,2)</f>
        <v>0</v>
      </c>
      <c r="O144" s="225"/>
      <c r="P144" s="225"/>
      <c r="Q144" s="225"/>
      <c r="R144" s="118"/>
      <c r="T144" s="147" t="s">
        <v>3</v>
      </c>
      <c r="U144" s="38" t="s">
        <v>42</v>
      </c>
      <c r="V144" s="30"/>
      <c r="W144" s="148">
        <f t="shared" ref="W144:W156" si="16">V144*K144</f>
        <v>0</v>
      </c>
      <c r="X144" s="148">
        <v>0</v>
      </c>
      <c r="Y144" s="148">
        <f t="shared" ref="Y144:Y156" si="17">X144*K144</f>
        <v>0</v>
      </c>
      <c r="Z144" s="148">
        <v>0</v>
      </c>
      <c r="AA144" s="149">
        <f t="shared" ref="AA144:AA156" si="18">Z144*K144</f>
        <v>0</v>
      </c>
      <c r="AR144" s="12" t="s">
        <v>131</v>
      </c>
      <c r="AT144" s="12" t="s">
        <v>127</v>
      </c>
      <c r="AU144" s="12" t="s">
        <v>22</v>
      </c>
      <c r="AY144" s="12" t="s">
        <v>126</v>
      </c>
      <c r="BE144" s="94">
        <f t="shared" ref="BE144:BE156" si="19">IF(U144="základní",N144,0)</f>
        <v>0</v>
      </c>
      <c r="BF144" s="94">
        <f t="shared" ref="BF144:BF156" si="20">IF(U144="snížená",N144,0)</f>
        <v>0</v>
      </c>
      <c r="BG144" s="94">
        <f t="shared" ref="BG144:BG156" si="21">IF(U144="zákl. přenesená",N144,0)</f>
        <v>0</v>
      </c>
      <c r="BH144" s="94">
        <f t="shared" ref="BH144:BH156" si="22">IF(U144="sníž. přenesená",N144,0)</f>
        <v>0</v>
      </c>
      <c r="BI144" s="94">
        <f t="shared" ref="BI144:BI156" si="23">IF(U144="nulová",N144,0)</f>
        <v>0</v>
      </c>
      <c r="BJ144" s="12" t="s">
        <v>22</v>
      </c>
      <c r="BK144" s="94">
        <f t="shared" ref="BK144:BK156" si="24">ROUND(L144*K144,2)</f>
        <v>0</v>
      </c>
      <c r="BL144" s="12" t="s">
        <v>131</v>
      </c>
      <c r="BM144" s="12" t="s">
        <v>171</v>
      </c>
    </row>
    <row r="145" spans="2:65" s="1" customFormat="1" ht="31.5" customHeight="1">
      <c r="B145" s="116"/>
      <c r="C145" s="143" t="s">
        <v>77</v>
      </c>
      <c r="D145" s="143" t="s">
        <v>127</v>
      </c>
      <c r="E145" s="144" t="s">
        <v>172</v>
      </c>
      <c r="F145" s="224" t="s">
        <v>173</v>
      </c>
      <c r="G145" s="225"/>
      <c r="H145" s="225"/>
      <c r="I145" s="225"/>
      <c r="J145" s="145" t="s">
        <v>130</v>
      </c>
      <c r="K145" s="146">
        <v>4</v>
      </c>
      <c r="L145" s="226">
        <v>0</v>
      </c>
      <c r="M145" s="225"/>
      <c r="N145" s="227">
        <f t="shared" si="15"/>
        <v>0</v>
      </c>
      <c r="O145" s="225"/>
      <c r="P145" s="225"/>
      <c r="Q145" s="225"/>
      <c r="R145" s="118"/>
      <c r="T145" s="147" t="s">
        <v>3</v>
      </c>
      <c r="U145" s="38" t="s">
        <v>42</v>
      </c>
      <c r="V145" s="30"/>
      <c r="W145" s="148">
        <f t="shared" si="16"/>
        <v>0</v>
      </c>
      <c r="X145" s="148">
        <v>0</v>
      </c>
      <c r="Y145" s="148">
        <f t="shared" si="17"/>
        <v>0</v>
      </c>
      <c r="Z145" s="148">
        <v>0</v>
      </c>
      <c r="AA145" s="149">
        <f t="shared" si="18"/>
        <v>0</v>
      </c>
      <c r="AR145" s="12" t="s">
        <v>131</v>
      </c>
      <c r="AT145" s="12" t="s">
        <v>127</v>
      </c>
      <c r="AU145" s="12" t="s">
        <v>22</v>
      </c>
      <c r="AY145" s="12" t="s">
        <v>126</v>
      </c>
      <c r="BE145" s="94">
        <f t="shared" si="19"/>
        <v>0</v>
      </c>
      <c r="BF145" s="94">
        <f t="shared" si="20"/>
        <v>0</v>
      </c>
      <c r="BG145" s="94">
        <f t="shared" si="21"/>
        <v>0</v>
      </c>
      <c r="BH145" s="94">
        <f t="shared" si="22"/>
        <v>0</v>
      </c>
      <c r="BI145" s="94">
        <f t="shared" si="23"/>
        <v>0</v>
      </c>
      <c r="BJ145" s="12" t="s">
        <v>22</v>
      </c>
      <c r="BK145" s="94">
        <f t="shared" si="24"/>
        <v>0</v>
      </c>
      <c r="BL145" s="12" t="s">
        <v>131</v>
      </c>
      <c r="BM145" s="12" t="s">
        <v>174</v>
      </c>
    </row>
    <row r="146" spans="2:65" s="1" customFormat="1" ht="22.5" customHeight="1">
      <c r="B146" s="116"/>
      <c r="C146" s="143" t="s">
        <v>77</v>
      </c>
      <c r="D146" s="143" t="s">
        <v>127</v>
      </c>
      <c r="E146" s="144" t="s">
        <v>175</v>
      </c>
      <c r="F146" s="224" t="s">
        <v>176</v>
      </c>
      <c r="G146" s="225"/>
      <c r="H146" s="225"/>
      <c r="I146" s="225"/>
      <c r="J146" s="145" t="s">
        <v>170</v>
      </c>
      <c r="K146" s="146">
        <v>200</v>
      </c>
      <c r="L146" s="226">
        <v>0</v>
      </c>
      <c r="M146" s="225"/>
      <c r="N146" s="227">
        <f t="shared" si="15"/>
        <v>0</v>
      </c>
      <c r="O146" s="225"/>
      <c r="P146" s="225"/>
      <c r="Q146" s="225"/>
      <c r="R146" s="118"/>
      <c r="T146" s="147" t="s">
        <v>3</v>
      </c>
      <c r="U146" s="38" t="s">
        <v>42</v>
      </c>
      <c r="V146" s="30"/>
      <c r="W146" s="148">
        <f t="shared" si="16"/>
        <v>0</v>
      </c>
      <c r="X146" s="148">
        <v>0</v>
      </c>
      <c r="Y146" s="148">
        <f t="shared" si="17"/>
        <v>0</v>
      </c>
      <c r="Z146" s="148">
        <v>0</v>
      </c>
      <c r="AA146" s="149">
        <f t="shared" si="18"/>
        <v>0</v>
      </c>
      <c r="AR146" s="12" t="s">
        <v>131</v>
      </c>
      <c r="AT146" s="12" t="s">
        <v>127</v>
      </c>
      <c r="AU146" s="12" t="s">
        <v>22</v>
      </c>
      <c r="AY146" s="12" t="s">
        <v>126</v>
      </c>
      <c r="BE146" s="94">
        <f t="shared" si="19"/>
        <v>0</v>
      </c>
      <c r="BF146" s="94">
        <f t="shared" si="20"/>
        <v>0</v>
      </c>
      <c r="BG146" s="94">
        <f t="shared" si="21"/>
        <v>0</v>
      </c>
      <c r="BH146" s="94">
        <f t="shared" si="22"/>
        <v>0</v>
      </c>
      <c r="BI146" s="94">
        <f t="shared" si="23"/>
        <v>0</v>
      </c>
      <c r="BJ146" s="12" t="s">
        <v>22</v>
      </c>
      <c r="BK146" s="94">
        <f t="shared" si="24"/>
        <v>0</v>
      </c>
      <c r="BL146" s="12" t="s">
        <v>131</v>
      </c>
      <c r="BM146" s="12" t="s">
        <v>9</v>
      </c>
    </row>
    <row r="147" spans="2:65" s="1" customFormat="1" ht="31.5" customHeight="1">
      <c r="B147" s="116"/>
      <c r="C147" s="143" t="s">
        <v>77</v>
      </c>
      <c r="D147" s="143" t="s">
        <v>127</v>
      </c>
      <c r="E147" s="144" t="s">
        <v>177</v>
      </c>
      <c r="F147" s="224" t="s">
        <v>178</v>
      </c>
      <c r="G147" s="225"/>
      <c r="H147" s="225"/>
      <c r="I147" s="225"/>
      <c r="J147" s="145" t="s">
        <v>130</v>
      </c>
      <c r="K147" s="146">
        <v>6</v>
      </c>
      <c r="L147" s="226">
        <v>0</v>
      </c>
      <c r="M147" s="225"/>
      <c r="N147" s="227">
        <f t="shared" si="15"/>
        <v>0</v>
      </c>
      <c r="O147" s="225"/>
      <c r="P147" s="225"/>
      <c r="Q147" s="225"/>
      <c r="R147" s="118"/>
      <c r="T147" s="147" t="s">
        <v>3</v>
      </c>
      <c r="U147" s="38" t="s">
        <v>42</v>
      </c>
      <c r="V147" s="30"/>
      <c r="W147" s="148">
        <f t="shared" si="16"/>
        <v>0</v>
      </c>
      <c r="X147" s="148">
        <v>0</v>
      </c>
      <c r="Y147" s="148">
        <f t="shared" si="17"/>
        <v>0</v>
      </c>
      <c r="Z147" s="148">
        <v>0</v>
      </c>
      <c r="AA147" s="149">
        <f t="shared" si="18"/>
        <v>0</v>
      </c>
      <c r="AR147" s="12" t="s">
        <v>131</v>
      </c>
      <c r="AT147" s="12" t="s">
        <v>127</v>
      </c>
      <c r="AU147" s="12" t="s">
        <v>22</v>
      </c>
      <c r="AY147" s="12" t="s">
        <v>126</v>
      </c>
      <c r="BE147" s="94">
        <f t="shared" si="19"/>
        <v>0</v>
      </c>
      <c r="BF147" s="94">
        <f t="shared" si="20"/>
        <v>0</v>
      </c>
      <c r="BG147" s="94">
        <f t="shared" si="21"/>
        <v>0</v>
      </c>
      <c r="BH147" s="94">
        <f t="shared" si="22"/>
        <v>0</v>
      </c>
      <c r="BI147" s="94">
        <f t="shared" si="23"/>
        <v>0</v>
      </c>
      <c r="BJ147" s="12" t="s">
        <v>22</v>
      </c>
      <c r="BK147" s="94">
        <f t="shared" si="24"/>
        <v>0</v>
      </c>
      <c r="BL147" s="12" t="s">
        <v>131</v>
      </c>
      <c r="BM147" s="12" t="s">
        <v>179</v>
      </c>
    </row>
    <row r="148" spans="2:65" s="1" customFormat="1" ht="22.5" customHeight="1">
      <c r="B148" s="116"/>
      <c r="C148" s="143" t="s">
        <v>77</v>
      </c>
      <c r="D148" s="143" t="s">
        <v>127</v>
      </c>
      <c r="E148" s="144" t="s">
        <v>180</v>
      </c>
      <c r="F148" s="224" t="s">
        <v>181</v>
      </c>
      <c r="G148" s="225"/>
      <c r="H148" s="225"/>
      <c r="I148" s="225"/>
      <c r="J148" s="145" t="s">
        <v>170</v>
      </c>
      <c r="K148" s="146">
        <v>15</v>
      </c>
      <c r="L148" s="226">
        <v>0</v>
      </c>
      <c r="M148" s="225"/>
      <c r="N148" s="227">
        <f t="shared" si="15"/>
        <v>0</v>
      </c>
      <c r="O148" s="225"/>
      <c r="P148" s="225"/>
      <c r="Q148" s="225"/>
      <c r="R148" s="118"/>
      <c r="T148" s="147" t="s">
        <v>3</v>
      </c>
      <c r="U148" s="38" t="s">
        <v>42</v>
      </c>
      <c r="V148" s="30"/>
      <c r="W148" s="148">
        <f t="shared" si="16"/>
        <v>0</v>
      </c>
      <c r="X148" s="148">
        <v>0</v>
      </c>
      <c r="Y148" s="148">
        <f t="shared" si="17"/>
        <v>0</v>
      </c>
      <c r="Z148" s="148">
        <v>0</v>
      </c>
      <c r="AA148" s="149">
        <f t="shared" si="18"/>
        <v>0</v>
      </c>
      <c r="AR148" s="12" t="s">
        <v>131</v>
      </c>
      <c r="AT148" s="12" t="s">
        <v>127</v>
      </c>
      <c r="AU148" s="12" t="s">
        <v>22</v>
      </c>
      <c r="AY148" s="12" t="s">
        <v>126</v>
      </c>
      <c r="BE148" s="94">
        <f t="shared" si="19"/>
        <v>0</v>
      </c>
      <c r="BF148" s="94">
        <f t="shared" si="20"/>
        <v>0</v>
      </c>
      <c r="BG148" s="94">
        <f t="shared" si="21"/>
        <v>0</v>
      </c>
      <c r="BH148" s="94">
        <f t="shared" si="22"/>
        <v>0</v>
      </c>
      <c r="BI148" s="94">
        <f t="shared" si="23"/>
        <v>0</v>
      </c>
      <c r="BJ148" s="12" t="s">
        <v>22</v>
      </c>
      <c r="BK148" s="94">
        <f t="shared" si="24"/>
        <v>0</v>
      </c>
      <c r="BL148" s="12" t="s">
        <v>131</v>
      </c>
      <c r="BM148" s="12" t="s">
        <v>182</v>
      </c>
    </row>
    <row r="149" spans="2:65" s="1" customFormat="1" ht="22.5" customHeight="1">
      <c r="B149" s="116"/>
      <c r="C149" s="143" t="s">
        <v>22</v>
      </c>
      <c r="D149" s="143" t="s">
        <v>127</v>
      </c>
      <c r="E149" s="144" t="s">
        <v>183</v>
      </c>
      <c r="F149" s="224" t="s">
        <v>184</v>
      </c>
      <c r="G149" s="225"/>
      <c r="H149" s="225"/>
      <c r="I149" s="225"/>
      <c r="J149" s="145" t="s">
        <v>170</v>
      </c>
      <c r="K149" s="146">
        <v>15</v>
      </c>
      <c r="L149" s="226">
        <v>0</v>
      </c>
      <c r="M149" s="225"/>
      <c r="N149" s="227">
        <f t="shared" si="15"/>
        <v>0</v>
      </c>
      <c r="O149" s="225"/>
      <c r="P149" s="225"/>
      <c r="Q149" s="225"/>
      <c r="R149" s="118"/>
      <c r="T149" s="147" t="s">
        <v>3</v>
      </c>
      <c r="U149" s="38" t="s">
        <v>42</v>
      </c>
      <c r="V149" s="30"/>
      <c r="W149" s="148">
        <f t="shared" si="16"/>
        <v>0</v>
      </c>
      <c r="X149" s="148">
        <v>0</v>
      </c>
      <c r="Y149" s="148">
        <f t="shared" si="17"/>
        <v>0</v>
      </c>
      <c r="Z149" s="148">
        <v>0</v>
      </c>
      <c r="AA149" s="149">
        <f t="shared" si="18"/>
        <v>0</v>
      </c>
      <c r="AR149" s="12" t="s">
        <v>131</v>
      </c>
      <c r="AT149" s="12" t="s">
        <v>127</v>
      </c>
      <c r="AU149" s="12" t="s">
        <v>22</v>
      </c>
      <c r="AY149" s="12" t="s">
        <v>126</v>
      </c>
      <c r="BE149" s="94">
        <f t="shared" si="19"/>
        <v>0</v>
      </c>
      <c r="BF149" s="94">
        <f t="shared" si="20"/>
        <v>0</v>
      </c>
      <c r="BG149" s="94">
        <f t="shared" si="21"/>
        <v>0</v>
      </c>
      <c r="BH149" s="94">
        <f t="shared" si="22"/>
        <v>0</v>
      </c>
      <c r="BI149" s="94">
        <f t="shared" si="23"/>
        <v>0</v>
      </c>
      <c r="BJ149" s="12" t="s">
        <v>22</v>
      </c>
      <c r="BK149" s="94">
        <f t="shared" si="24"/>
        <v>0</v>
      </c>
      <c r="BL149" s="12" t="s">
        <v>131</v>
      </c>
      <c r="BM149" s="12" t="s">
        <v>185</v>
      </c>
    </row>
    <row r="150" spans="2:65" s="1" customFormat="1" ht="22.5" customHeight="1">
      <c r="B150" s="116"/>
      <c r="C150" s="143" t="s">
        <v>77</v>
      </c>
      <c r="D150" s="143" t="s">
        <v>127</v>
      </c>
      <c r="E150" s="144" t="s">
        <v>186</v>
      </c>
      <c r="F150" s="224" t="s">
        <v>187</v>
      </c>
      <c r="G150" s="225"/>
      <c r="H150" s="225"/>
      <c r="I150" s="225"/>
      <c r="J150" s="145" t="s">
        <v>170</v>
      </c>
      <c r="K150" s="146">
        <v>30</v>
      </c>
      <c r="L150" s="226">
        <v>0</v>
      </c>
      <c r="M150" s="225"/>
      <c r="N150" s="227">
        <f t="shared" si="15"/>
        <v>0</v>
      </c>
      <c r="O150" s="225"/>
      <c r="P150" s="225"/>
      <c r="Q150" s="225"/>
      <c r="R150" s="118"/>
      <c r="T150" s="147" t="s">
        <v>3</v>
      </c>
      <c r="U150" s="38" t="s">
        <v>42</v>
      </c>
      <c r="V150" s="30"/>
      <c r="W150" s="148">
        <f t="shared" si="16"/>
        <v>0</v>
      </c>
      <c r="X150" s="148">
        <v>0</v>
      </c>
      <c r="Y150" s="148">
        <f t="shared" si="17"/>
        <v>0</v>
      </c>
      <c r="Z150" s="148">
        <v>0</v>
      </c>
      <c r="AA150" s="149">
        <f t="shared" si="18"/>
        <v>0</v>
      </c>
      <c r="AR150" s="12" t="s">
        <v>131</v>
      </c>
      <c r="AT150" s="12" t="s">
        <v>127</v>
      </c>
      <c r="AU150" s="12" t="s">
        <v>22</v>
      </c>
      <c r="AY150" s="12" t="s">
        <v>126</v>
      </c>
      <c r="BE150" s="94">
        <f t="shared" si="19"/>
        <v>0</v>
      </c>
      <c r="BF150" s="94">
        <f t="shared" si="20"/>
        <v>0</v>
      </c>
      <c r="BG150" s="94">
        <f t="shared" si="21"/>
        <v>0</v>
      </c>
      <c r="BH150" s="94">
        <f t="shared" si="22"/>
        <v>0</v>
      </c>
      <c r="BI150" s="94">
        <f t="shared" si="23"/>
        <v>0</v>
      </c>
      <c r="BJ150" s="12" t="s">
        <v>22</v>
      </c>
      <c r="BK150" s="94">
        <f t="shared" si="24"/>
        <v>0</v>
      </c>
      <c r="BL150" s="12" t="s">
        <v>131</v>
      </c>
      <c r="BM150" s="12" t="s">
        <v>188</v>
      </c>
    </row>
    <row r="151" spans="2:65" s="1" customFormat="1" ht="22.5" customHeight="1">
      <c r="B151" s="116"/>
      <c r="C151" s="143" t="s">
        <v>77</v>
      </c>
      <c r="D151" s="143" t="s">
        <v>127</v>
      </c>
      <c r="E151" s="144" t="s">
        <v>189</v>
      </c>
      <c r="F151" s="224" t="s">
        <v>190</v>
      </c>
      <c r="G151" s="225"/>
      <c r="H151" s="225"/>
      <c r="I151" s="225"/>
      <c r="J151" s="145" t="s">
        <v>170</v>
      </c>
      <c r="K151" s="146">
        <v>120</v>
      </c>
      <c r="L151" s="226">
        <v>0</v>
      </c>
      <c r="M151" s="225"/>
      <c r="N151" s="227">
        <f t="shared" si="15"/>
        <v>0</v>
      </c>
      <c r="O151" s="225"/>
      <c r="P151" s="225"/>
      <c r="Q151" s="225"/>
      <c r="R151" s="118"/>
      <c r="T151" s="147" t="s">
        <v>3</v>
      </c>
      <c r="U151" s="38" t="s">
        <v>42</v>
      </c>
      <c r="V151" s="30"/>
      <c r="W151" s="148">
        <f t="shared" si="16"/>
        <v>0</v>
      </c>
      <c r="X151" s="148">
        <v>0</v>
      </c>
      <c r="Y151" s="148">
        <f t="shared" si="17"/>
        <v>0</v>
      </c>
      <c r="Z151" s="148">
        <v>0</v>
      </c>
      <c r="AA151" s="149">
        <f t="shared" si="18"/>
        <v>0</v>
      </c>
      <c r="AR151" s="12" t="s">
        <v>131</v>
      </c>
      <c r="AT151" s="12" t="s">
        <v>127</v>
      </c>
      <c r="AU151" s="12" t="s">
        <v>22</v>
      </c>
      <c r="AY151" s="12" t="s">
        <v>126</v>
      </c>
      <c r="BE151" s="94">
        <f t="shared" si="19"/>
        <v>0</v>
      </c>
      <c r="BF151" s="94">
        <f t="shared" si="20"/>
        <v>0</v>
      </c>
      <c r="BG151" s="94">
        <f t="shared" si="21"/>
        <v>0</v>
      </c>
      <c r="BH151" s="94">
        <f t="shared" si="22"/>
        <v>0</v>
      </c>
      <c r="BI151" s="94">
        <f t="shared" si="23"/>
        <v>0</v>
      </c>
      <c r="BJ151" s="12" t="s">
        <v>22</v>
      </c>
      <c r="BK151" s="94">
        <f t="shared" si="24"/>
        <v>0</v>
      </c>
      <c r="BL151" s="12" t="s">
        <v>131</v>
      </c>
      <c r="BM151" s="12" t="s">
        <v>191</v>
      </c>
    </row>
    <row r="152" spans="2:65" s="1" customFormat="1" ht="22.5" customHeight="1">
      <c r="B152" s="116"/>
      <c r="C152" s="143" t="s">
        <v>77</v>
      </c>
      <c r="D152" s="143" t="s">
        <v>127</v>
      </c>
      <c r="E152" s="144" t="s">
        <v>192</v>
      </c>
      <c r="F152" s="224" t="s">
        <v>193</v>
      </c>
      <c r="G152" s="225"/>
      <c r="H152" s="225"/>
      <c r="I152" s="225"/>
      <c r="J152" s="145" t="s">
        <v>170</v>
      </c>
      <c r="K152" s="146">
        <v>60</v>
      </c>
      <c r="L152" s="226">
        <v>0</v>
      </c>
      <c r="M152" s="225"/>
      <c r="N152" s="227">
        <f t="shared" si="15"/>
        <v>0</v>
      </c>
      <c r="O152" s="225"/>
      <c r="P152" s="225"/>
      <c r="Q152" s="225"/>
      <c r="R152" s="118"/>
      <c r="T152" s="147" t="s">
        <v>3</v>
      </c>
      <c r="U152" s="38" t="s">
        <v>42</v>
      </c>
      <c r="V152" s="30"/>
      <c r="W152" s="148">
        <f t="shared" si="16"/>
        <v>0</v>
      </c>
      <c r="X152" s="148">
        <v>0</v>
      </c>
      <c r="Y152" s="148">
        <f t="shared" si="17"/>
        <v>0</v>
      </c>
      <c r="Z152" s="148">
        <v>0</v>
      </c>
      <c r="AA152" s="149">
        <f t="shared" si="18"/>
        <v>0</v>
      </c>
      <c r="AR152" s="12" t="s">
        <v>131</v>
      </c>
      <c r="AT152" s="12" t="s">
        <v>127</v>
      </c>
      <c r="AU152" s="12" t="s">
        <v>22</v>
      </c>
      <c r="AY152" s="12" t="s">
        <v>126</v>
      </c>
      <c r="BE152" s="94">
        <f t="shared" si="19"/>
        <v>0</v>
      </c>
      <c r="BF152" s="94">
        <f t="shared" si="20"/>
        <v>0</v>
      </c>
      <c r="BG152" s="94">
        <f t="shared" si="21"/>
        <v>0</v>
      </c>
      <c r="BH152" s="94">
        <f t="shared" si="22"/>
        <v>0</v>
      </c>
      <c r="BI152" s="94">
        <f t="shared" si="23"/>
        <v>0</v>
      </c>
      <c r="BJ152" s="12" t="s">
        <v>22</v>
      </c>
      <c r="BK152" s="94">
        <f t="shared" si="24"/>
        <v>0</v>
      </c>
      <c r="BL152" s="12" t="s">
        <v>131</v>
      </c>
      <c r="BM152" s="12" t="s">
        <v>194</v>
      </c>
    </row>
    <row r="153" spans="2:65" s="1" customFormat="1" ht="22.5" customHeight="1">
      <c r="B153" s="116"/>
      <c r="C153" s="143" t="s">
        <v>77</v>
      </c>
      <c r="D153" s="143" t="s">
        <v>127</v>
      </c>
      <c r="E153" s="144" t="s">
        <v>195</v>
      </c>
      <c r="F153" s="224" t="s">
        <v>196</v>
      </c>
      <c r="G153" s="225"/>
      <c r="H153" s="225"/>
      <c r="I153" s="225"/>
      <c r="J153" s="145" t="s">
        <v>170</v>
      </c>
      <c r="K153" s="146">
        <v>60</v>
      </c>
      <c r="L153" s="226">
        <v>0</v>
      </c>
      <c r="M153" s="225"/>
      <c r="N153" s="227">
        <f t="shared" si="15"/>
        <v>0</v>
      </c>
      <c r="O153" s="225"/>
      <c r="P153" s="225"/>
      <c r="Q153" s="225"/>
      <c r="R153" s="118"/>
      <c r="T153" s="147" t="s">
        <v>3</v>
      </c>
      <c r="U153" s="38" t="s">
        <v>42</v>
      </c>
      <c r="V153" s="30"/>
      <c r="W153" s="148">
        <f t="shared" si="16"/>
        <v>0</v>
      </c>
      <c r="X153" s="148">
        <v>0</v>
      </c>
      <c r="Y153" s="148">
        <f t="shared" si="17"/>
        <v>0</v>
      </c>
      <c r="Z153" s="148">
        <v>0</v>
      </c>
      <c r="AA153" s="149">
        <f t="shared" si="18"/>
        <v>0</v>
      </c>
      <c r="AR153" s="12" t="s">
        <v>131</v>
      </c>
      <c r="AT153" s="12" t="s">
        <v>127</v>
      </c>
      <c r="AU153" s="12" t="s">
        <v>22</v>
      </c>
      <c r="AY153" s="12" t="s">
        <v>126</v>
      </c>
      <c r="BE153" s="94">
        <f t="shared" si="19"/>
        <v>0</v>
      </c>
      <c r="BF153" s="94">
        <f t="shared" si="20"/>
        <v>0</v>
      </c>
      <c r="BG153" s="94">
        <f t="shared" si="21"/>
        <v>0</v>
      </c>
      <c r="BH153" s="94">
        <f t="shared" si="22"/>
        <v>0</v>
      </c>
      <c r="BI153" s="94">
        <f t="shared" si="23"/>
        <v>0</v>
      </c>
      <c r="BJ153" s="12" t="s">
        <v>22</v>
      </c>
      <c r="BK153" s="94">
        <f t="shared" si="24"/>
        <v>0</v>
      </c>
      <c r="BL153" s="12" t="s">
        <v>131</v>
      </c>
      <c r="BM153" s="12" t="s">
        <v>197</v>
      </c>
    </row>
    <row r="154" spans="2:65" s="1" customFormat="1" ht="22.5" customHeight="1">
      <c r="B154" s="116"/>
      <c r="C154" s="143" t="s">
        <v>77</v>
      </c>
      <c r="D154" s="143" t="s">
        <v>127</v>
      </c>
      <c r="E154" s="144" t="s">
        <v>198</v>
      </c>
      <c r="F154" s="224" t="s">
        <v>199</v>
      </c>
      <c r="G154" s="225"/>
      <c r="H154" s="225"/>
      <c r="I154" s="225"/>
      <c r="J154" s="145" t="s">
        <v>170</v>
      </c>
      <c r="K154" s="146">
        <v>240</v>
      </c>
      <c r="L154" s="226">
        <v>0</v>
      </c>
      <c r="M154" s="225"/>
      <c r="N154" s="227">
        <f t="shared" si="15"/>
        <v>0</v>
      </c>
      <c r="O154" s="225"/>
      <c r="P154" s="225"/>
      <c r="Q154" s="225"/>
      <c r="R154" s="118"/>
      <c r="T154" s="147" t="s">
        <v>3</v>
      </c>
      <c r="U154" s="38" t="s">
        <v>42</v>
      </c>
      <c r="V154" s="30"/>
      <c r="W154" s="148">
        <f t="shared" si="16"/>
        <v>0</v>
      </c>
      <c r="X154" s="148">
        <v>0</v>
      </c>
      <c r="Y154" s="148">
        <f t="shared" si="17"/>
        <v>0</v>
      </c>
      <c r="Z154" s="148">
        <v>0</v>
      </c>
      <c r="AA154" s="149">
        <f t="shared" si="18"/>
        <v>0</v>
      </c>
      <c r="AR154" s="12" t="s">
        <v>131</v>
      </c>
      <c r="AT154" s="12" t="s">
        <v>127</v>
      </c>
      <c r="AU154" s="12" t="s">
        <v>22</v>
      </c>
      <c r="AY154" s="12" t="s">
        <v>126</v>
      </c>
      <c r="BE154" s="94">
        <f t="shared" si="19"/>
        <v>0</v>
      </c>
      <c r="BF154" s="94">
        <f t="shared" si="20"/>
        <v>0</v>
      </c>
      <c r="BG154" s="94">
        <f t="shared" si="21"/>
        <v>0</v>
      </c>
      <c r="BH154" s="94">
        <f t="shared" si="22"/>
        <v>0</v>
      </c>
      <c r="BI154" s="94">
        <f t="shared" si="23"/>
        <v>0</v>
      </c>
      <c r="BJ154" s="12" t="s">
        <v>22</v>
      </c>
      <c r="BK154" s="94">
        <f t="shared" si="24"/>
        <v>0</v>
      </c>
      <c r="BL154" s="12" t="s">
        <v>131</v>
      </c>
      <c r="BM154" s="12" t="s">
        <v>200</v>
      </c>
    </row>
    <row r="155" spans="2:65" s="1" customFormat="1" ht="22.5" customHeight="1">
      <c r="B155" s="116"/>
      <c r="C155" s="143" t="s">
        <v>77</v>
      </c>
      <c r="D155" s="143" t="s">
        <v>127</v>
      </c>
      <c r="E155" s="144" t="s">
        <v>201</v>
      </c>
      <c r="F155" s="224" t="s">
        <v>202</v>
      </c>
      <c r="G155" s="225"/>
      <c r="H155" s="225"/>
      <c r="I155" s="225"/>
      <c r="J155" s="145" t="s">
        <v>170</v>
      </c>
      <c r="K155" s="146">
        <v>20</v>
      </c>
      <c r="L155" s="226">
        <v>0</v>
      </c>
      <c r="M155" s="225"/>
      <c r="N155" s="227">
        <f t="shared" si="15"/>
        <v>0</v>
      </c>
      <c r="O155" s="225"/>
      <c r="P155" s="225"/>
      <c r="Q155" s="225"/>
      <c r="R155" s="118"/>
      <c r="T155" s="147" t="s">
        <v>3</v>
      </c>
      <c r="U155" s="38" t="s">
        <v>42</v>
      </c>
      <c r="V155" s="30"/>
      <c r="W155" s="148">
        <f t="shared" si="16"/>
        <v>0</v>
      </c>
      <c r="X155" s="148">
        <v>0</v>
      </c>
      <c r="Y155" s="148">
        <f t="shared" si="17"/>
        <v>0</v>
      </c>
      <c r="Z155" s="148">
        <v>0</v>
      </c>
      <c r="AA155" s="149">
        <f t="shared" si="18"/>
        <v>0</v>
      </c>
      <c r="AR155" s="12" t="s">
        <v>131</v>
      </c>
      <c r="AT155" s="12" t="s">
        <v>127</v>
      </c>
      <c r="AU155" s="12" t="s">
        <v>22</v>
      </c>
      <c r="AY155" s="12" t="s">
        <v>126</v>
      </c>
      <c r="BE155" s="94">
        <f t="shared" si="19"/>
        <v>0</v>
      </c>
      <c r="BF155" s="94">
        <f t="shared" si="20"/>
        <v>0</v>
      </c>
      <c r="BG155" s="94">
        <f t="shared" si="21"/>
        <v>0</v>
      </c>
      <c r="BH155" s="94">
        <f t="shared" si="22"/>
        <v>0</v>
      </c>
      <c r="BI155" s="94">
        <f t="shared" si="23"/>
        <v>0</v>
      </c>
      <c r="BJ155" s="12" t="s">
        <v>22</v>
      </c>
      <c r="BK155" s="94">
        <f t="shared" si="24"/>
        <v>0</v>
      </c>
      <c r="BL155" s="12" t="s">
        <v>131</v>
      </c>
      <c r="BM155" s="12" t="s">
        <v>203</v>
      </c>
    </row>
    <row r="156" spans="2:65" s="1" customFormat="1" ht="31.5" customHeight="1">
      <c r="B156" s="116"/>
      <c r="C156" s="143" t="s">
        <v>77</v>
      </c>
      <c r="D156" s="143" t="s">
        <v>127</v>
      </c>
      <c r="E156" s="144" t="s">
        <v>204</v>
      </c>
      <c r="F156" s="224" t="s">
        <v>205</v>
      </c>
      <c r="G156" s="225"/>
      <c r="H156" s="225"/>
      <c r="I156" s="225"/>
      <c r="J156" s="145" t="s">
        <v>170</v>
      </c>
      <c r="K156" s="146">
        <v>10</v>
      </c>
      <c r="L156" s="226">
        <v>0</v>
      </c>
      <c r="M156" s="225"/>
      <c r="N156" s="227">
        <f t="shared" si="15"/>
        <v>0</v>
      </c>
      <c r="O156" s="225"/>
      <c r="P156" s="225"/>
      <c r="Q156" s="225"/>
      <c r="R156" s="118"/>
      <c r="T156" s="147" t="s">
        <v>3</v>
      </c>
      <c r="U156" s="38" t="s">
        <v>42</v>
      </c>
      <c r="V156" s="30"/>
      <c r="W156" s="148">
        <f t="shared" si="16"/>
        <v>0</v>
      </c>
      <c r="X156" s="148">
        <v>0</v>
      </c>
      <c r="Y156" s="148">
        <f t="shared" si="17"/>
        <v>0</v>
      </c>
      <c r="Z156" s="148">
        <v>0</v>
      </c>
      <c r="AA156" s="149">
        <f t="shared" si="18"/>
        <v>0</v>
      </c>
      <c r="AR156" s="12" t="s">
        <v>131</v>
      </c>
      <c r="AT156" s="12" t="s">
        <v>127</v>
      </c>
      <c r="AU156" s="12" t="s">
        <v>22</v>
      </c>
      <c r="AY156" s="12" t="s">
        <v>126</v>
      </c>
      <c r="BE156" s="94">
        <f t="shared" si="19"/>
        <v>0</v>
      </c>
      <c r="BF156" s="94">
        <f t="shared" si="20"/>
        <v>0</v>
      </c>
      <c r="BG156" s="94">
        <f t="shared" si="21"/>
        <v>0</v>
      </c>
      <c r="BH156" s="94">
        <f t="shared" si="22"/>
        <v>0</v>
      </c>
      <c r="BI156" s="94">
        <f t="shared" si="23"/>
        <v>0</v>
      </c>
      <c r="BJ156" s="12" t="s">
        <v>22</v>
      </c>
      <c r="BK156" s="94">
        <f t="shared" si="24"/>
        <v>0</v>
      </c>
      <c r="BL156" s="12" t="s">
        <v>131</v>
      </c>
      <c r="BM156" s="12" t="s">
        <v>206</v>
      </c>
    </row>
    <row r="157" spans="2:65" s="8" customFormat="1" ht="37.35" customHeight="1">
      <c r="B157" s="133"/>
      <c r="C157" s="134"/>
      <c r="D157" s="135" t="s">
        <v>107</v>
      </c>
      <c r="E157" s="135"/>
      <c r="F157" s="135"/>
      <c r="G157" s="135"/>
      <c r="H157" s="135"/>
      <c r="I157" s="135"/>
      <c r="J157" s="135"/>
      <c r="K157" s="135"/>
      <c r="L157" s="135"/>
      <c r="M157" s="135"/>
      <c r="N157" s="235">
        <f>BK157</f>
        <v>0</v>
      </c>
      <c r="O157" s="236"/>
      <c r="P157" s="236"/>
      <c r="Q157" s="236"/>
      <c r="R157" s="136"/>
      <c r="T157" s="137"/>
      <c r="U157" s="134"/>
      <c r="V157" s="134"/>
      <c r="W157" s="138">
        <f>SUM(W158:W162)</f>
        <v>0</v>
      </c>
      <c r="X157" s="134"/>
      <c r="Y157" s="138">
        <f>SUM(Y158:Y162)</f>
        <v>0</v>
      </c>
      <c r="Z157" s="134"/>
      <c r="AA157" s="139">
        <f>SUM(AA158:AA162)</f>
        <v>0</v>
      </c>
      <c r="AR157" s="140" t="s">
        <v>22</v>
      </c>
      <c r="AT157" s="141" t="s">
        <v>76</v>
      </c>
      <c r="AU157" s="141" t="s">
        <v>77</v>
      </c>
      <c r="AY157" s="140" t="s">
        <v>126</v>
      </c>
      <c r="BK157" s="142">
        <f>SUM(BK158:BK162)</f>
        <v>0</v>
      </c>
    </row>
    <row r="158" spans="2:65" s="1" customFormat="1" ht="22.5" customHeight="1">
      <c r="B158" s="116"/>
      <c r="C158" s="143" t="s">
        <v>77</v>
      </c>
      <c r="D158" s="143" t="s">
        <v>127</v>
      </c>
      <c r="E158" s="144" t="s">
        <v>207</v>
      </c>
      <c r="F158" s="224" t="s">
        <v>208</v>
      </c>
      <c r="G158" s="225"/>
      <c r="H158" s="225"/>
      <c r="I158" s="225"/>
      <c r="J158" s="145" t="s">
        <v>209</v>
      </c>
      <c r="K158" s="146">
        <v>1</v>
      </c>
      <c r="L158" s="226">
        <v>0</v>
      </c>
      <c r="M158" s="225"/>
      <c r="N158" s="227">
        <f>ROUND(L158*K158,2)</f>
        <v>0</v>
      </c>
      <c r="O158" s="225"/>
      <c r="P158" s="225"/>
      <c r="Q158" s="225"/>
      <c r="R158" s="118"/>
      <c r="T158" s="147" t="s">
        <v>3</v>
      </c>
      <c r="U158" s="38" t="s">
        <v>42</v>
      </c>
      <c r="V158" s="30"/>
      <c r="W158" s="148">
        <f>V158*K158</f>
        <v>0</v>
      </c>
      <c r="X158" s="148">
        <v>0</v>
      </c>
      <c r="Y158" s="148">
        <f>X158*K158</f>
        <v>0</v>
      </c>
      <c r="Z158" s="148">
        <v>0</v>
      </c>
      <c r="AA158" s="149">
        <f>Z158*K158</f>
        <v>0</v>
      </c>
      <c r="AR158" s="12" t="s">
        <v>131</v>
      </c>
      <c r="AT158" s="12" t="s">
        <v>127</v>
      </c>
      <c r="AU158" s="12" t="s">
        <v>22</v>
      </c>
      <c r="AY158" s="12" t="s">
        <v>126</v>
      </c>
      <c r="BE158" s="94">
        <f>IF(U158="základní",N158,0)</f>
        <v>0</v>
      </c>
      <c r="BF158" s="94">
        <f>IF(U158="snížená",N158,0)</f>
        <v>0</v>
      </c>
      <c r="BG158" s="94">
        <f>IF(U158="zákl. přenesená",N158,0)</f>
        <v>0</v>
      </c>
      <c r="BH158" s="94">
        <f>IF(U158="sníž. přenesená",N158,0)</f>
        <v>0</v>
      </c>
      <c r="BI158" s="94">
        <f>IF(U158="nulová",N158,0)</f>
        <v>0</v>
      </c>
      <c r="BJ158" s="12" t="s">
        <v>22</v>
      </c>
      <c r="BK158" s="94">
        <f>ROUND(L158*K158,2)</f>
        <v>0</v>
      </c>
      <c r="BL158" s="12" t="s">
        <v>131</v>
      </c>
      <c r="BM158" s="12" t="s">
        <v>210</v>
      </c>
    </row>
    <row r="159" spans="2:65" s="1" customFormat="1" ht="22.5" customHeight="1">
      <c r="B159" s="116"/>
      <c r="C159" s="143" t="s">
        <v>77</v>
      </c>
      <c r="D159" s="143" t="s">
        <v>127</v>
      </c>
      <c r="E159" s="144" t="s">
        <v>211</v>
      </c>
      <c r="F159" s="224" t="s">
        <v>212</v>
      </c>
      <c r="G159" s="225"/>
      <c r="H159" s="225"/>
      <c r="I159" s="225"/>
      <c r="J159" s="145" t="s">
        <v>170</v>
      </c>
      <c r="K159" s="146">
        <v>20</v>
      </c>
      <c r="L159" s="226">
        <v>0</v>
      </c>
      <c r="M159" s="225"/>
      <c r="N159" s="227">
        <f>ROUND(L159*K159,2)</f>
        <v>0</v>
      </c>
      <c r="O159" s="225"/>
      <c r="P159" s="225"/>
      <c r="Q159" s="225"/>
      <c r="R159" s="118"/>
      <c r="T159" s="147" t="s">
        <v>3</v>
      </c>
      <c r="U159" s="38" t="s">
        <v>42</v>
      </c>
      <c r="V159" s="30"/>
      <c r="W159" s="148">
        <f>V159*K159</f>
        <v>0</v>
      </c>
      <c r="X159" s="148">
        <v>0</v>
      </c>
      <c r="Y159" s="148">
        <f>X159*K159</f>
        <v>0</v>
      </c>
      <c r="Z159" s="148">
        <v>0</v>
      </c>
      <c r="AA159" s="149">
        <f>Z159*K159</f>
        <v>0</v>
      </c>
      <c r="AR159" s="12" t="s">
        <v>131</v>
      </c>
      <c r="AT159" s="12" t="s">
        <v>127</v>
      </c>
      <c r="AU159" s="12" t="s">
        <v>22</v>
      </c>
      <c r="AY159" s="12" t="s">
        <v>126</v>
      </c>
      <c r="BE159" s="94">
        <f>IF(U159="základní",N159,0)</f>
        <v>0</v>
      </c>
      <c r="BF159" s="94">
        <f>IF(U159="snížená",N159,0)</f>
        <v>0</v>
      </c>
      <c r="BG159" s="94">
        <f>IF(U159="zákl. přenesená",N159,0)</f>
        <v>0</v>
      </c>
      <c r="BH159" s="94">
        <f>IF(U159="sníž. přenesená",N159,0)</f>
        <v>0</v>
      </c>
      <c r="BI159" s="94">
        <f>IF(U159="nulová",N159,0)</f>
        <v>0</v>
      </c>
      <c r="BJ159" s="12" t="s">
        <v>22</v>
      </c>
      <c r="BK159" s="94">
        <f>ROUND(L159*K159,2)</f>
        <v>0</v>
      </c>
      <c r="BL159" s="12" t="s">
        <v>131</v>
      </c>
      <c r="BM159" s="12" t="s">
        <v>213</v>
      </c>
    </row>
    <row r="160" spans="2:65" s="1" customFormat="1" ht="22.5" customHeight="1">
      <c r="B160" s="116"/>
      <c r="C160" s="143" t="s">
        <v>77</v>
      </c>
      <c r="D160" s="143" t="s">
        <v>127</v>
      </c>
      <c r="E160" s="144" t="s">
        <v>214</v>
      </c>
      <c r="F160" s="224" t="s">
        <v>215</v>
      </c>
      <c r="G160" s="225"/>
      <c r="H160" s="225"/>
      <c r="I160" s="225"/>
      <c r="J160" s="145" t="s">
        <v>170</v>
      </c>
      <c r="K160" s="146">
        <v>160</v>
      </c>
      <c r="L160" s="226">
        <v>0</v>
      </c>
      <c r="M160" s="225"/>
      <c r="N160" s="227">
        <f>ROUND(L160*K160,2)</f>
        <v>0</v>
      </c>
      <c r="O160" s="225"/>
      <c r="P160" s="225"/>
      <c r="Q160" s="225"/>
      <c r="R160" s="118"/>
      <c r="T160" s="147" t="s">
        <v>3</v>
      </c>
      <c r="U160" s="38" t="s">
        <v>42</v>
      </c>
      <c r="V160" s="30"/>
      <c r="W160" s="148">
        <f>V160*K160</f>
        <v>0</v>
      </c>
      <c r="X160" s="148">
        <v>0</v>
      </c>
      <c r="Y160" s="148">
        <f>X160*K160</f>
        <v>0</v>
      </c>
      <c r="Z160" s="148">
        <v>0</v>
      </c>
      <c r="AA160" s="149">
        <f>Z160*K160</f>
        <v>0</v>
      </c>
      <c r="AR160" s="12" t="s">
        <v>131</v>
      </c>
      <c r="AT160" s="12" t="s">
        <v>127</v>
      </c>
      <c r="AU160" s="12" t="s">
        <v>22</v>
      </c>
      <c r="AY160" s="12" t="s">
        <v>126</v>
      </c>
      <c r="BE160" s="94">
        <f>IF(U160="základní",N160,0)</f>
        <v>0</v>
      </c>
      <c r="BF160" s="94">
        <f>IF(U160="snížená",N160,0)</f>
        <v>0</v>
      </c>
      <c r="BG160" s="94">
        <f>IF(U160="zákl. přenesená",N160,0)</f>
        <v>0</v>
      </c>
      <c r="BH160" s="94">
        <f>IF(U160="sníž. přenesená",N160,0)</f>
        <v>0</v>
      </c>
      <c r="BI160" s="94">
        <f>IF(U160="nulová",N160,0)</f>
        <v>0</v>
      </c>
      <c r="BJ160" s="12" t="s">
        <v>22</v>
      </c>
      <c r="BK160" s="94">
        <f>ROUND(L160*K160,2)</f>
        <v>0</v>
      </c>
      <c r="BL160" s="12" t="s">
        <v>131</v>
      </c>
      <c r="BM160" s="12" t="s">
        <v>216</v>
      </c>
    </row>
    <row r="161" spans="2:65" s="1" customFormat="1" ht="22.5" customHeight="1">
      <c r="B161" s="116"/>
      <c r="C161" s="143" t="s">
        <v>77</v>
      </c>
      <c r="D161" s="143" t="s">
        <v>127</v>
      </c>
      <c r="E161" s="144" t="s">
        <v>217</v>
      </c>
      <c r="F161" s="224" t="s">
        <v>218</v>
      </c>
      <c r="G161" s="225"/>
      <c r="H161" s="225"/>
      <c r="I161" s="225"/>
      <c r="J161" s="145" t="s">
        <v>170</v>
      </c>
      <c r="K161" s="146">
        <v>550</v>
      </c>
      <c r="L161" s="226">
        <v>0</v>
      </c>
      <c r="M161" s="225"/>
      <c r="N161" s="227">
        <f>ROUND(L161*K161,2)</f>
        <v>0</v>
      </c>
      <c r="O161" s="225"/>
      <c r="P161" s="225"/>
      <c r="Q161" s="225"/>
      <c r="R161" s="118"/>
      <c r="T161" s="147" t="s">
        <v>3</v>
      </c>
      <c r="U161" s="38" t="s">
        <v>42</v>
      </c>
      <c r="V161" s="30"/>
      <c r="W161" s="148">
        <f>V161*K161</f>
        <v>0</v>
      </c>
      <c r="X161" s="148">
        <v>0</v>
      </c>
      <c r="Y161" s="148">
        <f>X161*K161</f>
        <v>0</v>
      </c>
      <c r="Z161" s="148">
        <v>0</v>
      </c>
      <c r="AA161" s="149">
        <f>Z161*K161</f>
        <v>0</v>
      </c>
      <c r="AR161" s="12" t="s">
        <v>131</v>
      </c>
      <c r="AT161" s="12" t="s">
        <v>127</v>
      </c>
      <c r="AU161" s="12" t="s">
        <v>22</v>
      </c>
      <c r="AY161" s="12" t="s">
        <v>126</v>
      </c>
      <c r="BE161" s="94">
        <f>IF(U161="základní",N161,0)</f>
        <v>0</v>
      </c>
      <c r="BF161" s="94">
        <f>IF(U161="snížená",N161,0)</f>
        <v>0</v>
      </c>
      <c r="BG161" s="94">
        <f>IF(U161="zákl. přenesená",N161,0)</f>
        <v>0</v>
      </c>
      <c r="BH161" s="94">
        <f>IF(U161="sníž. přenesená",N161,0)</f>
        <v>0</v>
      </c>
      <c r="BI161" s="94">
        <f>IF(U161="nulová",N161,0)</f>
        <v>0</v>
      </c>
      <c r="BJ161" s="12" t="s">
        <v>22</v>
      </c>
      <c r="BK161" s="94">
        <f>ROUND(L161*K161,2)</f>
        <v>0</v>
      </c>
      <c r="BL161" s="12" t="s">
        <v>131</v>
      </c>
      <c r="BM161" s="12" t="s">
        <v>219</v>
      </c>
    </row>
    <row r="162" spans="2:65" s="1" customFormat="1" ht="22.5" customHeight="1">
      <c r="B162" s="116"/>
      <c r="C162" s="143" t="s">
        <v>77</v>
      </c>
      <c r="D162" s="143" t="s">
        <v>127</v>
      </c>
      <c r="E162" s="144" t="s">
        <v>220</v>
      </c>
      <c r="F162" s="224" t="s">
        <v>221</v>
      </c>
      <c r="G162" s="225"/>
      <c r="H162" s="225"/>
      <c r="I162" s="225"/>
      <c r="J162" s="145" t="s">
        <v>134</v>
      </c>
      <c r="K162" s="146">
        <v>10</v>
      </c>
      <c r="L162" s="226">
        <v>0</v>
      </c>
      <c r="M162" s="225"/>
      <c r="N162" s="227">
        <f>ROUND(L162*K162,2)</f>
        <v>0</v>
      </c>
      <c r="O162" s="225"/>
      <c r="P162" s="225"/>
      <c r="Q162" s="225"/>
      <c r="R162" s="118"/>
      <c r="T162" s="147" t="s">
        <v>3</v>
      </c>
      <c r="U162" s="38" t="s">
        <v>42</v>
      </c>
      <c r="V162" s="30"/>
      <c r="W162" s="148">
        <f>V162*K162</f>
        <v>0</v>
      </c>
      <c r="X162" s="148">
        <v>0</v>
      </c>
      <c r="Y162" s="148">
        <f>X162*K162</f>
        <v>0</v>
      </c>
      <c r="Z162" s="148">
        <v>0</v>
      </c>
      <c r="AA162" s="149">
        <f>Z162*K162</f>
        <v>0</v>
      </c>
      <c r="AR162" s="12" t="s">
        <v>131</v>
      </c>
      <c r="AT162" s="12" t="s">
        <v>127</v>
      </c>
      <c r="AU162" s="12" t="s">
        <v>22</v>
      </c>
      <c r="AY162" s="12" t="s">
        <v>126</v>
      </c>
      <c r="BE162" s="94">
        <f>IF(U162="základní",N162,0)</f>
        <v>0</v>
      </c>
      <c r="BF162" s="94">
        <f>IF(U162="snížená",N162,0)</f>
        <v>0</v>
      </c>
      <c r="BG162" s="94">
        <f>IF(U162="zákl. přenesená",N162,0)</f>
        <v>0</v>
      </c>
      <c r="BH162" s="94">
        <f>IF(U162="sníž. přenesená",N162,0)</f>
        <v>0</v>
      </c>
      <c r="BI162" s="94">
        <f>IF(U162="nulová",N162,0)</f>
        <v>0</v>
      </c>
      <c r="BJ162" s="12" t="s">
        <v>22</v>
      </c>
      <c r="BK162" s="94">
        <f>ROUND(L162*K162,2)</f>
        <v>0</v>
      </c>
      <c r="BL162" s="12" t="s">
        <v>131</v>
      </c>
      <c r="BM162" s="12" t="s">
        <v>222</v>
      </c>
    </row>
    <row r="163" spans="2:65" s="8" customFormat="1" ht="37.35" customHeight="1">
      <c r="B163" s="133"/>
      <c r="C163" s="134"/>
      <c r="D163" s="135" t="s">
        <v>108</v>
      </c>
      <c r="E163" s="135"/>
      <c r="F163" s="135"/>
      <c r="G163" s="135"/>
      <c r="H163" s="135"/>
      <c r="I163" s="135"/>
      <c r="J163" s="135"/>
      <c r="K163" s="135"/>
      <c r="L163" s="135"/>
      <c r="M163" s="135"/>
      <c r="N163" s="235">
        <f>BK163</f>
        <v>0</v>
      </c>
      <c r="O163" s="236"/>
      <c r="P163" s="236"/>
      <c r="Q163" s="236"/>
      <c r="R163" s="136"/>
      <c r="T163" s="137"/>
      <c r="U163" s="134"/>
      <c r="V163" s="134"/>
      <c r="W163" s="138">
        <f>SUM(W164:W178)</f>
        <v>0</v>
      </c>
      <c r="X163" s="134"/>
      <c r="Y163" s="138">
        <f>SUM(Y164:Y178)</f>
        <v>0</v>
      </c>
      <c r="Z163" s="134"/>
      <c r="AA163" s="139">
        <f>SUM(AA164:AA178)</f>
        <v>0</v>
      </c>
      <c r="AR163" s="140" t="s">
        <v>22</v>
      </c>
      <c r="AT163" s="141" t="s">
        <v>76</v>
      </c>
      <c r="AU163" s="141" t="s">
        <v>77</v>
      </c>
      <c r="AY163" s="140" t="s">
        <v>126</v>
      </c>
      <c r="BK163" s="142">
        <f>SUM(BK164:BK178)</f>
        <v>0</v>
      </c>
    </row>
    <row r="164" spans="2:65" s="1" customFormat="1" ht="57" customHeight="1">
      <c r="B164" s="116"/>
      <c r="C164" s="143" t="s">
        <v>77</v>
      </c>
      <c r="D164" s="143" t="s">
        <v>127</v>
      </c>
      <c r="E164" s="144" t="s">
        <v>223</v>
      </c>
      <c r="F164" s="237" t="s">
        <v>283</v>
      </c>
      <c r="G164" s="225"/>
      <c r="H164" s="225"/>
      <c r="I164" s="225"/>
      <c r="J164" s="145" t="s">
        <v>130</v>
      </c>
      <c r="K164" s="146">
        <v>1</v>
      </c>
      <c r="L164" s="226">
        <v>0</v>
      </c>
      <c r="M164" s="225"/>
      <c r="N164" s="227">
        <f t="shared" ref="N164:N178" si="25">ROUND(L164*K164,2)</f>
        <v>0</v>
      </c>
      <c r="O164" s="225"/>
      <c r="P164" s="225"/>
      <c r="Q164" s="225"/>
      <c r="R164" s="118"/>
      <c r="T164" s="147" t="s">
        <v>3</v>
      </c>
      <c r="U164" s="38" t="s">
        <v>42</v>
      </c>
      <c r="V164" s="30"/>
      <c r="W164" s="148">
        <f t="shared" ref="W164:W178" si="26">V164*K164</f>
        <v>0</v>
      </c>
      <c r="X164" s="148">
        <v>0</v>
      </c>
      <c r="Y164" s="148">
        <f t="shared" ref="Y164:Y178" si="27">X164*K164</f>
        <v>0</v>
      </c>
      <c r="Z164" s="148">
        <v>0</v>
      </c>
      <c r="AA164" s="149">
        <f t="shared" ref="AA164:AA178" si="28">Z164*K164</f>
        <v>0</v>
      </c>
      <c r="AR164" s="12" t="s">
        <v>131</v>
      </c>
      <c r="AT164" s="12" t="s">
        <v>127</v>
      </c>
      <c r="AU164" s="12" t="s">
        <v>22</v>
      </c>
      <c r="AY164" s="12" t="s">
        <v>126</v>
      </c>
      <c r="BE164" s="94">
        <f t="shared" ref="BE164:BE178" si="29">IF(U164="základní",N164,0)</f>
        <v>0</v>
      </c>
      <c r="BF164" s="94">
        <f t="shared" ref="BF164:BF178" si="30">IF(U164="snížená",N164,0)</f>
        <v>0</v>
      </c>
      <c r="BG164" s="94">
        <f t="shared" ref="BG164:BG178" si="31">IF(U164="zákl. přenesená",N164,0)</f>
        <v>0</v>
      </c>
      <c r="BH164" s="94">
        <f t="shared" ref="BH164:BH178" si="32">IF(U164="sníž. přenesená",N164,0)</f>
        <v>0</v>
      </c>
      <c r="BI164" s="94">
        <f t="shared" ref="BI164:BI178" si="33">IF(U164="nulová",N164,0)</f>
        <v>0</v>
      </c>
      <c r="BJ164" s="12" t="s">
        <v>22</v>
      </c>
      <c r="BK164" s="94">
        <f t="shared" ref="BK164:BK178" si="34">ROUND(L164*K164,2)</f>
        <v>0</v>
      </c>
      <c r="BL164" s="12" t="s">
        <v>131</v>
      </c>
      <c r="BM164" s="12" t="s">
        <v>224</v>
      </c>
    </row>
    <row r="165" spans="2:65" s="1" customFormat="1" ht="31.5" customHeight="1">
      <c r="B165" s="116"/>
      <c r="C165" s="143" t="s">
        <v>77</v>
      </c>
      <c r="D165" s="143" t="s">
        <v>127</v>
      </c>
      <c r="E165" s="144" t="s">
        <v>225</v>
      </c>
      <c r="F165" s="224" t="s">
        <v>226</v>
      </c>
      <c r="G165" s="225"/>
      <c r="H165" s="225"/>
      <c r="I165" s="225"/>
      <c r="J165" s="145" t="s">
        <v>170</v>
      </c>
      <c r="K165" s="146">
        <v>25</v>
      </c>
      <c r="L165" s="226">
        <v>0</v>
      </c>
      <c r="M165" s="225"/>
      <c r="N165" s="227">
        <f t="shared" si="25"/>
        <v>0</v>
      </c>
      <c r="O165" s="225"/>
      <c r="P165" s="225"/>
      <c r="Q165" s="225"/>
      <c r="R165" s="118"/>
      <c r="T165" s="147" t="s">
        <v>3</v>
      </c>
      <c r="U165" s="38" t="s">
        <v>42</v>
      </c>
      <c r="V165" s="30"/>
      <c r="W165" s="148">
        <f t="shared" si="26"/>
        <v>0</v>
      </c>
      <c r="X165" s="148">
        <v>0</v>
      </c>
      <c r="Y165" s="148">
        <f t="shared" si="27"/>
        <v>0</v>
      </c>
      <c r="Z165" s="148">
        <v>0</v>
      </c>
      <c r="AA165" s="149">
        <f t="shared" si="28"/>
        <v>0</v>
      </c>
      <c r="AR165" s="12" t="s">
        <v>131</v>
      </c>
      <c r="AT165" s="12" t="s">
        <v>127</v>
      </c>
      <c r="AU165" s="12" t="s">
        <v>22</v>
      </c>
      <c r="AY165" s="12" t="s">
        <v>126</v>
      </c>
      <c r="BE165" s="94">
        <f t="shared" si="29"/>
        <v>0</v>
      </c>
      <c r="BF165" s="94">
        <f t="shared" si="30"/>
        <v>0</v>
      </c>
      <c r="BG165" s="94">
        <f t="shared" si="31"/>
        <v>0</v>
      </c>
      <c r="BH165" s="94">
        <f t="shared" si="32"/>
        <v>0</v>
      </c>
      <c r="BI165" s="94">
        <f t="shared" si="33"/>
        <v>0</v>
      </c>
      <c r="BJ165" s="12" t="s">
        <v>22</v>
      </c>
      <c r="BK165" s="94">
        <f t="shared" si="34"/>
        <v>0</v>
      </c>
      <c r="BL165" s="12" t="s">
        <v>131</v>
      </c>
      <c r="BM165" s="12" t="s">
        <v>227</v>
      </c>
    </row>
    <row r="166" spans="2:65" s="1" customFormat="1" ht="31.5" customHeight="1">
      <c r="B166" s="116"/>
      <c r="C166" s="143" t="s">
        <v>77</v>
      </c>
      <c r="D166" s="143" t="s">
        <v>127</v>
      </c>
      <c r="E166" s="144" t="s">
        <v>228</v>
      </c>
      <c r="F166" s="224" t="s">
        <v>229</v>
      </c>
      <c r="G166" s="225"/>
      <c r="H166" s="225"/>
      <c r="I166" s="225"/>
      <c r="J166" s="145" t="s">
        <v>130</v>
      </c>
      <c r="K166" s="146">
        <v>4</v>
      </c>
      <c r="L166" s="226">
        <v>0</v>
      </c>
      <c r="M166" s="225"/>
      <c r="N166" s="227">
        <f t="shared" si="25"/>
        <v>0</v>
      </c>
      <c r="O166" s="225"/>
      <c r="P166" s="225"/>
      <c r="Q166" s="225"/>
      <c r="R166" s="118"/>
      <c r="T166" s="147" t="s">
        <v>3</v>
      </c>
      <c r="U166" s="38" t="s">
        <v>42</v>
      </c>
      <c r="V166" s="30"/>
      <c r="W166" s="148">
        <f t="shared" si="26"/>
        <v>0</v>
      </c>
      <c r="X166" s="148">
        <v>0</v>
      </c>
      <c r="Y166" s="148">
        <f t="shared" si="27"/>
        <v>0</v>
      </c>
      <c r="Z166" s="148">
        <v>0</v>
      </c>
      <c r="AA166" s="149">
        <f t="shared" si="28"/>
        <v>0</v>
      </c>
      <c r="AR166" s="12" t="s">
        <v>131</v>
      </c>
      <c r="AT166" s="12" t="s">
        <v>127</v>
      </c>
      <c r="AU166" s="12" t="s">
        <v>22</v>
      </c>
      <c r="AY166" s="12" t="s">
        <v>126</v>
      </c>
      <c r="BE166" s="94">
        <f t="shared" si="29"/>
        <v>0</v>
      </c>
      <c r="BF166" s="94">
        <f t="shared" si="30"/>
        <v>0</v>
      </c>
      <c r="BG166" s="94">
        <f t="shared" si="31"/>
        <v>0</v>
      </c>
      <c r="BH166" s="94">
        <f t="shared" si="32"/>
        <v>0</v>
      </c>
      <c r="BI166" s="94">
        <f t="shared" si="33"/>
        <v>0</v>
      </c>
      <c r="BJ166" s="12" t="s">
        <v>22</v>
      </c>
      <c r="BK166" s="94">
        <f t="shared" si="34"/>
        <v>0</v>
      </c>
      <c r="BL166" s="12" t="s">
        <v>131</v>
      </c>
      <c r="BM166" s="12" t="s">
        <v>230</v>
      </c>
    </row>
    <row r="167" spans="2:65" s="1" customFormat="1" ht="31.5" customHeight="1">
      <c r="B167" s="116"/>
      <c r="C167" s="143" t="s">
        <v>77</v>
      </c>
      <c r="D167" s="143" t="s">
        <v>127</v>
      </c>
      <c r="E167" s="144" t="s">
        <v>231</v>
      </c>
      <c r="F167" s="224" t="s">
        <v>232</v>
      </c>
      <c r="G167" s="225"/>
      <c r="H167" s="225"/>
      <c r="I167" s="225"/>
      <c r="J167" s="145" t="s">
        <v>170</v>
      </c>
      <c r="K167" s="146">
        <v>200</v>
      </c>
      <c r="L167" s="226">
        <v>0</v>
      </c>
      <c r="M167" s="225"/>
      <c r="N167" s="227">
        <f t="shared" si="25"/>
        <v>0</v>
      </c>
      <c r="O167" s="225"/>
      <c r="P167" s="225"/>
      <c r="Q167" s="225"/>
      <c r="R167" s="118"/>
      <c r="T167" s="147" t="s">
        <v>3</v>
      </c>
      <c r="U167" s="38" t="s">
        <v>42</v>
      </c>
      <c r="V167" s="30"/>
      <c r="W167" s="148">
        <f t="shared" si="26"/>
        <v>0</v>
      </c>
      <c r="X167" s="148">
        <v>0</v>
      </c>
      <c r="Y167" s="148">
        <f t="shared" si="27"/>
        <v>0</v>
      </c>
      <c r="Z167" s="148">
        <v>0</v>
      </c>
      <c r="AA167" s="149">
        <f t="shared" si="28"/>
        <v>0</v>
      </c>
      <c r="AR167" s="12" t="s">
        <v>131</v>
      </c>
      <c r="AT167" s="12" t="s">
        <v>127</v>
      </c>
      <c r="AU167" s="12" t="s">
        <v>22</v>
      </c>
      <c r="AY167" s="12" t="s">
        <v>126</v>
      </c>
      <c r="BE167" s="94">
        <f t="shared" si="29"/>
        <v>0</v>
      </c>
      <c r="BF167" s="94">
        <f t="shared" si="30"/>
        <v>0</v>
      </c>
      <c r="BG167" s="94">
        <f t="shared" si="31"/>
        <v>0</v>
      </c>
      <c r="BH167" s="94">
        <f t="shared" si="32"/>
        <v>0</v>
      </c>
      <c r="BI167" s="94">
        <f t="shared" si="33"/>
        <v>0</v>
      </c>
      <c r="BJ167" s="12" t="s">
        <v>22</v>
      </c>
      <c r="BK167" s="94">
        <f t="shared" si="34"/>
        <v>0</v>
      </c>
      <c r="BL167" s="12" t="s">
        <v>131</v>
      </c>
      <c r="BM167" s="12" t="s">
        <v>233</v>
      </c>
    </row>
    <row r="168" spans="2:65" s="1" customFormat="1" ht="31.5" customHeight="1">
      <c r="B168" s="116"/>
      <c r="C168" s="143" t="s">
        <v>77</v>
      </c>
      <c r="D168" s="143" t="s">
        <v>127</v>
      </c>
      <c r="E168" s="144" t="s">
        <v>234</v>
      </c>
      <c r="F168" s="224" t="s">
        <v>235</v>
      </c>
      <c r="G168" s="225"/>
      <c r="H168" s="225"/>
      <c r="I168" s="225"/>
      <c r="J168" s="145" t="s">
        <v>130</v>
      </c>
      <c r="K168" s="146">
        <v>6</v>
      </c>
      <c r="L168" s="226">
        <v>0</v>
      </c>
      <c r="M168" s="225"/>
      <c r="N168" s="227">
        <f t="shared" si="25"/>
        <v>0</v>
      </c>
      <c r="O168" s="225"/>
      <c r="P168" s="225"/>
      <c r="Q168" s="225"/>
      <c r="R168" s="118"/>
      <c r="T168" s="147" t="s">
        <v>3</v>
      </c>
      <c r="U168" s="38" t="s">
        <v>42</v>
      </c>
      <c r="V168" s="30"/>
      <c r="W168" s="148">
        <f t="shared" si="26"/>
        <v>0</v>
      </c>
      <c r="X168" s="148">
        <v>0</v>
      </c>
      <c r="Y168" s="148">
        <f t="shared" si="27"/>
        <v>0</v>
      </c>
      <c r="Z168" s="148">
        <v>0</v>
      </c>
      <c r="AA168" s="149">
        <f t="shared" si="28"/>
        <v>0</v>
      </c>
      <c r="AR168" s="12" t="s">
        <v>131</v>
      </c>
      <c r="AT168" s="12" t="s">
        <v>127</v>
      </c>
      <c r="AU168" s="12" t="s">
        <v>22</v>
      </c>
      <c r="AY168" s="12" t="s">
        <v>126</v>
      </c>
      <c r="BE168" s="94">
        <f t="shared" si="29"/>
        <v>0</v>
      </c>
      <c r="BF168" s="94">
        <f t="shared" si="30"/>
        <v>0</v>
      </c>
      <c r="BG168" s="94">
        <f t="shared" si="31"/>
        <v>0</v>
      </c>
      <c r="BH168" s="94">
        <f t="shared" si="32"/>
        <v>0</v>
      </c>
      <c r="BI168" s="94">
        <f t="shared" si="33"/>
        <v>0</v>
      </c>
      <c r="BJ168" s="12" t="s">
        <v>22</v>
      </c>
      <c r="BK168" s="94">
        <f t="shared" si="34"/>
        <v>0</v>
      </c>
      <c r="BL168" s="12" t="s">
        <v>131</v>
      </c>
      <c r="BM168" s="12" t="s">
        <v>236</v>
      </c>
    </row>
    <row r="169" spans="2:65" s="1" customFormat="1" ht="31.5" customHeight="1">
      <c r="B169" s="116"/>
      <c r="C169" s="143" t="s">
        <v>77</v>
      </c>
      <c r="D169" s="143" t="s">
        <v>127</v>
      </c>
      <c r="E169" s="144" t="s">
        <v>237</v>
      </c>
      <c r="F169" s="224" t="s">
        <v>238</v>
      </c>
      <c r="G169" s="225"/>
      <c r="H169" s="225"/>
      <c r="I169" s="225"/>
      <c r="J169" s="145" t="s">
        <v>170</v>
      </c>
      <c r="K169" s="146">
        <v>40</v>
      </c>
      <c r="L169" s="226">
        <v>0</v>
      </c>
      <c r="M169" s="225"/>
      <c r="N169" s="227">
        <f t="shared" si="25"/>
        <v>0</v>
      </c>
      <c r="O169" s="225"/>
      <c r="P169" s="225"/>
      <c r="Q169" s="225"/>
      <c r="R169" s="118"/>
      <c r="T169" s="147" t="s">
        <v>3</v>
      </c>
      <c r="U169" s="38" t="s">
        <v>42</v>
      </c>
      <c r="V169" s="30"/>
      <c r="W169" s="148">
        <f t="shared" si="26"/>
        <v>0</v>
      </c>
      <c r="X169" s="148">
        <v>0</v>
      </c>
      <c r="Y169" s="148">
        <f t="shared" si="27"/>
        <v>0</v>
      </c>
      <c r="Z169" s="148">
        <v>0</v>
      </c>
      <c r="AA169" s="149">
        <f t="shared" si="28"/>
        <v>0</v>
      </c>
      <c r="AR169" s="12" t="s">
        <v>131</v>
      </c>
      <c r="AT169" s="12" t="s">
        <v>127</v>
      </c>
      <c r="AU169" s="12" t="s">
        <v>22</v>
      </c>
      <c r="AY169" s="12" t="s">
        <v>126</v>
      </c>
      <c r="BE169" s="94">
        <f t="shared" si="29"/>
        <v>0</v>
      </c>
      <c r="BF169" s="94">
        <f t="shared" si="30"/>
        <v>0</v>
      </c>
      <c r="BG169" s="94">
        <f t="shared" si="31"/>
        <v>0</v>
      </c>
      <c r="BH169" s="94">
        <f t="shared" si="32"/>
        <v>0</v>
      </c>
      <c r="BI169" s="94">
        <f t="shared" si="33"/>
        <v>0</v>
      </c>
      <c r="BJ169" s="12" t="s">
        <v>22</v>
      </c>
      <c r="BK169" s="94">
        <f t="shared" si="34"/>
        <v>0</v>
      </c>
      <c r="BL169" s="12" t="s">
        <v>131</v>
      </c>
      <c r="BM169" s="12" t="s">
        <v>239</v>
      </c>
    </row>
    <row r="170" spans="2:65" s="1" customFormat="1" ht="31.5" customHeight="1">
      <c r="B170" s="116"/>
      <c r="C170" s="143" t="s">
        <v>91</v>
      </c>
      <c r="D170" s="143" t="s">
        <v>127</v>
      </c>
      <c r="E170" s="144" t="s">
        <v>240</v>
      </c>
      <c r="F170" s="224" t="s">
        <v>241</v>
      </c>
      <c r="G170" s="225"/>
      <c r="H170" s="225"/>
      <c r="I170" s="225"/>
      <c r="J170" s="145" t="s">
        <v>170</v>
      </c>
      <c r="K170" s="146">
        <v>40</v>
      </c>
      <c r="L170" s="226">
        <v>0</v>
      </c>
      <c r="M170" s="225"/>
      <c r="N170" s="227">
        <f t="shared" si="25"/>
        <v>0</v>
      </c>
      <c r="O170" s="225"/>
      <c r="P170" s="225"/>
      <c r="Q170" s="225"/>
      <c r="R170" s="118"/>
      <c r="T170" s="147" t="s">
        <v>3</v>
      </c>
      <c r="U170" s="38" t="s">
        <v>42</v>
      </c>
      <c r="V170" s="30"/>
      <c r="W170" s="148">
        <f t="shared" si="26"/>
        <v>0</v>
      </c>
      <c r="X170" s="148">
        <v>0</v>
      </c>
      <c r="Y170" s="148">
        <f t="shared" si="27"/>
        <v>0</v>
      </c>
      <c r="Z170" s="148">
        <v>0</v>
      </c>
      <c r="AA170" s="149">
        <f t="shared" si="28"/>
        <v>0</v>
      </c>
      <c r="AR170" s="12" t="s">
        <v>131</v>
      </c>
      <c r="AT170" s="12" t="s">
        <v>127</v>
      </c>
      <c r="AU170" s="12" t="s">
        <v>22</v>
      </c>
      <c r="AY170" s="12" t="s">
        <v>126</v>
      </c>
      <c r="BE170" s="94">
        <f t="shared" si="29"/>
        <v>0</v>
      </c>
      <c r="BF170" s="94">
        <f t="shared" si="30"/>
        <v>0</v>
      </c>
      <c r="BG170" s="94">
        <f t="shared" si="31"/>
        <v>0</v>
      </c>
      <c r="BH170" s="94">
        <f t="shared" si="32"/>
        <v>0</v>
      </c>
      <c r="BI170" s="94">
        <f t="shared" si="33"/>
        <v>0</v>
      </c>
      <c r="BJ170" s="12" t="s">
        <v>22</v>
      </c>
      <c r="BK170" s="94">
        <f t="shared" si="34"/>
        <v>0</v>
      </c>
      <c r="BL170" s="12" t="s">
        <v>131</v>
      </c>
      <c r="BM170" s="12" t="s">
        <v>242</v>
      </c>
    </row>
    <row r="171" spans="2:65" s="1" customFormat="1" ht="31.5" customHeight="1">
      <c r="B171" s="116"/>
      <c r="C171" s="143" t="s">
        <v>77</v>
      </c>
      <c r="D171" s="143" t="s">
        <v>127</v>
      </c>
      <c r="E171" s="144" t="s">
        <v>243</v>
      </c>
      <c r="F171" s="224" t="s">
        <v>244</v>
      </c>
      <c r="G171" s="225"/>
      <c r="H171" s="225"/>
      <c r="I171" s="225"/>
      <c r="J171" s="145" t="s">
        <v>170</v>
      </c>
      <c r="K171" s="146">
        <v>55</v>
      </c>
      <c r="L171" s="226">
        <v>0</v>
      </c>
      <c r="M171" s="225"/>
      <c r="N171" s="227">
        <f t="shared" si="25"/>
        <v>0</v>
      </c>
      <c r="O171" s="225"/>
      <c r="P171" s="225"/>
      <c r="Q171" s="225"/>
      <c r="R171" s="118"/>
      <c r="T171" s="147" t="s">
        <v>3</v>
      </c>
      <c r="U171" s="38" t="s">
        <v>42</v>
      </c>
      <c r="V171" s="30"/>
      <c r="W171" s="148">
        <f t="shared" si="26"/>
        <v>0</v>
      </c>
      <c r="X171" s="148">
        <v>0</v>
      </c>
      <c r="Y171" s="148">
        <f t="shared" si="27"/>
        <v>0</v>
      </c>
      <c r="Z171" s="148">
        <v>0</v>
      </c>
      <c r="AA171" s="149">
        <f t="shared" si="28"/>
        <v>0</v>
      </c>
      <c r="AR171" s="12" t="s">
        <v>131</v>
      </c>
      <c r="AT171" s="12" t="s">
        <v>127</v>
      </c>
      <c r="AU171" s="12" t="s">
        <v>22</v>
      </c>
      <c r="AY171" s="12" t="s">
        <v>126</v>
      </c>
      <c r="BE171" s="94">
        <f t="shared" si="29"/>
        <v>0</v>
      </c>
      <c r="BF171" s="94">
        <f t="shared" si="30"/>
        <v>0</v>
      </c>
      <c r="BG171" s="94">
        <f t="shared" si="31"/>
        <v>0</v>
      </c>
      <c r="BH171" s="94">
        <f t="shared" si="32"/>
        <v>0</v>
      </c>
      <c r="BI171" s="94">
        <f t="shared" si="33"/>
        <v>0</v>
      </c>
      <c r="BJ171" s="12" t="s">
        <v>22</v>
      </c>
      <c r="BK171" s="94">
        <f t="shared" si="34"/>
        <v>0</v>
      </c>
      <c r="BL171" s="12" t="s">
        <v>131</v>
      </c>
      <c r="BM171" s="12" t="s">
        <v>245</v>
      </c>
    </row>
    <row r="172" spans="2:65" s="1" customFormat="1" ht="22.5" customHeight="1">
      <c r="B172" s="116"/>
      <c r="C172" s="143" t="s">
        <v>77</v>
      </c>
      <c r="D172" s="143" t="s">
        <v>127</v>
      </c>
      <c r="E172" s="144" t="s">
        <v>246</v>
      </c>
      <c r="F172" s="224" t="s">
        <v>247</v>
      </c>
      <c r="G172" s="225"/>
      <c r="H172" s="225"/>
      <c r="I172" s="225"/>
      <c r="J172" s="145" t="s">
        <v>170</v>
      </c>
      <c r="K172" s="146">
        <v>220</v>
      </c>
      <c r="L172" s="226">
        <v>0</v>
      </c>
      <c r="M172" s="225"/>
      <c r="N172" s="227">
        <f t="shared" si="25"/>
        <v>0</v>
      </c>
      <c r="O172" s="225"/>
      <c r="P172" s="225"/>
      <c r="Q172" s="225"/>
      <c r="R172" s="118"/>
      <c r="T172" s="147" t="s">
        <v>3</v>
      </c>
      <c r="U172" s="38" t="s">
        <v>42</v>
      </c>
      <c r="V172" s="30"/>
      <c r="W172" s="148">
        <f t="shared" si="26"/>
        <v>0</v>
      </c>
      <c r="X172" s="148">
        <v>0</v>
      </c>
      <c r="Y172" s="148">
        <f t="shared" si="27"/>
        <v>0</v>
      </c>
      <c r="Z172" s="148">
        <v>0</v>
      </c>
      <c r="AA172" s="149">
        <f t="shared" si="28"/>
        <v>0</v>
      </c>
      <c r="AR172" s="12" t="s">
        <v>131</v>
      </c>
      <c r="AT172" s="12" t="s">
        <v>127</v>
      </c>
      <c r="AU172" s="12" t="s">
        <v>22</v>
      </c>
      <c r="AY172" s="12" t="s">
        <v>126</v>
      </c>
      <c r="BE172" s="94">
        <f t="shared" si="29"/>
        <v>0</v>
      </c>
      <c r="BF172" s="94">
        <f t="shared" si="30"/>
        <v>0</v>
      </c>
      <c r="BG172" s="94">
        <f t="shared" si="31"/>
        <v>0</v>
      </c>
      <c r="BH172" s="94">
        <f t="shared" si="32"/>
        <v>0</v>
      </c>
      <c r="BI172" s="94">
        <f t="shared" si="33"/>
        <v>0</v>
      </c>
      <c r="BJ172" s="12" t="s">
        <v>22</v>
      </c>
      <c r="BK172" s="94">
        <f t="shared" si="34"/>
        <v>0</v>
      </c>
      <c r="BL172" s="12" t="s">
        <v>131</v>
      </c>
      <c r="BM172" s="12" t="s">
        <v>248</v>
      </c>
    </row>
    <row r="173" spans="2:65" s="1" customFormat="1" ht="22.5" customHeight="1">
      <c r="B173" s="116"/>
      <c r="C173" s="143" t="s">
        <v>77</v>
      </c>
      <c r="D173" s="143" t="s">
        <v>127</v>
      </c>
      <c r="E173" s="144" t="s">
        <v>249</v>
      </c>
      <c r="F173" s="224" t="s">
        <v>250</v>
      </c>
      <c r="G173" s="225"/>
      <c r="H173" s="225"/>
      <c r="I173" s="225"/>
      <c r="J173" s="145" t="s">
        <v>170</v>
      </c>
      <c r="K173" s="146">
        <v>110</v>
      </c>
      <c r="L173" s="226">
        <v>0</v>
      </c>
      <c r="M173" s="225"/>
      <c r="N173" s="227">
        <f t="shared" si="25"/>
        <v>0</v>
      </c>
      <c r="O173" s="225"/>
      <c r="P173" s="225"/>
      <c r="Q173" s="225"/>
      <c r="R173" s="118"/>
      <c r="T173" s="147" t="s">
        <v>3</v>
      </c>
      <c r="U173" s="38" t="s">
        <v>42</v>
      </c>
      <c r="V173" s="30"/>
      <c r="W173" s="148">
        <f t="shared" si="26"/>
        <v>0</v>
      </c>
      <c r="X173" s="148">
        <v>0</v>
      </c>
      <c r="Y173" s="148">
        <f t="shared" si="27"/>
        <v>0</v>
      </c>
      <c r="Z173" s="148">
        <v>0</v>
      </c>
      <c r="AA173" s="149">
        <f t="shared" si="28"/>
        <v>0</v>
      </c>
      <c r="AR173" s="12" t="s">
        <v>131</v>
      </c>
      <c r="AT173" s="12" t="s">
        <v>127</v>
      </c>
      <c r="AU173" s="12" t="s">
        <v>22</v>
      </c>
      <c r="AY173" s="12" t="s">
        <v>126</v>
      </c>
      <c r="BE173" s="94">
        <f t="shared" si="29"/>
        <v>0</v>
      </c>
      <c r="BF173" s="94">
        <f t="shared" si="30"/>
        <v>0</v>
      </c>
      <c r="BG173" s="94">
        <f t="shared" si="31"/>
        <v>0</v>
      </c>
      <c r="BH173" s="94">
        <f t="shared" si="32"/>
        <v>0</v>
      </c>
      <c r="BI173" s="94">
        <f t="shared" si="33"/>
        <v>0</v>
      </c>
      <c r="BJ173" s="12" t="s">
        <v>22</v>
      </c>
      <c r="BK173" s="94">
        <f t="shared" si="34"/>
        <v>0</v>
      </c>
      <c r="BL173" s="12" t="s">
        <v>131</v>
      </c>
      <c r="BM173" s="12" t="s">
        <v>251</v>
      </c>
    </row>
    <row r="174" spans="2:65" s="1" customFormat="1" ht="22.5" customHeight="1">
      <c r="B174" s="116"/>
      <c r="C174" s="143" t="s">
        <v>77</v>
      </c>
      <c r="D174" s="143" t="s">
        <v>127</v>
      </c>
      <c r="E174" s="144" t="s">
        <v>252</v>
      </c>
      <c r="F174" s="224" t="s">
        <v>253</v>
      </c>
      <c r="G174" s="225"/>
      <c r="H174" s="225"/>
      <c r="I174" s="225"/>
      <c r="J174" s="145" t="s">
        <v>170</v>
      </c>
      <c r="K174" s="146">
        <v>110</v>
      </c>
      <c r="L174" s="226">
        <v>0</v>
      </c>
      <c r="M174" s="225"/>
      <c r="N174" s="227">
        <f t="shared" si="25"/>
        <v>0</v>
      </c>
      <c r="O174" s="225"/>
      <c r="P174" s="225"/>
      <c r="Q174" s="225"/>
      <c r="R174" s="118"/>
      <c r="T174" s="147" t="s">
        <v>3</v>
      </c>
      <c r="U174" s="38" t="s">
        <v>42</v>
      </c>
      <c r="V174" s="30"/>
      <c r="W174" s="148">
        <f t="shared" si="26"/>
        <v>0</v>
      </c>
      <c r="X174" s="148">
        <v>0</v>
      </c>
      <c r="Y174" s="148">
        <f t="shared" si="27"/>
        <v>0</v>
      </c>
      <c r="Z174" s="148">
        <v>0</v>
      </c>
      <c r="AA174" s="149">
        <f t="shared" si="28"/>
        <v>0</v>
      </c>
      <c r="AR174" s="12" t="s">
        <v>131</v>
      </c>
      <c r="AT174" s="12" t="s">
        <v>127</v>
      </c>
      <c r="AU174" s="12" t="s">
        <v>22</v>
      </c>
      <c r="AY174" s="12" t="s">
        <v>126</v>
      </c>
      <c r="BE174" s="94">
        <f t="shared" si="29"/>
        <v>0</v>
      </c>
      <c r="BF174" s="94">
        <f t="shared" si="30"/>
        <v>0</v>
      </c>
      <c r="BG174" s="94">
        <f t="shared" si="31"/>
        <v>0</v>
      </c>
      <c r="BH174" s="94">
        <f t="shared" si="32"/>
        <v>0</v>
      </c>
      <c r="BI174" s="94">
        <f t="shared" si="33"/>
        <v>0</v>
      </c>
      <c r="BJ174" s="12" t="s">
        <v>22</v>
      </c>
      <c r="BK174" s="94">
        <f t="shared" si="34"/>
        <v>0</v>
      </c>
      <c r="BL174" s="12" t="s">
        <v>131</v>
      </c>
      <c r="BM174" s="12" t="s">
        <v>254</v>
      </c>
    </row>
    <row r="175" spans="2:65" s="1" customFormat="1" ht="22.5" customHeight="1">
      <c r="B175" s="116"/>
      <c r="C175" s="143" t="s">
        <v>77</v>
      </c>
      <c r="D175" s="143" t="s">
        <v>127</v>
      </c>
      <c r="E175" s="144" t="s">
        <v>255</v>
      </c>
      <c r="F175" s="224" t="s">
        <v>256</v>
      </c>
      <c r="G175" s="225"/>
      <c r="H175" s="225"/>
      <c r="I175" s="225"/>
      <c r="J175" s="145" t="s">
        <v>170</v>
      </c>
      <c r="K175" s="146">
        <v>440</v>
      </c>
      <c r="L175" s="226">
        <v>0</v>
      </c>
      <c r="M175" s="225"/>
      <c r="N175" s="227">
        <f t="shared" si="25"/>
        <v>0</v>
      </c>
      <c r="O175" s="225"/>
      <c r="P175" s="225"/>
      <c r="Q175" s="225"/>
      <c r="R175" s="118"/>
      <c r="T175" s="147" t="s">
        <v>3</v>
      </c>
      <c r="U175" s="38" t="s">
        <v>42</v>
      </c>
      <c r="V175" s="30"/>
      <c r="W175" s="148">
        <f t="shared" si="26"/>
        <v>0</v>
      </c>
      <c r="X175" s="148">
        <v>0</v>
      </c>
      <c r="Y175" s="148">
        <f t="shared" si="27"/>
        <v>0</v>
      </c>
      <c r="Z175" s="148">
        <v>0</v>
      </c>
      <c r="AA175" s="149">
        <f t="shared" si="28"/>
        <v>0</v>
      </c>
      <c r="AR175" s="12" t="s">
        <v>131</v>
      </c>
      <c r="AT175" s="12" t="s">
        <v>127</v>
      </c>
      <c r="AU175" s="12" t="s">
        <v>22</v>
      </c>
      <c r="AY175" s="12" t="s">
        <v>126</v>
      </c>
      <c r="BE175" s="94">
        <f t="shared" si="29"/>
        <v>0</v>
      </c>
      <c r="BF175" s="94">
        <f t="shared" si="30"/>
        <v>0</v>
      </c>
      <c r="BG175" s="94">
        <f t="shared" si="31"/>
        <v>0</v>
      </c>
      <c r="BH175" s="94">
        <f t="shared" si="32"/>
        <v>0</v>
      </c>
      <c r="BI175" s="94">
        <f t="shared" si="33"/>
        <v>0</v>
      </c>
      <c r="BJ175" s="12" t="s">
        <v>22</v>
      </c>
      <c r="BK175" s="94">
        <f t="shared" si="34"/>
        <v>0</v>
      </c>
      <c r="BL175" s="12" t="s">
        <v>131</v>
      </c>
      <c r="BM175" s="12" t="s">
        <v>257</v>
      </c>
    </row>
    <row r="176" spans="2:65" s="1" customFormat="1" ht="31.5" customHeight="1">
      <c r="B176" s="116"/>
      <c r="C176" s="143" t="s">
        <v>77</v>
      </c>
      <c r="D176" s="143" t="s">
        <v>127</v>
      </c>
      <c r="E176" s="144" t="s">
        <v>258</v>
      </c>
      <c r="F176" s="224" t="s">
        <v>259</v>
      </c>
      <c r="G176" s="225"/>
      <c r="H176" s="225"/>
      <c r="I176" s="225"/>
      <c r="J176" s="145" t="s">
        <v>134</v>
      </c>
      <c r="K176" s="146">
        <v>30</v>
      </c>
      <c r="L176" s="226">
        <v>0</v>
      </c>
      <c r="M176" s="225"/>
      <c r="N176" s="227">
        <f t="shared" si="25"/>
        <v>0</v>
      </c>
      <c r="O176" s="225"/>
      <c r="P176" s="225"/>
      <c r="Q176" s="225"/>
      <c r="R176" s="118"/>
      <c r="T176" s="147" t="s">
        <v>3</v>
      </c>
      <c r="U176" s="38" t="s">
        <v>42</v>
      </c>
      <c r="V176" s="30"/>
      <c r="W176" s="148">
        <f t="shared" si="26"/>
        <v>0</v>
      </c>
      <c r="X176" s="148">
        <v>0</v>
      </c>
      <c r="Y176" s="148">
        <f t="shared" si="27"/>
        <v>0</v>
      </c>
      <c r="Z176" s="148">
        <v>0</v>
      </c>
      <c r="AA176" s="149">
        <f t="shared" si="28"/>
        <v>0</v>
      </c>
      <c r="AR176" s="12" t="s">
        <v>131</v>
      </c>
      <c r="AT176" s="12" t="s">
        <v>127</v>
      </c>
      <c r="AU176" s="12" t="s">
        <v>22</v>
      </c>
      <c r="AY176" s="12" t="s">
        <v>126</v>
      </c>
      <c r="BE176" s="94">
        <f t="shared" si="29"/>
        <v>0</v>
      </c>
      <c r="BF176" s="94">
        <f t="shared" si="30"/>
        <v>0</v>
      </c>
      <c r="BG176" s="94">
        <f t="shared" si="31"/>
        <v>0</v>
      </c>
      <c r="BH176" s="94">
        <f t="shared" si="32"/>
        <v>0</v>
      </c>
      <c r="BI176" s="94">
        <f t="shared" si="33"/>
        <v>0</v>
      </c>
      <c r="BJ176" s="12" t="s">
        <v>22</v>
      </c>
      <c r="BK176" s="94">
        <f t="shared" si="34"/>
        <v>0</v>
      </c>
      <c r="BL176" s="12" t="s">
        <v>131</v>
      </c>
      <c r="BM176" s="12" t="s">
        <v>260</v>
      </c>
    </row>
    <row r="177" spans="2:65" s="1" customFormat="1" ht="31.5" customHeight="1">
      <c r="B177" s="116"/>
      <c r="C177" s="143" t="s">
        <v>77</v>
      </c>
      <c r="D177" s="143" t="s">
        <v>127</v>
      </c>
      <c r="E177" s="144" t="s">
        <v>261</v>
      </c>
      <c r="F177" s="224" t="s">
        <v>262</v>
      </c>
      <c r="G177" s="225"/>
      <c r="H177" s="225"/>
      <c r="I177" s="225"/>
      <c r="J177" s="145" t="s">
        <v>170</v>
      </c>
      <c r="K177" s="146">
        <v>250</v>
      </c>
      <c r="L177" s="226">
        <v>0</v>
      </c>
      <c r="M177" s="225"/>
      <c r="N177" s="227">
        <f t="shared" si="25"/>
        <v>0</v>
      </c>
      <c r="O177" s="225"/>
      <c r="P177" s="225"/>
      <c r="Q177" s="225"/>
      <c r="R177" s="118"/>
      <c r="T177" s="147" t="s">
        <v>3</v>
      </c>
      <c r="U177" s="38" t="s">
        <v>42</v>
      </c>
      <c r="V177" s="30"/>
      <c r="W177" s="148">
        <f t="shared" si="26"/>
        <v>0</v>
      </c>
      <c r="X177" s="148">
        <v>0</v>
      </c>
      <c r="Y177" s="148">
        <f t="shared" si="27"/>
        <v>0</v>
      </c>
      <c r="Z177" s="148">
        <v>0</v>
      </c>
      <c r="AA177" s="149">
        <f t="shared" si="28"/>
        <v>0</v>
      </c>
      <c r="AR177" s="12" t="s">
        <v>131</v>
      </c>
      <c r="AT177" s="12" t="s">
        <v>127</v>
      </c>
      <c r="AU177" s="12" t="s">
        <v>22</v>
      </c>
      <c r="AY177" s="12" t="s">
        <v>126</v>
      </c>
      <c r="BE177" s="94">
        <f t="shared" si="29"/>
        <v>0</v>
      </c>
      <c r="BF177" s="94">
        <f t="shared" si="30"/>
        <v>0</v>
      </c>
      <c r="BG177" s="94">
        <f t="shared" si="31"/>
        <v>0</v>
      </c>
      <c r="BH177" s="94">
        <f t="shared" si="32"/>
        <v>0</v>
      </c>
      <c r="BI177" s="94">
        <f t="shared" si="33"/>
        <v>0</v>
      </c>
      <c r="BJ177" s="12" t="s">
        <v>22</v>
      </c>
      <c r="BK177" s="94">
        <f t="shared" si="34"/>
        <v>0</v>
      </c>
      <c r="BL177" s="12" t="s">
        <v>131</v>
      </c>
      <c r="BM177" s="12" t="s">
        <v>263</v>
      </c>
    </row>
    <row r="178" spans="2:65" s="1" customFormat="1" ht="31.5" customHeight="1">
      <c r="B178" s="116"/>
      <c r="C178" s="143" t="s">
        <v>77</v>
      </c>
      <c r="D178" s="143" t="s">
        <v>127</v>
      </c>
      <c r="E178" s="144" t="s">
        <v>264</v>
      </c>
      <c r="F178" s="224" t="s">
        <v>265</v>
      </c>
      <c r="G178" s="225"/>
      <c r="H178" s="225"/>
      <c r="I178" s="225"/>
      <c r="J178" s="145" t="s">
        <v>170</v>
      </c>
      <c r="K178" s="146">
        <v>450</v>
      </c>
      <c r="L178" s="226">
        <v>0</v>
      </c>
      <c r="M178" s="225"/>
      <c r="N178" s="227">
        <f t="shared" si="25"/>
        <v>0</v>
      </c>
      <c r="O178" s="225"/>
      <c r="P178" s="225"/>
      <c r="Q178" s="225"/>
      <c r="R178" s="118"/>
      <c r="T178" s="147" t="s">
        <v>3</v>
      </c>
      <c r="U178" s="38" t="s">
        <v>42</v>
      </c>
      <c r="V178" s="30"/>
      <c r="W178" s="148">
        <f t="shared" si="26"/>
        <v>0</v>
      </c>
      <c r="X178" s="148">
        <v>0</v>
      </c>
      <c r="Y178" s="148">
        <f t="shared" si="27"/>
        <v>0</v>
      </c>
      <c r="Z178" s="148">
        <v>0</v>
      </c>
      <c r="AA178" s="149">
        <f t="shared" si="28"/>
        <v>0</v>
      </c>
      <c r="AR178" s="12" t="s">
        <v>131</v>
      </c>
      <c r="AT178" s="12" t="s">
        <v>127</v>
      </c>
      <c r="AU178" s="12" t="s">
        <v>22</v>
      </c>
      <c r="AY178" s="12" t="s">
        <v>126</v>
      </c>
      <c r="BE178" s="94">
        <f t="shared" si="29"/>
        <v>0</v>
      </c>
      <c r="BF178" s="94">
        <f t="shared" si="30"/>
        <v>0</v>
      </c>
      <c r="BG178" s="94">
        <f t="shared" si="31"/>
        <v>0</v>
      </c>
      <c r="BH178" s="94">
        <f t="shared" si="32"/>
        <v>0</v>
      </c>
      <c r="BI178" s="94">
        <f t="shared" si="33"/>
        <v>0</v>
      </c>
      <c r="BJ178" s="12" t="s">
        <v>22</v>
      </c>
      <c r="BK178" s="94">
        <f t="shared" si="34"/>
        <v>0</v>
      </c>
      <c r="BL178" s="12" t="s">
        <v>131</v>
      </c>
      <c r="BM178" s="12" t="s">
        <v>266</v>
      </c>
    </row>
    <row r="179" spans="2:65" s="8" customFormat="1" ht="37.35" customHeight="1">
      <c r="B179" s="133"/>
      <c r="C179" s="134"/>
      <c r="D179" s="135" t="s">
        <v>109</v>
      </c>
      <c r="E179" s="135"/>
      <c r="F179" s="135"/>
      <c r="G179" s="135"/>
      <c r="H179" s="135"/>
      <c r="I179" s="135"/>
      <c r="J179" s="135"/>
      <c r="K179" s="135"/>
      <c r="L179" s="135"/>
      <c r="M179" s="135"/>
      <c r="N179" s="235">
        <f>BK179</f>
        <v>0</v>
      </c>
      <c r="O179" s="236"/>
      <c r="P179" s="236"/>
      <c r="Q179" s="236"/>
      <c r="R179" s="136"/>
      <c r="T179" s="137"/>
      <c r="U179" s="134"/>
      <c r="V179" s="134"/>
      <c r="W179" s="138">
        <f>SUM(W180:W181)</f>
        <v>0</v>
      </c>
      <c r="X179" s="134"/>
      <c r="Y179" s="138">
        <f>SUM(Y180:Y181)</f>
        <v>0</v>
      </c>
      <c r="Z179" s="134"/>
      <c r="AA179" s="139">
        <f>SUM(AA180:AA181)</f>
        <v>0</v>
      </c>
      <c r="AR179" s="140" t="s">
        <v>22</v>
      </c>
      <c r="AT179" s="141" t="s">
        <v>76</v>
      </c>
      <c r="AU179" s="141" t="s">
        <v>77</v>
      </c>
      <c r="AY179" s="140" t="s">
        <v>126</v>
      </c>
      <c r="BK179" s="142">
        <f>SUM(BK180:BK181)</f>
        <v>0</v>
      </c>
    </row>
    <row r="180" spans="2:65" s="1" customFormat="1" ht="44.25" customHeight="1">
      <c r="B180" s="116"/>
      <c r="C180" s="143" t="s">
        <v>77</v>
      </c>
      <c r="D180" s="143" t="s">
        <v>127</v>
      </c>
      <c r="E180" s="144" t="s">
        <v>267</v>
      </c>
      <c r="F180" s="224" t="s">
        <v>268</v>
      </c>
      <c r="G180" s="225"/>
      <c r="H180" s="225"/>
      <c r="I180" s="225"/>
      <c r="J180" s="145" t="s">
        <v>209</v>
      </c>
      <c r="K180" s="146">
        <v>1</v>
      </c>
      <c r="L180" s="226">
        <v>0</v>
      </c>
      <c r="M180" s="225"/>
      <c r="N180" s="227">
        <f>ROUND(L180*K180,2)</f>
        <v>0</v>
      </c>
      <c r="O180" s="225"/>
      <c r="P180" s="225"/>
      <c r="Q180" s="225"/>
      <c r="R180" s="118"/>
      <c r="T180" s="147" t="s">
        <v>3</v>
      </c>
      <c r="U180" s="38" t="s">
        <v>42</v>
      </c>
      <c r="V180" s="30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12" t="s">
        <v>131</v>
      </c>
      <c r="AT180" s="12" t="s">
        <v>127</v>
      </c>
      <c r="AU180" s="12" t="s">
        <v>22</v>
      </c>
      <c r="AY180" s="12" t="s">
        <v>126</v>
      </c>
      <c r="BE180" s="94">
        <f>IF(U180="základní",N180,0)</f>
        <v>0</v>
      </c>
      <c r="BF180" s="94">
        <f>IF(U180="snížená",N180,0)</f>
        <v>0</v>
      </c>
      <c r="BG180" s="94">
        <f>IF(U180="zákl. přenesená",N180,0)</f>
        <v>0</v>
      </c>
      <c r="BH180" s="94">
        <f>IF(U180="sníž. přenesená",N180,0)</f>
        <v>0</v>
      </c>
      <c r="BI180" s="94">
        <f>IF(U180="nulová",N180,0)</f>
        <v>0</v>
      </c>
      <c r="BJ180" s="12" t="s">
        <v>22</v>
      </c>
      <c r="BK180" s="94">
        <f>ROUND(L180*K180,2)</f>
        <v>0</v>
      </c>
      <c r="BL180" s="12" t="s">
        <v>131</v>
      </c>
      <c r="BM180" s="12" t="s">
        <v>269</v>
      </c>
    </row>
    <row r="181" spans="2:65" s="1" customFormat="1" ht="31.5" customHeight="1">
      <c r="B181" s="116"/>
      <c r="C181" s="143" t="s">
        <v>77</v>
      </c>
      <c r="D181" s="143" t="s">
        <v>127</v>
      </c>
      <c r="E181" s="144" t="s">
        <v>270</v>
      </c>
      <c r="F181" s="224" t="s">
        <v>271</v>
      </c>
      <c r="G181" s="225"/>
      <c r="H181" s="225"/>
      <c r="I181" s="225"/>
      <c r="J181" s="145" t="s">
        <v>209</v>
      </c>
      <c r="K181" s="146">
        <v>1</v>
      </c>
      <c r="L181" s="226">
        <v>0</v>
      </c>
      <c r="M181" s="225"/>
      <c r="N181" s="227">
        <f>ROUND(L181*K181,2)</f>
        <v>0</v>
      </c>
      <c r="O181" s="225"/>
      <c r="P181" s="225"/>
      <c r="Q181" s="225"/>
      <c r="R181" s="118"/>
      <c r="T181" s="147" t="s">
        <v>3</v>
      </c>
      <c r="U181" s="38" t="s">
        <v>42</v>
      </c>
      <c r="V181" s="30"/>
      <c r="W181" s="148">
        <f>V181*K181</f>
        <v>0</v>
      </c>
      <c r="X181" s="148">
        <v>0</v>
      </c>
      <c r="Y181" s="148">
        <f>X181*K181</f>
        <v>0</v>
      </c>
      <c r="Z181" s="148">
        <v>0</v>
      </c>
      <c r="AA181" s="149">
        <f>Z181*K181</f>
        <v>0</v>
      </c>
      <c r="AR181" s="12" t="s">
        <v>131</v>
      </c>
      <c r="AT181" s="12" t="s">
        <v>127</v>
      </c>
      <c r="AU181" s="12" t="s">
        <v>22</v>
      </c>
      <c r="AY181" s="12" t="s">
        <v>126</v>
      </c>
      <c r="BE181" s="94">
        <f>IF(U181="základní",N181,0)</f>
        <v>0</v>
      </c>
      <c r="BF181" s="94">
        <f>IF(U181="snížená",N181,0)</f>
        <v>0</v>
      </c>
      <c r="BG181" s="94">
        <f>IF(U181="zákl. přenesená",N181,0)</f>
        <v>0</v>
      </c>
      <c r="BH181" s="94">
        <f>IF(U181="sníž. přenesená",N181,0)</f>
        <v>0</v>
      </c>
      <c r="BI181" s="94">
        <f>IF(U181="nulová",N181,0)</f>
        <v>0</v>
      </c>
      <c r="BJ181" s="12" t="s">
        <v>22</v>
      </c>
      <c r="BK181" s="94">
        <f>ROUND(L181*K181,2)</f>
        <v>0</v>
      </c>
      <c r="BL181" s="12" t="s">
        <v>131</v>
      </c>
      <c r="BM181" s="12" t="s">
        <v>272</v>
      </c>
    </row>
    <row r="182" spans="2:65" s="1" customFormat="1" ht="49.9" customHeight="1">
      <c r="B182" s="29"/>
      <c r="C182" s="30"/>
      <c r="D182" s="135"/>
      <c r="E182" s="30"/>
      <c r="F182" s="30"/>
      <c r="G182" s="30"/>
      <c r="H182" s="30"/>
      <c r="I182" s="30"/>
      <c r="J182" s="30"/>
      <c r="K182" s="30"/>
      <c r="L182" s="30"/>
      <c r="M182" s="30"/>
      <c r="N182" s="228"/>
      <c r="O182" s="229"/>
      <c r="P182" s="229"/>
      <c r="Q182" s="229"/>
      <c r="R182" s="31"/>
      <c r="T182" s="150"/>
      <c r="U182" s="50"/>
      <c r="V182" s="50"/>
      <c r="W182" s="50"/>
      <c r="X182" s="50"/>
      <c r="Y182" s="50"/>
      <c r="Z182" s="50"/>
      <c r="AA182" s="52"/>
      <c r="AT182" s="12" t="s">
        <v>76</v>
      </c>
      <c r="AU182" s="12" t="s">
        <v>77</v>
      </c>
      <c r="AY182" s="12" t="s">
        <v>273</v>
      </c>
      <c r="BK182" s="94">
        <v>0</v>
      </c>
    </row>
    <row r="183" spans="2:65" s="1" customFormat="1" ht="6.95" customHeight="1"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5"/>
    </row>
  </sheetData>
  <mergeCells count="226">
    <mergeCell ref="N182:Q182"/>
    <mergeCell ref="H1:K1"/>
    <mergeCell ref="S2:AC2"/>
    <mergeCell ref="F181:I181"/>
    <mergeCell ref="L181:M181"/>
    <mergeCell ref="N181:Q181"/>
    <mergeCell ref="N124:Q124"/>
    <mergeCell ref="N125:Q125"/>
    <mergeCell ref="N127:Q127"/>
    <mergeCell ref="N131:Q131"/>
    <mergeCell ref="N138:Q138"/>
    <mergeCell ref="N141:Q141"/>
    <mergeCell ref="N143:Q143"/>
    <mergeCell ref="N157:Q157"/>
    <mergeCell ref="N163:Q163"/>
    <mergeCell ref="N179:Q179"/>
    <mergeCell ref="F177:I177"/>
    <mergeCell ref="L177:M177"/>
    <mergeCell ref="N177:Q177"/>
    <mergeCell ref="F178:I178"/>
    <mergeCell ref="L178:M178"/>
    <mergeCell ref="N178:Q178"/>
    <mergeCell ref="F180:I180"/>
    <mergeCell ref="L180:M180"/>
    <mergeCell ref="N180:Q180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0:I140"/>
    <mergeCell ref="L140:M140"/>
    <mergeCell ref="N140:Q140"/>
    <mergeCell ref="F142:I142"/>
    <mergeCell ref="L142:M142"/>
    <mergeCell ref="N142:Q142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9:I129"/>
    <mergeCell ref="L129:M129"/>
    <mergeCell ref="N129:Q129"/>
    <mergeCell ref="F130:I130"/>
    <mergeCell ref="L130:M130"/>
    <mergeCell ref="N130:Q130"/>
    <mergeCell ref="F132:I132"/>
    <mergeCell ref="L132:M132"/>
    <mergeCell ref="N132:Q132"/>
    <mergeCell ref="M121:Q121"/>
    <mergeCell ref="F123:I123"/>
    <mergeCell ref="L123:M123"/>
    <mergeCell ref="N123:Q123"/>
    <mergeCell ref="F126:I126"/>
    <mergeCell ref="L126:M126"/>
    <mergeCell ref="N126:Q126"/>
    <mergeCell ref="F128:I128"/>
    <mergeCell ref="L128:M128"/>
    <mergeCell ref="N128:Q128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GiIkK8Uy8zW5+HL3RjTMiRuCFiU=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ZiQdxmPLlXxd8BYW9AH98C7RYqGba/FIfKIKotGhNdc7L5XUomhaGSpsbqbCQAhV4hgc0x6r
    EZrpGH31bcPL+lMCzDN6K/RaVKP4v0K0gN00+WmPdDnwZrDJIkeN3pVomerW5bI5XvMO+mO6
    AM78vWulwbdcwpQ0zgU6x9dvEz7XqmpOMIEJMMrViLB9cKV/dBPjMyNCIX6QSQpjZ1XX6yJI
    mfUO6w9wc4OVdTkDQ1U0eIUtcShnxEbLNfjfY53dtUfKhf1YlPcnJtVRUAe9RMMgq4SNta6n
    67KZSB5FR8q/2M315zkLro8UcaK0XlD1W2n9bpQbZE1nZ1zbEctOmQ==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CfSZjUx6GwY3WebJscuVZ9XGgV0=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FnL+YQMMhEbmeIrfeTrDAIVLZ9k=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wp6YQfz/isHfqSWJJDO94Wg9JRA=</DigestValue>
      </Reference>
      <Reference URI="/xl/drawings/drawing1.xml?ContentType=application/vnd.openxmlformats-officedocument.drawing+xml">
        <DigestMethod Algorithm="http://www.w3.org/2000/09/xmldsig#sha1"/>
        <DigestValue>+EUQCOSgAH9DybcGIyeyI+6g+CE=</DigestValue>
      </Reference>
      <Reference URI="/xl/drawings/drawing2.xml?ContentType=application/vnd.openxmlformats-officedocument.drawing+xml">
        <DigestMethod Algorithm="http://www.w3.org/2000/09/xmldsig#sha1"/>
        <DigestValue>p+cRoj5s1FtcJgaWomE6ZYGdgY4=</DigestValue>
      </Reference>
      <Reference URI="/xl/media/image1.png?ContentType=image/png">
        <DigestMethod Algorithm="http://www.w3.org/2000/09/xmldsig#sha1"/>
        <DigestValue>HD2/cNXP8iioMSjoHCY3m9C92Jg=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8OPczxZbQfG5FmksqeFqCjmohhc=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8OPczxZbQfG5FmksqeFqCjmohhc=</DigestValue>
      </Reference>
      <Reference URI="/xl/sharedStrings.xml?ContentType=application/vnd.openxmlformats-officedocument.spreadsheetml.sharedStrings+xml">
        <DigestMethod Algorithm="http://www.w3.org/2000/09/xmldsig#sha1"/>
        <DigestValue>V/p9IPXWgXzMJHcruwbx/h3RSg0=</DigestValue>
      </Reference>
      <Reference URI="/xl/styles.xml?ContentType=application/vnd.openxmlformats-officedocument.spreadsheetml.styles+xml">
        <DigestMethod Algorithm="http://www.w3.org/2000/09/xmldsig#sha1"/>
        <DigestValue>8rxVufodvfNr9htYvjUpUxi1nSE=</DigestValue>
      </Reference>
      <Reference URI="/xl/theme/theme1.xml?ContentType=application/vnd.openxmlformats-officedocument.theme+xml">
        <DigestMethod Algorithm="http://www.w3.org/2000/09/xmldsig#sha1"/>
        <DigestValue>Ms7M3qwbsktIMM38kvv/SFMD1hg=</DigestValue>
      </Reference>
      <Reference URI="/xl/workbook.xml?ContentType=application/vnd.openxmlformats-officedocument.spreadsheetml.sheet.main+xml">
        <DigestMethod Algorithm="http://www.w3.org/2000/09/xmldsig#sha1"/>
        <DigestValue>opa9By2PfHVJsjpYSxCAl53/uew=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axwr4v8os1F2FK1rrDpDlXArYac=</DigestValue>
      </Reference>
      <Reference URI="/xl/worksheets/sheet1.xml?ContentType=application/vnd.openxmlformats-officedocument.spreadsheetml.worksheet+xml">
        <DigestMethod Algorithm="http://www.w3.org/2000/09/xmldsig#sha1"/>
        <DigestValue>PoIm2Dyiv0Ji5r37aRS9pdS+n6M=</DigestValue>
      </Reference>
      <Reference URI="/xl/worksheets/sheet2.xml?ContentType=application/vnd.openxmlformats-officedocument.spreadsheetml.worksheet+xml">
        <DigestMethod Algorithm="http://www.w3.org/2000/09/xmldsig#sha1"/>
        <DigestValue>bId2N8w5u77oRId4WlCkXz47+dk=</DigestValue>
      </Reference>
    </Manifest>
    <SignatureProperties>
      <SignatureProperty Id="idSignatureTime" Target="#idPackageSignature">
        <mdssi:SignatureTime>
          <mdssi:Format>YYYY-MM-DDThh:mm:ssTZD</mdssi:Format>
          <mdssi:Value>2017-08-16T06:05:08Z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36-2016 - MR Pošta</vt:lpstr>
      <vt:lpstr>'36-2016 - MR Pošta'!Názvy_tisku</vt:lpstr>
      <vt:lpstr>'Rekapitulace stavby'!Názvy_tisku</vt:lpstr>
      <vt:lpstr>'36-2016 - MR Pošta'!Oblast_tisku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Novák Jaromír</cp:lastModifiedBy>
  <dcterms:created xsi:type="dcterms:W3CDTF">2017-01-03T13:42:36Z</dcterms:created>
  <dcterms:modified xsi:type="dcterms:W3CDTF">2017-03-21T11:03:56Z</dcterms:modified>
</cp:coreProperties>
</file>