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lasekp\Desktop\"/>
    </mc:Choice>
  </mc:AlternateContent>
  <bookViews>
    <workbookView xWindow="270" yWindow="600" windowWidth="20775" windowHeight="10170" activeTab="1"/>
  </bookViews>
  <sheets>
    <sheet name="Rekapitulace stavby" sheetId="1" r:id="rId1"/>
    <sheet name="29-2016 - Sokolská" sheetId="2" r:id="rId2"/>
  </sheets>
  <definedNames>
    <definedName name="_xlnm.Print_Titles" localSheetId="1">'29-2016 - Sokolská'!$126:$126</definedName>
    <definedName name="_xlnm.Print_Titles" localSheetId="0">'Rekapitulace stavby'!$85:$85</definedName>
    <definedName name="_xlnm.Print_Area" localSheetId="1">'29-2016 - Sokolská'!$C$4:$Q$70,'29-2016 - Sokolská'!$C$76:$Q$110,'29-2016 - Sokolská'!$C$116:$Q$288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N288" i="2" l="1"/>
  <c r="AY88" i="1"/>
  <c r="AX88" i="1"/>
  <c r="BI287" i="2"/>
  <c r="BH287" i="2"/>
  <c r="BG287" i="2"/>
  <c r="BF287" i="2"/>
  <c r="AA287" i="2"/>
  <c r="Y287" i="2"/>
  <c r="W287" i="2"/>
  <c r="BK287" i="2"/>
  <c r="N287" i="2"/>
  <c r="BE287" i="2" s="1"/>
  <c r="BI286" i="2"/>
  <c r="BH286" i="2"/>
  <c r="BG286" i="2"/>
  <c r="BF286" i="2"/>
  <c r="AA286" i="2"/>
  <c r="Y286" i="2"/>
  <c r="W286" i="2"/>
  <c r="BK286" i="2"/>
  <c r="N286" i="2"/>
  <c r="BE286" i="2" s="1"/>
  <c r="BI285" i="2"/>
  <c r="BH285" i="2"/>
  <c r="BG285" i="2"/>
  <c r="BF285" i="2"/>
  <c r="AA285" i="2"/>
  <c r="Y285" i="2"/>
  <c r="W285" i="2"/>
  <c r="BK285" i="2"/>
  <c r="N285" i="2"/>
  <c r="BE285" i="2" s="1"/>
  <c r="BI284" i="2"/>
  <c r="BH284" i="2"/>
  <c r="BG284" i="2"/>
  <c r="BF284" i="2"/>
  <c r="AA284" i="2"/>
  <c r="Y284" i="2"/>
  <c r="W284" i="2"/>
  <c r="BK284" i="2"/>
  <c r="N284" i="2"/>
  <c r="BE284" i="2" s="1"/>
  <c r="BI283" i="2"/>
  <c r="BH283" i="2"/>
  <c r="BG283" i="2"/>
  <c r="BF283" i="2"/>
  <c r="AA283" i="2"/>
  <c r="Y283" i="2"/>
  <c r="W283" i="2"/>
  <c r="BK283" i="2"/>
  <c r="N283" i="2"/>
  <c r="BE283" i="2" s="1"/>
  <c r="BI281" i="2"/>
  <c r="BH281" i="2"/>
  <c r="BG281" i="2"/>
  <c r="BF281" i="2"/>
  <c r="AA281" i="2"/>
  <c r="Y281" i="2"/>
  <c r="W281" i="2"/>
  <c r="BK281" i="2"/>
  <c r="N281" i="2"/>
  <c r="BE281" i="2" s="1"/>
  <c r="BI280" i="2"/>
  <c r="BH280" i="2"/>
  <c r="BG280" i="2"/>
  <c r="BF280" i="2"/>
  <c r="AA280" i="2"/>
  <c r="Y280" i="2"/>
  <c r="W280" i="2"/>
  <c r="BK280" i="2"/>
  <c r="N280" i="2"/>
  <c r="BE280" i="2" s="1"/>
  <c r="BI278" i="2"/>
  <c r="BH278" i="2"/>
  <c r="BG278" i="2"/>
  <c r="BF278" i="2"/>
  <c r="AA278" i="2"/>
  <c r="Y278" i="2"/>
  <c r="W278" i="2"/>
  <c r="BK278" i="2"/>
  <c r="N278" i="2"/>
  <c r="BE278" i="2" s="1"/>
  <c r="BI277" i="2"/>
  <c r="BH277" i="2"/>
  <c r="BG277" i="2"/>
  <c r="BF277" i="2"/>
  <c r="AA277" i="2"/>
  <c r="Y277" i="2"/>
  <c r="W277" i="2"/>
  <c r="BK277" i="2"/>
  <c r="N277" i="2"/>
  <c r="BE277" i="2" s="1"/>
  <c r="BI276" i="2"/>
  <c r="BH276" i="2"/>
  <c r="BG276" i="2"/>
  <c r="BF276" i="2"/>
  <c r="AA276" i="2"/>
  <c r="Y276" i="2"/>
  <c r="W276" i="2"/>
  <c r="BK276" i="2"/>
  <c r="N276" i="2"/>
  <c r="BE276" i="2" s="1"/>
  <c r="BI275" i="2"/>
  <c r="BH275" i="2"/>
  <c r="BG275" i="2"/>
  <c r="BF275" i="2"/>
  <c r="AA275" i="2"/>
  <c r="Y275" i="2"/>
  <c r="W275" i="2"/>
  <c r="BK275" i="2"/>
  <c r="N275" i="2"/>
  <c r="BE275" i="2" s="1"/>
  <c r="BI274" i="2"/>
  <c r="BH274" i="2"/>
  <c r="BG274" i="2"/>
  <c r="BF274" i="2"/>
  <c r="AA274" i="2"/>
  <c r="Y274" i="2"/>
  <c r="W274" i="2"/>
  <c r="BK274" i="2"/>
  <c r="N274" i="2"/>
  <c r="BE274" i="2" s="1"/>
  <c r="BI273" i="2"/>
  <c r="BH273" i="2"/>
  <c r="BG273" i="2"/>
  <c r="BF273" i="2"/>
  <c r="AA273" i="2"/>
  <c r="Y273" i="2"/>
  <c r="W273" i="2"/>
  <c r="BK273" i="2"/>
  <c r="N273" i="2"/>
  <c r="BE273" i="2" s="1"/>
  <c r="BI272" i="2"/>
  <c r="BH272" i="2"/>
  <c r="BG272" i="2"/>
  <c r="BF272" i="2"/>
  <c r="AA272" i="2"/>
  <c r="Y272" i="2"/>
  <c r="W272" i="2"/>
  <c r="BK272" i="2"/>
  <c r="N272" i="2"/>
  <c r="BE272" i="2" s="1"/>
  <c r="BI271" i="2"/>
  <c r="BH271" i="2"/>
  <c r="BG271" i="2"/>
  <c r="BF271" i="2"/>
  <c r="AA271" i="2"/>
  <c r="Y271" i="2"/>
  <c r="W271" i="2"/>
  <c r="BK271" i="2"/>
  <c r="N271" i="2"/>
  <c r="BE271" i="2" s="1"/>
  <c r="BI270" i="2"/>
  <c r="BH270" i="2"/>
  <c r="BG270" i="2"/>
  <c r="BF270" i="2"/>
  <c r="AA270" i="2"/>
  <c r="Y270" i="2"/>
  <c r="W270" i="2"/>
  <c r="BK270" i="2"/>
  <c r="N270" i="2"/>
  <c r="BE270" i="2" s="1"/>
  <c r="BI269" i="2"/>
  <c r="BH269" i="2"/>
  <c r="BG269" i="2"/>
  <c r="BF269" i="2"/>
  <c r="AA269" i="2"/>
  <c r="Y269" i="2"/>
  <c r="W269" i="2"/>
  <c r="BK269" i="2"/>
  <c r="N269" i="2"/>
  <c r="BE269" i="2" s="1"/>
  <c r="BI268" i="2"/>
  <c r="BH268" i="2"/>
  <c r="BG268" i="2"/>
  <c r="BF268" i="2"/>
  <c r="AA268" i="2"/>
  <c r="Y268" i="2"/>
  <c r="W268" i="2"/>
  <c r="BK268" i="2"/>
  <c r="N268" i="2"/>
  <c r="BE268" i="2" s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BK266" i="2"/>
  <c r="N266" i="2"/>
  <c r="BE266" i="2" s="1"/>
  <c r="BI265" i="2"/>
  <c r="BH265" i="2"/>
  <c r="BG265" i="2"/>
  <c r="BF265" i="2"/>
  <c r="AA265" i="2"/>
  <c r="Y265" i="2"/>
  <c r="W265" i="2"/>
  <c r="BK265" i="2"/>
  <c r="N265" i="2"/>
  <c r="BE265" i="2" s="1"/>
  <c r="BI263" i="2"/>
  <c r="BH263" i="2"/>
  <c r="BG263" i="2"/>
  <c r="BF263" i="2"/>
  <c r="AA263" i="2"/>
  <c r="Y263" i="2"/>
  <c r="W263" i="2"/>
  <c r="BK263" i="2"/>
  <c r="N263" i="2"/>
  <c r="BE263" i="2" s="1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58" i="2"/>
  <c r="BH258" i="2"/>
  <c r="BG258" i="2"/>
  <c r="BF258" i="2"/>
  <c r="AA258" i="2"/>
  <c r="Y258" i="2"/>
  <c r="W258" i="2"/>
  <c r="BK258" i="2"/>
  <c r="N258" i="2"/>
  <c r="BE258" i="2" s="1"/>
  <c r="BI257" i="2"/>
  <c r="BH257" i="2"/>
  <c r="BG257" i="2"/>
  <c r="BF257" i="2"/>
  <c r="AA257" i="2"/>
  <c r="Y257" i="2"/>
  <c r="W257" i="2"/>
  <c r="BK257" i="2"/>
  <c r="N257" i="2"/>
  <c r="BE257" i="2" s="1"/>
  <c r="BI256" i="2"/>
  <c r="BH256" i="2"/>
  <c r="BG256" i="2"/>
  <c r="BF256" i="2"/>
  <c r="AA256" i="2"/>
  <c r="Y256" i="2"/>
  <c r="W256" i="2"/>
  <c r="BK256" i="2"/>
  <c r="N256" i="2"/>
  <c r="BE256" i="2" s="1"/>
  <c r="BI255" i="2"/>
  <c r="BH255" i="2"/>
  <c r="BG255" i="2"/>
  <c r="BF255" i="2"/>
  <c r="AA255" i="2"/>
  <c r="Y255" i="2"/>
  <c r="W255" i="2"/>
  <c r="BK255" i="2"/>
  <c r="N255" i="2"/>
  <c r="BE255" i="2" s="1"/>
  <c r="BI254" i="2"/>
  <c r="BH254" i="2"/>
  <c r="BG254" i="2"/>
  <c r="BF254" i="2"/>
  <c r="AA254" i="2"/>
  <c r="Y254" i="2"/>
  <c r="W254" i="2"/>
  <c r="BK254" i="2"/>
  <c r="N254" i="2"/>
  <c r="BE254" i="2" s="1"/>
  <c r="BI253" i="2"/>
  <c r="BH253" i="2"/>
  <c r="BG253" i="2"/>
  <c r="BF253" i="2"/>
  <c r="AA253" i="2"/>
  <c r="Y253" i="2"/>
  <c r="W253" i="2"/>
  <c r="BK253" i="2"/>
  <c r="N253" i="2"/>
  <c r="BE253" i="2" s="1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BK247" i="2"/>
  <c r="N247" i="2"/>
  <c r="BE247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Y241" i="2"/>
  <c r="W241" i="2"/>
  <c r="BK241" i="2"/>
  <c r="N241" i="2"/>
  <c r="BE241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F121" i="2"/>
  <c r="F119" i="2"/>
  <c r="BI108" i="2"/>
  <c r="BH108" i="2"/>
  <c r="BG108" i="2"/>
  <c r="BE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F81" i="2"/>
  <c r="F79" i="2"/>
  <c r="O21" i="2"/>
  <c r="E21" i="2"/>
  <c r="M124" i="2" s="1"/>
  <c r="O20" i="2"/>
  <c r="O18" i="2"/>
  <c r="E18" i="2"/>
  <c r="M123" i="2" s="1"/>
  <c r="O17" i="2"/>
  <c r="O15" i="2"/>
  <c r="E15" i="2"/>
  <c r="F124" i="2" s="1"/>
  <c r="O14" i="2"/>
  <c r="O12" i="2"/>
  <c r="E12" i="2"/>
  <c r="F123" i="2" s="1"/>
  <c r="O11" i="2"/>
  <c r="O9" i="2"/>
  <c r="M121" i="2" s="1"/>
  <c r="F6" i="2"/>
  <c r="F11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BK139" i="2" l="1"/>
  <c r="N139" i="2" s="1"/>
  <c r="N91" i="2" s="1"/>
  <c r="BK143" i="2"/>
  <c r="N143" i="2" s="1"/>
  <c r="N92" i="2" s="1"/>
  <c r="AA134" i="2"/>
  <c r="Y164" i="2"/>
  <c r="AA264" i="2"/>
  <c r="W279" i="2"/>
  <c r="Y134" i="2"/>
  <c r="AA224" i="2"/>
  <c r="BK224" i="2"/>
  <c r="N224" i="2" s="1"/>
  <c r="N95" i="2" s="1"/>
  <c r="W128" i="2"/>
  <c r="Y240" i="2"/>
  <c r="AA246" i="2"/>
  <c r="BK282" i="2"/>
  <c r="N282" i="2" s="1"/>
  <c r="N100" i="2" s="1"/>
  <c r="Y128" i="2"/>
  <c r="AA139" i="2"/>
  <c r="BK194" i="2"/>
  <c r="N194" i="2" s="1"/>
  <c r="N94" i="2" s="1"/>
  <c r="BK279" i="2"/>
  <c r="N279" i="2" s="1"/>
  <c r="N99" i="2" s="1"/>
  <c r="H36" i="2"/>
  <c r="BD88" i="1" s="1"/>
  <c r="BD87" i="1" s="1"/>
  <c r="W35" i="1" s="1"/>
  <c r="BK128" i="2"/>
  <c r="N128" i="2" s="1"/>
  <c r="N89" i="2" s="1"/>
  <c r="W134" i="2"/>
  <c r="AA143" i="2"/>
  <c r="W164" i="2"/>
  <c r="AA194" i="2"/>
  <c r="W240" i="2"/>
  <c r="Y246" i="2"/>
  <c r="Y264" i="2"/>
  <c r="AA279" i="2"/>
  <c r="AA282" i="2"/>
  <c r="H34" i="2"/>
  <c r="BB88" i="1" s="1"/>
  <c r="BB87" i="1" s="1"/>
  <c r="W33" i="1" s="1"/>
  <c r="W139" i="2"/>
  <c r="W143" i="2"/>
  <c r="AA164" i="2"/>
  <c r="W194" i="2"/>
  <c r="W224" i="2"/>
  <c r="AA240" i="2"/>
  <c r="BK246" i="2"/>
  <c r="N246" i="2" s="1"/>
  <c r="N97" i="2" s="1"/>
  <c r="BK264" i="2"/>
  <c r="N264" i="2" s="1"/>
  <c r="N98" i="2" s="1"/>
  <c r="W282" i="2"/>
  <c r="AA128" i="2"/>
  <c r="BK134" i="2"/>
  <c r="N134" i="2" s="1"/>
  <c r="N90" i="2" s="1"/>
  <c r="Y139" i="2"/>
  <c r="Y143" i="2"/>
  <c r="BK164" i="2"/>
  <c r="N164" i="2" s="1"/>
  <c r="N93" i="2" s="1"/>
  <c r="Y194" i="2"/>
  <c r="Y224" i="2"/>
  <c r="BK240" i="2"/>
  <c r="N240" i="2" s="1"/>
  <c r="N96" i="2" s="1"/>
  <c r="W246" i="2"/>
  <c r="W264" i="2"/>
  <c r="Y279" i="2"/>
  <c r="Y282" i="2"/>
  <c r="H35" i="2"/>
  <c r="BC88" i="1" s="1"/>
  <c r="BC87" i="1" s="1"/>
  <c r="W34" i="1" s="1"/>
  <c r="M81" i="2"/>
  <c r="M83" i="2"/>
  <c r="M84" i="2"/>
  <c r="F78" i="2"/>
  <c r="F83" i="2"/>
  <c r="F84" i="2"/>
  <c r="AX87" i="1" l="1"/>
  <c r="BK127" i="2"/>
  <c r="N127" i="2" s="1"/>
  <c r="N88" i="2" s="1"/>
  <c r="W127" i="2"/>
  <c r="AU88" i="1" s="1"/>
  <c r="AU87" i="1" s="1"/>
  <c r="Y127" i="2"/>
  <c r="AY87" i="1"/>
  <c r="AA127" i="2"/>
  <c r="BF108" i="2"/>
  <c r="BE107" i="2"/>
  <c r="BE106" i="2"/>
  <c r="BE105" i="2"/>
  <c r="BE104" i="2"/>
  <c r="M27" i="2"/>
  <c r="H33" i="2" l="1"/>
  <c r="BA88" i="1" s="1"/>
  <c r="BA87" i="1" s="1"/>
  <c r="M33" i="2"/>
  <c r="AW88" i="1" s="1"/>
  <c r="BE103" i="2"/>
  <c r="H32" i="2" l="1"/>
  <c r="AZ88" i="1" s="1"/>
  <c r="AZ87" i="1" s="1"/>
  <c r="M32" i="2"/>
  <c r="AV88" i="1" s="1"/>
  <c r="AT88" i="1" s="1"/>
  <c r="AW87" i="1"/>
  <c r="AK32" i="1" s="1"/>
  <c r="W32" i="1"/>
  <c r="M28" i="2"/>
  <c r="L110" i="2"/>
  <c r="AS88" i="1" l="1"/>
  <c r="AS87" i="1" s="1"/>
  <c r="M30" i="2"/>
  <c r="AV87" i="1"/>
  <c r="AT87" i="1" l="1"/>
  <c r="AG88" i="1"/>
  <c r="L38" i="2"/>
  <c r="AG87" i="1" l="1"/>
  <c r="AN88" i="1"/>
  <c r="AN87" i="1" l="1"/>
  <c r="AK26" i="1"/>
  <c r="CD92" i="1" l="1"/>
  <c r="AV92" i="1"/>
  <c r="BY92" i="1" s="1"/>
  <c r="CD94" i="1"/>
  <c r="AV94" i="1"/>
  <c r="BY94" i="1" s="1"/>
  <c r="AV91" i="1"/>
  <c r="BY91" i="1" s="1"/>
  <c r="CD91" i="1"/>
  <c r="CD93" i="1"/>
  <c r="AV93" i="1"/>
  <c r="BY93" i="1" s="1"/>
  <c r="W31" i="1" l="1"/>
  <c r="AK31" i="1"/>
  <c r="AK27" i="1"/>
  <c r="AK29" i="1" s="1"/>
  <c r="AG96" i="1"/>
  <c r="AN96" i="1"/>
  <c r="AK37" i="1" l="1"/>
</calcChain>
</file>

<file path=xl/sharedStrings.xml><?xml version="1.0" encoding="utf-8"?>
<sst xmlns="http://schemas.openxmlformats.org/spreadsheetml/2006/main" count="2433" uniqueCount="486">
  <si>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</si>
  <si>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</si>
  <si>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</si>
  <si>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</si>
  <si>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</si>
  <si>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</si>
  <si>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</si>
  <si>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</si>
  <si>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</si>
  <si>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</si>
  <si>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</si>
  <si>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</si>
  <si>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</si>
  <si>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</si>
  <si>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</si>
  <si>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54T0_29/2016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</si>
  <si>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</si>
  <si>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</si>
  <si>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29/2016 - Sokolská</t>
  </si>
  <si>
    <t>0,1</t>
  </si>
  <si>
    <t>JKSO:</t>
  </si>
  <si>
    <t>CC-CZ:</t>
  </si>
  <si>
    <t>1</t>
  </si>
  <si>
    <t>Místo:</t>
  </si>
  <si>
    <t xml:space="preserve"> </t>
  </si>
  <si>
    <t>Datum:</t>
  </si>
  <si>
    <t>3.3.2016</t>
  </si>
  <si>
    <t>10</t>
  </si>
  <si>
    <t>100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</si>
  <si>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</si>
  <si>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</si>
  <si>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</si>
  <si>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</si>
  <si>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</si>
  <si>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</si>
  <si>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</si>
  <si>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</si>
  <si>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</si>
  <si>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</si>
  <si>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</si>
  <si>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</si>
  <si>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</si>
  <si>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</si>
  <si>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</si>
  <si>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</si>
  <si>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</si>
  <si>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</si>
  <si>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</si>
  <si>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</si>
  <si>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</si>
  <si>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</si>
  <si>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</si>
  <si>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</si>
  <si>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</si>
  <si>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</si>
  <si>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</si>
  <si>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</si>
  <si>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</si>
  <si>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</si>
  <si>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</si>
  <si>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</si>
  <si>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</si>
  <si>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</si>
  <si>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</si>
  <si>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</si>
  <si>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</si>
  <si>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</si>
  <si>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</si>
  <si>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</si>
  <si>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</si>
  <si>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</si>
  <si>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</si>
  <si>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</si>
  <si>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</si>
  <si>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</si>
  <si>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</si>
  <si>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</si>
  <si>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</si>
  <si>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</si>
  <si>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</si>
  <si>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{fc99ed89-0ce9-47d3-b31e-8968f676927f}</t>
  </si>
  <si>
    <t>{00000000-0000-0000-0000-000000000000}</t>
  </si>
  <si>
    <t>29/2016</t>
  </si>
  <si>
    <t>Sokolská</t>
  </si>
  <si>
    <t>{f576b2b1-0411-4c50-8847-1d61402adbaa}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</si>
  <si>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</si>
  <si>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</si>
  <si>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</si>
  <si>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</si>
  <si>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</si>
  <si>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</si>
  <si>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Zpět na list:</t>
  </si>
  <si>
    <t>2</t>
  </si>
  <si>
    <t>KRYCÍ LIST ROZPOČTU</t>
  </si>
  <si>
    <t>Objekt: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</si>
  <si>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</si>
  <si>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</si>
  <si>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</si>
  <si>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</si>
  <si>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</si>
  <si>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</si>
  <si>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D1 - Společná část</t>
  </si>
  <si>
    <t>D2 - Uzemňovací rozvody v R22, K3-K6:</t>
  </si>
  <si>
    <t>D3 - Úpravy stěn a konstrukcí kobek K3-K6:</t>
  </si>
  <si>
    <t>D4 - Kobka měření (K6)</t>
  </si>
  <si>
    <t>D5 - Kobka vývodu 22kV pro T1 (K4)</t>
  </si>
  <si>
    <t>D6 - Kobka vývodu 22kV pro T2 (K3)</t>
  </si>
  <si>
    <t>D7 - Kobka transformátoru vlastní spořeby TVS (K5)</t>
  </si>
  <si>
    <t>D8 - Výměna trakčních transformátorů</t>
  </si>
  <si>
    <t>D9 - Kabeláž</t>
  </si>
  <si>
    <t>D10 - Demontáže</t>
  </si>
  <si>
    <t>D11 - Dokumentace</t>
  </si>
  <si>
    <t>HSV - Doplnění R. SIGNALIZAČNÍ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</si>
  <si>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</si>
  <si>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</si>
  <si>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</si>
  <si>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</si>
  <si>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</si>
  <si>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</si>
  <si>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</si>
  <si>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</si>
  <si>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</si>
  <si>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</si>
  <si>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</si>
  <si>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</si>
  <si>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</si>
  <si>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</si>
  <si>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</si>
  <si>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</si>
  <si>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</si>
  <si>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</si>
  <si>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Pol1</t>
  </si>
  <si>
    <t>Zhotovení předních dveří kobek</t>
  </si>
  <si>
    <t>ks</t>
  </si>
  <si>
    <t>4</t>
  </si>
  <si>
    <t>Pol2</t>
  </si>
  <si>
    <t>Zhotovení horního krytu kobek</t>
  </si>
  <si>
    <t>Pol3</t>
  </si>
  <si>
    <t>Zhotovení nosné konstrukce přístrojové části</t>
  </si>
  <si>
    <t>3</t>
  </si>
  <si>
    <t>Pol4</t>
  </si>
  <si>
    <t>Zhotovení přístrojového panelu</t>
  </si>
  <si>
    <t>Pol5</t>
  </si>
  <si>
    <t>Dielektrický koberec</t>
  </si>
  <si>
    <t>m</t>
  </si>
  <si>
    <t>5</t>
  </si>
  <si>
    <t>Pol6</t>
  </si>
  <si>
    <t>Zemnící pásek FeZn 30x4</t>
  </si>
  <si>
    <t>kg</t>
  </si>
  <si>
    <t>6</t>
  </si>
  <si>
    <t>Pol7</t>
  </si>
  <si>
    <t>Podpěra vedení PV 43</t>
  </si>
  <si>
    <t>7</t>
  </si>
  <si>
    <t>Pol8</t>
  </si>
  <si>
    <t>Svorka pro pospoj. SR 02</t>
  </si>
  <si>
    <t>8</t>
  </si>
  <si>
    <t>Pol9</t>
  </si>
  <si>
    <t>Barva syntetická email</t>
  </si>
  <si>
    <t>9</t>
  </si>
  <si>
    <t>Pol10</t>
  </si>
  <si>
    <t>Primalex plus</t>
  </si>
  <si>
    <t>Pol11</t>
  </si>
  <si>
    <t>Barva syntetická základní</t>
  </si>
  <si>
    <t>11</t>
  </si>
  <si>
    <t>12</t>
  </si>
  <si>
    <t>Pol12</t>
  </si>
  <si>
    <t>Vnitřní odpojovač s ručním pohonem ITr 25-630/20, včetně signalizace 6/6, včetně ručního pohonu RP1 levý, DRIBO</t>
  </si>
  <si>
    <t>13</t>
  </si>
  <si>
    <t>Pol13</t>
  </si>
  <si>
    <t>Pojistky CEF VT, 24kV, 2A</t>
  </si>
  <si>
    <t>14</t>
  </si>
  <si>
    <t>Pol14</t>
  </si>
  <si>
    <t>Pojistkový spodek se signalizací 24kV, BPS, ABB</t>
  </si>
  <si>
    <t>Pol15</t>
  </si>
  <si>
    <t>Měřící transformátory proudu TPU60.11, 30/5/5A, 10/10VA, 0.5S/5P,  ÚŘEDNÍ OVĚŘENÍ, ABB</t>
  </si>
  <si>
    <t>16</t>
  </si>
  <si>
    <t>Pol16</t>
  </si>
  <si>
    <t>Měřící transformátory napětí TJP6.1, 22000/?3//100/?3/100/?3/100/3 V, 10/10/50VA, 0.5S/0.5S/6P, ÚŘEDNÍ OVĚŘENÍ, ABB</t>
  </si>
  <si>
    <t>17</t>
  </si>
  <si>
    <t>Pol17</t>
  </si>
  <si>
    <t>Voltmetr EQ 96 K, 100V, 0-22000V, Weigel</t>
  </si>
  <si>
    <t>18</t>
  </si>
  <si>
    <t>Pol18</t>
  </si>
  <si>
    <t>Jistič LTN-1C-3, OEZ</t>
  </si>
  <si>
    <t>19</t>
  </si>
  <si>
    <t>Pol19</t>
  </si>
  <si>
    <t>Relé 46.52.8.110.0040, 110V AC, 2P, patice 97.02, Finder</t>
  </si>
  <si>
    <t>20</t>
  </si>
  <si>
    <t>Pol20</t>
  </si>
  <si>
    <t>Relé 46.52.9.024.0040, 24V DC,2P, patice 97.02, Finder</t>
  </si>
  <si>
    <t>Pol21</t>
  </si>
  <si>
    <t>Převodník střídavého napětí ACN, 110V/10V, Rawet</t>
  </si>
  <si>
    <t>22</t>
  </si>
  <si>
    <t>Pol22</t>
  </si>
  <si>
    <t>Rezistor tlumící 22R / 450W</t>
  </si>
  <si>
    <t>23</t>
  </si>
  <si>
    <t>Pol23</t>
  </si>
  <si>
    <t>Signálka bílé XB5-AVB1, Schneider</t>
  </si>
  <si>
    <t>24</t>
  </si>
  <si>
    <t>Pol24</t>
  </si>
  <si>
    <t>Signálka zelená XB5-AVB3, Schneider</t>
  </si>
  <si>
    <t>25</t>
  </si>
  <si>
    <t>Pol25</t>
  </si>
  <si>
    <t>Signálka rudá XB5-AVB4, Schneider</t>
  </si>
  <si>
    <t>26</t>
  </si>
  <si>
    <t>Pol26</t>
  </si>
  <si>
    <t>Svorky ZDU 2.5</t>
  </si>
  <si>
    <t>27</t>
  </si>
  <si>
    <t>Pol27</t>
  </si>
  <si>
    <t>Pomocný materiál</t>
  </si>
  <si>
    <t>kpl</t>
  </si>
  <si>
    <t>28</t>
  </si>
  <si>
    <t>Pol28</t>
  </si>
  <si>
    <t>Al pásovina 40x10  20m x1,08 kg</t>
  </si>
  <si>
    <t>29</t>
  </si>
  <si>
    <t>Pol29</t>
  </si>
  <si>
    <t>Kulový zkratovací bod, přímý, šikmý, vnitřní závit M10-M16</t>
  </si>
  <si>
    <t>30</t>
  </si>
  <si>
    <t>Pol30</t>
  </si>
  <si>
    <t>Spojovací materiál</t>
  </si>
  <si>
    <t>31</t>
  </si>
  <si>
    <t>Pol31</t>
  </si>
  <si>
    <t>Ocelový konstrukční materiál</t>
  </si>
  <si>
    <t>32</t>
  </si>
  <si>
    <t>34</t>
  </si>
  <si>
    <t>Pol33</t>
  </si>
  <si>
    <t>Měřící transformátory proudu TPU60.11 30/5/5A, 10/10VA, 0.5/5P, ABB</t>
  </si>
  <si>
    <t>35</t>
  </si>
  <si>
    <t>Pol34</t>
  </si>
  <si>
    <t>Ampérmetr EQ 96 K, 30/5A, 0-30A Weigel</t>
  </si>
  <si>
    <t>36</t>
  </si>
  <si>
    <t>Pol35</t>
  </si>
  <si>
    <t>Nadproudová časová ochrana AT 31 DX, 24V, In=5A, Dohnálek</t>
  </si>
  <si>
    <t>37</t>
  </si>
  <si>
    <t>Pol36</t>
  </si>
  <si>
    <t>Nadproudové relé A15, 5/10A, Dohnálek</t>
  </si>
  <si>
    <t>38</t>
  </si>
  <si>
    <t>Pol37</t>
  </si>
  <si>
    <t>Relé 46.52.8.230.0040, 230V AC, 2P, patice 97.02, Finder</t>
  </si>
  <si>
    <t>39</t>
  </si>
  <si>
    <t>Pol38</t>
  </si>
  <si>
    <t>Relé 55.34.9.024.0040, 24V DC, 4P, patice 94.04, Finder</t>
  </si>
  <si>
    <t>40</t>
  </si>
  <si>
    <t>Pol39</t>
  </si>
  <si>
    <t>Relé 46.52.9.024.0040, 24V DC, 2P, patice 97.02, Finder</t>
  </si>
  <si>
    <t>41</t>
  </si>
  <si>
    <t>Pol40</t>
  </si>
  <si>
    <t>Časové relé CRM-93, 24V DC, 1P, Elko-Ep</t>
  </si>
  <si>
    <t>42</t>
  </si>
  <si>
    <t>Pol41</t>
  </si>
  <si>
    <t>Napěťové relé HRN-34, 21-28V DC, 1P, Elko-Ep</t>
  </si>
  <si>
    <t>43</t>
  </si>
  <si>
    <t>Pol93</t>
  </si>
  <si>
    <t>Převodník teploty na napětí PXN24, 150°C/10V, Rawet</t>
  </si>
  <si>
    <t>764038522</t>
  </si>
  <si>
    <t>Pol94</t>
  </si>
  <si>
    <t>Vačkový spínač VSN16-1102-B4-Z-PNC-Sxxx-NSC, OBZOR</t>
  </si>
  <si>
    <t>415277604</t>
  </si>
  <si>
    <t>Pol42</t>
  </si>
  <si>
    <t>Tlačítko zelené ZB5-AA3, Schneider</t>
  </si>
  <si>
    <t>44</t>
  </si>
  <si>
    <t>Pol43</t>
  </si>
  <si>
    <t>Tlačítko bílé ZB5-AA1, Schneider</t>
  </si>
  <si>
    <t>45</t>
  </si>
  <si>
    <t>46</t>
  </si>
  <si>
    <t>Pol44</t>
  </si>
  <si>
    <t>Signálka bílá XB5-AVB1, Schneider</t>
  </si>
  <si>
    <t>47</t>
  </si>
  <si>
    <t>Pol45</t>
  </si>
  <si>
    <t>Signálka žlutá XB5-AVB5, Schneider</t>
  </si>
  <si>
    <t>48</t>
  </si>
  <si>
    <t>49</t>
  </si>
  <si>
    <t>Pol46</t>
  </si>
  <si>
    <t>Svorky ZDU 4</t>
  </si>
  <si>
    <t>50</t>
  </si>
  <si>
    <t>51</t>
  </si>
  <si>
    <t>52</t>
  </si>
  <si>
    <t>Pol47</t>
  </si>
  <si>
    <t>Pružné spojky Al</t>
  </si>
  <si>
    <t>53</t>
  </si>
  <si>
    <t>54</t>
  </si>
  <si>
    <t>55</t>
  </si>
  <si>
    <t>56</t>
  </si>
  <si>
    <t>Pol48</t>
  </si>
  <si>
    <t>Porcelánový podpěrný izolátor vnitřní 24kV, 300mm</t>
  </si>
  <si>
    <t>57</t>
  </si>
  <si>
    <t>Pol49</t>
  </si>
  <si>
    <t>Příchytky sonap 54 mm</t>
  </si>
  <si>
    <t>58</t>
  </si>
  <si>
    <t>Pol50</t>
  </si>
  <si>
    <t>Jádrové vrtání otv. prům. 70mm do zdiva tl. 300mm</t>
  </si>
  <si>
    <t>59</t>
  </si>
  <si>
    <t>Pol51</t>
  </si>
  <si>
    <t>Zazdění stávajícího průchodkového otvoru 1000x600x300mm</t>
  </si>
  <si>
    <t>60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</si>
  <si>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</si>
  <si>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</si>
  <si>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</si>
  <si>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</si>
  <si>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</si>
  <si>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</si>
  <si>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</si>
  <si>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</si>
  <si>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</si>
  <si>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</si>
  <si>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Pol95</t>
  </si>
  <si>
    <t>407373845</t>
  </si>
  <si>
    <t>Pol96</t>
  </si>
  <si>
    <t>1944664742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</si>
  <si>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</si>
  <si>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</si>
  <si>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</si>
  <si>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</si>
  <si>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</si>
  <si>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</si>
  <si>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</si>
  <si>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</si>
  <si>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</si>
  <si>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</si>
  <si>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</si>
  <si>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</si>
  <si>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</si>
  <si>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</si>
  <si>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</si>
  <si>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</si>
  <si>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</si>
  <si>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</si>
  <si>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Pol52</t>
  </si>
  <si>
    <t>Pojistky CEF VT, 24kV, 10A</t>
  </si>
  <si>
    <t>90</t>
  </si>
  <si>
    <t>Pol53</t>
  </si>
  <si>
    <t>Pojistkový spodek se signalizací24kV, BPS, ABB</t>
  </si>
  <si>
    <t>91</t>
  </si>
  <si>
    <t>Pol54</t>
  </si>
  <si>
    <t>Suchý transformátor aTSE 692/22, 22000/400/231V, 50kVA, Uk=6%, Yzn1</t>
  </si>
  <si>
    <t>92</t>
  </si>
  <si>
    <t>Pol55</t>
  </si>
  <si>
    <t>Relé 46.52.9.024.0040, 24V DC,2P, patice 97.02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</si>
  <si>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</si>
  <si>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</si>
  <si>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</si>
  <si>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</si>
  <si>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</si>
  <si>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</si>
  <si>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</si>
  <si>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</si>
  <si>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</si>
  <si>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</si>
  <si>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106</t>
  </si>
  <si>
    <t>Pol58</t>
  </si>
  <si>
    <t>Vybourání stěny pro demontáž stávajících trakč. transformátorů velikosti 3000x2500x450mm</t>
  </si>
  <si>
    <t>107</t>
  </si>
  <si>
    <t>Pol59</t>
  </si>
  <si>
    <t>Zazdění vybourané stěny velikosti 3000x2500x450mm</t>
  </si>
  <si>
    <t>108</t>
  </si>
  <si>
    <t>Pol60</t>
  </si>
  <si>
    <t>Sanace olejových jímek</t>
  </si>
  <si>
    <t>109</t>
  </si>
  <si>
    <t>110</t>
  </si>
  <si>
    <t>Pol61</t>
  </si>
  <si>
    <t>Kabel AXEKVCEY 70mm2</t>
  </si>
  <si>
    <t>111</t>
  </si>
  <si>
    <t>Pol62</t>
  </si>
  <si>
    <t>Kabel. soubor POLT 24C/1X1-CEE05</t>
  </si>
  <si>
    <t>112</t>
  </si>
  <si>
    <t>Pol63</t>
  </si>
  <si>
    <t>Kabelové oko ALU-F 70/M12</t>
  </si>
  <si>
    <t>113</t>
  </si>
  <si>
    <t>Pol64</t>
  </si>
  <si>
    <t>Kabel 110CY 25x1,0 včetně montáže</t>
  </si>
  <si>
    <t>114</t>
  </si>
  <si>
    <t>Pol65</t>
  </si>
  <si>
    <t>Kabel CYKCY-O  5x4 včetně montáže</t>
  </si>
  <si>
    <t>115</t>
  </si>
  <si>
    <t>Pol66</t>
  </si>
  <si>
    <t>Kabel CYKCY-O 4x2,5 včetně montáže</t>
  </si>
  <si>
    <t>116</t>
  </si>
  <si>
    <t>Pol67</t>
  </si>
  <si>
    <t>Kabel CYKCY-O 7x4 včetně montáže</t>
  </si>
  <si>
    <t>117</t>
  </si>
  <si>
    <t>Pol68</t>
  </si>
  <si>
    <t>Kabel CYKY-J 4x25 včetně montáže</t>
  </si>
  <si>
    <t>118</t>
  </si>
  <si>
    <t>Pol69</t>
  </si>
  <si>
    <t>Kabel CYKY-O 2x1,5 včetně montáže</t>
  </si>
  <si>
    <t>119</t>
  </si>
  <si>
    <t>Pol70</t>
  </si>
  <si>
    <t>Kabel CYKY-O 2x6 včetně montáže</t>
  </si>
  <si>
    <t>120</t>
  </si>
  <si>
    <t>Pol71</t>
  </si>
  <si>
    <t>Kabel JYTY-O 14x1 včetně montáže</t>
  </si>
  <si>
    <t>121</t>
  </si>
  <si>
    <t>Pol72</t>
  </si>
  <si>
    <t>Kabel JYTY-O 2x1 včetně montáže</t>
  </si>
  <si>
    <t>122</t>
  </si>
  <si>
    <t>Pol73</t>
  </si>
  <si>
    <t>Kabel JYTY-O 3x1 včetně montáže</t>
  </si>
  <si>
    <t>123</t>
  </si>
  <si>
    <t>Pol74</t>
  </si>
  <si>
    <t>Kabel JYTY-O 7x1 včetně montáže</t>
  </si>
  <si>
    <t>124</t>
  </si>
  <si>
    <t>Pol97</t>
  </si>
  <si>
    <t xml:space="preserve"> Kabel JYTY-O 19x1 včetně montáže</t>
  </si>
  <si>
    <t>-122647410</t>
  </si>
  <si>
    <t>Pol75</t>
  </si>
  <si>
    <t>Elektroinstalační lišty včetně montáže</t>
  </si>
  <si>
    <t>125</t>
  </si>
  <si>
    <t>Pol76</t>
  </si>
  <si>
    <t>Elektroinstalační trubky průměr 16 mm včetně montáže</t>
  </si>
  <si>
    <t>126</t>
  </si>
  <si>
    <t>Pol77</t>
  </si>
  <si>
    <t>Demontáž kobky K3 (vypínač, odpojovač, MTP, MTN, měřící přístroje, tlačítka a signálky, relé, jističe, svorky, instalační lišty, atd.)</t>
  </si>
  <si>
    <t>127</t>
  </si>
  <si>
    <t>Pol78</t>
  </si>
  <si>
    <t>Demontáž ocelových konstrukcí kobky K3</t>
  </si>
  <si>
    <t>128</t>
  </si>
  <si>
    <t>Pol79</t>
  </si>
  <si>
    <t>Demontáž kobky K4 (vypínač, odpojovač, MTP, MTN, měřící přístroje, tlačítka a signálky, relé, jističe, svorky, instalační lišty, atd.)</t>
  </si>
  <si>
    <t>129</t>
  </si>
  <si>
    <t>Pol80</t>
  </si>
  <si>
    <t>Demontáž ocelových konstrukcí kobky K4</t>
  </si>
  <si>
    <t>130</t>
  </si>
  <si>
    <t>Pol81</t>
  </si>
  <si>
    <t>Demontáž kobky K5 (odpojovač, olejový transformátor, tlačítka a signálky, relé, jističe, svorky, instalační lišty, atd.)</t>
  </si>
  <si>
    <t>131</t>
  </si>
  <si>
    <t>Pol82</t>
  </si>
  <si>
    <t>Demontáž ocelových konstrukcí kobky K5</t>
  </si>
  <si>
    <t>132</t>
  </si>
  <si>
    <t>Pol83</t>
  </si>
  <si>
    <t>Demontáž kobky K6 (vypínač, odpojovač, MTP, MTN, měřící přístroje, tlačítka a signálky, relé, jističe, svorky, instalační lišty, atd.)</t>
  </si>
  <si>
    <t>133</t>
  </si>
  <si>
    <t>Pol84</t>
  </si>
  <si>
    <t>Demontáž ocelových konstrukcí kobky K6</t>
  </si>
  <si>
    <t>134</t>
  </si>
  <si>
    <t>Pol85</t>
  </si>
  <si>
    <t>Demontáž olejových trakčních transformátorů</t>
  </si>
  <si>
    <t>135</t>
  </si>
  <si>
    <t>Pol86</t>
  </si>
  <si>
    <t>Demontáž vodiče Cu izolovaný mm2</t>
  </si>
  <si>
    <t>136</t>
  </si>
  <si>
    <t>Pol87</t>
  </si>
  <si>
    <t>Demontáž měděných kabelů do 10 mm2</t>
  </si>
  <si>
    <t>137</t>
  </si>
  <si>
    <t>Pol88</t>
  </si>
  <si>
    <t>Demontáž měděných kabelů nad 10 mm2</t>
  </si>
  <si>
    <t>138</t>
  </si>
  <si>
    <t>Pol89</t>
  </si>
  <si>
    <t>Demontáž zemnícího pásku FeZn 30x4</t>
  </si>
  <si>
    <t>139</t>
  </si>
  <si>
    <t>Pol90</t>
  </si>
  <si>
    <t>Demontáž dielektrického koberce</t>
  </si>
  <si>
    <t>m2</t>
  </si>
  <si>
    <t>140</t>
  </si>
  <si>
    <t>Pol91</t>
  </si>
  <si>
    <t>Dodavatelská dokumentace vyspecifikované technologie včetně dokumentace skutečného stavu</t>
  </si>
  <si>
    <t>141</t>
  </si>
  <si>
    <t>Pol92</t>
  </si>
  <si>
    <t>Zkoušky, měření, revize včetně získání průkazu způsobilosti UTZ</t>
  </si>
  <si>
    <t>142</t>
  </si>
  <si>
    <t>Pol100</t>
  </si>
  <si>
    <t xml:space="preserve"> Signálka žlutá XB5-AVB5, Schneider</t>
  </si>
  <si>
    <t>512</t>
  </si>
  <si>
    <t>2007168975</t>
  </si>
  <si>
    <t>Pol101</t>
  </si>
  <si>
    <t xml:space="preserve"> Svorky ZDU 2.5 </t>
  </si>
  <si>
    <t>506737062</t>
  </si>
  <si>
    <t>Pol102</t>
  </si>
  <si>
    <t>Úprava stávajícího rozváděče</t>
  </si>
  <si>
    <t>2116161455</t>
  </si>
  <si>
    <t>Pol98</t>
  </si>
  <si>
    <t xml:space="preserve"> Signálka zelená XB5-AVB3, Schneider</t>
  </si>
  <si>
    <t>715633770</t>
  </si>
  <si>
    <t>Pol99</t>
  </si>
  <si>
    <t xml:space="preserve"> Signálka bílá XB5-AVB1, Schneider</t>
  </si>
  <si>
    <t>-1950840302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</si>
  <si>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</si>
  <si>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</si>
  <si>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</si>
  <si>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</si>
  <si>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</si>
  <si>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</si>
  <si>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</si>
  <si>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</si>
  <si>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</si>
  <si>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Celkové náklady za stavbu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</si>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</sst>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>
      <alignment horizontal="left" vertical="center"/>
    </xf>
    <xf numFmtId="0" fontId="0" fillId="2" borderId="0" xfId="0" applyFill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64" fontId="17" fillId="4" borderId="11" xfId="0" applyNumberFormat="1" applyFont="1" applyFill="1" applyBorder="1" applyAlignment="1" applyProtection="1">
      <alignment horizontal="center" vertical="center"/>
      <protection locked="0"/>
    </xf>
    <xf numFmtId="0" fontId="17" fillId="4" borderId="12" xfId="0" applyFont="1" applyFill="1" applyBorder="1" applyAlignment="1" applyProtection="1">
      <alignment horizontal="center" vertical="center"/>
      <protection locked="0"/>
    </xf>
    <xf numFmtId="4" fontId="17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7" fillId="4" borderId="14" xfId="0" applyNumberFormat="1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Border="1" applyAlignment="1" applyProtection="1">
      <alignment horizontal="center" vertical="center"/>
      <protection locked="0"/>
    </xf>
    <xf numFmtId="4" fontId="17" fillId="0" borderId="15" xfId="0" applyNumberFormat="1" applyFont="1" applyBorder="1" applyAlignment="1">
      <alignment vertical="center"/>
    </xf>
    <xf numFmtId="164" fontId="17" fillId="4" borderId="16" xfId="0" applyNumberFormat="1" applyFont="1" applyFill="1" applyBorder="1" applyAlignment="1" applyProtection="1">
      <alignment horizontal="center" vertical="center"/>
      <protection locked="0"/>
    </xf>
    <xf numFmtId="0" fontId="17" fillId="4" borderId="17" xfId="0" applyFont="1" applyFill="1" applyBorder="1" applyAlignment="1" applyProtection="1">
      <alignment horizontal="center" vertical="center"/>
      <protection locked="0"/>
    </xf>
    <xf numFmtId="4" fontId="17" fillId="0" borderId="18" xfId="0" applyNumberFormat="1" applyFont="1" applyBorder="1" applyAlignment="1">
      <alignment vertical="center"/>
    </xf>
    <xf numFmtId="0" fontId="20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32" fillId="0" borderId="0" xfId="1" applyFont="1" applyAlignment="1" applyProtection="1">
      <alignment horizontal="center" vertical="center"/>
    </xf>
    <xf numFmtId="0" fontId="35" fillId="2" borderId="0" xfId="1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0" fillId="0" borderId="4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0" fillId="0" borderId="0" xfId="0"/>
    <xf numFmtId="0" fontId="9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4" fillId="0" borderId="0" xfId="0" applyNumberFormat="1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>
      <alignment vertical="center"/>
    </xf>
    <xf numFmtId="4" fontId="25" fillId="0" borderId="0" xfId="0" applyNumberFormat="1" applyFont="1" applyFill="1" applyBorder="1" applyAlignment="1" applyProtection="1">
      <alignment vertical="center"/>
      <protection locked="0"/>
    </xf>
    <xf numFmtId="4" fontId="25" fillId="0" borderId="0" xfId="0" applyNumberFormat="1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20" fillId="6" borderId="0" xfId="0" applyNumberFormat="1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7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28" fillId="6" borderId="23" xfId="0" applyFont="1" applyFill="1" applyBorder="1" applyAlignment="1">
      <alignment horizontal="center" vertical="center" wrapText="1"/>
    </xf>
    <xf numFmtId="0" fontId="0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5" fillId="2" borderId="0" xfId="1" applyFont="1" applyFill="1" applyAlignment="1" applyProtection="1">
      <alignment horizontal="center" vertical="center"/>
    </xf>
    <xf numFmtId="4" fontId="20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739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10A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27399.tmp" descr="C:\KROSplusData\System\Temp\rad2739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F10A5.tmp" descr="C:\KROSplusData\System\Temp\radF10A5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 activeCell="C97" sqref="C9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53" t="s">
        <v>0</v>
      </c>
      <c r="B1" s="154"/>
      <c r="C1" s="154"/>
      <c r="D1" s="155" t="s">
        <v>1</v>
      </c>
      <c r="E1" s="154"/>
      <c r="F1" s="154"/>
      <c r="G1" s="154"/>
      <c r="H1" s="154"/>
      <c r="I1" s="154"/>
      <c r="J1" s="154"/>
      <c r="K1" s="152" t="s">
        <v>477</v>
      </c>
      <c r="L1" s="152"/>
      <c r="M1" s="152"/>
      <c r="N1" s="152"/>
      <c r="O1" s="152"/>
      <c r="P1" s="152"/>
      <c r="Q1" s="152"/>
      <c r="R1" s="152"/>
      <c r="S1" s="152"/>
      <c r="T1" s="154"/>
      <c r="U1" s="154"/>
      <c r="V1" s="154"/>
      <c r="W1" s="152" t="s">
        <v>478</v>
      </c>
      <c r="X1" s="152"/>
      <c r="Y1" s="152"/>
      <c r="Z1" s="152"/>
      <c r="AA1" s="152"/>
      <c r="AB1" s="152"/>
      <c r="AC1" s="152"/>
      <c r="AD1" s="152"/>
      <c r="AE1" s="152"/>
      <c r="AF1" s="152"/>
      <c r="AG1" s="154"/>
      <c r="AH1" s="154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9" t="s">
        <v>2</v>
      </c>
      <c r="BB1" s="9" t="s">
        <v>3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4</v>
      </c>
      <c r="BU1" s="11" t="s">
        <v>4</v>
      </c>
    </row>
    <row r="2" spans="1:73" ht="36.950000000000003" customHeight="1" x14ac:dyDescent="0.3">
      <c r="C2" s="165" t="s">
        <v>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R2" s="200" t="s">
        <v>6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2" t="s">
        <v>7</v>
      </c>
      <c r="BT2" s="12" t="s">
        <v>8</v>
      </c>
    </row>
    <row r="3" spans="1:73" ht="6.95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7</v>
      </c>
      <c r="BT3" s="12" t="s">
        <v>9</v>
      </c>
    </row>
    <row r="4" spans="1:73" ht="36.950000000000003" customHeight="1" x14ac:dyDescent="0.3">
      <c r="B4" s="16"/>
      <c r="C4" s="167" t="s">
        <v>10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8"/>
      <c r="AS4" s="19" t="s">
        <v>11</v>
      </c>
      <c r="BE4" s="20" t="s">
        <v>12</v>
      </c>
      <c r="BS4" s="12" t="s">
        <v>13</v>
      </c>
    </row>
    <row r="5" spans="1:73" ht="14.45" customHeight="1" x14ac:dyDescent="0.3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172" t="s">
        <v>15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7"/>
      <c r="AQ5" s="18"/>
      <c r="BE5" s="169" t="s">
        <v>16</v>
      </c>
      <c r="BS5" s="12" t="s">
        <v>7</v>
      </c>
    </row>
    <row r="6" spans="1:73" ht="36.950000000000003" customHeight="1" x14ac:dyDescent="0.3">
      <c r="B6" s="16"/>
      <c r="C6" s="17"/>
      <c r="D6" s="23" t="s">
        <v>17</v>
      </c>
      <c r="E6" s="17"/>
      <c r="F6" s="17"/>
      <c r="G6" s="17"/>
      <c r="H6" s="17"/>
      <c r="I6" s="17"/>
      <c r="J6" s="17"/>
      <c r="K6" s="173" t="s">
        <v>18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7"/>
      <c r="AQ6" s="18"/>
      <c r="BE6" s="166"/>
      <c r="BS6" s="12" t="s">
        <v>19</v>
      </c>
    </row>
    <row r="7" spans="1:73" ht="14.45" customHeight="1" x14ac:dyDescent="0.3">
      <c r="B7" s="16"/>
      <c r="C7" s="17"/>
      <c r="D7" s="24" t="s">
        <v>20</v>
      </c>
      <c r="E7" s="17"/>
      <c r="F7" s="17"/>
      <c r="G7" s="17"/>
      <c r="H7" s="17"/>
      <c r="I7" s="17"/>
      <c r="J7" s="17"/>
      <c r="K7" s="22" t="s">
        <v>3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21</v>
      </c>
      <c r="AL7" s="17"/>
      <c r="AM7" s="17"/>
      <c r="AN7" s="22" t="s">
        <v>3</v>
      </c>
      <c r="AO7" s="17"/>
      <c r="AP7" s="17"/>
      <c r="AQ7" s="18"/>
      <c r="BE7" s="166"/>
      <c r="BS7" s="12" t="s">
        <v>22</v>
      </c>
    </row>
    <row r="8" spans="1:73" ht="14.45" customHeight="1" x14ac:dyDescent="0.3">
      <c r="B8" s="16"/>
      <c r="C8" s="17"/>
      <c r="D8" s="24" t="s">
        <v>23</v>
      </c>
      <c r="E8" s="17"/>
      <c r="F8" s="17"/>
      <c r="G8" s="17"/>
      <c r="H8" s="17"/>
      <c r="I8" s="17"/>
      <c r="J8" s="17"/>
      <c r="K8" s="22" t="s">
        <v>24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25</v>
      </c>
      <c r="AL8" s="17"/>
      <c r="AM8" s="17"/>
      <c r="AN8" s="25" t="s">
        <v>26</v>
      </c>
      <c r="AO8" s="17"/>
      <c r="AP8" s="17"/>
      <c r="AQ8" s="18"/>
      <c r="BE8" s="166"/>
      <c r="BS8" s="12" t="s">
        <v>27</v>
      </c>
    </row>
    <row r="9" spans="1:73" ht="14.45" customHeight="1" x14ac:dyDescent="0.3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8"/>
      <c r="BE9" s="166"/>
      <c r="BS9" s="12" t="s">
        <v>28</v>
      </c>
    </row>
    <row r="10" spans="1:73" ht="14.45" customHeight="1" x14ac:dyDescent="0.3">
      <c r="B10" s="16"/>
      <c r="C10" s="17"/>
      <c r="D10" s="24" t="s">
        <v>29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30</v>
      </c>
      <c r="AL10" s="17"/>
      <c r="AM10" s="17"/>
      <c r="AN10" s="22" t="s">
        <v>3</v>
      </c>
      <c r="AO10" s="17"/>
      <c r="AP10" s="17"/>
      <c r="AQ10" s="18"/>
      <c r="BE10" s="166"/>
      <c r="BS10" s="12" t="s">
        <v>19</v>
      </c>
    </row>
    <row r="11" spans="1:73" ht="18.399999999999999" customHeight="1" x14ac:dyDescent="0.3">
      <c r="B11" s="16"/>
      <c r="C11" s="17"/>
      <c r="D11" s="17"/>
      <c r="E11" s="22" t="s">
        <v>24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31</v>
      </c>
      <c r="AL11" s="17"/>
      <c r="AM11" s="17"/>
      <c r="AN11" s="22" t="s">
        <v>3</v>
      </c>
      <c r="AO11" s="17"/>
      <c r="AP11" s="17"/>
      <c r="AQ11" s="18"/>
      <c r="BE11" s="166"/>
      <c r="BS11" s="12" t="s">
        <v>19</v>
      </c>
    </row>
    <row r="12" spans="1:73" ht="6.95" customHeight="1" x14ac:dyDescent="0.3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8"/>
      <c r="BE12" s="166"/>
      <c r="BS12" s="12" t="s">
        <v>19</v>
      </c>
    </row>
    <row r="13" spans="1:73" ht="14.45" customHeight="1" x14ac:dyDescent="0.3">
      <c r="B13" s="16"/>
      <c r="C13" s="17"/>
      <c r="D13" s="24" t="s">
        <v>32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30</v>
      </c>
      <c r="AL13" s="17"/>
      <c r="AM13" s="17"/>
      <c r="AN13" s="26" t="s">
        <v>33</v>
      </c>
      <c r="AO13" s="17"/>
      <c r="AP13" s="17"/>
      <c r="AQ13" s="18"/>
      <c r="BE13" s="166"/>
      <c r="BS13" s="12" t="s">
        <v>19</v>
      </c>
    </row>
    <row r="14" spans="1:73" ht="15" x14ac:dyDescent="0.3">
      <c r="B14" s="16"/>
      <c r="C14" s="17"/>
      <c r="D14" s="17"/>
      <c r="E14" s="174" t="s">
        <v>33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24" t="s">
        <v>31</v>
      </c>
      <c r="AL14" s="17"/>
      <c r="AM14" s="17"/>
      <c r="AN14" s="26" t="s">
        <v>33</v>
      </c>
      <c r="AO14" s="17"/>
      <c r="AP14" s="17"/>
      <c r="AQ14" s="18"/>
      <c r="BE14" s="166"/>
      <c r="BS14" s="12" t="s">
        <v>19</v>
      </c>
    </row>
    <row r="15" spans="1:73" ht="6.95" customHeight="1" x14ac:dyDescent="0.3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8"/>
      <c r="BE15" s="166"/>
      <c r="BS15" s="12" t="s">
        <v>4</v>
      </c>
    </row>
    <row r="16" spans="1:73" ht="14.45" customHeight="1" x14ac:dyDescent="0.3">
      <c r="B16" s="16"/>
      <c r="C16" s="17"/>
      <c r="D16" s="24" t="s">
        <v>34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30</v>
      </c>
      <c r="AL16" s="17"/>
      <c r="AM16" s="17"/>
      <c r="AN16" s="22" t="s">
        <v>3</v>
      </c>
      <c r="AO16" s="17"/>
      <c r="AP16" s="17"/>
      <c r="AQ16" s="18"/>
      <c r="BE16" s="166"/>
      <c r="BS16" s="12" t="s">
        <v>4</v>
      </c>
    </row>
    <row r="17" spans="2:71" ht="18.399999999999999" customHeight="1" x14ac:dyDescent="0.3">
      <c r="B17" s="16"/>
      <c r="C17" s="17"/>
      <c r="D17" s="17"/>
      <c r="E17" s="22" t="s">
        <v>24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31</v>
      </c>
      <c r="AL17" s="17"/>
      <c r="AM17" s="17"/>
      <c r="AN17" s="22" t="s">
        <v>3</v>
      </c>
      <c r="AO17" s="17"/>
      <c r="AP17" s="17"/>
      <c r="AQ17" s="18"/>
      <c r="BE17" s="166"/>
      <c r="BS17" s="12" t="s">
        <v>35</v>
      </c>
    </row>
    <row r="18" spans="2:71" ht="6.95" customHeight="1" x14ac:dyDescent="0.3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8"/>
      <c r="BE18" s="166"/>
      <c r="BS18" s="12" t="s">
        <v>7</v>
      </c>
    </row>
    <row r="19" spans="2:71" ht="14.45" customHeight="1" x14ac:dyDescent="0.3">
      <c r="B19" s="16"/>
      <c r="C19" s="17"/>
      <c r="D19" s="24" t="s">
        <v>36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30</v>
      </c>
      <c r="AL19" s="17"/>
      <c r="AM19" s="17"/>
      <c r="AN19" s="22" t="s">
        <v>3</v>
      </c>
      <c r="AO19" s="17"/>
      <c r="AP19" s="17"/>
      <c r="AQ19" s="18"/>
      <c r="BE19" s="166"/>
      <c r="BS19" s="12" t="s">
        <v>7</v>
      </c>
    </row>
    <row r="20" spans="2:71" ht="18.399999999999999" customHeight="1" x14ac:dyDescent="0.3">
      <c r="B20" s="16"/>
      <c r="C20" s="17"/>
      <c r="D20" s="17"/>
      <c r="E20" s="22" t="s">
        <v>24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31</v>
      </c>
      <c r="AL20" s="17"/>
      <c r="AM20" s="17"/>
      <c r="AN20" s="22" t="s">
        <v>3</v>
      </c>
      <c r="AO20" s="17"/>
      <c r="AP20" s="17"/>
      <c r="AQ20" s="18"/>
      <c r="BE20" s="166"/>
    </row>
    <row r="21" spans="2:71" ht="6.95" customHeight="1" x14ac:dyDescent="0.3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8"/>
      <c r="BE21" s="166"/>
    </row>
    <row r="22" spans="2:71" ht="15" x14ac:dyDescent="0.3">
      <c r="B22" s="16"/>
      <c r="C22" s="17"/>
      <c r="D22" s="24" t="s">
        <v>37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8"/>
      <c r="BE22" s="166"/>
    </row>
    <row r="23" spans="2:71" ht="22.5" customHeight="1" x14ac:dyDescent="0.3">
      <c r="B23" s="16"/>
      <c r="C23" s="17"/>
      <c r="D23" s="17"/>
      <c r="E23" s="175" t="s">
        <v>3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7"/>
      <c r="AP23" s="17"/>
      <c r="AQ23" s="18"/>
      <c r="BE23" s="166"/>
    </row>
    <row r="24" spans="2:71" ht="6.95" customHeight="1" x14ac:dyDescent="0.3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8"/>
      <c r="BE24" s="166"/>
    </row>
    <row r="25" spans="2:71" ht="6.95" customHeight="1" x14ac:dyDescent="0.3">
      <c r="B25" s="16"/>
      <c r="C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7"/>
      <c r="AQ25" s="18"/>
      <c r="BE25" s="166"/>
    </row>
    <row r="26" spans="2:71" ht="14.45" customHeight="1" x14ac:dyDescent="0.3">
      <c r="B26" s="16"/>
      <c r="C26" s="17"/>
      <c r="D26" s="28" t="s">
        <v>38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6">
        <f>ROUND(AG87,2)</f>
        <v>0</v>
      </c>
      <c r="AL26" s="168"/>
      <c r="AM26" s="168"/>
      <c r="AN26" s="168"/>
      <c r="AO26" s="168"/>
      <c r="AP26" s="17"/>
      <c r="AQ26" s="18"/>
      <c r="BE26" s="166"/>
    </row>
    <row r="27" spans="2:71" ht="14.45" customHeight="1" x14ac:dyDescent="0.3">
      <c r="B27" s="16"/>
      <c r="C27" s="17"/>
      <c r="D27" s="28" t="s">
        <v>39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6">
        <f>ROUND(AG90,2)</f>
        <v>0</v>
      </c>
      <c r="AL27" s="168"/>
      <c r="AM27" s="168"/>
      <c r="AN27" s="168"/>
      <c r="AO27" s="168"/>
      <c r="AP27" s="17"/>
      <c r="AQ27" s="18"/>
      <c r="BE27" s="166"/>
    </row>
    <row r="28" spans="2:71" s="1" customFormat="1" ht="6.95" customHeight="1" x14ac:dyDescent="0.3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  <c r="BE28" s="170"/>
    </row>
    <row r="29" spans="2:71" s="1" customFormat="1" ht="25.9" customHeight="1" x14ac:dyDescent="0.3">
      <c r="B29" s="29"/>
      <c r="C29" s="30"/>
      <c r="D29" s="32" t="s">
        <v>40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77">
        <f>ROUND(AK26+AK27,2)</f>
        <v>0</v>
      </c>
      <c r="AL29" s="178"/>
      <c r="AM29" s="178"/>
      <c r="AN29" s="178"/>
      <c r="AO29" s="178"/>
      <c r="AP29" s="30"/>
      <c r="AQ29" s="31"/>
      <c r="BE29" s="170"/>
    </row>
    <row r="30" spans="2:71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  <c r="BE30" s="170"/>
    </row>
    <row r="31" spans="2:71" s="2" customFormat="1" ht="14.45" customHeight="1" x14ac:dyDescent="0.3">
      <c r="B31" s="34"/>
      <c r="C31" s="35"/>
      <c r="D31" s="36" t="s">
        <v>41</v>
      </c>
      <c r="E31" s="35"/>
      <c r="F31" s="36" t="s">
        <v>42</v>
      </c>
      <c r="G31" s="35"/>
      <c r="H31" s="35"/>
      <c r="I31" s="35"/>
      <c r="J31" s="35"/>
      <c r="K31" s="35"/>
      <c r="L31" s="179">
        <v>0.21</v>
      </c>
      <c r="M31" s="180"/>
      <c r="N31" s="180"/>
      <c r="O31" s="180"/>
      <c r="P31" s="35"/>
      <c r="Q31" s="35"/>
      <c r="R31" s="35"/>
      <c r="S31" s="35"/>
      <c r="T31" s="38" t="s">
        <v>43</v>
      </c>
      <c r="U31" s="35"/>
      <c r="V31" s="35"/>
      <c r="W31" s="181">
        <f>ROUND(AZ87+SUM(CD91:CD95),2)</f>
        <v>0</v>
      </c>
      <c r="X31" s="180"/>
      <c r="Y31" s="180"/>
      <c r="Z31" s="180"/>
      <c r="AA31" s="180"/>
      <c r="AB31" s="180"/>
      <c r="AC31" s="180"/>
      <c r="AD31" s="180"/>
      <c r="AE31" s="180"/>
      <c r="AF31" s="35"/>
      <c r="AG31" s="35"/>
      <c r="AH31" s="35"/>
      <c r="AI31" s="35"/>
      <c r="AJ31" s="35"/>
      <c r="AK31" s="181">
        <f>ROUND(AV87+SUM(BY91:BY95),2)</f>
        <v>0</v>
      </c>
      <c r="AL31" s="180"/>
      <c r="AM31" s="180"/>
      <c r="AN31" s="180"/>
      <c r="AO31" s="180"/>
      <c r="AP31" s="35"/>
      <c r="AQ31" s="39"/>
      <c r="BE31" s="171"/>
    </row>
    <row r="32" spans="2:71" s="2" customFormat="1" ht="14.45" customHeight="1" x14ac:dyDescent="0.3">
      <c r="B32" s="34"/>
      <c r="C32" s="35"/>
      <c r="D32" s="35"/>
      <c r="E32" s="35"/>
      <c r="F32" s="36" t="s">
        <v>44</v>
      </c>
      <c r="G32" s="35"/>
      <c r="H32" s="35"/>
      <c r="I32" s="35"/>
      <c r="J32" s="35"/>
      <c r="K32" s="35"/>
      <c r="L32" s="179">
        <v>0.15</v>
      </c>
      <c r="M32" s="180"/>
      <c r="N32" s="180"/>
      <c r="O32" s="180"/>
      <c r="P32" s="35"/>
      <c r="Q32" s="35"/>
      <c r="R32" s="35"/>
      <c r="S32" s="35"/>
      <c r="T32" s="38" t="s">
        <v>43</v>
      </c>
      <c r="U32" s="35"/>
      <c r="V32" s="35"/>
      <c r="W32" s="181">
        <f>ROUND(BA87+SUM(CE91:CE95),2)</f>
        <v>0</v>
      </c>
      <c r="X32" s="180"/>
      <c r="Y32" s="180"/>
      <c r="Z32" s="180"/>
      <c r="AA32" s="180"/>
      <c r="AB32" s="180"/>
      <c r="AC32" s="180"/>
      <c r="AD32" s="180"/>
      <c r="AE32" s="180"/>
      <c r="AF32" s="35"/>
      <c r="AG32" s="35"/>
      <c r="AH32" s="35"/>
      <c r="AI32" s="35"/>
      <c r="AJ32" s="35"/>
      <c r="AK32" s="181">
        <f>ROUND(AW87+SUM(BZ91:BZ95),2)</f>
        <v>0</v>
      </c>
      <c r="AL32" s="180"/>
      <c r="AM32" s="180"/>
      <c r="AN32" s="180"/>
      <c r="AO32" s="180"/>
      <c r="AP32" s="35"/>
      <c r="AQ32" s="39"/>
      <c r="BE32" s="171"/>
    </row>
    <row r="33" spans="2:57" s="2" customFormat="1" ht="14.45" hidden="1" customHeight="1" x14ac:dyDescent="0.3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179">
        <v>0.21</v>
      </c>
      <c r="M33" s="180"/>
      <c r="N33" s="180"/>
      <c r="O33" s="180"/>
      <c r="P33" s="35"/>
      <c r="Q33" s="35"/>
      <c r="R33" s="35"/>
      <c r="S33" s="35"/>
      <c r="T33" s="38" t="s">
        <v>43</v>
      </c>
      <c r="U33" s="35"/>
      <c r="V33" s="35"/>
      <c r="W33" s="181">
        <f>ROUND(BB87+SUM(CF91:CF95),2)</f>
        <v>0</v>
      </c>
      <c r="X33" s="180"/>
      <c r="Y33" s="180"/>
      <c r="Z33" s="180"/>
      <c r="AA33" s="180"/>
      <c r="AB33" s="180"/>
      <c r="AC33" s="180"/>
      <c r="AD33" s="180"/>
      <c r="AE33" s="180"/>
      <c r="AF33" s="35"/>
      <c r="AG33" s="35"/>
      <c r="AH33" s="35"/>
      <c r="AI33" s="35"/>
      <c r="AJ33" s="35"/>
      <c r="AK33" s="181">
        <v>0</v>
      </c>
      <c r="AL33" s="180"/>
      <c r="AM33" s="180"/>
      <c r="AN33" s="180"/>
      <c r="AO33" s="180"/>
      <c r="AP33" s="35"/>
      <c r="AQ33" s="39"/>
      <c r="BE33" s="171"/>
    </row>
    <row r="34" spans="2:57" s="2" customFormat="1" ht="14.45" hidden="1" customHeight="1" x14ac:dyDescent="0.3">
      <c r="B34" s="34"/>
      <c r="C34" s="35"/>
      <c r="D34" s="35"/>
      <c r="E34" s="35"/>
      <c r="F34" s="36" t="s">
        <v>46</v>
      </c>
      <c r="G34" s="35"/>
      <c r="H34" s="35"/>
      <c r="I34" s="35"/>
      <c r="J34" s="35"/>
      <c r="K34" s="35"/>
      <c r="L34" s="179">
        <v>0.15</v>
      </c>
      <c r="M34" s="180"/>
      <c r="N34" s="180"/>
      <c r="O34" s="180"/>
      <c r="P34" s="35"/>
      <c r="Q34" s="35"/>
      <c r="R34" s="35"/>
      <c r="S34" s="35"/>
      <c r="T34" s="38" t="s">
        <v>43</v>
      </c>
      <c r="U34" s="35"/>
      <c r="V34" s="35"/>
      <c r="W34" s="181">
        <f>ROUND(BC87+SUM(CG91:CG95),2)</f>
        <v>0</v>
      </c>
      <c r="X34" s="180"/>
      <c r="Y34" s="180"/>
      <c r="Z34" s="180"/>
      <c r="AA34" s="180"/>
      <c r="AB34" s="180"/>
      <c r="AC34" s="180"/>
      <c r="AD34" s="180"/>
      <c r="AE34" s="180"/>
      <c r="AF34" s="35"/>
      <c r="AG34" s="35"/>
      <c r="AH34" s="35"/>
      <c r="AI34" s="35"/>
      <c r="AJ34" s="35"/>
      <c r="AK34" s="181">
        <v>0</v>
      </c>
      <c r="AL34" s="180"/>
      <c r="AM34" s="180"/>
      <c r="AN34" s="180"/>
      <c r="AO34" s="180"/>
      <c r="AP34" s="35"/>
      <c r="AQ34" s="39"/>
      <c r="BE34" s="171"/>
    </row>
    <row r="35" spans="2:57" s="2" customFormat="1" ht="14.45" hidden="1" customHeight="1" x14ac:dyDescent="0.3">
      <c r="B35" s="34"/>
      <c r="C35" s="35"/>
      <c r="D35" s="35"/>
      <c r="E35" s="35"/>
      <c r="F35" s="36" t="s">
        <v>47</v>
      </c>
      <c r="G35" s="35"/>
      <c r="H35" s="35"/>
      <c r="I35" s="35"/>
      <c r="J35" s="35"/>
      <c r="K35" s="35"/>
      <c r="L35" s="179">
        <v>0</v>
      </c>
      <c r="M35" s="180"/>
      <c r="N35" s="180"/>
      <c r="O35" s="180"/>
      <c r="P35" s="35"/>
      <c r="Q35" s="35"/>
      <c r="R35" s="35"/>
      <c r="S35" s="35"/>
      <c r="T35" s="38" t="s">
        <v>43</v>
      </c>
      <c r="U35" s="35"/>
      <c r="V35" s="35"/>
      <c r="W35" s="181">
        <f>ROUND(BD87+SUM(CH91:CH95),2)</f>
        <v>0</v>
      </c>
      <c r="X35" s="180"/>
      <c r="Y35" s="180"/>
      <c r="Z35" s="180"/>
      <c r="AA35" s="180"/>
      <c r="AB35" s="180"/>
      <c r="AC35" s="180"/>
      <c r="AD35" s="180"/>
      <c r="AE35" s="180"/>
      <c r="AF35" s="35"/>
      <c r="AG35" s="35"/>
      <c r="AH35" s="35"/>
      <c r="AI35" s="35"/>
      <c r="AJ35" s="35"/>
      <c r="AK35" s="181">
        <v>0</v>
      </c>
      <c r="AL35" s="180"/>
      <c r="AM35" s="180"/>
      <c r="AN35" s="180"/>
      <c r="AO35" s="180"/>
      <c r="AP35" s="35"/>
      <c r="AQ35" s="39"/>
    </row>
    <row r="36" spans="2:57" s="1" customFormat="1" ht="6.95" customHeight="1" x14ac:dyDescent="0.3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57" s="1" customFormat="1" ht="25.9" customHeight="1" x14ac:dyDescent="0.3">
      <c r="B37" s="29"/>
      <c r="C37" s="40"/>
      <c r="D37" s="41" t="s">
        <v>48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49</v>
      </c>
      <c r="U37" s="42"/>
      <c r="V37" s="42"/>
      <c r="W37" s="42"/>
      <c r="X37" s="208" t="s">
        <v>50</v>
      </c>
      <c r="Y37" s="183"/>
      <c r="Z37" s="183"/>
      <c r="AA37" s="183"/>
      <c r="AB37" s="183"/>
      <c r="AC37" s="42"/>
      <c r="AD37" s="42"/>
      <c r="AE37" s="42"/>
      <c r="AF37" s="42"/>
      <c r="AG37" s="42"/>
      <c r="AH37" s="42"/>
      <c r="AI37" s="42"/>
      <c r="AJ37" s="42"/>
      <c r="AK37" s="182">
        <f>SUM(AK29:AK35)</f>
        <v>0</v>
      </c>
      <c r="AL37" s="183"/>
      <c r="AM37" s="183"/>
      <c r="AN37" s="183"/>
      <c r="AO37" s="184"/>
      <c r="AP37" s="40"/>
      <c r="AQ37" s="31"/>
    </row>
    <row r="38" spans="2:57" s="1" customFormat="1" ht="14.4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57" x14ac:dyDescent="0.3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8"/>
    </row>
    <row r="40" spans="2:57" x14ac:dyDescent="0.3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8"/>
    </row>
    <row r="41" spans="2:57" x14ac:dyDescent="0.3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8"/>
    </row>
    <row r="42" spans="2:57" x14ac:dyDescent="0.3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8"/>
    </row>
    <row r="43" spans="2:57" x14ac:dyDescent="0.3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8"/>
    </row>
    <row r="44" spans="2:57" x14ac:dyDescent="0.3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8"/>
    </row>
    <row r="45" spans="2:57" x14ac:dyDescent="0.3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8"/>
    </row>
    <row r="46" spans="2:57" x14ac:dyDescent="0.3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8"/>
    </row>
    <row r="47" spans="2:57" x14ac:dyDescent="0.3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8"/>
    </row>
    <row r="48" spans="2:57" x14ac:dyDescent="0.3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8"/>
    </row>
    <row r="49" spans="2:43" s="1" customFormat="1" ht="15" x14ac:dyDescent="0.3">
      <c r="B49" s="29"/>
      <c r="C49" s="30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52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 x14ac:dyDescent="0.3">
      <c r="B50" s="16"/>
      <c r="C50" s="17"/>
      <c r="D50" s="4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48"/>
      <c r="AA50" s="17"/>
      <c r="AB50" s="17"/>
      <c r="AC50" s="4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48"/>
      <c r="AP50" s="17"/>
      <c r="AQ50" s="18"/>
    </row>
    <row r="51" spans="2:43" x14ac:dyDescent="0.3">
      <c r="B51" s="16"/>
      <c r="C51" s="17"/>
      <c r="D51" s="4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48"/>
      <c r="AA51" s="17"/>
      <c r="AB51" s="17"/>
      <c r="AC51" s="4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48"/>
      <c r="AP51" s="17"/>
      <c r="AQ51" s="18"/>
    </row>
    <row r="52" spans="2:43" x14ac:dyDescent="0.3">
      <c r="B52" s="16"/>
      <c r="C52" s="17"/>
      <c r="D52" s="4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48"/>
      <c r="AA52" s="17"/>
      <c r="AB52" s="17"/>
      <c r="AC52" s="4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48"/>
      <c r="AP52" s="17"/>
      <c r="AQ52" s="18"/>
    </row>
    <row r="53" spans="2:43" x14ac:dyDescent="0.3">
      <c r="B53" s="16"/>
      <c r="C53" s="17"/>
      <c r="D53" s="4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48"/>
      <c r="AA53" s="17"/>
      <c r="AB53" s="17"/>
      <c r="AC53" s="4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48"/>
      <c r="AP53" s="17"/>
      <c r="AQ53" s="18"/>
    </row>
    <row r="54" spans="2:43" x14ac:dyDescent="0.3">
      <c r="B54" s="16"/>
      <c r="C54" s="17"/>
      <c r="D54" s="4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48"/>
      <c r="AA54" s="17"/>
      <c r="AB54" s="17"/>
      <c r="AC54" s="4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48"/>
      <c r="AP54" s="17"/>
      <c r="AQ54" s="18"/>
    </row>
    <row r="55" spans="2:43" x14ac:dyDescent="0.3">
      <c r="B55" s="16"/>
      <c r="C55" s="17"/>
      <c r="D55" s="4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48"/>
      <c r="AA55" s="17"/>
      <c r="AB55" s="17"/>
      <c r="AC55" s="4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48"/>
      <c r="AP55" s="17"/>
      <c r="AQ55" s="18"/>
    </row>
    <row r="56" spans="2:43" x14ac:dyDescent="0.3">
      <c r="B56" s="16"/>
      <c r="C56" s="17"/>
      <c r="D56" s="4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48"/>
      <c r="AA56" s="17"/>
      <c r="AB56" s="17"/>
      <c r="AC56" s="4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48"/>
      <c r="AP56" s="17"/>
      <c r="AQ56" s="18"/>
    </row>
    <row r="57" spans="2:43" x14ac:dyDescent="0.3">
      <c r="B57" s="16"/>
      <c r="C57" s="17"/>
      <c r="D57" s="4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48"/>
      <c r="AA57" s="17"/>
      <c r="AB57" s="17"/>
      <c r="AC57" s="4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48"/>
      <c r="AP57" s="17"/>
      <c r="AQ57" s="18"/>
    </row>
    <row r="58" spans="2:43" s="1" customFormat="1" ht="15" x14ac:dyDescent="0.3">
      <c r="B58" s="29"/>
      <c r="C58" s="30"/>
      <c r="D58" s="49" t="s">
        <v>53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54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53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54</v>
      </c>
      <c r="AN58" s="50"/>
      <c r="AO58" s="52"/>
      <c r="AP58" s="30"/>
      <c r="AQ58" s="31"/>
    </row>
    <row r="59" spans="2:43" x14ac:dyDescent="0.3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8"/>
    </row>
    <row r="60" spans="2:43" s="1" customFormat="1" ht="15" x14ac:dyDescent="0.3">
      <c r="B60" s="29"/>
      <c r="C60" s="30"/>
      <c r="D60" s="44" t="s">
        <v>55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56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 x14ac:dyDescent="0.3">
      <c r="B61" s="16"/>
      <c r="C61" s="17"/>
      <c r="D61" s="4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48"/>
      <c r="AA61" s="17"/>
      <c r="AB61" s="17"/>
      <c r="AC61" s="4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48"/>
      <c r="AP61" s="17"/>
      <c r="AQ61" s="18"/>
    </row>
    <row r="62" spans="2:43" x14ac:dyDescent="0.3">
      <c r="B62" s="16"/>
      <c r="C62" s="17"/>
      <c r="D62" s="4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48"/>
      <c r="AA62" s="17"/>
      <c r="AB62" s="17"/>
      <c r="AC62" s="4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48"/>
      <c r="AP62" s="17"/>
      <c r="AQ62" s="18"/>
    </row>
    <row r="63" spans="2:43" x14ac:dyDescent="0.3">
      <c r="B63" s="16"/>
      <c r="C63" s="17"/>
      <c r="D63" s="4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48"/>
      <c r="AA63" s="17"/>
      <c r="AB63" s="17"/>
      <c r="AC63" s="4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48"/>
      <c r="AP63" s="17"/>
      <c r="AQ63" s="18"/>
    </row>
    <row r="64" spans="2:43" x14ac:dyDescent="0.3">
      <c r="B64" s="16"/>
      <c r="C64" s="17"/>
      <c r="D64" s="4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48"/>
      <c r="AA64" s="17"/>
      <c r="AB64" s="17"/>
      <c r="AC64" s="4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48"/>
      <c r="AP64" s="17"/>
      <c r="AQ64" s="18"/>
    </row>
    <row r="65" spans="2:43" x14ac:dyDescent="0.3">
      <c r="B65" s="16"/>
      <c r="C65" s="17"/>
      <c r="D65" s="4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48"/>
      <c r="AA65" s="17"/>
      <c r="AB65" s="17"/>
      <c r="AC65" s="4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48"/>
      <c r="AP65" s="17"/>
      <c r="AQ65" s="18"/>
    </row>
    <row r="66" spans="2:43" x14ac:dyDescent="0.3">
      <c r="B66" s="16"/>
      <c r="C66" s="17"/>
      <c r="D66" s="4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48"/>
      <c r="AA66" s="17"/>
      <c r="AB66" s="17"/>
      <c r="AC66" s="4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48"/>
      <c r="AP66" s="17"/>
      <c r="AQ66" s="18"/>
    </row>
    <row r="67" spans="2:43" x14ac:dyDescent="0.3">
      <c r="B67" s="16"/>
      <c r="C67" s="17"/>
      <c r="D67" s="4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48"/>
      <c r="AA67" s="17"/>
      <c r="AB67" s="17"/>
      <c r="AC67" s="4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48"/>
      <c r="AP67" s="17"/>
      <c r="AQ67" s="18"/>
    </row>
    <row r="68" spans="2:43" x14ac:dyDescent="0.3">
      <c r="B68" s="16"/>
      <c r="C68" s="17"/>
      <c r="D68" s="4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48"/>
      <c r="AA68" s="17"/>
      <c r="AB68" s="17"/>
      <c r="AC68" s="4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48"/>
      <c r="AP68" s="17"/>
      <c r="AQ68" s="18"/>
    </row>
    <row r="69" spans="2:43" s="1" customFormat="1" ht="15" x14ac:dyDescent="0.3">
      <c r="B69" s="29"/>
      <c r="C69" s="30"/>
      <c r="D69" s="49" t="s">
        <v>53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54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53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54</v>
      </c>
      <c r="AN69" s="50"/>
      <c r="AO69" s="52"/>
      <c r="AP69" s="30"/>
      <c r="AQ69" s="31"/>
    </row>
    <row r="70" spans="2:43" s="1" customFormat="1" ht="6.95" customHeight="1" x14ac:dyDescent="0.3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 x14ac:dyDescent="0.3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 x14ac:dyDescent="0.3">
      <c r="B76" s="29"/>
      <c r="C76" s="167" t="s">
        <v>57</v>
      </c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201"/>
      <c r="S76" s="201"/>
      <c r="T76" s="201"/>
      <c r="U76" s="201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1"/>
      <c r="AK76" s="201"/>
      <c r="AL76" s="201"/>
      <c r="AM76" s="201"/>
      <c r="AN76" s="201"/>
      <c r="AO76" s="201"/>
      <c r="AP76" s="201"/>
      <c r="AQ76" s="31"/>
    </row>
    <row r="77" spans="2:43" s="3" customFormat="1" ht="14.45" customHeight="1" x14ac:dyDescent="0.3">
      <c r="B77" s="59"/>
      <c r="C77" s="24" t="s">
        <v>14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54T0_29/2016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 x14ac:dyDescent="0.3">
      <c r="B78" s="62"/>
      <c r="C78" s="63" t="s">
        <v>17</v>
      </c>
      <c r="D78" s="64"/>
      <c r="E78" s="64"/>
      <c r="F78" s="64"/>
      <c r="G78" s="64"/>
      <c r="H78" s="64"/>
      <c r="I78" s="64"/>
      <c r="J78" s="64"/>
      <c r="K78" s="64"/>
      <c r="L78" s="202" t="str">
        <f>K6</f>
        <v>29/2016 - Sokolská</v>
      </c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203"/>
      <c r="Z78" s="203"/>
      <c r="AA78" s="203"/>
      <c r="AB78" s="203"/>
      <c r="AC78" s="203"/>
      <c r="AD78" s="203"/>
      <c r="AE78" s="203"/>
      <c r="AF78" s="203"/>
      <c r="AG78" s="203"/>
      <c r="AH78" s="203"/>
      <c r="AI78" s="203"/>
      <c r="AJ78" s="203"/>
      <c r="AK78" s="203"/>
      <c r="AL78" s="203"/>
      <c r="AM78" s="203"/>
      <c r="AN78" s="203"/>
      <c r="AO78" s="203"/>
      <c r="AP78" s="64"/>
      <c r="AQ78" s="65"/>
    </row>
    <row r="79" spans="2:43" s="1" customFormat="1" ht="6.95" customHeight="1" x14ac:dyDescent="0.3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ht="15" x14ac:dyDescent="0.3">
      <c r="B80" s="29"/>
      <c r="C80" s="24" t="s">
        <v>23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 xml:space="preserve"> 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4" t="s">
        <v>25</v>
      </c>
      <c r="AJ80" s="30"/>
      <c r="AK80" s="30"/>
      <c r="AL80" s="30"/>
      <c r="AM80" s="67" t="str">
        <f>IF(AN8= "","",AN8)</f>
        <v>3.3.2016</v>
      </c>
      <c r="AN80" s="30"/>
      <c r="AO80" s="30"/>
      <c r="AP80" s="30"/>
      <c r="AQ80" s="31"/>
    </row>
    <row r="81" spans="1:89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1:89" s="1" customFormat="1" ht="15" x14ac:dyDescent="0.3">
      <c r="B82" s="29"/>
      <c r="C82" s="24" t="s">
        <v>29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 xml:space="preserve"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4" t="s">
        <v>34</v>
      </c>
      <c r="AJ82" s="30"/>
      <c r="AK82" s="30"/>
      <c r="AL82" s="30"/>
      <c r="AM82" s="204" t="str">
        <f>IF(E17="","",E17)</f>
        <v xml:space="preserve"> </v>
      </c>
      <c r="AN82" s="201"/>
      <c r="AO82" s="201"/>
      <c r="AP82" s="201"/>
      <c r="AQ82" s="31"/>
      <c r="AS82" s="205" t="s">
        <v>58</v>
      </c>
      <c r="AT82" s="206"/>
      <c r="AU82" s="45"/>
      <c r="AV82" s="45"/>
      <c r="AW82" s="45"/>
      <c r="AX82" s="45"/>
      <c r="AY82" s="45"/>
      <c r="AZ82" s="45"/>
      <c r="BA82" s="45"/>
      <c r="BB82" s="45"/>
      <c r="BC82" s="45"/>
      <c r="BD82" s="46"/>
    </row>
    <row r="83" spans="1:89" s="1" customFormat="1" ht="15" x14ac:dyDescent="0.3">
      <c r="B83" s="29"/>
      <c r="C83" s="24" t="s">
        <v>32</v>
      </c>
      <c r="D83" s="30"/>
      <c r="E83" s="30"/>
      <c r="F83" s="30"/>
      <c r="G83" s="30"/>
      <c r="H83" s="30"/>
      <c r="I83" s="30"/>
      <c r="J83" s="30"/>
      <c r="K83" s="30"/>
      <c r="L83" s="60" t="str">
        <f>IF(E14= "Vyplň údaj","",E14)</f>
        <v/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4" t="s">
        <v>36</v>
      </c>
      <c r="AJ83" s="30"/>
      <c r="AK83" s="30"/>
      <c r="AL83" s="30"/>
      <c r="AM83" s="204" t="str">
        <f>IF(E20="","",E20)</f>
        <v xml:space="preserve"> </v>
      </c>
      <c r="AN83" s="201"/>
      <c r="AO83" s="201"/>
      <c r="AP83" s="201"/>
      <c r="AQ83" s="31"/>
      <c r="AS83" s="207"/>
      <c r="AT83" s="201"/>
      <c r="AU83" s="30"/>
      <c r="AV83" s="30"/>
      <c r="AW83" s="30"/>
      <c r="AX83" s="30"/>
      <c r="AY83" s="30"/>
      <c r="AZ83" s="30"/>
      <c r="BA83" s="30"/>
      <c r="BB83" s="30"/>
      <c r="BC83" s="30"/>
      <c r="BD83" s="68"/>
    </row>
    <row r="84" spans="1:89" s="1" customFormat="1" ht="10.9" customHeight="1" x14ac:dyDescent="0.3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207"/>
      <c r="AT84" s="201"/>
      <c r="AU84" s="30"/>
      <c r="AV84" s="30"/>
      <c r="AW84" s="30"/>
      <c r="AX84" s="30"/>
      <c r="AY84" s="30"/>
      <c r="AZ84" s="30"/>
      <c r="BA84" s="30"/>
      <c r="BB84" s="30"/>
      <c r="BC84" s="30"/>
      <c r="BD84" s="68"/>
    </row>
    <row r="85" spans="1:89" s="1" customFormat="1" ht="29.25" customHeight="1" x14ac:dyDescent="0.3">
      <c r="B85" s="29"/>
      <c r="C85" s="189" t="s">
        <v>59</v>
      </c>
      <c r="D85" s="190"/>
      <c r="E85" s="190"/>
      <c r="F85" s="190"/>
      <c r="G85" s="190"/>
      <c r="H85" s="69"/>
      <c r="I85" s="191" t="s">
        <v>60</v>
      </c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1" t="s">
        <v>61</v>
      </c>
      <c r="AH85" s="190"/>
      <c r="AI85" s="190"/>
      <c r="AJ85" s="190"/>
      <c r="AK85" s="190"/>
      <c r="AL85" s="190"/>
      <c r="AM85" s="190"/>
      <c r="AN85" s="191" t="s">
        <v>62</v>
      </c>
      <c r="AO85" s="190"/>
      <c r="AP85" s="192"/>
      <c r="AQ85" s="31"/>
      <c r="AS85" s="70" t="s">
        <v>63</v>
      </c>
      <c r="AT85" s="71" t="s">
        <v>64</v>
      </c>
      <c r="AU85" s="71" t="s">
        <v>65</v>
      </c>
      <c r="AV85" s="71" t="s">
        <v>66</v>
      </c>
      <c r="AW85" s="71" t="s">
        <v>67</v>
      </c>
      <c r="AX85" s="71" t="s">
        <v>68</v>
      </c>
      <c r="AY85" s="71" t="s">
        <v>69</v>
      </c>
      <c r="AZ85" s="71" t="s">
        <v>70</v>
      </c>
      <c r="BA85" s="71" t="s">
        <v>71</v>
      </c>
      <c r="BB85" s="71" t="s">
        <v>72</v>
      </c>
      <c r="BC85" s="71" t="s">
        <v>73</v>
      </c>
      <c r="BD85" s="72" t="s">
        <v>74</v>
      </c>
    </row>
    <row r="86" spans="1:89" s="1" customFormat="1" ht="10.9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3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1:89" s="4" customFormat="1" ht="32.450000000000003" customHeight="1" x14ac:dyDescent="0.3">
      <c r="B87" s="62"/>
      <c r="C87" s="74" t="s">
        <v>75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196">
        <f>ROUND(AG88,2)</f>
        <v>0</v>
      </c>
      <c r="AH87" s="196"/>
      <c r="AI87" s="196"/>
      <c r="AJ87" s="196"/>
      <c r="AK87" s="196"/>
      <c r="AL87" s="196"/>
      <c r="AM87" s="196"/>
      <c r="AN87" s="197">
        <f>SUM(AG87,AT87)</f>
        <v>0</v>
      </c>
      <c r="AO87" s="197"/>
      <c r="AP87" s="197"/>
      <c r="AQ87" s="65"/>
      <c r="AS87" s="76">
        <f>ROUND(AS88,2)</f>
        <v>0</v>
      </c>
      <c r="AT87" s="77">
        <f>ROUND(SUM(AV87:AW87),2)</f>
        <v>0</v>
      </c>
      <c r="AU87" s="78">
        <f>ROUND(AU88,5)</f>
        <v>0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80" t="s">
        <v>76</v>
      </c>
      <c r="BT87" s="80" t="s">
        <v>77</v>
      </c>
      <c r="BU87" s="81" t="s">
        <v>78</v>
      </c>
      <c r="BV87" s="80" t="s">
        <v>79</v>
      </c>
      <c r="BW87" s="80" t="s">
        <v>80</v>
      </c>
      <c r="BX87" s="80" t="s">
        <v>81</v>
      </c>
    </row>
    <row r="88" spans="1:89" s="5" customFormat="1" ht="37.5" customHeight="1" x14ac:dyDescent="0.3">
      <c r="A88" s="151" t="s">
        <v>479</v>
      </c>
      <c r="B88" s="82"/>
      <c r="C88" s="83"/>
      <c r="D88" s="195" t="s">
        <v>82</v>
      </c>
      <c r="E88" s="194"/>
      <c r="F88" s="194"/>
      <c r="G88" s="194"/>
      <c r="H88" s="194"/>
      <c r="I88" s="84"/>
      <c r="J88" s="195" t="s">
        <v>83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3">
        <f>'29-2016 - Sokolská'!M30</f>
        <v>0</v>
      </c>
      <c r="AH88" s="194"/>
      <c r="AI88" s="194"/>
      <c r="AJ88" s="194"/>
      <c r="AK88" s="194"/>
      <c r="AL88" s="194"/>
      <c r="AM88" s="194"/>
      <c r="AN88" s="193">
        <f>SUM(AG88,AT88)</f>
        <v>0</v>
      </c>
      <c r="AO88" s="194"/>
      <c r="AP88" s="194"/>
      <c r="AQ88" s="85"/>
      <c r="AS88" s="86">
        <f>'29-2016 - Sokolská'!M28</f>
        <v>0</v>
      </c>
      <c r="AT88" s="87">
        <f>ROUND(SUM(AV88:AW88),2)</f>
        <v>0</v>
      </c>
      <c r="AU88" s="88">
        <f>'29-2016 - Sokolská'!W127</f>
        <v>0</v>
      </c>
      <c r="AV88" s="87">
        <f>'29-2016 - Sokolská'!M32</f>
        <v>0</v>
      </c>
      <c r="AW88" s="87">
        <f>'29-2016 - Sokolská'!M33</f>
        <v>0</v>
      </c>
      <c r="AX88" s="87">
        <f>'29-2016 - Sokolská'!M34</f>
        <v>0</v>
      </c>
      <c r="AY88" s="87">
        <f>'29-2016 - Sokolská'!M35</f>
        <v>0</v>
      </c>
      <c r="AZ88" s="87">
        <f>'29-2016 - Sokolská'!H32</f>
        <v>0</v>
      </c>
      <c r="BA88" s="87">
        <f>'29-2016 - Sokolská'!H33</f>
        <v>0</v>
      </c>
      <c r="BB88" s="87">
        <f>'29-2016 - Sokolská'!H34</f>
        <v>0</v>
      </c>
      <c r="BC88" s="87">
        <f>'29-2016 - Sokolská'!H35</f>
        <v>0</v>
      </c>
      <c r="BD88" s="89">
        <f>'29-2016 - Sokolská'!H36</f>
        <v>0</v>
      </c>
      <c r="BT88" s="90" t="s">
        <v>22</v>
      </c>
      <c r="BV88" s="90" t="s">
        <v>79</v>
      </c>
      <c r="BW88" s="90" t="s">
        <v>84</v>
      </c>
      <c r="BX88" s="90" t="s">
        <v>80</v>
      </c>
    </row>
    <row r="89" spans="1:89" x14ac:dyDescent="0.3">
      <c r="B89" s="16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8"/>
    </row>
    <row r="90" spans="1:89" s="1" customFormat="1" ht="30" customHeight="1" x14ac:dyDescent="0.3">
      <c r="B90" s="29"/>
      <c r="C90" s="163"/>
      <c r="D90" s="159"/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98"/>
      <c r="AH90" s="186"/>
      <c r="AI90" s="186"/>
      <c r="AJ90" s="186"/>
      <c r="AK90" s="186"/>
      <c r="AL90" s="186"/>
      <c r="AM90" s="186"/>
      <c r="AN90" s="198"/>
      <c r="AO90" s="186"/>
      <c r="AP90" s="186"/>
      <c r="AQ90" s="31"/>
      <c r="AS90" s="70" t="s">
        <v>85</v>
      </c>
      <c r="AT90" s="71" t="s">
        <v>86</v>
      </c>
      <c r="AU90" s="71" t="s">
        <v>41</v>
      </c>
      <c r="AV90" s="72" t="s">
        <v>64</v>
      </c>
    </row>
    <row r="91" spans="1:89" s="1" customFormat="1" ht="19.899999999999999" customHeight="1" x14ac:dyDescent="0.3">
      <c r="B91" s="29"/>
      <c r="C91" s="159"/>
      <c r="D91" s="164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9"/>
      <c r="Z91" s="159"/>
      <c r="AA91" s="159"/>
      <c r="AB91" s="159"/>
      <c r="AC91" s="159"/>
      <c r="AD91" s="159"/>
      <c r="AE91" s="159"/>
      <c r="AF91" s="159"/>
      <c r="AG91" s="187"/>
      <c r="AH91" s="186"/>
      <c r="AI91" s="186"/>
      <c r="AJ91" s="186"/>
      <c r="AK91" s="186"/>
      <c r="AL91" s="186"/>
      <c r="AM91" s="186"/>
      <c r="AN91" s="188"/>
      <c r="AO91" s="186"/>
      <c r="AP91" s="186"/>
      <c r="AQ91" s="31"/>
      <c r="AS91" s="91">
        <v>0</v>
      </c>
      <c r="AT91" s="92" t="s">
        <v>88</v>
      </c>
      <c r="AU91" s="92" t="s">
        <v>42</v>
      </c>
      <c r="AV91" s="93">
        <f>ROUND(IF(AU91="základní",AG91*L31,IF(AU91="snížená",AG91*L32,0)),2)</f>
        <v>0</v>
      </c>
      <c r="BV91" s="12" t="s">
        <v>89</v>
      </c>
      <c r="BY91" s="94">
        <f>IF(AU91="základní",AV91,0)</f>
        <v>0</v>
      </c>
      <c r="BZ91" s="94">
        <f>IF(AU91="snížená",AV91,0)</f>
        <v>0</v>
      </c>
      <c r="CA91" s="94">
        <v>0</v>
      </c>
      <c r="CB91" s="94">
        <v>0</v>
      </c>
      <c r="CC91" s="94">
        <v>0</v>
      </c>
      <c r="CD91" s="94">
        <f>IF(AU91="základní",AG91,0)</f>
        <v>0</v>
      </c>
      <c r="CE91" s="94">
        <f>IF(AU91="snížená",AG91,0)</f>
        <v>0</v>
      </c>
      <c r="CF91" s="94">
        <f>IF(AU91="zákl. přenesená",AG91,0)</f>
        <v>0</v>
      </c>
      <c r="CG91" s="94">
        <f>IF(AU91="sníž. přenesená",AG91,0)</f>
        <v>0</v>
      </c>
      <c r="CH91" s="94">
        <f>IF(AU91="nulová",AG91,0)</f>
        <v>0</v>
      </c>
      <c r="CI91" s="12">
        <f>IF(AU91="základní",1,IF(AU91="snížená",2,IF(AU91="zákl. přenesená",4,IF(AU91="sníž. přenesená",5,3))))</f>
        <v>1</v>
      </c>
      <c r="CJ91" s="12">
        <f>IF(AT91="stavební čast",1,IF(8891="investiční čast",2,3))</f>
        <v>1</v>
      </c>
      <c r="CK91" s="12" t="str">
        <f>IF(D91="Vyplň vlastní","","x")</f>
        <v>x</v>
      </c>
    </row>
    <row r="92" spans="1:89" s="1" customFormat="1" ht="19.899999999999999" customHeight="1" x14ac:dyDescent="0.3">
      <c r="B92" s="29"/>
      <c r="C92" s="159"/>
      <c r="D92" s="185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59"/>
      <c r="AD92" s="159"/>
      <c r="AE92" s="159"/>
      <c r="AF92" s="159"/>
      <c r="AG92" s="187"/>
      <c r="AH92" s="186"/>
      <c r="AI92" s="186"/>
      <c r="AJ92" s="186"/>
      <c r="AK92" s="186"/>
      <c r="AL92" s="186"/>
      <c r="AM92" s="186"/>
      <c r="AN92" s="188"/>
      <c r="AO92" s="186"/>
      <c r="AP92" s="186"/>
      <c r="AQ92" s="31"/>
      <c r="AS92" s="95">
        <v>0</v>
      </c>
      <c r="AT92" s="96" t="s">
        <v>88</v>
      </c>
      <c r="AU92" s="96" t="s">
        <v>42</v>
      </c>
      <c r="AV92" s="97">
        <f>ROUND(IF(AU92="nulová",0,IF(OR(AU92="základní",AU92="zákl. přenesená"),AG92*L31,AG92*L32)),2)</f>
        <v>0</v>
      </c>
      <c r="BV92" s="12" t="s">
        <v>90</v>
      </c>
      <c r="BY92" s="94">
        <f>IF(AU92="základní",AV92,0)</f>
        <v>0</v>
      </c>
      <c r="BZ92" s="94">
        <f>IF(AU92="snížená",AV92,0)</f>
        <v>0</v>
      </c>
      <c r="CA92" s="94">
        <f>IF(AU92="zákl. přenesená",AV92,0)</f>
        <v>0</v>
      </c>
      <c r="CB92" s="94">
        <f>IF(AU92="sníž. přenesená",AV92,0)</f>
        <v>0</v>
      </c>
      <c r="CC92" s="94">
        <f>IF(AU92="nulová",AV92,0)</f>
        <v>0</v>
      </c>
      <c r="CD92" s="94">
        <f>IF(AU92="základní",AG92,0)</f>
        <v>0</v>
      </c>
      <c r="CE92" s="94">
        <f>IF(AU92="snížená",AG92,0)</f>
        <v>0</v>
      </c>
      <c r="CF92" s="94">
        <f>IF(AU92="zákl. přenesená",AG92,0)</f>
        <v>0</v>
      </c>
      <c r="CG92" s="94">
        <f>IF(AU92="sníž. přenesená",AG92,0)</f>
        <v>0</v>
      </c>
      <c r="CH92" s="94">
        <f>IF(AU92="nulová",AG92,0)</f>
        <v>0</v>
      </c>
      <c r="CI92" s="12">
        <f>IF(AU92="základní",1,IF(AU92="snížená",2,IF(AU92="zákl. přenesená",4,IF(AU92="sníž. přenesená",5,3))))</f>
        <v>1</v>
      </c>
      <c r="CJ92" s="12">
        <f>IF(AT92="stavební čast",1,IF(8892="investiční čast",2,3))</f>
        <v>1</v>
      </c>
      <c r="CK92" s="12" t="str">
        <f>IF(D92="Vyplň vlastní","","x")</f>
        <v>x</v>
      </c>
    </row>
    <row r="93" spans="1:89" s="1" customFormat="1" ht="19.899999999999999" customHeight="1" x14ac:dyDescent="0.3">
      <c r="B93" s="29"/>
      <c r="C93" s="159"/>
      <c r="D93" s="185"/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86"/>
      <c r="V93" s="186"/>
      <c r="W93" s="186"/>
      <c r="X93" s="186"/>
      <c r="Y93" s="186"/>
      <c r="Z93" s="186"/>
      <c r="AA93" s="186"/>
      <c r="AB93" s="186"/>
      <c r="AC93" s="159"/>
      <c r="AD93" s="159"/>
      <c r="AE93" s="159"/>
      <c r="AF93" s="159"/>
      <c r="AG93" s="187"/>
      <c r="AH93" s="186"/>
      <c r="AI93" s="186"/>
      <c r="AJ93" s="186"/>
      <c r="AK93" s="186"/>
      <c r="AL93" s="186"/>
      <c r="AM93" s="186"/>
      <c r="AN93" s="188"/>
      <c r="AO93" s="186"/>
      <c r="AP93" s="186"/>
      <c r="AQ93" s="31"/>
      <c r="AS93" s="95">
        <v>0</v>
      </c>
      <c r="AT93" s="96" t="s">
        <v>88</v>
      </c>
      <c r="AU93" s="96" t="s">
        <v>42</v>
      </c>
      <c r="AV93" s="97">
        <f>ROUND(IF(AU93="nulová",0,IF(OR(AU93="základní",AU93="zákl. přenesená"),AG93*L31,AG93*L32)),2)</f>
        <v>0</v>
      </c>
      <c r="BV93" s="12" t="s">
        <v>90</v>
      </c>
      <c r="BY93" s="94">
        <f>IF(AU93="základní",AV93,0)</f>
        <v>0</v>
      </c>
      <c r="BZ93" s="94">
        <f>IF(AU93="snížená",AV93,0)</f>
        <v>0</v>
      </c>
      <c r="CA93" s="94">
        <f>IF(AU93="zákl. přenesená",AV93,0)</f>
        <v>0</v>
      </c>
      <c r="CB93" s="94">
        <f>IF(AU93="sníž. přenesená",AV93,0)</f>
        <v>0</v>
      </c>
      <c r="CC93" s="94">
        <f>IF(AU93="nulová",AV93,0)</f>
        <v>0</v>
      </c>
      <c r="CD93" s="94">
        <f>IF(AU93="základní",AG93,0)</f>
        <v>0</v>
      </c>
      <c r="CE93" s="94">
        <f>IF(AU93="snížená",AG93,0)</f>
        <v>0</v>
      </c>
      <c r="CF93" s="94">
        <f>IF(AU93="zákl. přenesená",AG93,0)</f>
        <v>0</v>
      </c>
      <c r="CG93" s="94">
        <f>IF(AU93="sníž. přenesená",AG93,0)</f>
        <v>0</v>
      </c>
      <c r="CH93" s="94">
        <f>IF(AU93="nulová",AG93,0)</f>
        <v>0</v>
      </c>
      <c r="CI93" s="12">
        <f>IF(AU93="základní",1,IF(AU93="snížená",2,IF(AU93="zákl. přenesená",4,IF(AU93="sníž. přenesená",5,3))))</f>
        <v>1</v>
      </c>
      <c r="CJ93" s="12">
        <f>IF(AT93="stavební čast",1,IF(8893="investiční čast",2,3))</f>
        <v>1</v>
      </c>
      <c r="CK93" s="12" t="str">
        <f>IF(D93="Vyplň vlastní","","x")</f>
        <v>x</v>
      </c>
    </row>
    <row r="94" spans="1:89" s="1" customFormat="1" ht="19.899999999999999" customHeight="1" x14ac:dyDescent="0.3">
      <c r="B94" s="29"/>
      <c r="C94" s="159"/>
      <c r="D94" s="185"/>
      <c r="E94" s="186"/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6"/>
      <c r="U94" s="186"/>
      <c r="V94" s="186"/>
      <c r="W94" s="186"/>
      <c r="X94" s="186"/>
      <c r="Y94" s="186"/>
      <c r="Z94" s="186"/>
      <c r="AA94" s="186"/>
      <c r="AB94" s="186"/>
      <c r="AC94" s="159"/>
      <c r="AD94" s="159"/>
      <c r="AE94" s="159"/>
      <c r="AF94" s="159"/>
      <c r="AG94" s="187"/>
      <c r="AH94" s="186"/>
      <c r="AI94" s="186"/>
      <c r="AJ94" s="186"/>
      <c r="AK94" s="186"/>
      <c r="AL94" s="186"/>
      <c r="AM94" s="186"/>
      <c r="AN94" s="188"/>
      <c r="AO94" s="186"/>
      <c r="AP94" s="186"/>
      <c r="AQ94" s="31"/>
      <c r="AS94" s="98">
        <v>0</v>
      </c>
      <c r="AT94" s="99" t="s">
        <v>88</v>
      </c>
      <c r="AU94" s="99" t="s">
        <v>42</v>
      </c>
      <c r="AV94" s="100">
        <f>ROUND(IF(AU94="nulová",0,IF(OR(AU94="základní",AU94="zákl. přenesená"),AG94*L31,AG94*L32)),2)</f>
        <v>0</v>
      </c>
      <c r="BV94" s="12" t="s">
        <v>90</v>
      </c>
      <c r="BY94" s="94">
        <f>IF(AU94="základní",AV94,0)</f>
        <v>0</v>
      </c>
      <c r="BZ94" s="94">
        <f>IF(AU94="snížená",AV94,0)</f>
        <v>0</v>
      </c>
      <c r="CA94" s="94">
        <f>IF(AU94="zákl. přenesená",AV94,0)</f>
        <v>0</v>
      </c>
      <c r="CB94" s="94">
        <f>IF(AU94="sníž. přenesená",AV94,0)</f>
        <v>0</v>
      </c>
      <c r="CC94" s="94">
        <f>IF(AU94="nulová",AV94,0)</f>
        <v>0</v>
      </c>
      <c r="CD94" s="94">
        <f>IF(AU94="základní",AG94,0)</f>
        <v>0</v>
      </c>
      <c r="CE94" s="94">
        <f>IF(AU94="snížená",AG94,0)</f>
        <v>0</v>
      </c>
      <c r="CF94" s="94">
        <f>IF(AU94="zákl. přenesená",AG94,0)</f>
        <v>0</v>
      </c>
      <c r="CG94" s="94">
        <f>IF(AU94="sníž. přenesená",AG94,0)</f>
        <v>0</v>
      </c>
      <c r="CH94" s="94">
        <f>IF(AU94="nulová",AG94,0)</f>
        <v>0</v>
      </c>
      <c r="CI94" s="12">
        <f>IF(AU94="základní",1,IF(AU94="snížená",2,IF(AU94="zákl. přenesená",4,IF(AU94="sníž. přenesená",5,3))))</f>
        <v>1</v>
      </c>
      <c r="CJ94" s="12">
        <f>IF(AT94="stavební čast",1,IF(8894="investiční čast",2,3))</f>
        <v>1</v>
      </c>
      <c r="CK94" s="12" t="str">
        <f>IF(D94="Vyplň vlastní","","x")</f>
        <v>x</v>
      </c>
    </row>
    <row r="95" spans="1:89" s="1" customFormat="1" ht="10.9" customHeight="1" x14ac:dyDescent="0.3"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1"/>
    </row>
    <row r="96" spans="1:89" s="1" customFormat="1" ht="30" customHeight="1" x14ac:dyDescent="0.3">
      <c r="B96" s="29"/>
      <c r="C96" s="101" t="s">
        <v>485</v>
      </c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99">
        <f>ROUND(AG87+AG90,2)</f>
        <v>0</v>
      </c>
      <c r="AH96" s="199"/>
      <c r="AI96" s="199"/>
      <c r="AJ96" s="199"/>
      <c r="AK96" s="199"/>
      <c r="AL96" s="199"/>
      <c r="AM96" s="199"/>
      <c r="AN96" s="199">
        <f>AN87+AN90</f>
        <v>0</v>
      </c>
      <c r="AO96" s="199"/>
      <c r="AP96" s="199"/>
      <c r="AQ96" s="31"/>
    </row>
    <row r="97" spans="2:43" s="1" customFormat="1" ht="6.95" customHeight="1" x14ac:dyDescent="0.3"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5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29-2016 - Sokolská'!C2" tooltip="29-2016 - Sokolská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9"/>
  <sheetViews>
    <sheetView showGridLines="0" tabSelected="1" workbookViewId="0">
      <pane ySplit="1" topLeftCell="A229" activePane="bottomLeft" state="frozen"/>
      <selection pane="bottomLeft" activeCell="F244" sqref="F244:I24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56"/>
      <c r="B1" s="154"/>
      <c r="C1" s="154"/>
      <c r="D1" s="155" t="s">
        <v>1</v>
      </c>
      <c r="E1" s="154"/>
      <c r="F1" s="152" t="s">
        <v>480</v>
      </c>
      <c r="G1" s="152"/>
      <c r="H1" s="232" t="s">
        <v>481</v>
      </c>
      <c r="I1" s="232"/>
      <c r="J1" s="232"/>
      <c r="K1" s="232"/>
      <c r="L1" s="152" t="s">
        <v>482</v>
      </c>
      <c r="M1" s="154"/>
      <c r="N1" s="154"/>
      <c r="O1" s="155" t="s">
        <v>91</v>
      </c>
      <c r="P1" s="154"/>
      <c r="Q1" s="154"/>
      <c r="R1" s="154"/>
      <c r="S1" s="152" t="s">
        <v>483</v>
      </c>
      <c r="T1" s="152"/>
      <c r="U1" s="156"/>
      <c r="V1" s="156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50000000000003" customHeight="1" x14ac:dyDescent="0.3">
      <c r="C2" s="165" t="s">
        <v>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200" t="s">
        <v>6</v>
      </c>
      <c r="T2" s="166"/>
      <c r="U2" s="166"/>
      <c r="V2" s="166"/>
      <c r="W2" s="166"/>
      <c r="X2" s="166"/>
      <c r="Y2" s="166"/>
      <c r="Z2" s="166"/>
      <c r="AA2" s="166"/>
      <c r="AB2" s="166"/>
      <c r="AC2" s="166"/>
      <c r="AT2" s="12" t="s">
        <v>84</v>
      </c>
    </row>
    <row r="3" spans="1:66" ht="6.95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92</v>
      </c>
    </row>
    <row r="4" spans="1:66" ht="36.950000000000003" customHeight="1" x14ac:dyDescent="0.3">
      <c r="B4" s="16"/>
      <c r="C4" s="167" t="s">
        <v>93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8"/>
      <c r="T4" s="19" t="s">
        <v>11</v>
      </c>
      <c r="AT4" s="12" t="s">
        <v>4</v>
      </c>
    </row>
    <row r="5" spans="1:66" ht="6.95" customHeight="1" x14ac:dyDescent="0.3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</row>
    <row r="6" spans="1:66" ht="25.35" customHeight="1" x14ac:dyDescent="0.3">
      <c r="B6" s="16"/>
      <c r="C6" s="17"/>
      <c r="D6" s="24" t="s">
        <v>17</v>
      </c>
      <c r="E6" s="17"/>
      <c r="F6" s="209" t="str">
        <f>'Rekapitulace stavby'!K6</f>
        <v>29/2016 - Sokolská</v>
      </c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7"/>
      <c r="R6" s="18"/>
    </row>
    <row r="7" spans="1:66" s="1" customFormat="1" ht="32.85" customHeight="1" x14ac:dyDescent="0.3">
      <c r="B7" s="29"/>
      <c r="C7" s="30"/>
      <c r="D7" s="23" t="s">
        <v>94</v>
      </c>
      <c r="E7" s="30"/>
      <c r="F7" s="173" t="s">
        <v>18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30"/>
      <c r="R7" s="31"/>
    </row>
    <row r="8" spans="1:66" s="1" customFormat="1" ht="14.45" customHeight="1" x14ac:dyDescent="0.3">
      <c r="B8" s="29"/>
      <c r="C8" s="30"/>
      <c r="D8" s="24" t="s">
        <v>20</v>
      </c>
      <c r="E8" s="30"/>
      <c r="F8" s="22" t="s">
        <v>3</v>
      </c>
      <c r="G8" s="30"/>
      <c r="H8" s="30"/>
      <c r="I8" s="30"/>
      <c r="J8" s="30"/>
      <c r="K8" s="30"/>
      <c r="L8" s="30"/>
      <c r="M8" s="24" t="s">
        <v>21</v>
      </c>
      <c r="N8" s="30"/>
      <c r="O8" s="22" t="s">
        <v>3</v>
      </c>
      <c r="P8" s="30"/>
      <c r="Q8" s="30"/>
      <c r="R8" s="31"/>
    </row>
    <row r="9" spans="1:66" s="1" customFormat="1" ht="14.45" customHeight="1" x14ac:dyDescent="0.3">
      <c r="B9" s="29"/>
      <c r="C9" s="30"/>
      <c r="D9" s="24" t="s">
        <v>23</v>
      </c>
      <c r="E9" s="30"/>
      <c r="F9" s="22" t="s">
        <v>24</v>
      </c>
      <c r="G9" s="30"/>
      <c r="H9" s="30"/>
      <c r="I9" s="30"/>
      <c r="J9" s="30"/>
      <c r="K9" s="30"/>
      <c r="L9" s="30"/>
      <c r="M9" s="24" t="s">
        <v>25</v>
      </c>
      <c r="N9" s="30"/>
      <c r="O9" s="210" t="str">
        <f>'Rekapitulace stavby'!AN8</f>
        <v>3.3.2016</v>
      </c>
      <c r="P9" s="201"/>
      <c r="Q9" s="30"/>
      <c r="R9" s="31"/>
    </row>
    <row r="10" spans="1:66" s="1" customFormat="1" ht="10.9" customHeight="1" x14ac:dyDescent="0.3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66" s="1" customFormat="1" ht="14.45" customHeight="1" x14ac:dyDescent="0.3">
      <c r="B11" s="29"/>
      <c r="C11" s="30"/>
      <c r="D11" s="24" t="s">
        <v>29</v>
      </c>
      <c r="E11" s="30"/>
      <c r="F11" s="30"/>
      <c r="G11" s="30"/>
      <c r="H11" s="30"/>
      <c r="I11" s="30"/>
      <c r="J11" s="30"/>
      <c r="K11" s="30"/>
      <c r="L11" s="30"/>
      <c r="M11" s="24" t="s">
        <v>30</v>
      </c>
      <c r="N11" s="30"/>
      <c r="O11" s="172" t="str">
        <f>IF('Rekapitulace stavby'!AN10="","",'Rekapitulace stavby'!AN10)</f>
        <v/>
      </c>
      <c r="P11" s="201"/>
      <c r="Q11" s="30"/>
      <c r="R11" s="31"/>
    </row>
    <row r="12" spans="1:66" s="1" customFormat="1" ht="18" customHeight="1" x14ac:dyDescent="0.3">
      <c r="B12" s="29"/>
      <c r="C12" s="30"/>
      <c r="D12" s="30"/>
      <c r="E12" s="22" t="str">
        <f>IF('Rekapitulace stavby'!E11="","",'Rekapitulace stavby'!E11)</f>
        <v xml:space="preserve"> </v>
      </c>
      <c r="F12" s="30"/>
      <c r="G12" s="30"/>
      <c r="H12" s="30"/>
      <c r="I12" s="30"/>
      <c r="J12" s="30"/>
      <c r="K12" s="30"/>
      <c r="L12" s="30"/>
      <c r="M12" s="24" t="s">
        <v>31</v>
      </c>
      <c r="N12" s="30"/>
      <c r="O12" s="172" t="str">
        <f>IF('Rekapitulace stavby'!AN11="","",'Rekapitulace stavby'!AN11)</f>
        <v/>
      </c>
      <c r="P12" s="201"/>
      <c r="Q12" s="30"/>
      <c r="R12" s="31"/>
    </row>
    <row r="13" spans="1:66" s="1" customFormat="1" ht="6.95" customHeight="1" x14ac:dyDescent="0.3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66" s="1" customFormat="1" ht="14.45" customHeight="1" x14ac:dyDescent="0.3">
      <c r="B14" s="29"/>
      <c r="C14" s="30"/>
      <c r="D14" s="24" t="s">
        <v>32</v>
      </c>
      <c r="E14" s="30"/>
      <c r="F14" s="30"/>
      <c r="G14" s="30"/>
      <c r="H14" s="30"/>
      <c r="I14" s="30"/>
      <c r="J14" s="30"/>
      <c r="K14" s="30"/>
      <c r="L14" s="30"/>
      <c r="M14" s="24" t="s">
        <v>30</v>
      </c>
      <c r="N14" s="30"/>
      <c r="O14" s="211" t="str">
        <f>IF('Rekapitulace stavby'!AN13="","",'Rekapitulace stavby'!AN13)</f>
        <v>Vyplň údaj</v>
      </c>
      <c r="P14" s="201"/>
      <c r="Q14" s="30"/>
      <c r="R14" s="31"/>
    </row>
    <row r="15" spans="1:66" s="1" customFormat="1" ht="18" customHeight="1" x14ac:dyDescent="0.3">
      <c r="B15" s="29"/>
      <c r="C15" s="30"/>
      <c r="D15" s="30"/>
      <c r="E15" s="211" t="str">
        <f>IF('Rekapitulace stavby'!E14="","",'Rekapitulace stavby'!E14)</f>
        <v>Vyplň údaj</v>
      </c>
      <c r="F15" s="201"/>
      <c r="G15" s="201"/>
      <c r="H15" s="201"/>
      <c r="I15" s="201"/>
      <c r="J15" s="201"/>
      <c r="K15" s="201"/>
      <c r="L15" s="201"/>
      <c r="M15" s="24" t="s">
        <v>31</v>
      </c>
      <c r="N15" s="30"/>
      <c r="O15" s="211" t="str">
        <f>IF('Rekapitulace stavby'!AN14="","",'Rekapitulace stavby'!AN14)</f>
        <v>Vyplň údaj</v>
      </c>
      <c r="P15" s="201"/>
      <c r="Q15" s="30"/>
      <c r="R15" s="31"/>
    </row>
    <row r="16" spans="1:66" s="1" customFormat="1" ht="6.95" customHeight="1" x14ac:dyDescent="0.3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8" s="1" customFormat="1" ht="14.45" customHeight="1" x14ac:dyDescent="0.3">
      <c r="B17" s="29"/>
      <c r="C17" s="30"/>
      <c r="D17" s="24" t="s">
        <v>34</v>
      </c>
      <c r="E17" s="30"/>
      <c r="F17" s="30"/>
      <c r="G17" s="30"/>
      <c r="H17" s="30"/>
      <c r="I17" s="30"/>
      <c r="J17" s="30"/>
      <c r="K17" s="30"/>
      <c r="L17" s="30"/>
      <c r="M17" s="24" t="s">
        <v>30</v>
      </c>
      <c r="N17" s="30"/>
      <c r="O17" s="172" t="str">
        <f>IF('Rekapitulace stavby'!AN16="","",'Rekapitulace stavby'!AN16)</f>
        <v/>
      </c>
      <c r="P17" s="201"/>
      <c r="Q17" s="30"/>
      <c r="R17" s="31"/>
    </row>
    <row r="18" spans="2:18" s="1" customFormat="1" ht="18" customHeight="1" x14ac:dyDescent="0.3">
      <c r="B18" s="29"/>
      <c r="C18" s="30"/>
      <c r="D18" s="30"/>
      <c r="E18" s="22" t="str">
        <f>IF('Rekapitulace stavby'!E17="","",'Rekapitulace stavby'!E17)</f>
        <v xml:space="preserve"> </v>
      </c>
      <c r="F18" s="30"/>
      <c r="G18" s="30"/>
      <c r="H18" s="30"/>
      <c r="I18" s="30"/>
      <c r="J18" s="30"/>
      <c r="K18" s="30"/>
      <c r="L18" s="30"/>
      <c r="M18" s="24" t="s">
        <v>31</v>
      </c>
      <c r="N18" s="30"/>
      <c r="O18" s="172" t="str">
        <f>IF('Rekapitulace stavby'!AN17="","",'Rekapitulace stavby'!AN17)</f>
        <v/>
      </c>
      <c r="P18" s="201"/>
      <c r="Q18" s="30"/>
      <c r="R18" s="31"/>
    </row>
    <row r="19" spans="2:18" s="1" customFormat="1" ht="6.95" customHeight="1" x14ac:dyDescent="0.3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spans="2:18" s="1" customFormat="1" ht="14.45" customHeight="1" x14ac:dyDescent="0.3">
      <c r="B20" s="29"/>
      <c r="C20" s="30"/>
      <c r="D20" s="24" t="s">
        <v>36</v>
      </c>
      <c r="E20" s="30"/>
      <c r="F20" s="30"/>
      <c r="G20" s="30"/>
      <c r="H20" s="30"/>
      <c r="I20" s="30"/>
      <c r="J20" s="30"/>
      <c r="K20" s="30"/>
      <c r="L20" s="30"/>
      <c r="M20" s="24" t="s">
        <v>30</v>
      </c>
      <c r="N20" s="30"/>
      <c r="O20" s="172" t="str">
        <f>IF('Rekapitulace stavby'!AN19="","",'Rekapitulace stavby'!AN19)</f>
        <v/>
      </c>
      <c r="P20" s="201"/>
      <c r="Q20" s="30"/>
      <c r="R20" s="31"/>
    </row>
    <row r="21" spans="2:18" s="1" customFormat="1" ht="18" customHeight="1" x14ac:dyDescent="0.3">
      <c r="B21" s="29"/>
      <c r="C21" s="30"/>
      <c r="D21" s="30"/>
      <c r="E21" s="22" t="str">
        <f>IF('Rekapitulace stavby'!E20="","",'Rekapitulace stavby'!E20)</f>
        <v xml:space="preserve"> </v>
      </c>
      <c r="F21" s="30"/>
      <c r="G21" s="30"/>
      <c r="H21" s="30"/>
      <c r="I21" s="30"/>
      <c r="J21" s="30"/>
      <c r="K21" s="30"/>
      <c r="L21" s="30"/>
      <c r="M21" s="24" t="s">
        <v>31</v>
      </c>
      <c r="N21" s="30"/>
      <c r="O21" s="172" t="str">
        <f>IF('Rekapitulace stavby'!AN20="","",'Rekapitulace stavby'!AN20)</f>
        <v/>
      </c>
      <c r="P21" s="201"/>
      <c r="Q21" s="30"/>
      <c r="R21" s="31"/>
    </row>
    <row r="22" spans="2:18" s="1" customFormat="1" ht="6.95" customHeight="1" x14ac:dyDescent="0.3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spans="2:18" s="1" customFormat="1" ht="14.45" customHeight="1" x14ac:dyDescent="0.3">
      <c r="B23" s="29"/>
      <c r="C23" s="30"/>
      <c r="D23" s="24" t="s">
        <v>37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22.5" customHeight="1" x14ac:dyDescent="0.3">
      <c r="B24" s="29"/>
      <c r="C24" s="30"/>
      <c r="D24" s="30"/>
      <c r="E24" s="175" t="s">
        <v>3</v>
      </c>
      <c r="F24" s="201"/>
      <c r="G24" s="201"/>
      <c r="H24" s="201"/>
      <c r="I24" s="201"/>
      <c r="J24" s="201"/>
      <c r="K24" s="201"/>
      <c r="L24" s="201"/>
      <c r="M24" s="30"/>
      <c r="N24" s="30"/>
      <c r="O24" s="30"/>
      <c r="P24" s="30"/>
      <c r="Q24" s="30"/>
      <c r="R24" s="31"/>
    </row>
    <row r="25" spans="2:18" s="1" customFormat="1" ht="6.95" customHeigh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2:18" s="1" customFormat="1" ht="6.95" customHeight="1" x14ac:dyDescent="0.3">
      <c r="B26" s="29"/>
      <c r="C26" s="3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0"/>
      <c r="R26" s="31"/>
    </row>
    <row r="27" spans="2:18" s="1" customFormat="1" ht="14.45" customHeight="1" x14ac:dyDescent="0.3">
      <c r="B27" s="29"/>
      <c r="C27" s="30"/>
      <c r="D27" s="103" t="s">
        <v>95</v>
      </c>
      <c r="E27" s="30"/>
      <c r="F27" s="30"/>
      <c r="G27" s="30"/>
      <c r="H27" s="30"/>
      <c r="I27" s="30"/>
      <c r="J27" s="30"/>
      <c r="K27" s="30"/>
      <c r="L27" s="30"/>
      <c r="M27" s="176">
        <f>N88</f>
        <v>0</v>
      </c>
      <c r="N27" s="201"/>
      <c r="O27" s="201"/>
      <c r="P27" s="201"/>
      <c r="Q27" s="30"/>
      <c r="R27" s="31"/>
    </row>
    <row r="28" spans="2:18" s="1" customFormat="1" ht="14.45" customHeight="1" x14ac:dyDescent="0.3">
      <c r="B28" s="29"/>
      <c r="C28" s="30"/>
      <c r="D28" s="28" t="s">
        <v>87</v>
      </c>
      <c r="E28" s="30"/>
      <c r="F28" s="30"/>
      <c r="G28" s="30"/>
      <c r="H28" s="30"/>
      <c r="I28" s="30"/>
      <c r="J28" s="30"/>
      <c r="K28" s="30"/>
      <c r="L28" s="30"/>
      <c r="M28" s="176">
        <f>N102</f>
        <v>0</v>
      </c>
      <c r="N28" s="201"/>
      <c r="O28" s="201"/>
      <c r="P28" s="201"/>
      <c r="Q28" s="30"/>
      <c r="R28" s="31"/>
    </row>
    <row r="29" spans="2:18" s="1" customFormat="1" ht="6.95" customHeight="1" x14ac:dyDescent="0.3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1"/>
    </row>
    <row r="30" spans="2:18" s="1" customFormat="1" ht="25.35" customHeight="1" x14ac:dyDescent="0.3">
      <c r="B30" s="29"/>
      <c r="C30" s="30"/>
      <c r="D30" s="104" t="s">
        <v>40</v>
      </c>
      <c r="E30" s="30"/>
      <c r="F30" s="30"/>
      <c r="G30" s="30"/>
      <c r="H30" s="30"/>
      <c r="I30" s="30"/>
      <c r="J30" s="30"/>
      <c r="K30" s="30"/>
      <c r="L30" s="30"/>
      <c r="M30" s="212">
        <f>ROUND(M27+M28,2)</f>
        <v>0</v>
      </c>
      <c r="N30" s="201"/>
      <c r="O30" s="201"/>
      <c r="P30" s="201"/>
      <c r="Q30" s="30"/>
      <c r="R30" s="31"/>
    </row>
    <row r="31" spans="2:18" s="1" customFormat="1" ht="6.95" customHeight="1" x14ac:dyDescent="0.3">
      <c r="B31" s="29"/>
      <c r="C31" s="30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30"/>
      <c r="R31" s="31"/>
    </row>
    <row r="32" spans="2:18" s="1" customFormat="1" ht="14.45" customHeight="1" x14ac:dyDescent="0.3">
      <c r="B32" s="29"/>
      <c r="C32" s="30"/>
      <c r="D32" s="36" t="s">
        <v>41</v>
      </c>
      <c r="E32" s="36" t="s">
        <v>42</v>
      </c>
      <c r="F32" s="37">
        <v>0.21</v>
      </c>
      <c r="G32" s="105" t="s">
        <v>43</v>
      </c>
      <c r="H32" s="213">
        <f>(SUM(BE102:BE109)+SUM(BE127:BE287))</f>
        <v>0</v>
      </c>
      <c r="I32" s="201"/>
      <c r="J32" s="201"/>
      <c r="K32" s="30"/>
      <c r="L32" s="30"/>
      <c r="M32" s="213">
        <f>ROUND((SUM(BE102:BE109)+SUM(BE127:BE287)), 2)*F32</f>
        <v>0</v>
      </c>
      <c r="N32" s="201"/>
      <c r="O32" s="201"/>
      <c r="P32" s="201"/>
      <c r="Q32" s="30"/>
      <c r="R32" s="31"/>
    </row>
    <row r="33" spans="2:18" s="1" customFormat="1" ht="14.45" customHeight="1" x14ac:dyDescent="0.3">
      <c r="B33" s="29"/>
      <c r="C33" s="30"/>
      <c r="D33" s="30"/>
      <c r="E33" s="36" t="s">
        <v>44</v>
      </c>
      <c r="F33" s="37">
        <v>0.15</v>
      </c>
      <c r="G33" s="105" t="s">
        <v>43</v>
      </c>
      <c r="H33" s="213">
        <f>(SUM(BF102:BF109)+SUM(BF127:BF287))</f>
        <v>0</v>
      </c>
      <c r="I33" s="201"/>
      <c r="J33" s="201"/>
      <c r="K33" s="30"/>
      <c r="L33" s="30"/>
      <c r="M33" s="213">
        <f>ROUND((SUM(BF102:BF109)+SUM(BF127:BF287)), 2)*F33</f>
        <v>0</v>
      </c>
      <c r="N33" s="201"/>
      <c r="O33" s="201"/>
      <c r="P33" s="201"/>
      <c r="Q33" s="30"/>
      <c r="R33" s="31"/>
    </row>
    <row r="34" spans="2:18" s="1" customFormat="1" ht="14.45" hidden="1" customHeight="1" x14ac:dyDescent="0.3">
      <c r="B34" s="29"/>
      <c r="C34" s="30"/>
      <c r="D34" s="30"/>
      <c r="E34" s="36" t="s">
        <v>45</v>
      </c>
      <c r="F34" s="37">
        <v>0.21</v>
      </c>
      <c r="G34" s="105" t="s">
        <v>43</v>
      </c>
      <c r="H34" s="213">
        <f>(SUM(BG102:BG109)+SUM(BG127:BG287))</f>
        <v>0</v>
      </c>
      <c r="I34" s="201"/>
      <c r="J34" s="201"/>
      <c r="K34" s="30"/>
      <c r="L34" s="30"/>
      <c r="M34" s="213">
        <v>0</v>
      </c>
      <c r="N34" s="201"/>
      <c r="O34" s="201"/>
      <c r="P34" s="201"/>
      <c r="Q34" s="30"/>
      <c r="R34" s="31"/>
    </row>
    <row r="35" spans="2:18" s="1" customFormat="1" ht="14.45" hidden="1" customHeight="1" x14ac:dyDescent="0.3">
      <c r="B35" s="29"/>
      <c r="C35" s="30"/>
      <c r="D35" s="30"/>
      <c r="E35" s="36" t="s">
        <v>46</v>
      </c>
      <c r="F35" s="37">
        <v>0.15</v>
      </c>
      <c r="G35" s="105" t="s">
        <v>43</v>
      </c>
      <c r="H35" s="213">
        <f>(SUM(BH102:BH109)+SUM(BH127:BH287))</f>
        <v>0</v>
      </c>
      <c r="I35" s="201"/>
      <c r="J35" s="201"/>
      <c r="K35" s="30"/>
      <c r="L35" s="30"/>
      <c r="M35" s="213">
        <v>0</v>
      </c>
      <c r="N35" s="201"/>
      <c r="O35" s="201"/>
      <c r="P35" s="201"/>
      <c r="Q35" s="30"/>
      <c r="R35" s="31"/>
    </row>
    <row r="36" spans="2:18" s="1" customFormat="1" ht="14.45" hidden="1" customHeight="1" x14ac:dyDescent="0.3">
      <c r="B36" s="29"/>
      <c r="C36" s="30"/>
      <c r="D36" s="30"/>
      <c r="E36" s="36" t="s">
        <v>47</v>
      </c>
      <c r="F36" s="37">
        <v>0</v>
      </c>
      <c r="G36" s="105" t="s">
        <v>43</v>
      </c>
      <c r="H36" s="213">
        <f>(SUM(BI102:BI109)+SUM(BI127:BI287))</f>
        <v>0</v>
      </c>
      <c r="I36" s="201"/>
      <c r="J36" s="201"/>
      <c r="K36" s="30"/>
      <c r="L36" s="30"/>
      <c r="M36" s="213">
        <v>0</v>
      </c>
      <c r="N36" s="201"/>
      <c r="O36" s="201"/>
      <c r="P36" s="201"/>
      <c r="Q36" s="30"/>
      <c r="R36" s="31"/>
    </row>
    <row r="37" spans="2:18" s="1" customFormat="1" ht="6.95" customHeight="1" x14ac:dyDescent="0.3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spans="2:18" s="1" customFormat="1" ht="25.35" customHeight="1" x14ac:dyDescent="0.3">
      <c r="B38" s="29"/>
      <c r="C38" s="102"/>
      <c r="D38" s="106" t="s">
        <v>48</v>
      </c>
      <c r="E38" s="69"/>
      <c r="F38" s="69"/>
      <c r="G38" s="107" t="s">
        <v>49</v>
      </c>
      <c r="H38" s="108" t="s">
        <v>50</v>
      </c>
      <c r="I38" s="69"/>
      <c r="J38" s="69"/>
      <c r="K38" s="69"/>
      <c r="L38" s="214">
        <f>SUM(M30:M36)</f>
        <v>0</v>
      </c>
      <c r="M38" s="190"/>
      <c r="N38" s="190"/>
      <c r="O38" s="190"/>
      <c r="P38" s="192"/>
      <c r="Q38" s="102"/>
      <c r="R38" s="31"/>
    </row>
    <row r="39" spans="2:18" s="1" customFormat="1" ht="14.45" customHeight="1" x14ac:dyDescent="0.3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2:18" s="1" customFormat="1" ht="14.45" customHeight="1" x14ac:dyDescent="0.3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 x14ac:dyDescent="0.3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/>
    </row>
    <row r="42" spans="2:18" x14ac:dyDescent="0.3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8"/>
    </row>
    <row r="43" spans="2:18" x14ac:dyDescent="0.3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/>
    </row>
    <row r="44" spans="2:18" x14ac:dyDescent="0.3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8"/>
    </row>
    <row r="45" spans="2:18" x14ac:dyDescent="0.3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8"/>
    </row>
    <row r="46" spans="2:18" x14ac:dyDescent="0.3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/>
    </row>
    <row r="47" spans="2:18" x14ac:dyDescent="0.3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8"/>
    </row>
    <row r="48" spans="2:18" x14ac:dyDescent="0.3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8"/>
    </row>
    <row r="49" spans="2:18" x14ac:dyDescent="0.3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8"/>
    </row>
    <row r="50" spans="2:18" s="1" customFormat="1" ht="15" x14ac:dyDescent="0.3">
      <c r="B50" s="29"/>
      <c r="C50" s="30"/>
      <c r="D50" s="44" t="s">
        <v>51</v>
      </c>
      <c r="E50" s="45"/>
      <c r="F50" s="45"/>
      <c r="G50" s="45"/>
      <c r="H50" s="46"/>
      <c r="I50" s="30"/>
      <c r="J50" s="44" t="s">
        <v>52</v>
      </c>
      <c r="K50" s="45"/>
      <c r="L50" s="45"/>
      <c r="M50" s="45"/>
      <c r="N50" s="45"/>
      <c r="O50" s="45"/>
      <c r="P50" s="46"/>
      <c r="Q50" s="30"/>
      <c r="R50" s="31"/>
    </row>
    <row r="51" spans="2:18" x14ac:dyDescent="0.3">
      <c r="B51" s="16"/>
      <c r="C51" s="17"/>
      <c r="D51" s="47"/>
      <c r="E51" s="17"/>
      <c r="F51" s="17"/>
      <c r="G51" s="17"/>
      <c r="H51" s="48"/>
      <c r="I51" s="17"/>
      <c r="J51" s="47"/>
      <c r="K51" s="17"/>
      <c r="L51" s="17"/>
      <c r="M51" s="17"/>
      <c r="N51" s="17"/>
      <c r="O51" s="17"/>
      <c r="P51" s="48"/>
      <c r="Q51" s="17"/>
      <c r="R51" s="18"/>
    </row>
    <row r="52" spans="2:18" x14ac:dyDescent="0.3">
      <c r="B52" s="16"/>
      <c r="C52" s="17"/>
      <c r="D52" s="47"/>
      <c r="E52" s="17"/>
      <c r="F52" s="17"/>
      <c r="G52" s="17"/>
      <c r="H52" s="48"/>
      <c r="I52" s="17"/>
      <c r="J52" s="47"/>
      <c r="K52" s="17"/>
      <c r="L52" s="17"/>
      <c r="M52" s="17"/>
      <c r="N52" s="17"/>
      <c r="O52" s="17"/>
      <c r="P52" s="48"/>
      <c r="Q52" s="17"/>
      <c r="R52" s="18"/>
    </row>
    <row r="53" spans="2:18" x14ac:dyDescent="0.3">
      <c r="B53" s="16"/>
      <c r="C53" s="17"/>
      <c r="D53" s="47"/>
      <c r="E53" s="17"/>
      <c r="F53" s="17"/>
      <c r="G53" s="17"/>
      <c r="H53" s="48"/>
      <c r="I53" s="17"/>
      <c r="J53" s="47"/>
      <c r="K53" s="17"/>
      <c r="L53" s="17"/>
      <c r="M53" s="17"/>
      <c r="N53" s="17"/>
      <c r="O53" s="17"/>
      <c r="P53" s="48"/>
      <c r="Q53" s="17"/>
      <c r="R53" s="18"/>
    </row>
    <row r="54" spans="2:18" x14ac:dyDescent="0.3">
      <c r="B54" s="16"/>
      <c r="C54" s="17"/>
      <c r="D54" s="47"/>
      <c r="E54" s="17"/>
      <c r="F54" s="17"/>
      <c r="G54" s="17"/>
      <c r="H54" s="48"/>
      <c r="I54" s="17"/>
      <c r="J54" s="47"/>
      <c r="K54" s="17"/>
      <c r="L54" s="17"/>
      <c r="M54" s="17"/>
      <c r="N54" s="17"/>
      <c r="O54" s="17"/>
      <c r="P54" s="48"/>
      <c r="Q54" s="17"/>
      <c r="R54" s="18"/>
    </row>
    <row r="55" spans="2:18" x14ac:dyDescent="0.3">
      <c r="B55" s="16"/>
      <c r="C55" s="17"/>
      <c r="D55" s="47"/>
      <c r="E55" s="17"/>
      <c r="F55" s="17"/>
      <c r="G55" s="17"/>
      <c r="H55" s="48"/>
      <c r="I55" s="17"/>
      <c r="J55" s="47"/>
      <c r="K55" s="17"/>
      <c r="L55" s="17"/>
      <c r="M55" s="17"/>
      <c r="N55" s="17"/>
      <c r="O55" s="17"/>
      <c r="P55" s="48"/>
      <c r="Q55" s="17"/>
      <c r="R55" s="18"/>
    </row>
    <row r="56" spans="2:18" x14ac:dyDescent="0.3">
      <c r="B56" s="16"/>
      <c r="C56" s="17"/>
      <c r="D56" s="47"/>
      <c r="E56" s="17"/>
      <c r="F56" s="17"/>
      <c r="G56" s="17"/>
      <c r="H56" s="48"/>
      <c r="I56" s="17"/>
      <c r="J56" s="47"/>
      <c r="K56" s="17"/>
      <c r="L56" s="17"/>
      <c r="M56" s="17"/>
      <c r="N56" s="17"/>
      <c r="O56" s="17"/>
      <c r="P56" s="48"/>
      <c r="Q56" s="17"/>
      <c r="R56" s="18"/>
    </row>
    <row r="57" spans="2:18" x14ac:dyDescent="0.3">
      <c r="B57" s="16"/>
      <c r="C57" s="17"/>
      <c r="D57" s="47"/>
      <c r="E57" s="17"/>
      <c r="F57" s="17"/>
      <c r="G57" s="17"/>
      <c r="H57" s="48"/>
      <c r="I57" s="17"/>
      <c r="J57" s="47"/>
      <c r="K57" s="17"/>
      <c r="L57" s="17"/>
      <c r="M57" s="17"/>
      <c r="N57" s="17"/>
      <c r="O57" s="17"/>
      <c r="P57" s="48"/>
      <c r="Q57" s="17"/>
      <c r="R57" s="18"/>
    </row>
    <row r="58" spans="2:18" x14ac:dyDescent="0.3">
      <c r="B58" s="16"/>
      <c r="C58" s="17"/>
      <c r="D58" s="47"/>
      <c r="E58" s="17"/>
      <c r="F58" s="17"/>
      <c r="G58" s="17"/>
      <c r="H58" s="48"/>
      <c r="I58" s="17"/>
      <c r="J58" s="47"/>
      <c r="K58" s="17"/>
      <c r="L58" s="17"/>
      <c r="M58" s="17"/>
      <c r="N58" s="17"/>
      <c r="O58" s="17"/>
      <c r="P58" s="48"/>
      <c r="Q58" s="17"/>
      <c r="R58" s="18"/>
    </row>
    <row r="59" spans="2:18" s="1" customFormat="1" ht="15" x14ac:dyDescent="0.3">
      <c r="B59" s="29"/>
      <c r="C59" s="30"/>
      <c r="D59" s="49" t="s">
        <v>53</v>
      </c>
      <c r="E59" s="50"/>
      <c r="F59" s="50"/>
      <c r="G59" s="51" t="s">
        <v>54</v>
      </c>
      <c r="H59" s="52"/>
      <c r="I59" s="30"/>
      <c r="J59" s="49" t="s">
        <v>53</v>
      </c>
      <c r="K59" s="50"/>
      <c r="L59" s="50"/>
      <c r="M59" s="50"/>
      <c r="N59" s="51" t="s">
        <v>54</v>
      </c>
      <c r="O59" s="50"/>
      <c r="P59" s="52"/>
      <c r="Q59" s="30"/>
      <c r="R59" s="31"/>
    </row>
    <row r="60" spans="2:18" x14ac:dyDescent="0.3"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8"/>
    </row>
    <row r="61" spans="2:18" s="1" customFormat="1" ht="15" x14ac:dyDescent="0.3">
      <c r="B61" s="29"/>
      <c r="C61" s="30"/>
      <c r="D61" s="44" t="s">
        <v>55</v>
      </c>
      <c r="E61" s="45"/>
      <c r="F61" s="45"/>
      <c r="G61" s="45"/>
      <c r="H61" s="46"/>
      <c r="I61" s="30"/>
      <c r="J61" s="44" t="s">
        <v>56</v>
      </c>
      <c r="K61" s="45"/>
      <c r="L61" s="45"/>
      <c r="M61" s="45"/>
      <c r="N61" s="45"/>
      <c r="O61" s="45"/>
      <c r="P61" s="46"/>
      <c r="Q61" s="30"/>
      <c r="R61" s="31"/>
    </row>
    <row r="62" spans="2:18" x14ac:dyDescent="0.3">
      <c r="B62" s="16"/>
      <c r="C62" s="17"/>
      <c r="D62" s="47"/>
      <c r="E62" s="17"/>
      <c r="F62" s="17"/>
      <c r="G62" s="17"/>
      <c r="H62" s="48"/>
      <c r="I62" s="17"/>
      <c r="J62" s="47"/>
      <c r="K62" s="17"/>
      <c r="L62" s="17"/>
      <c r="M62" s="17"/>
      <c r="N62" s="17"/>
      <c r="O62" s="17"/>
      <c r="P62" s="48"/>
      <c r="Q62" s="17"/>
      <c r="R62" s="18"/>
    </row>
    <row r="63" spans="2:18" x14ac:dyDescent="0.3">
      <c r="B63" s="16"/>
      <c r="C63" s="17"/>
      <c r="D63" s="47"/>
      <c r="E63" s="17"/>
      <c r="F63" s="17"/>
      <c r="G63" s="17"/>
      <c r="H63" s="48"/>
      <c r="I63" s="17"/>
      <c r="J63" s="47"/>
      <c r="K63" s="17"/>
      <c r="L63" s="17"/>
      <c r="M63" s="17"/>
      <c r="N63" s="17"/>
      <c r="O63" s="17"/>
      <c r="P63" s="48"/>
      <c r="Q63" s="17"/>
      <c r="R63" s="18"/>
    </row>
    <row r="64" spans="2:18" x14ac:dyDescent="0.3">
      <c r="B64" s="16"/>
      <c r="C64" s="17"/>
      <c r="D64" s="47"/>
      <c r="E64" s="17"/>
      <c r="F64" s="17"/>
      <c r="G64" s="17"/>
      <c r="H64" s="48"/>
      <c r="I64" s="17"/>
      <c r="J64" s="47"/>
      <c r="K64" s="17"/>
      <c r="L64" s="17"/>
      <c r="M64" s="17"/>
      <c r="N64" s="17"/>
      <c r="O64" s="17"/>
      <c r="P64" s="48"/>
      <c r="Q64" s="17"/>
      <c r="R64" s="18"/>
    </row>
    <row r="65" spans="2:18" x14ac:dyDescent="0.3">
      <c r="B65" s="16"/>
      <c r="C65" s="17"/>
      <c r="D65" s="47"/>
      <c r="E65" s="17"/>
      <c r="F65" s="17"/>
      <c r="G65" s="17"/>
      <c r="H65" s="48"/>
      <c r="I65" s="17"/>
      <c r="J65" s="47"/>
      <c r="K65" s="17"/>
      <c r="L65" s="17"/>
      <c r="M65" s="17"/>
      <c r="N65" s="17"/>
      <c r="O65" s="17"/>
      <c r="P65" s="48"/>
      <c r="Q65" s="17"/>
      <c r="R65" s="18"/>
    </row>
    <row r="66" spans="2:18" x14ac:dyDescent="0.3">
      <c r="B66" s="16"/>
      <c r="C66" s="17"/>
      <c r="D66" s="47"/>
      <c r="E66" s="17"/>
      <c r="F66" s="17"/>
      <c r="G66" s="17"/>
      <c r="H66" s="48"/>
      <c r="I66" s="17"/>
      <c r="J66" s="47"/>
      <c r="K66" s="17"/>
      <c r="L66" s="17"/>
      <c r="M66" s="17"/>
      <c r="N66" s="17"/>
      <c r="O66" s="17"/>
      <c r="P66" s="48"/>
      <c r="Q66" s="17"/>
      <c r="R66" s="18"/>
    </row>
    <row r="67" spans="2:18" x14ac:dyDescent="0.3">
      <c r="B67" s="16"/>
      <c r="C67" s="17"/>
      <c r="D67" s="47"/>
      <c r="E67" s="17"/>
      <c r="F67" s="17"/>
      <c r="G67" s="17"/>
      <c r="H67" s="48"/>
      <c r="I67" s="17"/>
      <c r="J67" s="47"/>
      <c r="K67" s="17"/>
      <c r="L67" s="17"/>
      <c r="M67" s="17"/>
      <c r="N67" s="17"/>
      <c r="O67" s="17"/>
      <c r="P67" s="48"/>
      <c r="Q67" s="17"/>
      <c r="R67" s="18"/>
    </row>
    <row r="68" spans="2:18" x14ac:dyDescent="0.3">
      <c r="B68" s="16"/>
      <c r="C68" s="17"/>
      <c r="D68" s="47"/>
      <c r="E68" s="17"/>
      <c r="F68" s="17"/>
      <c r="G68" s="17"/>
      <c r="H68" s="48"/>
      <c r="I68" s="17"/>
      <c r="J68" s="47"/>
      <c r="K68" s="17"/>
      <c r="L68" s="17"/>
      <c r="M68" s="17"/>
      <c r="N68" s="17"/>
      <c r="O68" s="17"/>
      <c r="P68" s="48"/>
      <c r="Q68" s="17"/>
      <c r="R68" s="18"/>
    </row>
    <row r="69" spans="2:18" x14ac:dyDescent="0.3">
      <c r="B69" s="16"/>
      <c r="C69" s="17"/>
      <c r="D69" s="47"/>
      <c r="E69" s="17"/>
      <c r="F69" s="17"/>
      <c r="G69" s="17"/>
      <c r="H69" s="48"/>
      <c r="I69" s="17"/>
      <c r="J69" s="47"/>
      <c r="K69" s="17"/>
      <c r="L69" s="17"/>
      <c r="M69" s="17"/>
      <c r="N69" s="17"/>
      <c r="O69" s="17"/>
      <c r="P69" s="48"/>
      <c r="Q69" s="17"/>
      <c r="R69" s="18"/>
    </row>
    <row r="70" spans="2:18" s="1" customFormat="1" ht="15" x14ac:dyDescent="0.3">
      <c r="B70" s="29"/>
      <c r="C70" s="30"/>
      <c r="D70" s="49" t="s">
        <v>53</v>
      </c>
      <c r="E70" s="50"/>
      <c r="F70" s="50"/>
      <c r="G70" s="51" t="s">
        <v>54</v>
      </c>
      <c r="H70" s="52"/>
      <c r="I70" s="30"/>
      <c r="J70" s="49" t="s">
        <v>53</v>
      </c>
      <c r="K70" s="50"/>
      <c r="L70" s="50"/>
      <c r="M70" s="50"/>
      <c r="N70" s="51" t="s">
        <v>54</v>
      </c>
      <c r="O70" s="50"/>
      <c r="P70" s="52"/>
      <c r="Q70" s="30"/>
      <c r="R70" s="31"/>
    </row>
    <row r="71" spans="2:18" s="1" customFormat="1" ht="14.4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18" s="1" customFormat="1" ht="6.95" customHeight="1" x14ac:dyDescent="0.3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8"/>
    </row>
    <row r="76" spans="2:18" s="1" customFormat="1" ht="36.950000000000003" customHeight="1" x14ac:dyDescent="0.3">
      <c r="B76" s="29"/>
      <c r="C76" s="167" t="s">
        <v>96</v>
      </c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31"/>
    </row>
    <row r="77" spans="2:18" s="1" customFormat="1" ht="6.95" customHeight="1" x14ac:dyDescent="0.3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</row>
    <row r="78" spans="2:18" s="1" customFormat="1" ht="30" customHeight="1" x14ac:dyDescent="0.3">
      <c r="B78" s="29"/>
      <c r="C78" s="24" t="s">
        <v>17</v>
      </c>
      <c r="D78" s="30"/>
      <c r="E78" s="30"/>
      <c r="F78" s="209" t="str">
        <f>F6</f>
        <v>29/2016 - Sokolská</v>
      </c>
      <c r="G78" s="201"/>
      <c r="H78" s="201"/>
      <c r="I78" s="201"/>
      <c r="J78" s="201"/>
      <c r="K78" s="201"/>
      <c r="L78" s="201"/>
      <c r="M78" s="201"/>
      <c r="N78" s="201"/>
      <c r="O78" s="201"/>
      <c r="P78" s="201"/>
      <c r="Q78" s="30"/>
      <c r="R78" s="31"/>
    </row>
    <row r="79" spans="2:18" s="1" customFormat="1" ht="36.950000000000003" customHeight="1" x14ac:dyDescent="0.3">
      <c r="B79" s="29"/>
      <c r="C79" s="63" t="s">
        <v>94</v>
      </c>
      <c r="D79" s="30"/>
      <c r="E79" s="30"/>
      <c r="F79" s="202" t="str">
        <f>F7</f>
        <v>29/2016 - Sokolská</v>
      </c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30"/>
      <c r="R79" s="31"/>
    </row>
    <row r="80" spans="2:18" s="1" customFormat="1" ht="6.95" customHeight="1" x14ac:dyDescent="0.3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1"/>
    </row>
    <row r="81" spans="2:47" s="1" customFormat="1" ht="18" customHeight="1" x14ac:dyDescent="0.3">
      <c r="B81" s="29"/>
      <c r="C81" s="24" t="s">
        <v>23</v>
      </c>
      <c r="D81" s="30"/>
      <c r="E81" s="30"/>
      <c r="F81" s="22" t="str">
        <f>F9</f>
        <v xml:space="preserve"> </v>
      </c>
      <c r="G81" s="30"/>
      <c r="H81" s="30"/>
      <c r="I81" s="30"/>
      <c r="J81" s="30"/>
      <c r="K81" s="24" t="s">
        <v>25</v>
      </c>
      <c r="L81" s="30"/>
      <c r="M81" s="215" t="str">
        <f>IF(O9="","",O9)</f>
        <v>3.3.2016</v>
      </c>
      <c r="N81" s="201"/>
      <c r="O81" s="201"/>
      <c r="P81" s="201"/>
      <c r="Q81" s="30"/>
      <c r="R81" s="31"/>
    </row>
    <row r="82" spans="2:47" s="1" customFormat="1" ht="6.95" customHeight="1" x14ac:dyDescent="0.3"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1"/>
    </row>
    <row r="83" spans="2:47" s="1" customFormat="1" ht="15" x14ac:dyDescent="0.3">
      <c r="B83" s="29"/>
      <c r="C83" s="24" t="s">
        <v>29</v>
      </c>
      <c r="D83" s="30"/>
      <c r="E83" s="30"/>
      <c r="F83" s="22" t="str">
        <f>E12</f>
        <v xml:space="preserve"> </v>
      </c>
      <c r="G83" s="30"/>
      <c r="H83" s="30"/>
      <c r="I83" s="30"/>
      <c r="J83" s="30"/>
      <c r="K83" s="24" t="s">
        <v>34</v>
      </c>
      <c r="L83" s="30"/>
      <c r="M83" s="172" t="str">
        <f>E18</f>
        <v xml:space="preserve"> </v>
      </c>
      <c r="N83" s="201"/>
      <c r="O83" s="201"/>
      <c r="P83" s="201"/>
      <c r="Q83" s="201"/>
      <c r="R83" s="31"/>
    </row>
    <row r="84" spans="2:47" s="1" customFormat="1" ht="14.45" customHeight="1" x14ac:dyDescent="0.3">
      <c r="B84" s="29"/>
      <c r="C84" s="24" t="s">
        <v>32</v>
      </c>
      <c r="D84" s="30"/>
      <c r="E84" s="30"/>
      <c r="F84" s="22" t="str">
        <f>IF(E15="","",E15)</f>
        <v>Vyplň údaj</v>
      </c>
      <c r="G84" s="30"/>
      <c r="H84" s="30"/>
      <c r="I84" s="30"/>
      <c r="J84" s="30"/>
      <c r="K84" s="24" t="s">
        <v>36</v>
      </c>
      <c r="L84" s="30"/>
      <c r="M84" s="172" t="str">
        <f>E21</f>
        <v xml:space="preserve"> </v>
      </c>
      <c r="N84" s="201"/>
      <c r="O84" s="201"/>
      <c r="P84" s="201"/>
      <c r="Q84" s="201"/>
      <c r="R84" s="31"/>
    </row>
    <row r="85" spans="2:47" s="1" customFormat="1" ht="10.35" customHeight="1" x14ac:dyDescent="0.3"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1"/>
    </row>
    <row r="86" spans="2:47" s="1" customFormat="1" ht="29.25" customHeight="1" x14ac:dyDescent="0.3">
      <c r="B86" s="29"/>
      <c r="C86" s="216" t="s">
        <v>97</v>
      </c>
      <c r="D86" s="217"/>
      <c r="E86" s="217"/>
      <c r="F86" s="217"/>
      <c r="G86" s="217"/>
      <c r="H86" s="102"/>
      <c r="I86" s="102"/>
      <c r="J86" s="102"/>
      <c r="K86" s="102"/>
      <c r="L86" s="102"/>
      <c r="M86" s="102"/>
      <c r="N86" s="216" t="s">
        <v>98</v>
      </c>
      <c r="O86" s="201"/>
      <c r="P86" s="201"/>
      <c r="Q86" s="201"/>
      <c r="R86" s="31"/>
    </row>
    <row r="87" spans="2:47" s="1" customFormat="1" ht="10.35" customHeight="1" x14ac:dyDescent="0.3">
      <c r="B87" s="29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1"/>
    </row>
    <row r="88" spans="2:47" s="1" customFormat="1" ht="29.25" customHeight="1" x14ac:dyDescent="0.3">
      <c r="B88" s="29"/>
      <c r="C88" s="109" t="s">
        <v>99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197">
        <f>N127</f>
        <v>0</v>
      </c>
      <c r="O88" s="201"/>
      <c r="P88" s="201"/>
      <c r="Q88" s="201"/>
      <c r="R88" s="31"/>
      <c r="AU88" s="12" t="s">
        <v>100</v>
      </c>
    </row>
    <row r="89" spans="2:47" s="6" customFormat="1" ht="24.95" customHeight="1" x14ac:dyDescent="0.3">
      <c r="B89" s="110"/>
      <c r="C89" s="111"/>
      <c r="D89" s="112" t="s">
        <v>101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18">
        <f>N128</f>
        <v>0</v>
      </c>
      <c r="O89" s="219"/>
      <c r="P89" s="219"/>
      <c r="Q89" s="219"/>
      <c r="R89" s="113"/>
    </row>
    <row r="90" spans="2:47" s="6" customFormat="1" ht="24.95" customHeight="1" x14ac:dyDescent="0.3">
      <c r="B90" s="110"/>
      <c r="C90" s="111"/>
      <c r="D90" s="112" t="s">
        <v>102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18">
        <f>N134</f>
        <v>0</v>
      </c>
      <c r="O90" s="219"/>
      <c r="P90" s="219"/>
      <c r="Q90" s="219"/>
      <c r="R90" s="113"/>
    </row>
    <row r="91" spans="2:47" s="6" customFormat="1" ht="24.95" customHeight="1" x14ac:dyDescent="0.3">
      <c r="B91" s="110"/>
      <c r="C91" s="111"/>
      <c r="D91" s="112" t="s">
        <v>103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18">
        <f>N139</f>
        <v>0</v>
      </c>
      <c r="O91" s="219"/>
      <c r="P91" s="219"/>
      <c r="Q91" s="219"/>
      <c r="R91" s="113"/>
    </row>
    <row r="92" spans="2:47" s="6" customFormat="1" ht="24.95" customHeight="1" x14ac:dyDescent="0.3">
      <c r="B92" s="110"/>
      <c r="C92" s="111"/>
      <c r="D92" s="112" t="s">
        <v>104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18">
        <f>N143</f>
        <v>0</v>
      </c>
      <c r="O92" s="219"/>
      <c r="P92" s="219"/>
      <c r="Q92" s="219"/>
      <c r="R92" s="113"/>
    </row>
    <row r="93" spans="2:47" s="6" customFormat="1" ht="24.95" customHeight="1" x14ac:dyDescent="0.3">
      <c r="B93" s="110"/>
      <c r="C93" s="111"/>
      <c r="D93" s="112" t="s">
        <v>105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18">
        <f>N164</f>
        <v>0</v>
      </c>
      <c r="O93" s="219"/>
      <c r="P93" s="219"/>
      <c r="Q93" s="219"/>
      <c r="R93" s="113"/>
    </row>
    <row r="94" spans="2:47" s="6" customFormat="1" ht="24.95" customHeight="1" x14ac:dyDescent="0.3">
      <c r="B94" s="110"/>
      <c r="C94" s="111"/>
      <c r="D94" s="112" t="s">
        <v>106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18">
        <f>N194</f>
        <v>0</v>
      </c>
      <c r="O94" s="219"/>
      <c r="P94" s="219"/>
      <c r="Q94" s="219"/>
      <c r="R94" s="113"/>
    </row>
    <row r="95" spans="2:47" s="6" customFormat="1" ht="24.95" customHeight="1" x14ac:dyDescent="0.3">
      <c r="B95" s="110"/>
      <c r="C95" s="111"/>
      <c r="D95" s="112" t="s">
        <v>107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18">
        <f>N224</f>
        <v>0</v>
      </c>
      <c r="O95" s="219"/>
      <c r="P95" s="219"/>
      <c r="Q95" s="219"/>
      <c r="R95" s="113"/>
    </row>
    <row r="96" spans="2:47" s="6" customFormat="1" ht="24.95" customHeight="1" x14ac:dyDescent="0.3">
      <c r="B96" s="110"/>
      <c r="C96" s="111"/>
      <c r="D96" s="112" t="s">
        <v>108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18">
        <f>N240</f>
        <v>0</v>
      </c>
      <c r="O96" s="219"/>
      <c r="P96" s="219"/>
      <c r="Q96" s="219"/>
      <c r="R96" s="113"/>
    </row>
    <row r="97" spans="2:65" s="6" customFormat="1" ht="24.95" customHeight="1" x14ac:dyDescent="0.3">
      <c r="B97" s="110"/>
      <c r="C97" s="111"/>
      <c r="D97" s="112" t="s">
        <v>109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18">
        <f>N246</f>
        <v>0</v>
      </c>
      <c r="O97" s="219"/>
      <c r="P97" s="219"/>
      <c r="Q97" s="219"/>
      <c r="R97" s="113"/>
    </row>
    <row r="98" spans="2:65" s="6" customFormat="1" ht="24.95" customHeight="1" x14ac:dyDescent="0.3">
      <c r="B98" s="110"/>
      <c r="C98" s="111"/>
      <c r="D98" s="112" t="s">
        <v>110</v>
      </c>
      <c r="E98" s="111"/>
      <c r="F98" s="111"/>
      <c r="G98" s="111"/>
      <c r="H98" s="111"/>
      <c r="I98" s="111"/>
      <c r="J98" s="111"/>
      <c r="K98" s="111"/>
      <c r="L98" s="111"/>
      <c r="M98" s="111"/>
      <c r="N98" s="218">
        <f>N264</f>
        <v>0</v>
      </c>
      <c r="O98" s="219"/>
      <c r="P98" s="219"/>
      <c r="Q98" s="219"/>
      <c r="R98" s="113"/>
    </row>
    <row r="99" spans="2:65" s="6" customFormat="1" ht="24.95" customHeight="1" x14ac:dyDescent="0.3">
      <c r="B99" s="110"/>
      <c r="C99" s="111"/>
      <c r="D99" s="112" t="s">
        <v>111</v>
      </c>
      <c r="E99" s="111"/>
      <c r="F99" s="111"/>
      <c r="G99" s="111"/>
      <c r="H99" s="111"/>
      <c r="I99" s="111"/>
      <c r="J99" s="111"/>
      <c r="K99" s="111"/>
      <c r="L99" s="111"/>
      <c r="M99" s="111"/>
      <c r="N99" s="218">
        <f>N279</f>
        <v>0</v>
      </c>
      <c r="O99" s="219"/>
      <c r="P99" s="219"/>
      <c r="Q99" s="219"/>
      <c r="R99" s="113"/>
    </row>
    <row r="100" spans="2:65" s="6" customFormat="1" ht="24.95" customHeight="1" x14ac:dyDescent="0.3">
      <c r="B100" s="110"/>
      <c r="C100" s="111"/>
      <c r="D100" s="112" t="s">
        <v>112</v>
      </c>
      <c r="E100" s="111"/>
      <c r="F100" s="111"/>
      <c r="G100" s="111"/>
      <c r="H100" s="111"/>
      <c r="I100" s="111"/>
      <c r="J100" s="111"/>
      <c r="K100" s="111"/>
      <c r="L100" s="111"/>
      <c r="M100" s="111"/>
      <c r="N100" s="218">
        <f>N282</f>
        <v>0</v>
      </c>
      <c r="O100" s="219"/>
      <c r="P100" s="219"/>
      <c r="Q100" s="219"/>
      <c r="R100" s="113"/>
    </row>
    <row r="101" spans="2:65" s="1" customFormat="1" ht="21.75" customHeight="1" x14ac:dyDescent="0.3">
      <c r="B101" s="29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1"/>
    </row>
    <row r="102" spans="2:65" s="1" customFormat="1" ht="29.25" customHeight="1" x14ac:dyDescent="0.3">
      <c r="B102" s="157"/>
      <c r="C102" s="158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220"/>
      <c r="O102" s="186"/>
      <c r="P102" s="186"/>
      <c r="Q102" s="186"/>
      <c r="R102" s="31"/>
      <c r="T102" s="114"/>
      <c r="U102" s="115" t="s">
        <v>41</v>
      </c>
    </row>
    <row r="103" spans="2:65" s="1" customFormat="1" ht="18" customHeight="1" x14ac:dyDescent="0.3">
      <c r="B103" s="160"/>
      <c r="C103" s="161"/>
      <c r="D103" s="185"/>
      <c r="E103" s="221"/>
      <c r="F103" s="221"/>
      <c r="G103" s="221"/>
      <c r="H103" s="221"/>
      <c r="I103" s="161"/>
      <c r="J103" s="161"/>
      <c r="K103" s="161"/>
      <c r="L103" s="161"/>
      <c r="M103" s="161"/>
      <c r="N103" s="187"/>
      <c r="O103" s="221"/>
      <c r="P103" s="221"/>
      <c r="Q103" s="221"/>
      <c r="R103" s="118"/>
      <c r="S103" s="117"/>
      <c r="T103" s="119"/>
      <c r="U103" s="120" t="s">
        <v>42</v>
      </c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2" t="s">
        <v>113</v>
      </c>
      <c r="AZ103" s="121"/>
      <c r="BA103" s="121"/>
      <c r="BB103" s="121"/>
      <c r="BC103" s="121"/>
      <c r="BD103" s="121"/>
      <c r="BE103" s="123">
        <f t="shared" ref="BE103:BE108" si="0">IF(U103="základní",N103,0)</f>
        <v>0</v>
      </c>
      <c r="BF103" s="123">
        <f t="shared" ref="BF103:BF108" si="1">IF(U103="snížená",N103,0)</f>
        <v>0</v>
      </c>
      <c r="BG103" s="123">
        <f t="shared" ref="BG103:BG108" si="2">IF(U103="zákl. přenesená",N103,0)</f>
        <v>0</v>
      </c>
      <c r="BH103" s="123">
        <f t="shared" ref="BH103:BH108" si="3">IF(U103="sníž. přenesená",N103,0)</f>
        <v>0</v>
      </c>
      <c r="BI103" s="123">
        <f t="shared" ref="BI103:BI108" si="4">IF(U103="nulová",N103,0)</f>
        <v>0</v>
      </c>
      <c r="BJ103" s="122" t="s">
        <v>22</v>
      </c>
      <c r="BK103" s="121"/>
      <c r="BL103" s="121"/>
      <c r="BM103" s="121"/>
    </row>
    <row r="104" spans="2:65" s="1" customFormat="1" ht="18" customHeight="1" x14ac:dyDescent="0.3">
      <c r="B104" s="160"/>
      <c r="C104" s="161"/>
      <c r="D104" s="185"/>
      <c r="E104" s="221"/>
      <c r="F104" s="221"/>
      <c r="G104" s="221"/>
      <c r="H104" s="221"/>
      <c r="I104" s="161"/>
      <c r="J104" s="161"/>
      <c r="K104" s="161"/>
      <c r="L104" s="161"/>
      <c r="M104" s="161"/>
      <c r="N104" s="187"/>
      <c r="O104" s="221"/>
      <c r="P104" s="221"/>
      <c r="Q104" s="221"/>
      <c r="R104" s="118"/>
      <c r="S104" s="117"/>
      <c r="T104" s="119"/>
      <c r="U104" s="120" t="s">
        <v>42</v>
      </c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2" t="s">
        <v>113</v>
      </c>
      <c r="AZ104" s="121"/>
      <c r="BA104" s="121"/>
      <c r="BB104" s="121"/>
      <c r="BC104" s="121"/>
      <c r="BD104" s="121"/>
      <c r="BE104" s="123">
        <f t="shared" si="0"/>
        <v>0</v>
      </c>
      <c r="BF104" s="123">
        <f t="shared" si="1"/>
        <v>0</v>
      </c>
      <c r="BG104" s="123">
        <f t="shared" si="2"/>
        <v>0</v>
      </c>
      <c r="BH104" s="123">
        <f t="shared" si="3"/>
        <v>0</v>
      </c>
      <c r="BI104" s="123">
        <f t="shared" si="4"/>
        <v>0</v>
      </c>
      <c r="BJ104" s="122" t="s">
        <v>22</v>
      </c>
      <c r="BK104" s="121"/>
      <c r="BL104" s="121"/>
      <c r="BM104" s="121"/>
    </row>
    <row r="105" spans="2:65" s="1" customFormat="1" ht="18" customHeight="1" x14ac:dyDescent="0.3">
      <c r="B105" s="160"/>
      <c r="C105" s="161"/>
      <c r="D105" s="185"/>
      <c r="E105" s="221"/>
      <c r="F105" s="221"/>
      <c r="G105" s="221"/>
      <c r="H105" s="221"/>
      <c r="I105" s="161"/>
      <c r="J105" s="161"/>
      <c r="K105" s="161"/>
      <c r="L105" s="161"/>
      <c r="M105" s="161"/>
      <c r="N105" s="187"/>
      <c r="O105" s="221"/>
      <c r="P105" s="221"/>
      <c r="Q105" s="221"/>
      <c r="R105" s="118"/>
      <c r="S105" s="117"/>
      <c r="T105" s="119"/>
      <c r="U105" s="120" t="s">
        <v>42</v>
      </c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2" t="s">
        <v>113</v>
      </c>
      <c r="AZ105" s="121"/>
      <c r="BA105" s="121"/>
      <c r="BB105" s="121"/>
      <c r="BC105" s="121"/>
      <c r="BD105" s="121"/>
      <c r="BE105" s="123">
        <f t="shared" si="0"/>
        <v>0</v>
      </c>
      <c r="BF105" s="123">
        <f t="shared" si="1"/>
        <v>0</v>
      </c>
      <c r="BG105" s="123">
        <f t="shared" si="2"/>
        <v>0</v>
      </c>
      <c r="BH105" s="123">
        <f t="shared" si="3"/>
        <v>0</v>
      </c>
      <c r="BI105" s="123">
        <f t="shared" si="4"/>
        <v>0</v>
      </c>
      <c r="BJ105" s="122" t="s">
        <v>22</v>
      </c>
      <c r="BK105" s="121"/>
      <c r="BL105" s="121"/>
      <c r="BM105" s="121"/>
    </row>
    <row r="106" spans="2:65" s="1" customFormat="1" ht="18" customHeight="1" x14ac:dyDescent="0.3">
      <c r="B106" s="160"/>
      <c r="C106" s="161"/>
      <c r="D106" s="185"/>
      <c r="E106" s="221"/>
      <c r="F106" s="221"/>
      <c r="G106" s="221"/>
      <c r="H106" s="221"/>
      <c r="I106" s="161"/>
      <c r="J106" s="161"/>
      <c r="K106" s="161"/>
      <c r="L106" s="161"/>
      <c r="M106" s="161"/>
      <c r="N106" s="187"/>
      <c r="O106" s="221"/>
      <c r="P106" s="221"/>
      <c r="Q106" s="221"/>
      <c r="R106" s="118"/>
      <c r="S106" s="117"/>
      <c r="T106" s="119"/>
      <c r="U106" s="120" t="s">
        <v>42</v>
      </c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2" t="s">
        <v>113</v>
      </c>
      <c r="AZ106" s="121"/>
      <c r="BA106" s="121"/>
      <c r="BB106" s="121"/>
      <c r="BC106" s="121"/>
      <c r="BD106" s="121"/>
      <c r="BE106" s="123">
        <f t="shared" si="0"/>
        <v>0</v>
      </c>
      <c r="BF106" s="123">
        <f t="shared" si="1"/>
        <v>0</v>
      </c>
      <c r="BG106" s="123">
        <f t="shared" si="2"/>
        <v>0</v>
      </c>
      <c r="BH106" s="123">
        <f t="shared" si="3"/>
        <v>0</v>
      </c>
      <c r="BI106" s="123">
        <f t="shared" si="4"/>
        <v>0</v>
      </c>
      <c r="BJ106" s="122" t="s">
        <v>22</v>
      </c>
      <c r="BK106" s="121"/>
      <c r="BL106" s="121"/>
      <c r="BM106" s="121"/>
    </row>
    <row r="107" spans="2:65" s="1" customFormat="1" ht="18" customHeight="1" x14ac:dyDescent="0.3">
      <c r="B107" s="160"/>
      <c r="C107" s="161"/>
      <c r="D107" s="185"/>
      <c r="E107" s="221"/>
      <c r="F107" s="221"/>
      <c r="G107" s="221"/>
      <c r="H107" s="221"/>
      <c r="I107" s="161"/>
      <c r="J107" s="161"/>
      <c r="K107" s="161"/>
      <c r="L107" s="161"/>
      <c r="M107" s="161"/>
      <c r="N107" s="187"/>
      <c r="O107" s="221"/>
      <c r="P107" s="221"/>
      <c r="Q107" s="221"/>
      <c r="R107" s="118"/>
      <c r="S107" s="117"/>
      <c r="T107" s="119"/>
      <c r="U107" s="120" t="s">
        <v>42</v>
      </c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2" t="s">
        <v>113</v>
      </c>
      <c r="AZ107" s="121"/>
      <c r="BA107" s="121"/>
      <c r="BB107" s="121"/>
      <c r="BC107" s="121"/>
      <c r="BD107" s="121"/>
      <c r="BE107" s="123">
        <f t="shared" si="0"/>
        <v>0</v>
      </c>
      <c r="BF107" s="123">
        <f t="shared" si="1"/>
        <v>0</v>
      </c>
      <c r="BG107" s="123">
        <f t="shared" si="2"/>
        <v>0</v>
      </c>
      <c r="BH107" s="123">
        <f t="shared" si="3"/>
        <v>0</v>
      </c>
      <c r="BI107" s="123">
        <f t="shared" si="4"/>
        <v>0</v>
      </c>
      <c r="BJ107" s="122" t="s">
        <v>22</v>
      </c>
      <c r="BK107" s="121"/>
      <c r="BL107" s="121"/>
      <c r="BM107" s="121"/>
    </row>
    <row r="108" spans="2:65" s="1" customFormat="1" ht="18" customHeight="1" x14ac:dyDescent="0.3">
      <c r="B108" s="160"/>
      <c r="C108" s="161"/>
      <c r="D108" s="162"/>
      <c r="E108" s="161"/>
      <c r="F108" s="161"/>
      <c r="G108" s="161"/>
      <c r="H108" s="161"/>
      <c r="I108" s="161"/>
      <c r="J108" s="161"/>
      <c r="K108" s="161"/>
      <c r="L108" s="161"/>
      <c r="M108" s="161"/>
      <c r="N108" s="187"/>
      <c r="O108" s="221"/>
      <c r="P108" s="221"/>
      <c r="Q108" s="221"/>
      <c r="R108" s="118"/>
      <c r="S108" s="117"/>
      <c r="T108" s="124"/>
      <c r="U108" s="125" t="s">
        <v>44</v>
      </c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2" t="s">
        <v>114</v>
      </c>
      <c r="AZ108" s="121"/>
      <c r="BA108" s="121"/>
      <c r="BB108" s="121"/>
      <c r="BC108" s="121"/>
      <c r="BD108" s="121"/>
      <c r="BE108" s="123">
        <f t="shared" si="0"/>
        <v>0</v>
      </c>
      <c r="BF108" s="123">
        <f t="shared" si="1"/>
        <v>0</v>
      </c>
      <c r="BG108" s="123">
        <f t="shared" si="2"/>
        <v>0</v>
      </c>
      <c r="BH108" s="123">
        <f t="shared" si="3"/>
        <v>0</v>
      </c>
      <c r="BI108" s="123">
        <f t="shared" si="4"/>
        <v>0</v>
      </c>
      <c r="BJ108" s="122" t="s">
        <v>92</v>
      </c>
      <c r="BK108" s="121"/>
      <c r="BL108" s="121"/>
      <c r="BM108" s="121"/>
    </row>
    <row r="109" spans="2:65" s="1" customFormat="1" x14ac:dyDescent="0.3"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1"/>
    </row>
    <row r="110" spans="2:65" s="1" customFormat="1" ht="29.25" customHeight="1" x14ac:dyDescent="0.3">
      <c r="B110" s="29"/>
      <c r="C110" s="101" t="s">
        <v>484</v>
      </c>
      <c r="D110" s="102"/>
      <c r="E110" s="102"/>
      <c r="F110" s="102"/>
      <c r="G110" s="102"/>
      <c r="H110" s="102"/>
      <c r="I110" s="102"/>
      <c r="J110" s="102"/>
      <c r="K110" s="102"/>
      <c r="L110" s="199">
        <f>ROUND(SUM(N88+N102),2)</f>
        <v>0</v>
      </c>
      <c r="M110" s="217"/>
      <c r="N110" s="217"/>
      <c r="O110" s="217"/>
      <c r="P110" s="217"/>
      <c r="Q110" s="217"/>
      <c r="R110" s="31"/>
    </row>
    <row r="111" spans="2:65" s="1" customFormat="1" ht="6.95" customHeight="1" x14ac:dyDescent="0.3"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5"/>
    </row>
    <row r="115" spans="2:63" s="1" customFormat="1" ht="6.95" customHeight="1" x14ac:dyDescent="0.3"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8"/>
    </row>
    <row r="116" spans="2:63" s="1" customFormat="1" ht="36.950000000000003" customHeight="1" x14ac:dyDescent="0.3">
      <c r="B116" s="29"/>
      <c r="C116" s="167" t="s">
        <v>115</v>
      </c>
      <c r="D116" s="201"/>
      <c r="E116" s="201"/>
      <c r="F116" s="201"/>
      <c r="G116" s="201"/>
      <c r="H116" s="201"/>
      <c r="I116" s="201"/>
      <c r="J116" s="201"/>
      <c r="K116" s="201"/>
      <c r="L116" s="201"/>
      <c r="M116" s="201"/>
      <c r="N116" s="201"/>
      <c r="O116" s="201"/>
      <c r="P116" s="201"/>
      <c r="Q116" s="201"/>
      <c r="R116" s="31"/>
    </row>
    <row r="117" spans="2:63" s="1" customFormat="1" ht="6.95" customHeight="1" x14ac:dyDescent="0.3"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1"/>
    </row>
    <row r="118" spans="2:63" s="1" customFormat="1" ht="30" customHeight="1" x14ac:dyDescent="0.3">
      <c r="B118" s="29"/>
      <c r="C118" s="24" t="s">
        <v>17</v>
      </c>
      <c r="D118" s="30"/>
      <c r="E118" s="30"/>
      <c r="F118" s="209" t="str">
        <f>F6</f>
        <v>29/2016 - Sokolská</v>
      </c>
      <c r="G118" s="201"/>
      <c r="H118" s="201"/>
      <c r="I118" s="201"/>
      <c r="J118" s="201"/>
      <c r="K118" s="201"/>
      <c r="L118" s="201"/>
      <c r="M118" s="201"/>
      <c r="N118" s="201"/>
      <c r="O118" s="201"/>
      <c r="P118" s="201"/>
      <c r="Q118" s="30"/>
      <c r="R118" s="31"/>
    </row>
    <row r="119" spans="2:63" s="1" customFormat="1" ht="36.950000000000003" customHeight="1" x14ac:dyDescent="0.3">
      <c r="B119" s="29"/>
      <c r="C119" s="63" t="s">
        <v>94</v>
      </c>
      <c r="D119" s="30"/>
      <c r="E119" s="30"/>
      <c r="F119" s="202" t="str">
        <f>F7</f>
        <v>29/2016 - Sokolská</v>
      </c>
      <c r="G119" s="201"/>
      <c r="H119" s="201"/>
      <c r="I119" s="201"/>
      <c r="J119" s="201"/>
      <c r="K119" s="201"/>
      <c r="L119" s="201"/>
      <c r="M119" s="201"/>
      <c r="N119" s="201"/>
      <c r="O119" s="201"/>
      <c r="P119" s="201"/>
      <c r="Q119" s="30"/>
      <c r="R119" s="31"/>
    </row>
    <row r="120" spans="2:63" s="1" customFormat="1" ht="6.95" customHeight="1" x14ac:dyDescent="0.3"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1"/>
    </row>
    <row r="121" spans="2:63" s="1" customFormat="1" ht="18" customHeight="1" x14ac:dyDescent="0.3">
      <c r="B121" s="29"/>
      <c r="C121" s="24" t="s">
        <v>23</v>
      </c>
      <c r="D121" s="30"/>
      <c r="E121" s="30"/>
      <c r="F121" s="22" t="str">
        <f>F9</f>
        <v xml:space="preserve"> </v>
      </c>
      <c r="G121" s="30"/>
      <c r="H121" s="30"/>
      <c r="I121" s="30"/>
      <c r="J121" s="30"/>
      <c r="K121" s="24" t="s">
        <v>25</v>
      </c>
      <c r="L121" s="30"/>
      <c r="M121" s="215" t="str">
        <f>IF(O9="","",O9)</f>
        <v>3.3.2016</v>
      </c>
      <c r="N121" s="201"/>
      <c r="O121" s="201"/>
      <c r="P121" s="201"/>
      <c r="Q121" s="30"/>
      <c r="R121" s="31"/>
    </row>
    <row r="122" spans="2:63" s="1" customFormat="1" ht="6.95" customHeight="1" x14ac:dyDescent="0.3"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1"/>
    </row>
    <row r="123" spans="2:63" s="1" customFormat="1" ht="15" x14ac:dyDescent="0.3">
      <c r="B123" s="29"/>
      <c r="C123" s="24" t="s">
        <v>29</v>
      </c>
      <c r="D123" s="30"/>
      <c r="E123" s="30"/>
      <c r="F123" s="22" t="str">
        <f>E12</f>
        <v xml:space="preserve"> </v>
      </c>
      <c r="G123" s="30"/>
      <c r="H123" s="30"/>
      <c r="I123" s="30"/>
      <c r="J123" s="30"/>
      <c r="K123" s="24" t="s">
        <v>34</v>
      </c>
      <c r="L123" s="30"/>
      <c r="M123" s="172" t="str">
        <f>E18</f>
        <v xml:space="preserve"> </v>
      </c>
      <c r="N123" s="201"/>
      <c r="O123" s="201"/>
      <c r="P123" s="201"/>
      <c r="Q123" s="201"/>
      <c r="R123" s="31"/>
    </row>
    <row r="124" spans="2:63" s="1" customFormat="1" ht="14.45" customHeight="1" x14ac:dyDescent="0.3">
      <c r="B124" s="29"/>
      <c r="C124" s="24" t="s">
        <v>32</v>
      </c>
      <c r="D124" s="30"/>
      <c r="E124" s="30"/>
      <c r="F124" s="22" t="str">
        <f>IF(E15="","",E15)</f>
        <v>Vyplň údaj</v>
      </c>
      <c r="G124" s="30"/>
      <c r="H124" s="30"/>
      <c r="I124" s="30"/>
      <c r="J124" s="30"/>
      <c r="K124" s="24" t="s">
        <v>36</v>
      </c>
      <c r="L124" s="30"/>
      <c r="M124" s="172" t="str">
        <f>E21</f>
        <v xml:space="preserve"> </v>
      </c>
      <c r="N124" s="201"/>
      <c r="O124" s="201"/>
      <c r="P124" s="201"/>
      <c r="Q124" s="201"/>
      <c r="R124" s="31"/>
    </row>
    <row r="125" spans="2:63" s="1" customFormat="1" ht="10.35" customHeight="1" x14ac:dyDescent="0.3"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1"/>
    </row>
    <row r="126" spans="2:63" s="7" customFormat="1" ht="29.25" customHeight="1" x14ac:dyDescent="0.3">
      <c r="B126" s="126"/>
      <c r="C126" s="127" t="s">
        <v>116</v>
      </c>
      <c r="D126" s="128" t="s">
        <v>117</v>
      </c>
      <c r="E126" s="128" t="s">
        <v>59</v>
      </c>
      <c r="F126" s="222" t="s">
        <v>118</v>
      </c>
      <c r="G126" s="223"/>
      <c r="H126" s="223"/>
      <c r="I126" s="223"/>
      <c r="J126" s="128" t="s">
        <v>119</v>
      </c>
      <c r="K126" s="128" t="s">
        <v>120</v>
      </c>
      <c r="L126" s="224" t="s">
        <v>121</v>
      </c>
      <c r="M126" s="223"/>
      <c r="N126" s="222" t="s">
        <v>98</v>
      </c>
      <c r="O126" s="223"/>
      <c r="P126" s="223"/>
      <c r="Q126" s="225"/>
      <c r="R126" s="129"/>
      <c r="T126" s="70" t="s">
        <v>122</v>
      </c>
      <c r="U126" s="71" t="s">
        <v>41</v>
      </c>
      <c r="V126" s="71" t="s">
        <v>123</v>
      </c>
      <c r="W126" s="71" t="s">
        <v>124</v>
      </c>
      <c r="X126" s="71" t="s">
        <v>125</v>
      </c>
      <c r="Y126" s="71" t="s">
        <v>126</v>
      </c>
      <c r="Z126" s="71" t="s">
        <v>127</v>
      </c>
      <c r="AA126" s="72" t="s">
        <v>128</v>
      </c>
    </row>
    <row r="127" spans="2:63" s="1" customFormat="1" ht="29.25" customHeight="1" x14ac:dyDescent="0.35">
      <c r="B127" s="29"/>
      <c r="C127" s="74" t="s">
        <v>95</v>
      </c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233">
        <f>BK127</f>
        <v>0</v>
      </c>
      <c r="O127" s="234"/>
      <c r="P127" s="234"/>
      <c r="Q127" s="234"/>
      <c r="R127" s="31"/>
      <c r="T127" s="73"/>
      <c r="U127" s="45"/>
      <c r="V127" s="45"/>
      <c r="W127" s="130">
        <f>W128+W134+W139+W143+W164+W194+W224+W240+W246+W264+W279+W282+W288</f>
        <v>0</v>
      </c>
      <c r="X127" s="45"/>
      <c r="Y127" s="130">
        <f>Y128+Y134+Y139+Y143+Y164+Y194+Y224+Y240+Y246+Y264+Y279+Y282+Y288</f>
        <v>0</v>
      </c>
      <c r="Z127" s="45"/>
      <c r="AA127" s="131">
        <f>AA128+AA134+AA139+AA143+AA164+AA194+AA224+AA240+AA246+AA264+AA279+AA282+AA288</f>
        <v>0</v>
      </c>
      <c r="AT127" s="12" t="s">
        <v>76</v>
      </c>
      <c r="AU127" s="12" t="s">
        <v>100</v>
      </c>
      <c r="BK127" s="132">
        <f>BK128+BK134+BK139+BK143+BK164+BK194+BK224+BK240+BK246+BK264+BK279+BK282+BK288</f>
        <v>0</v>
      </c>
    </row>
    <row r="128" spans="2:63" s="8" customFormat="1" ht="37.35" customHeight="1" x14ac:dyDescent="0.35">
      <c r="B128" s="133"/>
      <c r="C128" s="134"/>
      <c r="D128" s="135" t="s">
        <v>101</v>
      </c>
      <c r="E128" s="135"/>
      <c r="F128" s="135"/>
      <c r="G128" s="135"/>
      <c r="H128" s="135"/>
      <c r="I128" s="135"/>
      <c r="J128" s="135"/>
      <c r="K128" s="135"/>
      <c r="L128" s="135"/>
      <c r="M128" s="135"/>
      <c r="N128" s="235">
        <f>BK128</f>
        <v>0</v>
      </c>
      <c r="O128" s="236"/>
      <c r="P128" s="236"/>
      <c r="Q128" s="236"/>
      <c r="R128" s="136"/>
      <c r="T128" s="137"/>
      <c r="U128" s="134"/>
      <c r="V128" s="134"/>
      <c r="W128" s="138">
        <f>SUM(W129:W133)</f>
        <v>0</v>
      </c>
      <c r="X128" s="134"/>
      <c r="Y128" s="138">
        <f>SUM(Y129:Y133)</f>
        <v>0</v>
      </c>
      <c r="Z128" s="134"/>
      <c r="AA128" s="139">
        <f>SUM(AA129:AA133)</f>
        <v>0</v>
      </c>
      <c r="AR128" s="140" t="s">
        <v>22</v>
      </c>
      <c r="AT128" s="141" t="s">
        <v>76</v>
      </c>
      <c r="AU128" s="141" t="s">
        <v>77</v>
      </c>
      <c r="AY128" s="140" t="s">
        <v>129</v>
      </c>
      <c r="BK128" s="142">
        <f>SUM(BK129:BK133)</f>
        <v>0</v>
      </c>
    </row>
    <row r="129" spans="2:65" s="1" customFormat="1" ht="22.5" customHeight="1" x14ac:dyDescent="0.3">
      <c r="B129" s="116"/>
      <c r="C129" s="143" t="s">
        <v>77</v>
      </c>
      <c r="D129" s="143" t="s">
        <v>130</v>
      </c>
      <c r="E129" s="144" t="s">
        <v>131</v>
      </c>
      <c r="F129" s="226" t="s">
        <v>132</v>
      </c>
      <c r="G129" s="227"/>
      <c r="H129" s="227"/>
      <c r="I129" s="227"/>
      <c r="J129" s="145" t="s">
        <v>133</v>
      </c>
      <c r="K129" s="146">
        <v>4</v>
      </c>
      <c r="L129" s="228">
        <v>0</v>
      </c>
      <c r="M129" s="227"/>
      <c r="N129" s="229">
        <f>ROUND(L129*K129,2)</f>
        <v>0</v>
      </c>
      <c r="O129" s="227"/>
      <c r="P129" s="227"/>
      <c r="Q129" s="227"/>
      <c r="R129" s="118"/>
      <c r="T129" s="147" t="s">
        <v>3</v>
      </c>
      <c r="U129" s="38" t="s">
        <v>42</v>
      </c>
      <c r="V129" s="30"/>
      <c r="W129" s="148">
        <f>V129*K129</f>
        <v>0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12" t="s">
        <v>134</v>
      </c>
      <c r="AT129" s="12" t="s">
        <v>130</v>
      </c>
      <c r="AU129" s="12" t="s">
        <v>22</v>
      </c>
      <c r="AY129" s="12" t="s">
        <v>129</v>
      </c>
      <c r="BE129" s="94">
        <f>IF(U129="základní",N129,0)</f>
        <v>0</v>
      </c>
      <c r="BF129" s="94">
        <f>IF(U129="snížená",N129,0)</f>
        <v>0</v>
      </c>
      <c r="BG129" s="94">
        <f>IF(U129="zákl. přenesená",N129,0)</f>
        <v>0</v>
      </c>
      <c r="BH129" s="94">
        <f>IF(U129="sníž. přenesená",N129,0)</f>
        <v>0</v>
      </c>
      <c r="BI129" s="94">
        <f>IF(U129="nulová",N129,0)</f>
        <v>0</v>
      </c>
      <c r="BJ129" s="12" t="s">
        <v>22</v>
      </c>
      <c r="BK129" s="94">
        <f>ROUND(L129*K129,2)</f>
        <v>0</v>
      </c>
      <c r="BL129" s="12" t="s">
        <v>134</v>
      </c>
      <c r="BM129" s="12" t="s">
        <v>22</v>
      </c>
    </row>
    <row r="130" spans="2:65" s="1" customFormat="1" ht="22.5" customHeight="1" x14ac:dyDescent="0.3">
      <c r="B130" s="116"/>
      <c r="C130" s="143" t="s">
        <v>77</v>
      </c>
      <c r="D130" s="143" t="s">
        <v>130</v>
      </c>
      <c r="E130" s="144" t="s">
        <v>135</v>
      </c>
      <c r="F130" s="226" t="s">
        <v>136</v>
      </c>
      <c r="G130" s="227"/>
      <c r="H130" s="227"/>
      <c r="I130" s="227"/>
      <c r="J130" s="145" t="s">
        <v>133</v>
      </c>
      <c r="K130" s="146">
        <v>4</v>
      </c>
      <c r="L130" s="228">
        <v>0</v>
      </c>
      <c r="M130" s="227"/>
      <c r="N130" s="229">
        <f>ROUND(L130*K130,2)</f>
        <v>0</v>
      </c>
      <c r="O130" s="227"/>
      <c r="P130" s="227"/>
      <c r="Q130" s="227"/>
      <c r="R130" s="118"/>
      <c r="T130" s="147" t="s">
        <v>3</v>
      </c>
      <c r="U130" s="38" t="s">
        <v>42</v>
      </c>
      <c r="V130" s="30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12" t="s">
        <v>134</v>
      </c>
      <c r="AT130" s="12" t="s">
        <v>130</v>
      </c>
      <c r="AU130" s="12" t="s">
        <v>22</v>
      </c>
      <c r="AY130" s="12" t="s">
        <v>129</v>
      </c>
      <c r="BE130" s="94">
        <f>IF(U130="základní",N130,0)</f>
        <v>0</v>
      </c>
      <c r="BF130" s="94">
        <f>IF(U130="snížená",N130,0)</f>
        <v>0</v>
      </c>
      <c r="BG130" s="94">
        <f>IF(U130="zákl. přenesená",N130,0)</f>
        <v>0</v>
      </c>
      <c r="BH130" s="94">
        <f>IF(U130="sníž. přenesená",N130,0)</f>
        <v>0</v>
      </c>
      <c r="BI130" s="94">
        <f>IF(U130="nulová",N130,0)</f>
        <v>0</v>
      </c>
      <c r="BJ130" s="12" t="s">
        <v>22</v>
      </c>
      <c r="BK130" s="94">
        <f>ROUND(L130*K130,2)</f>
        <v>0</v>
      </c>
      <c r="BL130" s="12" t="s">
        <v>134</v>
      </c>
      <c r="BM130" s="12" t="s">
        <v>92</v>
      </c>
    </row>
    <row r="131" spans="2:65" s="1" customFormat="1" ht="22.5" customHeight="1" x14ac:dyDescent="0.3">
      <c r="B131" s="116"/>
      <c r="C131" s="143" t="s">
        <v>77</v>
      </c>
      <c r="D131" s="143" t="s">
        <v>130</v>
      </c>
      <c r="E131" s="144" t="s">
        <v>137</v>
      </c>
      <c r="F131" s="226" t="s">
        <v>138</v>
      </c>
      <c r="G131" s="227"/>
      <c r="H131" s="227"/>
      <c r="I131" s="227"/>
      <c r="J131" s="145" t="s">
        <v>133</v>
      </c>
      <c r="K131" s="146">
        <v>4</v>
      </c>
      <c r="L131" s="228">
        <v>0</v>
      </c>
      <c r="M131" s="227"/>
      <c r="N131" s="229">
        <f>ROUND(L131*K131,2)</f>
        <v>0</v>
      </c>
      <c r="O131" s="227"/>
      <c r="P131" s="227"/>
      <c r="Q131" s="227"/>
      <c r="R131" s="118"/>
      <c r="T131" s="147" t="s">
        <v>3</v>
      </c>
      <c r="U131" s="38" t="s">
        <v>42</v>
      </c>
      <c r="V131" s="30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12" t="s">
        <v>134</v>
      </c>
      <c r="AT131" s="12" t="s">
        <v>130</v>
      </c>
      <c r="AU131" s="12" t="s">
        <v>22</v>
      </c>
      <c r="AY131" s="12" t="s">
        <v>129</v>
      </c>
      <c r="BE131" s="94">
        <f>IF(U131="základní",N131,0)</f>
        <v>0</v>
      </c>
      <c r="BF131" s="94">
        <f>IF(U131="snížená",N131,0)</f>
        <v>0</v>
      </c>
      <c r="BG131" s="94">
        <f>IF(U131="zákl. přenesená",N131,0)</f>
        <v>0</v>
      </c>
      <c r="BH131" s="94">
        <f>IF(U131="sníž. přenesená",N131,0)</f>
        <v>0</v>
      </c>
      <c r="BI131" s="94">
        <f>IF(U131="nulová",N131,0)</f>
        <v>0</v>
      </c>
      <c r="BJ131" s="12" t="s">
        <v>22</v>
      </c>
      <c r="BK131" s="94">
        <f>ROUND(L131*K131,2)</f>
        <v>0</v>
      </c>
      <c r="BL131" s="12" t="s">
        <v>134</v>
      </c>
      <c r="BM131" s="12" t="s">
        <v>139</v>
      </c>
    </row>
    <row r="132" spans="2:65" s="1" customFormat="1" ht="22.5" customHeight="1" x14ac:dyDescent="0.3">
      <c r="B132" s="116"/>
      <c r="C132" s="143" t="s">
        <v>77</v>
      </c>
      <c r="D132" s="143" t="s">
        <v>130</v>
      </c>
      <c r="E132" s="144" t="s">
        <v>140</v>
      </c>
      <c r="F132" s="226" t="s">
        <v>141</v>
      </c>
      <c r="G132" s="227"/>
      <c r="H132" s="227"/>
      <c r="I132" s="227"/>
      <c r="J132" s="145" t="s">
        <v>133</v>
      </c>
      <c r="K132" s="146">
        <v>4</v>
      </c>
      <c r="L132" s="228">
        <v>0</v>
      </c>
      <c r="M132" s="227"/>
      <c r="N132" s="229">
        <f>ROUND(L132*K132,2)</f>
        <v>0</v>
      </c>
      <c r="O132" s="227"/>
      <c r="P132" s="227"/>
      <c r="Q132" s="227"/>
      <c r="R132" s="118"/>
      <c r="T132" s="147" t="s">
        <v>3</v>
      </c>
      <c r="U132" s="38" t="s">
        <v>42</v>
      </c>
      <c r="V132" s="30"/>
      <c r="W132" s="148">
        <f>V132*K132</f>
        <v>0</v>
      </c>
      <c r="X132" s="148">
        <v>0</v>
      </c>
      <c r="Y132" s="148">
        <f>X132*K132</f>
        <v>0</v>
      </c>
      <c r="Z132" s="148">
        <v>0</v>
      </c>
      <c r="AA132" s="149">
        <f>Z132*K132</f>
        <v>0</v>
      </c>
      <c r="AR132" s="12" t="s">
        <v>134</v>
      </c>
      <c r="AT132" s="12" t="s">
        <v>130</v>
      </c>
      <c r="AU132" s="12" t="s">
        <v>22</v>
      </c>
      <c r="AY132" s="12" t="s">
        <v>129</v>
      </c>
      <c r="BE132" s="94">
        <f>IF(U132="základní",N132,0)</f>
        <v>0</v>
      </c>
      <c r="BF132" s="94">
        <f>IF(U132="snížená",N132,0)</f>
        <v>0</v>
      </c>
      <c r="BG132" s="94">
        <f>IF(U132="zákl. přenesená",N132,0)</f>
        <v>0</v>
      </c>
      <c r="BH132" s="94">
        <f>IF(U132="sníž. přenesená",N132,0)</f>
        <v>0</v>
      </c>
      <c r="BI132" s="94">
        <f>IF(U132="nulová",N132,0)</f>
        <v>0</v>
      </c>
      <c r="BJ132" s="12" t="s">
        <v>22</v>
      </c>
      <c r="BK132" s="94">
        <f>ROUND(L132*K132,2)</f>
        <v>0</v>
      </c>
      <c r="BL132" s="12" t="s">
        <v>134</v>
      </c>
      <c r="BM132" s="12" t="s">
        <v>134</v>
      </c>
    </row>
    <row r="133" spans="2:65" s="1" customFormat="1" ht="22.5" customHeight="1" x14ac:dyDescent="0.3">
      <c r="B133" s="116"/>
      <c r="C133" s="143" t="s">
        <v>77</v>
      </c>
      <c r="D133" s="143" t="s">
        <v>130</v>
      </c>
      <c r="E133" s="144" t="s">
        <v>142</v>
      </c>
      <c r="F133" s="226" t="s">
        <v>143</v>
      </c>
      <c r="G133" s="227"/>
      <c r="H133" s="227"/>
      <c r="I133" s="227"/>
      <c r="J133" s="145" t="s">
        <v>144</v>
      </c>
      <c r="K133" s="146">
        <v>10</v>
      </c>
      <c r="L133" s="228">
        <v>0</v>
      </c>
      <c r="M133" s="227"/>
      <c r="N133" s="229">
        <f>ROUND(L133*K133,2)</f>
        <v>0</v>
      </c>
      <c r="O133" s="227"/>
      <c r="P133" s="227"/>
      <c r="Q133" s="227"/>
      <c r="R133" s="118"/>
      <c r="T133" s="147" t="s">
        <v>3</v>
      </c>
      <c r="U133" s="38" t="s">
        <v>42</v>
      </c>
      <c r="V133" s="30"/>
      <c r="W133" s="148">
        <f>V133*K133</f>
        <v>0</v>
      </c>
      <c r="X133" s="148">
        <v>0</v>
      </c>
      <c r="Y133" s="148">
        <f>X133*K133</f>
        <v>0</v>
      </c>
      <c r="Z133" s="148">
        <v>0</v>
      </c>
      <c r="AA133" s="149">
        <f>Z133*K133</f>
        <v>0</v>
      </c>
      <c r="AR133" s="12" t="s">
        <v>134</v>
      </c>
      <c r="AT133" s="12" t="s">
        <v>130</v>
      </c>
      <c r="AU133" s="12" t="s">
        <v>22</v>
      </c>
      <c r="AY133" s="12" t="s">
        <v>129</v>
      </c>
      <c r="BE133" s="94">
        <f>IF(U133="základní",N133,0)</f>
        <v>0</v>
      </c>
      <c r="BF133" s="94">
        <f>IF(U133="snížená",N133,0)</f>
        <v>0</v>
      </c>
      <c r="BG133" s="94">
        <f>IF(U133="zákl. přenesená",N133,0)</f>
        <v>0</v>
      </c>
      <c r="BH133" s="94">
        <f>IF(U133="sníž. přenesená",N133,0)</f>
        <v>0</v>
      </c>
      <c r="BI133" s="94">
        <f>IF(U133="nulová",N133,0)</f>
        <v>0</v>
      </c>
      <c r="BJ133" s="12" t="s">
        <v>22</v>
      </c>
      <c r="BK133" s="94">
        <f>ROUND(L133*K133,2)</f>
        <v>0</v>
      </c>
      <c r="BL133" s="12" t="s">
        <v>134</v>
      </c>
      <c r="BM133" s="12" t="s">
        <v>145</v>
      </c>
    </row>
    <row r="134" spans="2:65" s="8" customFormat="1" ht="37.35" customHeight="1" x14ac:dyDescent="0.35">
      <c r="B134" s="133"/>
      <c r="C134" s="134"/>
      <c r="D134" s="135" t="s">
        <v>102</v>
      </c>
      <c r="E134" s="135"/>
      <c r="F134" s="135"/>
      <c r="G134" s="135"/>
      <c r="H134" s="135"/>
      <c r="I134" s="135"/>
      <c r="J134" s="135"/>
      <c r="K134" s="135"/>
      <c r="L134" s="135"/>
      <c r="M134" s="135"/>
      <c r="N134" s="237">
        <f>BK134</f>
        <v>0</v>
      </c>
      <c r="O134" s="238"/>
      <c r="P134" s="238"/>
      <c r="Q134" s="238"/>
      <c r="R134" s="136"/>
      <c r="T134" s="137"/>
      <c r="U134" s="134"/>
      <c r="V134" s="134"/>
      <c r="W134" s="138">
        <f>SUM(W135:W138)</f>
        <v>0</v>
      </c>
      <c r="X134" s="134"/>
      <c r="Y134" s="138">
        <f>SUM(Y135:Y138)</f>
        <v>0</v>
      </c>
      <c r="Z134" s="134"/>
      <c r="AA134" s="139">
        <f>SUM(AA135:AA138)</f>
        <v>0</v>
      </c>
      <c r="AR134" s="140" t="s">
        <v>22</v>
      </c>
      <c r="AT134" s="141" t="s">
        <v>76</v>
      </c>
      <c r="AU134" s="141" t="s">
        <v>77</v>
      </c>
      <c r="AY134" s="140" t="s">
        <v>129</v>
      </c>
      <c r="BK134" s="142">
        <f>SUM(BK135:BK138)</f>
        <v>0</v>
      </c>
    </row>
    <row r="135" spans="2:65" s="1" customFormat="1" ht="22.5" customHeight="1" x14ac:dyDescent="0.3">
      <c r="B135" s="116"/>
      <c r="C135" s="143" t="s">
        <v>77</v>
      </c>
      <c r="D135" s="143" t="s">
        <v>130</v>
      </c>
      <c r="E135" s="144" t="s">
        <v>146</v>
      </c>
      <c r="F135" s="226" t="s">
        <v>147</v>
      </c>
      <c r="G135" s="227"/>
      <c r="H135" s="227"/>
      <c r="I135" s="227"/>
      <c r="J135" s="145" t="s">
        <v>148</v>
      </c>
      <c r="K135" s="146">
        <v>100</v>
      </c>
      <c r="L135" s="228">
        <v>0</v>
      </c>
      <c r="M135" s="227"/>
      <c r="N135" s="229">
        <f>ROUND(L135*K135,2)</f>
        <v>0</v>
      </c>
      <c r="O135" s="227"/>
      <c r="P135" s="227"/>
      <c r="Q135" s="227"/>
      <c r="R135" s="118"/>
      <c r="T135" s="147" t="s">
        <v>3</v>
      </c>
      <c r="U135" s="38" t="s">
        <v>42</v>
      </c>
      <c r="V135" s="30"/>
      <c r="W135" s="148">
        <f>V135*K135</f>
        <v>0</v>
      </c>
      <c r="X135" s="148">
        <v>0</v>
      </c>
      <c r="Y135" s="148">
        <f>X135*K135</f>
        <v>0</v>
      </c>
      <c r="Z135" s="148">
        <v>0</v>
      </c>
      <c r="AA135" s="149">
        <f>Z135*K135</f>
        <v>0</v>
      </c>
      <c r="AR135" s="12" t="s">
        <v>134</v>
      </c>
      <c r="AT135" s="12" t="s">
        <v>130</v>
      </c>
      <c r="AU135" s="12" t="s">
        <v>22</v>
      </c>
      <c r="AY135" s="12" t="s">
        <v>129</v>
      </c>
      <c r="BE135" s="94">
        <f>IF(U135="základní",N135,0)</f>
        <v>0</v>
      </c>
      <c r="BF135" s="94">
        <f>IF(U135="snížená",N135,0)</f>
        <v>0</v>
      </c>
      <c r="BG135" s="94">
        <f>IF(U135="zákl. přenesená",N135,0)</f>
        <v>0</v>
      </c>
      <c r="BH135" s="94">
        <f>IF(U135="sníž. přenesená",N135,0)</f>
        <v>0</v>
      </c>
      <c r="BI135" s="94">
        <f>IF(U135="nulová",N135,0)</f>
        <v>0</v>
      </c>
      <c r="BJ135" s="12" t="s">
        <v>22</v>
      </c>
      <c r="BK135" s="94">
        <f>ROUND(L135*K135,2)</f>
        <v>0</v>
      </c>
      <c r="BL135" s="12" t="s">
        <v>134</v>
      </c>
      <c r="BM135" s="12" t="s">
        <v>149</v>
      </c>
    </row>
    <row r="136" spans="2:65" s="1" customFormat="1" ht="22.5" customHeight="1" x14ac:dyDescent="0.3">
      <c r="B136" s="116"/>
      <c r="C136" s="143" t="s">
        <v>77</v>
      </c>
      <c r="D136" s="143" t="s">
        <v>130</v>
      </c>
      <c r="E136" s="144" t="s">
        <v>150</v>
      </c>
      <c r="F136" s="226" t="s">
        <v>151</v>
      </c>
      <c r="G136" s="227"/>
      <c r="H136" s="227"/>
      <c r="I136" s="227"/>
      <c r="J136" s="145" t="s">
        <v>133</v>
      </c>
      <c r="K136" s="146">
        <v>25</v>
      </c>
      <c r="L136" s="228">
        <v>0</v>
      </c>
      <c r="M136" s="227"/>
      <c r="N136" s="229">
        <f>ROUND(L136*K136,2)</f>
        <v>0</v>
      </c>
      <c r="O136" s="227"/>
      <c r="P136" s="227"/>
      <c r="Q136" s="227"/>
      <c r="R136" s="118"/>
      <c r="T136" s="147" t="s">
        <v>3</v>
      </c>
      <c r="U136" s="38" t="s">
        <v>42</v>
      </c>
      <c r="V136" s="30"/>
      <c r="W136" s="148">
        <f>V136*K136</f>
        <v>0</v>
      </c>
      <c r="X136" s="148">
        <v>0</v>
      </c>
      <c r="Y136" s="148">
        <f>X136*K136</f>
        <v>0</v>
      </c>
      <c r="Z136" s="148">
        <v>0</v>
      </c>
      <c r="AA136" s="149">
        <f>Z136*K136</f>
        <v>0</v>
      </c>
      <c r="AR136" s="12" t="s">
        <v>134</v>
      </c>
      <c r="AT136" s="12" t="s">
        <v>130</v>
      </c>
      <c r="AU136" s="12" t="s">
        <v>22</v>
      </c>
      <c r="AY136" s="12" t="s">
        <v>129</v>
      </c>
      <c r="BE136" s="94">
        <f>IF(U136="základní",N136,0)</f>
        <v>0</v>
      </c>
      <c r="BF136" s="94">
        <f>IF(U136="snížená",N136,0)</f>
        <v>0</v>
      </c>
      <c r="BG136" s="94">
        <f>IF(U136="zákl. přenesená",N136,0)</f>
        <v>0</v>
      </c>
      <c r="BH136" s="94">
        <f>IF(U136="sníž. přenesená",N136,0)</f>
        <v>0</v>
      </c>
      <c r="BI136" s="94">
        <f>IF(U136="nulová",N136,0)</f>
        <v>0</v>
      </c>
      <c r="BJ136" s="12" t="s">
        <v>22</v>
      </c>
      <c r="BK136" s="94">
        <f>ROUND(L136*K136,2)</f>
        <v>0</v>
      </c>
      <c r="BL136" s="12" t="s">
        <v>134</v>
      </c>
      <c r="BM136" s="12" t="s">
        <v>152</v>
      </c>
    </row>
    <row r="137" spans="2:65" s="1" customFormat="1" ht="22.5" customHeight="1" x14ac:dyDescent="0.3">
      <c r="B137" s="116"/>
      <c r="C137" s="143" t="s">
        <v>77</v>
      </c>
      <c r="D137" s="143" t="s">
        <v>130</v>
      </c>
      <c r="E137" s="144" t="s">
        <v>153</v>
      </c>
      <c r="F137" s="226" t="s">
        <v>154</v>
      </c>
      <c r="G137" s="227"/>
      <c r="H137" s="227"/>
      <c r="I137" s="227"/>
      <c r="J137" s="145" t="s">
        <v>133</v>
      </c>
      <c r="K137" s="146">
        <v>25</v>
      </c>
      <c r="L137" s="228">
        <v>0</v>
      </c>
      <c r="M137" s="227"/>
      <c r="N137" s="229">
        <f>ROUND(L137*K137,2)</f>
        <v>0</v>
      </c>
      <c r="O137" s="227"/>
      <c r="P137" s="227"/>
      <c r="Q137" s="227"/>
      <c r="R137" s="118"/>
      <c r="T137" s="147" t="s">
        <v>3</v>
      </c>
      <c r="U137" s="38" t="s">
        <v>42</v>
      </c>
      <c r="V137" s="30"/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12" t="s">
        <v>134</v>
      </c>
      <c r="AT137" s="12" t="s">
        <v>130</v>
      </c>
      <c r="AU137" s="12" t="s">
        <v>22</v>
      </c>
      <c r="AY137" s="12" t="s">
        <v>129</v>
      </c>
      <c r="BE137" s="94">
        <f>IF(U137="základní",N137,0)</f>
        <v>0</v>
      </c>
      <c r="BF137" s="94">
        <f>IF(U137="snížená",N137,0)</f>
        <v>0</v>
      </c>
      <c r="BG137" s="94">
        <f>IF(U137="zákl. přenesená",N137,0)</f>
        <v>0</v>
      </c>
      <c r="BH137" s="94">
        <f>IF(U137="sníž. přenesená",N137,0)</f>
        <v>0</v>
      </c>
      <c r="BI137" s="94">
        <f>IF(U137="nulová",N137,0)</f>
        <v>0</v>
      </c>
      <c r="BJ137" s="12" t="s">
        <v>22</v>
      </c>
      <c r="BK137" s="94">
        <f>ROUND(L137*K137,2)</f>
        <v>0</v>
      </c>
      <c r="BL137" s="12" t="s">
        <v>134</v>
      </c>
      <c r="BM137" s="12" t="s">
        <v>155</v>
      </c>
    </row>
    <row r="138" spans="2:65" s="1" customFormat="1" ht="22.5" customHeight="1" x14ac:dyDescent="0.3">
      <c r="B138" s="116"/>
      <c r="C138" s="143" t="s">
        <v>77</v>
      </c>
      <c r="D138" s="143" t="s">
        <v>130</v>
      </c>
      <c r="E138" s="144" t="s">
        <v>156</v>
      </c>
      <c r="F138" s="226" t="s">
        <v>157</v>
      </c>
      <c r="G138" s="227"/>
      <c r="H138" s="227"/>
      <c r="I138" s="227"/>
      <c r="J138" s="145" t="s">
        <v>148</v>
      </c>
      <c r="K138" s="146">
        <v>4</v>
      </c>
      <c r="L138" s="228">
        <v>0</v>
      </c>
      <c r="M138" s="227"/>
      <c r="N138" s="229">
        <f>ROUND(L138*K138,2)</f>
        <v>0</v>
      </c>
      <c r="O138" s="227"/>
      <c r="P138" s="227"/>
      <c r="Q138" s="227"/>
      <c r="R138" s="118"/>
      <c r="T138" s="147" t="s">
        <v>3</v>
      </c>
      <c r="U138" s="38" t="s">
        <v>42</v>
      </c>
      <c r="V138" s="30"/>
      <c r="W138" s="148">
        <f>V138*K138</f>
        <v>0</v>
      </c>
      <c r="X138" s="148">
        <v>0</v>
      </c>
      <c r="Y138" s="148">
        <f>X138*K138</f>
        <v>0</v>
      </c>
      <c r="Z138" s="148">
        <v>0</v>
      </c>
      <c r="AA138" s="149">
        <f>Z138*K138</f>
        <v>0</v>
      </c>
      <c r="AR138" s="12" t="s">
        <v>134</v>
      </c>
      <c r="AT138" s="12" t="s">
        <v>130</v>
      </c>
      <c r="AU138" s="12" t="s">
        <v>22</v>
      </c>
      <c r="AY138" s="12" t="s">
        <v>129</v>
      </c>
      <c r="BE138" s="94">
        <f>IF(U138="základní",N138,0)</f>
        <v>0</v>
      </c>
      <c r="BF138" s="94">
        <f>IF(U138="snížená",N138,0)</f>
        <v>0</v>
      </c>
      <c r="BG138" s="94">
        <f>IF(U138="zákl. přenesená",N138,0)</f>
        <v>0</v>
      </c>
      <c r="BH138" s="94">
        <f>IF(U138="sníž. přenesená",N138,0)</f>
        <v>0</v>
      </c>
      <c r="BI138" s="94">
        <f>IF(U138="nulová",N138,0)</f>
        <v>0</v>
      </c>
      <c r="BJ138" s="12" t="s">
        <v>22</v>
      </c>
      <c r="BK138" s="94">
        <f>ROUND(L138*K138,2)</f>
        <v>0</v>
      </c>
      <c r="BL138" s="12" t="s">
        <v>134</v>
      </c>
      <c r="BM138" s="12" t="s">
        <v>158</v>
      </c>
    </row>
    <row r="139" spans="2:65" s="8" customFormat="1" ht="37.35" customHeight="1" x14ac:dyDescent="0.35">
      <c r="B139" s="133"/>
      <c r="C139" s="134"/>
      <c r="D139" s="135" t="s">
        <v>103</v>
      </c>
      <c r="E139" s="135"/>
      <c r="F139" s="135"/>
      <c r="G139" s="135"/>
      <c r="H139" s="135"/>
      <c r="I139" s="135"/>
      <c r="J139" s="135"/>
      <c r="K139" s="135"/>
      <c r="L139" s="135"/>
      <c r="M139" s="135"/>
      <c r="N139" s="237">
        <f>BK139</f>
        <v>0</v>
      </c>
      <c r="O139" s="238"/>
      <c r="P139" s="238"/>
      <c r="Q139" s="238"/>
      <c r="R139" s="136"/>
      <c r="T139" s="137"/>
      <c r="U139" s="134"/>
      <c r="V139" s="134"/>
      <c r="W139" s="138">
        <f>SUM(W140:W142)</f>
        <v>0</v>
      </c>
      <c r="X139" s="134"/>
      <c r="Y139" s="138">
        <f>SUM(Y140:Y142)</f>
        <v>0</v>
      </c>
      <c r="Z139" s="134"/>
      <c r="AA139" s="139">
        <f>SUM(AA140:AA142)</f>
        <v>0</v>
      </c>
      <c r="AR139" s="140" t="s">
        <v>22</v>
      </c>
      <c r="AT139" s="141" t="s">
        <v>76</v>
      </c>
      <c r="AU139" s="141" t="s">
        <v>77</v>
      </c>
      <c r="AY139" s="140" t="s">
        <v>129</v>
      </c>
      <c r="BK139" s="142">
        <f>SUM(BK140:BK142)</f>
        <v>0</v>
      </c>
    </row>
    <row r="140" spans="2:65" s="1" customFormat="1" ht="22.5" customHeight="1" x14ac:dyDescent="0.3">
      <c r="B140" s="116"/>
      <c r="C140" s="143" t="s">
        <v>77</v>
      </c>
      <c r="D140" s="143" t="s">
        <v>130</v>
      </c>
      <c r="E140" s="144" t="s">
        <v>159</v>
      </c>
      <c r="F140" s="226" t="s">
        <v>160</v>
      </c>
      <c r="G140" s="227"/>
      <c r="H140" s="227"/>
      <c r="I140" s="227"/>
      <c r="J140" s="145" t="s">
        <v>148</v>
      </c>
      <c r="K140" s="146">
        <v>20</v>
      </c>
      <c r="L140" s="228">
        <v>0</v>
      </c>
      <c r="M140" s="227"/>
      <c r="N140" s="229">
        <f>ROUND(L140*K140,2)</f>
        <v>0</v>
      </c>
      <c r="O140" s="227"/>
      <c r="P140" s="227"/>
      <c r="Q140" s="227"/>
      <c r="R140" s="118"/>
      <c r="T140" s="147" t="s">
        <v>3</v>
      </c>
      <c r="U140" s="38" t="s">
        <v>42</v>
      </c>
      <c r="V140" s="30"/>
      <c r="W140" s="148">
        <f>V140*K140</f>
        <v>0</v>
      </c>
      <c r="X140" s="148">
        <v>0</v>
      </c>
      <c r="Y140" s="148">
        <f>X140*K140</f>
        <v>0</v>
      </c>
      <c r="Z140" s="148">
        <v>0</v>
      </c>
      <c r="AA140" s="149">
        <f>Z140*K140</f>
        <v>0</v>
      </c>
      <c r="AR140" s="12" t="s">
        <v>134</v>
      </c>
      <c r="AT140" s="12" t="s">
        <v>130</v>
      </c>
      <c r="AU140" s="12" t="s">
        <v>22</v>
      </c>
      <c r="AY140" s="12" t="s">
        <v>129</v>
      </c>
      <c r="BE140" s="94">
        <f>IF(U140="základní",N140,0)</f>
        <v>0</v>
      </c>
      <c r="BF140" s="94">
        <f>IF(U140="snížená",N140,0)</f>
        <v>0</v>
      </c>
      <c r="BG140" s="94">
        <f>IF(U140="zákl. přenesená",N140,0)</f>
        <v>0</v>
      </c>
      <c r="BH140" s="94">
        <f>IF(U140="sníž. přenesená",N140,0)</f>
        <v>0</v>
      </c>
      <c r="BI140" s="94">
        <f>IF(U140="nulová",N140,0)</f>
        <v>0</v>
      </c>
      <c r="BJ140" s="12" t="s">
        <v>22</v>
      </c>
      <c r="BK140" s="94">
        <f>ROUND(L140*K140,2)</f>
        <v>0</v>
      </c>
      <c r="BL140" s="12" t="s">
        <v>134</v>
      </c>
      <c r="BM140" s="12" t="s">
        <v>27</v>
      </c>
    </row>
    <row r="141" spans="2:65" s="1" customFormat="1" ht="22.5" customHeight="1" x14ac:dyDescent="0.3">
      <c r="B141" s="116"/>
      <c r="C141" s="143" t="s">
        <v>77</v>
      </c>
      <c r="D141" s="143" t="s">
        <v>130</v>
      </c>
      <c r="E141" s="144" t="s">
        <v>161</v>
      </c>
      <c r="F141" s="226" t="s">
        <v>162</v>
      </c>
      <c r="G141" s="227"/>
      <c r="H141" s="227"/>
      <c r="I141" s="227"/>
      <c r="J141" s="145" t="s">
        <v>148</v>
      </c>
      <c r="K141" s="146">
        <v>6</v>
      </c>
      <c r="L141" s="228">
        <v>0</v>
      </c>
      <c r="M141" s="227"/>
      <c r="N141" s="229">
        <f>ROUND(L141*K141,2)</f>
        <v>0</v>
      </c>
      <c r="O141" s="227"/>
      <c r="P141" s="227"/>
      <c r="Q141" s="227"/>
      <c r="R141" s="118"/>
      <c r="T141" s="147" t="s">
        <v>3</v>
      </c>
      <c r="U141" s="38" t="s">
        <v>42</v>
      </c>
      <c r="V141" s="30"/>
      <c r="W141" s="148">
        <f>V141*K141</f>
        <v>0</v>
      </c>
      <c r="X141" s="148">
        <v>0</v>
      </c>
      <c r="Y141" s="148">
        <f>X141*K141</f>
        <v>0</v>
      </c>
      <c r="Z141" s="148">
        <v>0</v>
      </c>
      <c r="AA141" s="149">
        <f>Z141*K141</f>
        <v>0</v>
      </c>
      <c r="AR141" s="12" t="s">
        <v>134</v>
      </c>
      <c r="AT141" s="12" t="s">
        <v>130</v>
      </c>
      <c r="AU141" s="12" t="s">
        <v>22</v>
      </c>
      <c r="AY141" s="12" t="s">
        <v>129</v>
      </c>
      <c r="BE141" s="94">
        <f>IF(U141="základní",N141,0)</f>
        <v>0</v>
      </c>
      <c r="BF141" s="94">
        <f>IF(U141="snížená",N141,0)</f>
        <v>0</v>
      </c>
      <c r="BG141" s="94">
        <f>IF(U141="zákl. přenesená",N141,0)</f>
        <v>0</v>
      </c>
      <c r="BH141" s="94">
        <f>IF(U141="sníž. přenesená",N141,0)</f>
        <v>0</v>
      </c>
      <c r="BI141" s="94">
        <f>IF(U141="nulová",N141,0)</f>
        <v>0</v>
      </c>
      <c r="BJ141" s="12" t="s">
        <v>22</v>
      </c>
      <c r="BK141" s="94">
        <f>ROUND(L141*K141,2)</f>
        <v>0</v>
      </c>
      <c r="BL141" s="12" t="s">
        <v>134</v>
      </c>
      <c r="BM141" s="12" t="s">
        <v>163</v>
      </c>
    </row>
    <row r="142" spans="2:65" s="1" customFormat="1" ht="22.5" customHeight="1" x14ac:dyDescent="0.3">
      <c r="B142" s="116"/>
      <c r="C142" s="143" t="s">
        <v>77</v>
      </c>
      <c r="D142" s="143" t="s">
        <v>130</v>
      </c>
      <c r="E142" s="144" t="s">
        <v>156</v>
      </c>
      <c r="F142" s="226" t="s">
        <v>157</v>
      </c>
      <c r="G142" s="227"/>
      <c r="H142" s="227"/>
      <c r="I142" s="227"/>
      <c r="J142" s="145" t="s">
        <v>148</v>
      </c>
      <c r="K142" s="146">
        <v>8</v>
      </c>
      <c r="L142" s="228">
        <v>0</v>
      </c>
      <c r="M142" s="227"/>
      <c r="N142" s="229">
        <f>ROUND(L142*K142,2)</f>
        <v>0</v>
      </c>
      <c r="O142" s="227"/>
      <c r="P142" s="227"/>
      <c r="Q142" s="227"/>
      <c r="R142" s="118"/>
      <c r="T142" s="147" t="s">
        <v>3</v>
      </c>
      <c r="U142" s="38" t="s">
        <v>42</v>
      </c>
      <c r="V142" s="30"/>
      <c r="W142" s="148">
        <f>V142*K142</f>
        <v>0</v>
      </c>
      <c r="X142" s="148">
        <v>0</v>
      </c>
      <c r="Y142" s="148">
        <f>X142*K142</f>
        <v>0</v>
      </c>
      <c r="Z142" s="148">
        <v>0</v>
      </c>
      <c r="AA142" s="149">
        <f>Z142*K142</f>
        <v>0</v>
      </c>
      <c r="AR142" s="12" t="s">
        <v>134</v>
      </c>
      <c r="AT142" s="12" t="s">
        <v>130</v>
      </c>
      <c r="AU142" s="12" t="s">
        <v>22</v>
      </c>
      <c r="AY142" s="12" t="s">
        <v>129</v>
      </c>
      <c r="BE142" s="94">
        <f>IF(U142="základní",N142,0)</f>
        <v>0</v>
      </c>
      <c r="BF142" s="94">
        <f>IF(U142="snížená",N142,0)</f>
        <v>0</v>
      </c>
      <c r="BG142" s="94">
        <f>IF(U142="zákl. přenesená",N142,0)</f>
        <v>0</v>
      </c>
      <c r="BH142" s="94">
        <f>IF(U142="sníž. přenesená",N142,0)</f>
        <v>0</v>
      </c>
      <c r="BI142" s="94">
        <f>IF(U142="nulová",N142,0)</f>
        <v>0</v>
      </c>
      <c r="BJ142" s="12" t="s">
        <v>22</v>
      </c>
      <c r="BK142" s="94">
        <f>ROUND(L142*K142,2)</f>
        <v>0</v>
      </c>
      <c r="BL142" s="12" t="s">
        <v>134</v>
      </c>
      <c r="BM142" s="12" t="s">
        <v>164</v>
      </c>
    </row>
    <row r="143" spans="2:65" s="8" customFormat="1" ht="37.35" customHeight="1" x14ac:dyDescent="0.35">
      <c r="B143" s="133"/>
      <c r="C143" s="134"/>
      <c r="D143" s="135" t="s">
        <v>104</v>
      </c>
      <c r="E143" s="135"/>
      <c r="F143" s="135"/>
      <c r="G143" s="135"/>
      <c r="H143" s="135"/>
      <c r="I143" s="135"/>
      <c r="J143" s="135"/>
      <c r="K143" s="135"/>
      <c r="L143" s="135"/>
      <c r="M143" s="135"/>
      <c r="N143" s="237">
        <f>BK143</f>
        <v>0</v>
      </c>
      <c r="O143" s="238"/>
      <c r="P143" s="238"/>
      <c r="Q143" s="238"/>
      <c r="R143" s="136"/>
      <c r="T143" s="137"/>
      <c r="U143" s="134"/>
      <c r="V143" s="134"/>
      <c r="W143" s="138">
        <f>SUM(W144:W163)</f>
        <v>0</v>
      </c>
      <c r="X143" s="134"/>
      <c r="Y143" s="138">
        <f>SUM(Y144:Y163)</f>
        <v>0</v>
      </c>
      <c r="Z143" s="134"/>
      <c r="AA143" s="139">
        <f>SUM(AA144:AA163)</f>
        <v>0</v>
      </c>
      <c r="AR143" s="140" t="s">
        <v>22</v>
      </c>
      <c r="AT143" s="141" t="s">
        <v>76</v>
      </c>
      <c r="AU143" s="141" t="s">
        <v>77</v>
      </c>
      <c r="AY143" s="140" t="s">
        <v>129</v>
      </c>
      <c r="BK143" s="142">
        <f>SUM(BK144:BK163)</f>
        <v>0</v>
      </c>
    </row>
    <row r="144" spans="2:65" s="1" customFormat="1" ht="44.25" customHeight="1" x14ac:dyDescent="0.3">
      <c r="B144" s="116"/>
      <c r="C144" s="143" t="s">
        <v>77</v>
      </c>
      <c r="D144" s="143" t="s">
        <v>130</v>
      </c>
      <c r="E144" s="144" t="s">
        <v>165</v>
      </c>
      <c r="F144" s="226" t="s">
        <v>166</v>
      </c>
      <c r="G144" s="227"/>
      <c r="H144" s="227"/>
      <c r="I144" s="227"/>
      <c r="J144" s="145" t="s">
        <v>133</v>
      </c>
      <c r="K144" s="146">
        <v>1</v>
      </c>
      <c r="L144" s="228">
        <v>0</v>
      </c>
      <c r="M144" s="227"/>
      <c r="N144" s="229">
        <f t="shared" ref="N144:N163" si="5">ROUND(L144*K144,2)</f>
        <v>0</v>
      </c>
      <c r="O144" s="227"/>
      <c r="P144" s="227"/>
      <c r="Q144" s="227"/>
      <c r="R144" s="118"/>
      <c r="T144" s="147" t="s">
        <v>3</v>
      </c>
      <c r="U144" s="38" t="s">
        <v>42</v>
      </c>
      <c r="V144" s="30"/>
      <c r="W144" s="148">
        <f t="shared" ref="W144:W163" si="6">V144*K144</f>
        <v>0</v>
      </c>
      <c r="X144" s="148">
        <v>0</v>
      </c>
      <c r="Y144" s="148">
        <f t="shared" ref="Y144:Y163" si="7">X144*K144</f>
        <v>0</v>
      </c>
      <c r="Z144" s="148">
        <v>0</v>
      </c>
      <c r="AA144" s="149">
        <f t="shared" ref="AA144:AA163" si="8">Z144*K144</f>
        <v>0</v>
      </c>
      <c r="AR144" s="12" t="s">
        <v>134</v>
      </c>
      <c r="AT144" s="12" t="s">
        <v>130</v>
      </c>
      <c r="AU144" s="12" t="s">
        <v>22</v>
      </c>
      <c r="AY144" s="12" t="s">
        <v>129</v>
      </c>
      <c r="BE144" s="94">
        <f t="shared" ref="BE144:BE163" si="9">IF(U144="základní",N144,0)</f>
        <v>0</v>
      </c>
      <c r="BF144" s="94">
        <f t="shared" ref="BF144:BF163" si="10">IF(U144="snížená",N144,0)</f>
        <v>0</v>
      </c>
      <c r="BG144" s="94">
        <f t="shared" ref="BG144:BG163" si="11">IF(U144="zákl. přenesená",N144,0)</f>
        <v>0</v>
      </c>
      <c r="BH144" s="94">
        <f t="shared" ref="BH144:BH163" si="12">IF(U144="sníž. přenesená",N144,0)</f>
        <v>0</v>
      </c>
      <c r="BI144" s="94">
        <f t="shared" ref="BI144:BI163" si="13">IF(U144="nulová",N144,0)</f>
        <v>0</v>
      </c>
      <c r="BJ144" s="12" t="s">
        <v>22</v>
      </c>
      <c r="BK144" s="94">
        <f t="shared" ref="BK144:BK163" si="14">ROUND(L144*K144,2)</f>
        <v>0</v>
      </c>
      <c r="BL144" s="12" t="s">
        <v>134</v>
      </c>
      <c r="BM144" s="12" t="s">
        <v>167</v>
      </c>
    </row>
    <row r="145" spans="2:65" s="1" customFormat="1" ht="22.5" customHeight="1" x14ac:dyDescent="0.3">
      <c r="B145" s="116"/>
      <c r="C145" s="143" t="s">
        <v>77</v>
      </c>
      <c r="D145" s="143" t="s">
        <v>130</v>
      </c>
      <c r="E145" s="144" t="s">
        <v>168</v>
      </c>
      <c r="F145" s="226" t="s">
        <v>169</v>
      </c>
      <c r="G145" s="227"/>
      <c r="H145" s="227"/>
      <c r="I145" s="227"/>
      <c r="J145" s="145" t="s">
        <v>133</v>
      </c>
      <c r="K145" s="146">
        <v>3</v>
      </c>
      <c r="L145" s="228">
        <v>0</v>
      </c>
      <c r="M145" s="227"/>
      <c r="N145" s="229">
        <f t="shared" si="5"/>
        <v>0</v>
      </c>
      <c r="O145" s="227"/>
      <c r="P145" s="227"/>
      <c r="Q145" s="227"/>
      <c r="R145" s="118"/>
      <c r="T145" s="147" t="s">
        <v>3</v>
      </c>
      <c r="U145" s="38" t="s">
        <v>42</v>
      </c>
      <c r="V145" s="30"/>
      <c r="W145" s="148">
        <f t="shared" si="6"/>
        <v>0</v>
      </c>
      <c r="X145" s="148">
        <v>0</v>
      </c>
      <c r="Y145" s="148">
        <f t="shared" si="7"/>
        <v>0</v>
      </c>
      <c r="Z145" s="148">
        <v>0</v>
      </c>
      <c r="AA145" s="149">
        <f t="shared" si="8"/>
        <v>0</v>
      </c>
      <c r="AR145" s="12" t="s">
        <v>134</v>
      </c>
      <c r="AT145" s="12" t="s">
        <v>130</v>
      </c>
      <c r="AU145" s="12" t="s">
        <v>22</v>
      </c>
      <c r="AY145" s="12" t="s">
        <v>129</v>
      </c>
      <c r="BE145" s="94">
        <f t="shared" si="9"/>
        <v>0</v>
      </c>
      <c r="BF145" s="94">
        <f t="shared" si="10"/>
        <v>0</v>
      </c>
      <c r="BG145" s="94">
        <f t="shared" si="11"/>
        <v>0</v>
      </c>
      <c r="BH145" s="94">
        <f t="shared" si="12"/>
        <v>0</v>
      </c>
      <c r="BI145" s="94">
        <f t="shared" si="13"/>
        <v>0</v>
      </c>
      <c r="BJ145" s="12" t="s">
        <v>22</v>
      </c>
      <c r="BK145" s="94">
        <f t="shared" si="14"/>
        <v>0</v>
      </c>
      <c r="BL145" s="12" t="s">
        <v>134</v>
      </c>
      <c r="BM145" s="12" t="s">
        <v>170</v>
      </c>
    </row>
    <row r="146" spans="2:65" s="1" customFormat="1" ht="22.5" customHeight="1" x14ac:dyDescent="0.3">
      <c r="B146" s="116"/>
      <c r="C146" s="143" t="s">
        <v>77</v>
      </c>
      <c r="D146" s="143" t="s">
        <v>130</v>
      </c>
      <c r="E146" s="144" t="s">
        <v>171</v>
      </c>
      <c r="F146" s="226" t="s">
        <v>172</v>
      </c>
      <c r="G146" s="227"/>
      <c r="H146" s="227"/>
      <c r="I146" s="227"/>
      <c r="J146" s="145" t="s">
        <v>133</v>
      </c>
      <c r="K146" s="146">
        <v>1</v>
      </c>
      <c r="L146" s="228">
        <v>0</v>
      </c>
      <c r="M146" s="227"/>
      <c r="N146" s="229">
        <f t="shared" si="5"/>
        <v>0</v>
      </c>
      <c r="O146" s="227"/>
      <c r="P146" s="227"/>
      <c r="Q146" s="227"/>
      <c r="R146" s="118"/>
      <c r="T146" s="147" t="s">
        <v>3</v>
      </c>
      <c r="U146" s="38" t="s">
        <v>42</v>
      </c>
      <c r="V146" s="30"/>
      <c r="W146" s="148">
        <f t="shared" si="6"/>
        <v>0</v>
      </c>
      <c r="X146" s="148">
        <v>0</v>
      </c>
      <c r="Y146" s="148">
        <f t="shared" si="7"/>
        <v>0</v>
      </c>
      <c r="Z146" s="148">
        <v>0</v>
      </c>
      <c r="AA146" s="149">
        <f t="shared" si="8"/>
        <v>0</v>
      </c>
      <c r="AR146" s="12" t="s">
        <v>134</v>
      </c>
      <c r="AT146" s="12" t="s">
        <v>130</v>
      </c>
      <c r="AU146" s="12" t="s">
        <v>22</v>
      </c>
      <c r="AY146" s="12" t="s">
        <v>129</v>
      </c>
      <c r="BE146" s="94">
        <f t="shared" si="9"/>
        <v>0</v>
      </c>
      <c r="BF146" s="94">
        <f t="shared" si="10"/>
        <v>0</v>
      </c>
      <c r="BG146" s="94">
        <f t="shared" si="11"/>
        <v>0</v>
      </c>
      <c r="BH146" s="94">
        <f t="shared" si="12"/>
        <v>0</v>
      </c>
      <c r="BI146" s="94">
        <f t="shared" si="13"/>
        <v>0</v>
      </c>
      <c r="BJ146" s="12" t="s">
        <v>22</v>
      </c>
      <c r="BK146" s="94">
        <f t="shared" si="14"/>
        <v>0</v>
      </c>
      <c r="BL146" s="12" t="s">
        <v>134</v>
      </c>
      <c r="BM146" s="12" t="s">
        <v>9</v>
      </c>
    </row>
    <row r="147" spans="2:65" s="1" customFormat="1" ht="44.25" customHeight="1" x14ac:dyDescent="0.3">
      <c r="B147" s="116"/>
      <c r="C147" s="143" t="s">
        <v>77</v>
      </c>
      <c r="D147" s="143" t="s">
        <v>130</v>
      </c>
      <c r="E147" s="144" t="s">
        <v>173</v>
      </c>
      <c r="F147" s="226" t="s">
        <v>174</v>
      </c>
      <c r="G147" s="227"/>
      <c r="H147" s="227"/>
      <c r="I147" s="227"/>
      <c r="J147" s="145" t="s">
        <v>133</v>
      </c>
      <c r="K147" s="146">
        <v>2</v>
      </c>
      <c r="L147" s="228">
        <v>0</v>
      </c>
      <c r="M147" s="227"/>
      <c r="N147" s="229">
        <f t="shared" si="5"/>
        <v>0</v>
      </c>
      <c r="O147" s="227"/>
      <c r="P147" s="227"/>
      <c r="Q147" s="227"/>
      <c r="R147" s="118"/>
      <c r="T147" s="147" t="s">
        <v>3</v>
      </c>
      <c r="U147" s="38" t="s">
        <v>42</v>
      </c>
      <c r="V147" s="30"/>
      <c r="W147" s="148">
        <f t="shared" si="6"/>
        <v>0</v>
      </c>
      <c r="X147" s="148">
        <v>0</v>
      </c>
      <c r="Y147" s="148">
        <f t="shared" si="7"/>
        <v>0</v>
      </c>
      <c r="Z147" s="148">
        <v>0</v>
      </c>
      <c r="AA147" s="149">
        <f t="shared" si="8"/>
        <v>0</v>
      </c>
      <c r="AR147" s="12" t="s">
        <v>134</v>
      </c>
      <c r="AT147" s="12" t="s">
        <v>130</v>
      </c>
      <c r="AU147" s="12" t="s">
        <v>22</v>
      </c>
      <c r="AY147" s="12" t="s">
        <v>129</v>
      </c>
      <c r="BE147" s="94">
        <f t="shared" si="9"/>
        <v>0</v>
      </c>
      <c r="BF147" s="94">
        <f t="shared" si="10"/>
        <v>0</v>
      </c>
      <c r="BG147" s="94">
        <f t="shared" si="11"/>
        <v>0</v>
      </c>
      <c r="BH147" s="94">
        <f t="shared" si="12"/>
        <v>0</v>
      </c>
      <c r="BI147" s="94">
        <f t="shared" si="13"/>
        <v>0</v>
      </c>
      <c r="BJ147" s="12" t="s">
        <v>22</v>
      </c>
      <c r="BK147" s="94">
        <f t="shared" si="14"/>
        <v>0</v>
      </c>
      <c r="BL147" s="12" t="s">
        <v>134</v>
      </c>
      <c r="BM147" s="12" t="s">
        <v>175</v>
      </c>
    </row>
    <row r="148" spans="2:65" s="1" customFormat="1" ht="57" customHeight="1" x14ac:dyDescent="0.3">
      <c r="B148" s="116"/>
      <c r="C148" s="143" t="s">
        <v>77</v>
      </c>
      <c r="D148" s="143" t="s">
        <v>130</v>
      </c>
      <c r="E148" s="144" t="s">
        <v>176</v>
      </c>
      <c r="F148" s="226" t="s">
        <v>177</v>
      </c>
      <c r="G148" s="227"/>
      <c r="H148" s="227"/>
      <c r="I148" s="227"/>
      <c r="J148" s="145" t="s">
        <v>133</v>
      </c>
      <c r="K148" s="146">
        <v>3</v>
      </c>
      <c r="L148" s="228">
        <v>0</v>
      </c>
      <c r="M148" s="227"/>
      <c r="N148" s="229">
        <f t="shared" si="5"/>
        <v>0</v>
      </c>
      <c r="O148" s="227"/>
      <c r="P148" s="227"/>
      <c r="Q148" s="227"/>
      <c r="R148" s="118"/>
      <c r="T148" s="147" t="s">
        <v>3</v>
      </c>
      <c r="U148" s="38" t="s">
        <v>42</v>
      </c>
      <c r="V148" s="30"/>
      <c r="W148" s="148">
        <f t="shared" si="6"/>
        <v>0</v>
      </c>
      <c r="X148" s="148">
        <v>0</v>
      </c>
      <c r="Y148" s="148">
        <f t="shared" si="7"/>
        <v>0</v>
      </c>
      <c r="Z148" s="148">
        <v>0</v>
      </c>
      <c r="AA148" s="149">
        <f t="shared" si="8"/>
        <v>0</v>
      </c>
      <c r="AR148" s="12" t="s">
        <v>134</v>
      </c>
      <c r="AT148" s="12" t="s">
        <v>130</v>
      </c>
      <c r="AU148" s="12" t="s">
        <v>22</v>
      </c>
      <c r="AY148" s="12" t="s">
        <v>129</v>
      </c>
      <c r="BE148" s="94">
        <f t="shared" si="9"/>
        <v>0</v>
      </c>
      <c r="BF148" s="94">
        <f t="shared" si="10"/>
        <v>0</v>
      </c>
      <c r="BG148" s="94">
        <f t="shared" si="11"/>
        <v>0</v>
      </c>
      <c r="BH148" s="94">
        <f t="shared" si="12"/>
        <v>0</v>
      </c>
      <c r="BI148" s="94">
        <f t="shared" si="13"/>
        <v>0</v>
      </c>
      <c r="BJ148" s="12" t="s">
        <v>22</v>
      </c>
      <c r="BK148" s="94">
        <f t="shared" si="14"/>
        <v>0</v>
      </c>
      <c r="BL148" s="12" t="s">
        <v>134</v>
      </c>
      <c r="BM148" s="12" t="s">
        <v>178</v>
      </c>
    </row>
    <row r="149" spans="2:65" s="1" customFormat="1" ht="22.5" customHeight="1" x14ac:dyDescent="0.3">
      <c r="B149" s="116"/>
      <c r="C149" s="143" t="s">
        <v>77</v>
      </c>
      <c r="D149" s="143" t="s">
        <v>130</v>
      </c>
      <c r="E149" s="144" t="s">
        <v>179</v>
      </c>
      <c r="F149" s="226" t="s">
        <v>180</v>
      </c>
      <c r="G149" s="227"/>
      <c r="H149" s="227"/>
      <c r="I149" s="227"/>
      <c r="J149" s="145" t="s">
        <v>133</v>
      </c>
      <c r="K149" s="146">
        <v>3</v>
      </c>
      <c r="L149" s="228">
        <v>0</v>
      </c>
      <c r="M149" s="227"/>
      <c r="N149" s="229">
        <f t="shared" si="5"/>
        <v>0</v>
      </c>
      <c r="O149" s="227"/>
      <c r="P149" s="227"/>
      <c r="Q149" s="227"/>
      <c r="R149" s="118"/>
      <c r="T149" s="147" t="s">
        <v>3</v>
      </c>
      <c r="U149" s="38" t="s">
        <v>42</v>
      </c>
      <c r="V149" s="30"/>
      <c r="W149" s="148">
        <f t="shared" si="6"/>
        <v>0</v>
      </c>
      <c r="X149" s="148">
        <v>0</v>
      </c>
      <c r="Y149" s="148">
        <f t="shared" si="7"/>
        <v>0</v>
      </c>
      <c r="Z149" s="148">
        <v>0</v>
      </c>
      <c r="AA149" s="149">
        <f t="shared" si="8"/>
        <v>0</v>
      </c>
      <c r="AR149" s="12" t="s">
        <v>134</v>
      </c>
      <c r="AT149" s="12" t="s">
        <v>130</v>
      </c>
      <c r="AU149" s="12" t="s">
        <v>22</v>
      </c>
      <c r="AY149" s="12" t="s">
        <v>129</v>
      </c>
      <c r="BE149" s="94">
        <f t="shared" si="9"/>
        <v>0</v>
      </c>
      <c r="BF149" s="94">
        <f t="shared" si="10"/>
        <v>0</v>
      </c>
      <c r="BG149" s="94">
        <f t="shared" si="11"/>
        <v>0</v>
      </c>
      <c r="BH149" s="94">
        <f t="shared" si="12"/>
        <v>0</v>
      </c>
      <c r="BI149" s="94">
        <f t="shared" si="13"/>
        <v>0</v>
      </c>
      <c r="BJ149" s="12" t="s">
        <v>22</v>
      </c>
      <c r="BK149" s="94">
        <f t="shared" si="14"/>
        <v>0</v>
      </c>
      <c r="BL149" s="12" t="s">
        <v>134</v>
      </c>
      <c r="BM149" s="12" t="s">
        <v>181</v>
      </c>
    </row>
    <row r="150" spans="2:65" s="1" customFormat="1" ht="22.5" customHeight="1" x14ac:dyDescent="0.3">
      <c r="B150" s="116"/>
      <c r="C150" s="143" t="s">
        <v>77</v>
      </c>
      <c r="D150" s="143" t="s">
        <v>130</v>
      </c>
      <c r="E150" s="144" t="s">
        <v>182</v>
      </c>
      <c r="F150" s="226" t="s">
        <v>183</v>
      </c>
      <c r="G150" s="227"/>
      <c r="H150" s="227"/>
      <c r="I150" s="227"/>
      <c r="J150" s="145" t="s">
        <v>133</v>
      </c>
      <c r="K150" s="146">
        <v>1</v>
      </c>
      <c r="L150" s="228">
        <v>0</v>
      </c>
      <c r="M150" s="227"/>
      <c r="N150" s="229">
        <f t="shared" si="5"/>
        <v>0</v>
      </c>
      <c r="O150" s="227"/>
      <c r="P150" s="227"/>
      <c r="Q150" s="227"/>
      <c r="R150" s="118"/>
      <c r="T150" s="147" t="s">
        <v>3</v>
      </c>
      <c r="U150" s="38" t="s">
        <v>42</v>
      </c>
      <c r="V150" s="30"/>
      <c r="W150" s="148">
        <f t="shared" si="6"/>
        <v>0</v>
      </c>
      <c r="X150" s="148">
        <v>0</v>
      </c>
      <c r="Y150" s="148">
        <f t="shared" si="7"/>
        <v>0</v>
      </c>
      <c r="Z150" s="148">
        <v>0</v>
      </c>
      <c r="AA150" s="149">
        <f t="shared" si="8"/>
        <v>0</v>
      </c>
      <c r="AR150" s="12" t="s">
        <v>134</v>
      </c>
      <c r="AT150" s="12" t="s">
        <v>130</v>
      </c>
      <c r="AU150" s="12" t="s">
        <v>22</v>
      </c>
      <c r="AY150" s="12" t="s">
        <v>129</v>
      </c>
      <c r="BE150" s="94">
        <f t="shared" si="9"/>
        <v>0</v>
      </c>
      <c r="BF150" s="94">
        <f t="shared" si="10"/>
        <v>0</v>
      </c>
      <c r="BG150" s="94">
        <f t="shared" si="11"/>
        <v>0</v>
      </c>
      <c r="BH150" s="94">
        <f t="shared" si="12"/>
        <v>0</v>
      </c>
      <c r="BI150" s="94">
        <f t="shared" si="13"/>
        <v>0</v>
      </c>
      <c r="BJ150" s="12" t="s">
        <v>22</v>
      </c>
      <c r="BK150" s="94">
        <f t="shared" si="14"/>
        <v>0</v>
      </c>
      <c r="BL150" s="12" t="s">
        <v>134</v>
      </c>
      <c r="BM150" s="12" t="s">
        <v>184</v>
      </c>
    </row>
    <row r="151" spans="2:65" s="1" customFormat="1" ht="31.5" customHeight="1" x14ac:dyDescent="0.3">
      <c r="B151" s="116"/>
      <c r="C151" s="143" t="s">
        <v>77</v>
      </c>
      <c r="D151" s="143" t="s">
        <v>130</v>
      </c>
      <c r="E151" s="144" t="s">
        <v>185</v>
      </c>
      <c r="F151" s="226" t="s">
        <v>186</v>
      </c>
      <c r="G151" s="227"/>
      <c r="H151" s="227"/>
      <c r="I151" s="227"/>
      <c r="J151" s="145" t="s">
        <v>133</v>
      </c>
      <c r="K151" s="146">
        <v>2</v>
      </c>
      <c r="L151" s="228">
        <v>0</v>
      </c>
      <c r="M151" s="227"/>
      <c r="N151" s="229">
        <f t="shared" si="5"/>
        <v>0</v>
      </c>
      <c r="O151" s="227"/>
      <c r="P151" s="227"/>
      <c r="Q151" s="227"/>
      <c r="R151" s="118"/>
      <c r="T151" s="147" t="s">
        <v>3</v>
      </c>
      <c r="U151" s="38" t="s">
        <v>42</v>
      </c>
      <c r="V151" s="30"/>
      <c r="W151" s="148">
        <f t="shared" si="6"/>
        <v>0</v>
      </c>
      <c r="X151" s="148">
        <v>0</v>
      </c>
      <c r="Y151" s="148">
        <f t="shared" si="7"/>
        <v>0</v>
      </c>
      <c r="Z151" s="148">
        <v>0</v>
      </c>
      <c r="AA151" s="149">
        <f t="shared" si="8"/>
        <v>0</v>
      </c>
      <c r="AR151" s="12" t="s">
        <v>134</v>
      </c>
      <c r="AT151" s="12" t="s">
        <v>130</v>
      </c>
      <c r="AU151" s="12" t="s">
        <v>22</v>
      </c>
      <c r="AY151" s="12" t="s">
        <v>129</v>
      </c>
      <c r="BE151" s="94">
        <f t="shared" si="9"/>
        <v>0</v>
      </c>
      <c r="BF151" s="94">
        <f t="shared" si="10"/>
        <v>0</v>
      </c>
      <c r="BG151" s="94">
        <f t="shared" si="11"/>
        <v>0</v>
      </c>
      <c r="BH151" s="94">
        <f t="shared" si="12"/>
        <v>0</v>
      </c>
      <c r="BI151" s="94">
        <f t="shared" si="13"/>
        <v>0</v>
      </c>
      <c r="BJ151" s="12" t="s">
        <v>22</v>
      </c>
      <c r="BK151" s="94">
        <f t="shared" si="14"/>
        <v>0</v>
      </c>
      <c r="BL151" s="12" t="s">
        <v>134</v>
      </c>
      <c r="BM151" s="12" t="s">
        <v>187</v>
      </c>
    </row>
    <row r="152" spans="2:65" s="1" customFormat="1" ht="31.5" customHeight="1" x14ac:dyDescent="0.3">
      <c r="B152" s="116"/>
      <c r="C152" s="143" t="s">
        <v>77</v>
      </c>
      <c r="D152" s="143" t="s">
        <v>130</v>
      </c>
      <c r="E152" s="144" t="s">
        <v>188</v>
      </c>
      <c r="F152" s="226" t="s">
        <v>189</v>
      </c>
      <c r="G152" s="227"/>
      <c r="H152" s="227"/>
      <c r="I152" s="227"/>
      <c r="J152" s="145" t="s">
        <v>133</v>
      </c>
      <c r="K152" s="146">
        <v>3</v>
      </c>
      <c r="L152" s="228">
        <v>0</v>
      </c>
      <c r="M152" s="227"/>
      <c r="N152" s="229">
        <f t="shared" si="5"/>
        <v>0</v>
      </c>
      <c r="O152" s="227"/>
      <c r="P152" s="227"/>
      <c r="Q152" s="227"/>
      <c r="R152" s="118"/>
      <c r="T152" s="147" t="s">
        <v>3</v>
      </c>
      <c r="U152" s="38" t="s">
        <v>42</v>
      </c>
      <c r="V152" s="30"/>
      <c r="W152" s="148">
        <f t="shared" si="6"/>
        <v>0</v>
      </c>
      <c r="X152" s="148">
        <v>0</v>
      </c>
      <c r="Y152" s="148">
        <f t="shared" si="7"/>
        <v>0</v>
      </c>
      <c r="Z152" s="148">
        <v>0</v>
      </c>
      <c r="AA152" s="149">
        <f t="shared" si="8"/>
        <v>0</v>
      </c>
      <c r="AR152" s="12" t="s">
        <v>134</v>
      </c>
      <c r="AT152" s="12" t="s">
        <v>130</v>
      </c>
      <c r="AU152" s="12" t="s">
        <v>22</v>
      </c>
      <c r="AY152" s="12" t="s">
        <v>129</v>
      </c>
      <c r="BE152" s="94">
        <f t="shared" si="9"/>
        <v>0</v>
      </c>
      <c r="BF152" s="94">
        <f t="shared" si="10"/>
        <v>0</v>
      </c>
      <c r="BG152" s="94">
        <f t="shared" si="11"/>
        <v>0</v>
      </c>
      <c r="BH152" s="94">
        <f t="shared" si="12"/>
        <v>0</v>
      </c>
      <c r="BI152" s="94">
        <f t="shared" si="13"/>
        <v>0</v>
      </c>
      <c r="BJ152" s="12" t="s">
        <v>22</v>
      </c>
      <c r="BK152" s="94">
        <f t="shared" si="14"/>
        <v>0</v>
      </c>
      <c r="BL152" s="12" t="s">
        <v>134</v>
      </c>
      <c r="BM152" s="12" t="s">
        <v>8</v>
      </c>
    </row>
    <row r="153" spans="2:65" s="1" customFormat="1" ht="31.5" customHeight="1" x14ac:dyDescent="0.3">
      <c r="B153" s="116"/>
      <c r="C153" s="143" t="s">
        <v>77</v>
      </c>
      <c r="D153" s="143" t="s">
        <v>130</v>
      </c>
      <c r="E153" s="144" t="s">
        <v>190</v>
      </c>
      <c r="F153" s="226" t="s">
        <v>191</v>
      </c>
      <c r="G153" s="227"/>
      <c r="H153" s="227"/>
      <c r="I153" s="227"/>
      <c r="J153" s="145" t="s">
        <v>133</v>
      </c>
      <c r="K153" s="146">
        <v>3</v>
      </c>
      <c r="L153" s="228">
        <v>0</v>
      </c>
      <c r="M153" s="227"/>
      <c r="N153" s="229">
        <f t="shared" si="5"/>
        <v>0</v>
      </c>
      <c r="O153" s="227"/>
      <c r="P153" s="227"/>
      <c r="Q153" s="227"/>
      <c r="R153" s="118"/>
      <c r="T153" s="147" t="s">
        <v>3</v>
      </c>
      <c r="U153" s="38" t="s">
        <v>42</v>
      </c>
      <c r="V153" s="30"/>
      <c r="W153" s="148">
        <f t="shared" si="6"/>
        <v>0</v>
      </c>
      <c r="X153" s="148">
        <v>0</v>
      </c>
      <c r="Y153" s="148">
        <f t="shared" si="7"/>
        <v>0</v>
      </c>
      <c r="Z153" s="148">
        <v>0</v>
      </c>
      <c r="AA153" s="149">
        <f t="shared" si="8"/>
        <v>0</v>
      </c>
      <c r="AR153" s="12" t="s">
        <v>134</v>
      </c>
      <c r="AT153" s="12" t="s">
        <v>130</v>
      </c>
      <c r="AU153" s="12" t="s">
        <v>22</v>
      </c>
      <c r="AY153" s="12" t="s">
        <v>129</v>
      </c>
      <c r="BE153" s="94">
        <f t="shared" si="9"/>
        <v>0</v>
      </c>
      <c r="BF153" s="94">
        <f t="shared" si="10"/>
        <v>0</v>
      </c>
      <c r="BG153" s="94">
        <f t="shared" si="11"/>
        <v>0</v>
      </c>
      <c r="BH153" s="94">
        <f t="shared" si="12"/>
        <v>0</v>
      </c>
      <c r="BI153" s="94">
        <f t="shared" si="13"/>
        <v>0</v>
      </c>
      <c r="BJ153" s="12" t="s">
        <v>22</v>
      </c>
      <c r="BK153" s="94">
        <f t="shared" si="14"/>
        <v>0</v>
      </c>
      <c r="BL153" s="12" t="s">
        <v>134</v>
      </c>
      <c r="BM153" s="12" t="s">
        <v>192</v>
      </c>
    </row>
    <row r="154" spans="2:65" s="1" customFormat="1" ht="22.5" customHeight="1" x14ac:dyDescent="0.3">
      <c r="B154" s="116"/>
      <c r="C154" s="143" t="s">
        <v>77</v>
      </c>
      <c r="D154" s="143" t="s">
        <v>130</v>
      </c>
      <c r="E154" s="144" t="s">
        <v>193</v>
      </c>
      <c r="F154" s="226" t="s">
        <v>194</v>
      </c>
      <c r="G154" s="227"/>
      <c r="H154" s="227"/>
      <c r="I154" s="227"/>
      <c r="J154" s="145" t="s">
        <v>133</v>
      </c>
      <c r="K154" s="146">
        <v>1</v>
      </c>
      <c r="L154" s="228">
        <v>0</v>
      </c>
      <c r="M154" s="227"/>
      <c r="N154" s="229">
        <f t="shared" si="5"/>
        <v>0</v>
      </c>
      <c r="O154" s="227"/>
      <c r="P154" s="227"/>
      <c r="Q154" s="227"/>
      <c r="R154" s="118"/>
      <c r="T154" s="147" t="s">
        <v>3</v>
      </c>
      <c r="U154" s="38" t="s">
        <v>42</v>
      </c>
      <c r="V154" s="30"/>
      <c r="W154" s="148">
        <f t="shared" si="6"/>
        <v>0</v>
      </c>
      <c r="X154" s="148">
        <v>0</v>
      </c>
      <c r="Y154" s="148">
        <f t="shared" si="7"/>
        <v>0</v>
      </c>
      <c r="Z154" s="148">
        <v>0</v>
      </c>
      <c r="AA154" s="149">
        <f t="shared" si="8"/>
        <v>0</v>
      </c>
      <c r="AR154" s="12" t="s">
        <v>134</v>
      </c>
      <c r="AT154" s="12" t="s">
        <v>130</v>
      </c>
      <c r="AU154" s="12" t="s">
        <v>22</v>
      </c>
      <c r="AY154" s="12" t="s">
        <v>129</v>
      </c>
      <c r="BE154" s="94">
        <f t="shared" si="9"/>
        <v>0</v>
      </c>
      <c r="BF154" s="94">
        <f t="shared" si="10"/>
        <v>0</v>
      </c>
      <c r="BG154" s="94">
        <f t="shared" si="11"/>
        <v>0</v>
      </c>
      <c r="BH154" s="94">
        <f t="shared" si="12"/>
        <v>0</v>
      </c>
      <c r="BI154" s="94">
        <f t="shared" si="13"/>
        <v>0</v>
      </c>
      <c r="BJ154" s="12" t="s">
        <v>22</v>
      </c>
      <c r="BK154" s="94">
        <f t="shared" si="14"/>
        <v>0</v>
      </c>
      <c r="BL154" s="12" t="s">
        <v>134</v>
      </c>
      <c r="BM154" s="12" t="s">
        <v>195</v>
      </c>
    </row>
    <row r="155" spans="2:65" s="1" customFormat="1" ht="22.5" customHeight="1" x14ac:dyDescent="0.3">
      <c r="B155" s="116"/>
      <c r="C155" s="143" t="s">
        <v>77</v>
      </c>
      <c r="D155" s="143" t="s">
        <v>130</v>
      </c>
      <c r="E155" s="144" t="s">
        <v>196</v>
      </c>
      <c r="F155" s="226" t="s">
        <v>197</v>
      </c>
      <c r="G155" s="227"/>
      <c r="H155" s="227"/>
      <c r="I155" s="227"/>
      <c r="J155" s="145" t="s">
        <v>133</v>
      </c>
      <c r="K155" s="146">
        <v>1</v>
      </c>
      <c r="L155" s="228">
        <v>0</v>
      </c>
      <c r="M155" s="227"/>
      <c r="N155" s="229">
        <f t="shared" si="5"/>
        <v>0</v>
      </c>
      <c r="O155" s="227"/>
      <c r="P155" s="227"/>
      <c r="Q155" s="227"/>
      <c r="R155" s="118"/>
      <c r="T155" s="147" t="s">
        <v>3</v>
      </c>
      <c r="U155" s="38" t="s">
        <v>42</v>
      </c>
      <c r="V155" s="30"/>
      <c r="W155" s="148">
        <f t="shared" si="6"/>
        <v>0</v>
      </c>
      <c r="X155" s="148">
        <v>0</v>
      </c>
      <c r="Y155" s="148">
        <f t="shared" si="7"/>
        <v>0</v>
      </c>
      <c r="Z155" s="148">
        <v>0</v>
      </c>
      <c r="AA155" s="149">
        <f t="shared" si="8"/>
        <v>0</v>
      </c>
      <c r="AR155" s="12" t="s">
        <v>134</v>
      </c>
      <c r="AT155" s="12" t="s">
        <v>130</v>
      </c>
      <c r="AU155" s="12" t="s">
        <v>22</v>
      </c>
      <c r="AY155" s="12" t="s">
        <v>129</v>
      </c>
      <c r="BE155" s="94">
        <f t="shared" si="9"/>
        <v>0</v>
      </c>
      <c r="BF155" s="94">
        <f t="shared" si="10"/>
        <v>0</v>
      </c>
      <c r="BG155" s="94">
        <f t="shared" si="11"/>
        <v>0</v>
      </c>
      <c r="BH155" s="94">
        <f t="shared" si="12"/>
        <v>0</v>
      </c>
      <c r="BI155" s="94">
        <f t="shared" si="13"/>
        <v>0</v>
      </c>
      <c r="BJ155" s="12" t="s">
        <v>22</v>
      </c>
      <c r="BK155" s="94">
        <f t="shared" si="14"/>
        <v>0</v>
      </c>
      <c r="BL155" s="12" t="s">
        <v>134</v>
      </c>
      <c r="BM155" s="12" t="s">
        <v>198</v>
      </c>
    </row>
    <row r="156" spans="2:65" s="1" customFormat="1" ht="22.5" customHeight="1" x14ac:dyDescent="0.3">
      <c r="B156" s="116"/>
      <c r="C156" s="143" t="s">
        <v>77</v>
      </c>
      <c r="D156" s="143" t="s">
        <v>130</v>
      </c>
      <c r="E156" s="144" t="s">
        <v>199</v>
      </c>
      <c r="F156" s="226" t="s">
        <v>200</v>
      </c>
      <c r="G156" s="227"/>
      <c r="H156" s="227"/>
      <c r="I156" s="227"/>
      <c r="J156" s="145" t="s">
        <v>133</v>
      </c>
      <c r="K156" s="146">
        <v>1</v>
      </c>
      <c r="L156" s="228">
        <v>0</v>
      </c>
      <c r="M156" s="227"/>
      <c r="N156" s="229">
        <f t="shared" si="5"/>
        <v>0</v>
      </c>
      <c r="O156" s="227"/>
      <c r="P156" s="227"/>
      <c r="Q156" s="227"/>
      <c r="R156" s="118"/>
      <c r="T156" s="147" t="s">
        <v>3</v>
      </c>
      <c r="U156" s="38" t="s">
        <v>42</v>
      </c>
      <c r="V156" s="30"/>
      <c r="W156" s="148">
        <f t="shared" si="6"/>
        <v>0</v>
      </c>
      <c r="X156" s="148">
        <v>0</v>
      </c>
      <c r="Y156" s="148">
        <f t="shared" si="7"/>
        <v>0</v>
      </c>
      <c r="Z156" s="148">
        <v>0</v>
      </c>
      <c r="AA156" s="149">
        <f t="shared" si="8"/>
        <v>0</v>
      </c>
      <c r="AR156" s="12" t="s">
        <v>134</v>
      </c>
      <c r="AT156" s="12" t="s">
        <v>130</v>
      </c>
      <c r="AU156" s="12" t="s">
        <v>22</v>
      </c>
      <c r="AY156" s="12" t="s">
        <v>129</v>
      </c>
      <c r="BE156" s="94">
        <f t="shared" si="9"/>
        <v>0</v>
      </c>
      <c r="BF156" s="94">
        <f t="shared" si="10"/>
        <v>0</v>
      </c>
      <c r="BG156" s="94">
        <f t="shared" si="11"/>
        <v>0</v>
      </c>
      <c r="BH156" s="94">
        <f t="shared" si="12"/>
        <v>0</v>
      </c>
      <c r="BI156" s="94">
        <f t="shared" si="13"/>
        <v>0</v>
      </c>
      <c r="BJ156" s="12" t="s">
        <v>22</v>
      </c>
      <c r="BK156" s="94">
        <f t="shared" si="14"/>
        <v>0</v>
      </c>
      <c r="BL156" s="12" t="s">
        <v>134</v>
      </c>
      <c r="BM156" s="12" t="s">
        <v>201</v>
      </c>
    </row>
    <row r="157" spans="2:65" s="1" customFormat="1" ht="22.5" customHeight="1" x14ac:dyDescent="0.3">
      <c r="B157" s="116"/>
      <c r="C157" s="143" t="s">
        <v>77</v>
      </c>
      <c r="D157" s="143" t="s">
        <v>130</v>
      </c>
      <c r="E157" s="144" t="s">
        <v>202</v>
      </c>
      <c r="F157" s="226" t="s">
        <v>203</v>
      </c>
      <c r="G157" s="227"/>
      <c r="H157" s="227"/>
      <c r="I157" s="227"/>
      <c r="J157" s="145" t="s">
        <v>133</v>
      </c>
      <c r="K157" s="146">
        <v>1</v>
      </c>
      <c r="L157" s="228">
        <v>0</v>
      </c>
      <c r="M157" s="227"/>
      <c r="N157" s="229">
        <f t="shared" si="5"/>
        <v>0</v>
      </c>
      <c r="O157" s="227"/>
      <c r="P157" s="227"/>
      <c r="Q157" s="227"/>
      <c r="R157" s="118"/>
      <c r="T157" s="147" t="s">
        <v>3</v>
      </c>
      <c r="U157" s="38" t="s">
        <v>42</v>
      </c>
      <c r="V157" s="30"/>
      <c r="W157" s="148">
        <f t="shared" si="6"/>
        <v>0</v>
      </c>
      <c r="X157" s="148">
        <v>0</v>
      </c>
      <c r="Y157" s="148">
        <f t="shared" si="7"/>
        <v>0</v>
      </c>
      <c r="Z157" s="148">
        <v>0</v>
      </c>
      <c r="AA157" s="149">
        <f t="shared" si="8"/>
        <v>0</v>
      </c>
      <c r="AR157" s="12" t="s">
        <v>134</v>
      </c>
      <c r="AT157" s="12" t="s">
        <v>130</v>
      </c>
      <c r="AU157" s="12" t="s">
        <v>22</v>
      </c>
      <c r="AY157" s="12" t="s">
        <v>129</v>
      </c>
      <c r="BE157" s="94">
        <f t="shared" si="9"/>
        <v>0</v>
      </c>
      <c r="BF157" s="94">
        <f t="shared" si="10"/>
        <v>0</v>
      </c>
      <c r="BG157" s="94">
        <f t="shared" si="11"/>
        <v>0</v>
      </c>
      <c r="BH157" s="94">
        <f t="shared" si="12"/>
        <v>0</v>
      </c>
      <c r="BI157" s="94">
        <f t="shared" si="13"/>
        <v>0</v>
      </c>
      <c r="BJ157" s="12" t="s">
        <v>22</v>
      </c>
      <c r="BK157" s="94">
        <f t="shared" si="14"/>
        <v>0</v>
      </c>
      <c r="BL157" s="12" t="s">
        <v>134</v>
      </c>
      <c r="BM157" s="12" t="s">
        <v>204</v>
      </c>
    </row>
    <row r="158" spans="2:65" s="1" customFormat="1" ht="22.5" customHeight="1" x14ac:dyDescent="0.3">
      <c r="B158" s="116"/>
      <c r="C158" s="143" t="s">
        <v>77</v>
      </c>
      <c r="D158" s="143" t="s">
        <v>130</v>
      </c>
      <c r="E158" s="144" t="s">
        <v>205</v>
      </c>
      <c r="F158" s="226" t="s">
        <v>206</v>
      </c>
      <c r="G158" s="227"/>
      <c r="H158" s="227"/>
      <c r="I158" s="227"/>
      <c r="J158" s="145" t="s">
        <v>133</v>
      </c>
      <c r="K158" s="146">
        <v>37</v>
      </c>
      <c r="L158" s="228">
        <v>0</v>
      </c>
      <c r="M158" s="227"/>
      <c r="N158" s="229">
        <f t="shared" si="5"/>
        <v>0</v>
      </c>
      <c r="O158" s="227"/>
      <c r="P158" s="227"/>
      <c r="Q158" s="227"/>
      <c r="R158" s="118"/>
      <c r="T158" s="147" t="s">
        <v>3</v>
      </c>
      <c r="U158" s="38" t="s">
        <v>42</v>
      </c>
      <c r="V158" s="30"/>
      <c r="W158" s="148">
        <f t="shared" si="6"/>
        <v>0</v>
      </c>
      <c r="X158" s="148">
        <v>0</v>
      </c>
      <c r="Y158" s="148">
        <f t="shared" si="7"/>
        <v>0</v>
      </c>
      <c r="Z158" s="148">
        <v>0</v>
      </c>
      <c r="AA158" s="149">
        <f t="shared" si="8"/>
        <v>0</v>
      </c>
      <c r="AR158" s="12" t="s">
        <v>134</v>
      </c>
      <c r="AT158" s="12" t="s">
        <v>130</v>
      </c>
      <c r="AU158" s="12" t="s">
        <v>22</v>
      </c>
      <c r="AY158" s="12" t="s">
        <v>129</v>
      </c>
      <c r="BE158" s="94">
        <f t="shared" si="9"/>
        <v>0</v>
      </c>
      <c r="BF158" s="94">
        <f t="shared" si="10"/>
        <v>0</v>
      </c>
      <c r="BG158" s="94">
        <f t="shared" si="11"/>
        <v>0</v>
      </c>
      <c r="BH158" s="94">
        <f t="shared" si="12"/>
        <v>0</v>
      </c>
      <c r="BI158" s="94">
        <f t="shared" si="13"/>
        <v>0</v>
      </c>
      <c r="BJ158" s="12" t="s">
        <v>22</v>
      </c>
      <c r="BK158" s="94">
        <f t="shared" si="14"/>
        <v>0</v>
      </c>
      <c r="BL158" s="12" t="s">
        <v>134</v>
      </c>
      <c r="BM158" s="12" t="s">
        <v>207</v>
      </c>
    </row>
    <row r="159" spans="2:65" s="1" customFormat="1" ht="22.5" customHeight="1" x14ac:dyDescent="0.3">
      <c r="B159" s="116"/>
      <c r="C159" s="143" t="s">
        <v>77</v>
      </c>
      <c r="D159" s="143" t="s">
        <v>130</v>
      </c>
      <c r="E159" s="144" t="s">
        <v>208</v>
      </c>
      <c r="F159" s="226" t="s">
        <v>209</v>
      </c>
      <c r="G159" s="227"/>
      <c r="H159" s="227"/>
      <c r="I159" s="227"/>
      <c r="J159" s="145" t="s">
        <v>210</v>
      </c>
      <c r="K159" s="146">
        <v>1</v>
      </c>
      <c r="L159" s="228">
        <v>0</v>
      </c>
      <c r="M159" s="227"/>
      <c r="N159" s="229">
        <f t="shared" si="5"/>
        <v>0</v>
      </c>
      <c r="O159" s="227"/>
      <c r="P159" s="227"/>
      <c r="Q159" s="227"/>
      <c r="R159" s="118"/>
      <c r="T159" s="147" t="s">
        <v>3</v>
      </c>
      <c r="U159" s="38" t="s">
        <v>42</v>
      </c>
      <c r="V159" s="30"/>
      <c r="W159" s="148">
        <f t="shared" si="6"/>
        <v>0</v>
      </c>
      <c r="X159" s="148">
        <v>0</v>
      </c>
      <c r="Y159" s="148">
        <f t="shared" si="7"/>
        <v>0</v>
      </c>
      <c r="Z159" s="148">
        <v>0</v>
      </c>
      <c r="AA159" s="149">
        <f t="shared" si="8"/>
        <v>0</v>
      </c>
      <c r="AR159" s="12" t="s">
        <v>134</v>
      </c>
      <c r="AT159" s="12" t="s">
        <v>130</v>
      </c>
      <c r="AU159" s="12" t="s">
        <v>22</v>
      </c>
      <c r="AY159" s="12" t="s">
        <v>129</v>
      </c>
      <c r="BE159" s="94">
        <f t="shared" si="9"/>
        <v>0</v>
      </c>
      <c r="BF159" s="94">
        <f t="shared" si="10"/>
        <v>0</v>
      </c>
      <c r="BG159" s="94">
        <f t="shared" si="11"/>
        <v>0</v>
      </c>
      <c r="BH159" s="94">
        <f t="shared" si="12"/>
        <v>0</v>
      </c>
      <c r="BI159" s="94">
        <f t="shared" si="13"/>
        <v>0</v>
      </c>
      <c r="BJ159" s="12" t="s">
        <v>22</v>
      </c>
      <c r="BK159" s="94">
        <f t="shared" si="14"/>
        <v>0</v>
      </c>
      <c r="BL159" s="12" t="s">
        <v>134</v>
      </c>
      <c r="BM159" s="12" t="s">
        <v>211</v>
      </c>
    </row>
    <row r="160" spans="2:65" s="1" customFormat="1" ht="22.5" customHeight="1" x14ac:dyDescent="0.3">
      <c r="B160" s="116"/>
      <c r="C160" s="143" t="s">
        <v>77</v>
      </c>
      <c r="D160" s="143" t="s">
        <v>130</v>
      </c>
      <c r="E160" s="144" t="s">
        <v>212</v>
      </c>
      <c r="F160" s="226" t="s">
        <v>213</v>
      </c>
      <c r="G160" s="227"/>
      <c r="H160" s="227"/>
      <c r="I160" s="227"/>
      <c r="J160" s="145" t="s">
        <v>148</v>
      </c>
      <c r="K160" s="146">
        <v>21.6</v>
      </c>
      <c r="L160" s="228">
        <v>0</v>
      </c>
      <c r="M160" s="227"/>
      <c r="N160" s="229">
        <f t="shared" si="5"/>
        <v>0</v>
      </c>
      <c r="O160" s="227"/>
      <c r="P160" s="227"/>
      <c r="Q160" s="227"/>
      <c r="R160" s="118"/>
      <c r="T160" s="147" t="s">
        <v>3</v>
      </c>
      <c r="U160" s="38" t="s">
        <v>42</v>
      </c>
      <c r="V160" s="30"/>
      <c r="W160" s="148">
        <f t="shared" si="6"/>
        <v>0</v>
      </c>
      <c r="X160" s="148">
        <v>0</v>
      </c>
      <c r="Y160" s="148">
        <f t="shared" si="7"/>
        <v>0</v>
      </c>
      <c r="Z160" s="148">
        <v>0</v>
      </c>
      <c r="AA160" s="149">
        <f t="shared" si="8"/>
        <v>0</v>
      </c>
      <c r="AR160" s="12" t="s">
        <v>134</v>
      </c>
      <c r="AT160" s="12" t="s">
        <v>130</v>
      </c>
      <c r="AU160" s="12" t="s">
        <v>22</v>
      </c>
      <c r="AY160" s="12" t="s">
        <v>129</v>
      </c>
      <c r="BE160" s="94">
        <f t="shared" si="9"/>
        <v>0</v>
      </c>
      <c r="BF160" s="94">
        <f t="shared" si="10"/>
        <v>0</v>
      </c>
      <c r="BG160" s="94">
        <f t="shared" si="11"/>
        <v>0</v>
      </c>
      <c r="BH160" s="94">
        <f t="shared" si="12"/>
        <v>0</v>
      </c>
      <c r="BI160" s="94">
        <f t="shared" si="13"/>
        <v>0</v>
      </c>
      <c r="BJ160" s="12" t="s">
        <v>22</v>
      </c>
      <c r="BK160" s="94">
        <f t="shared" si="14"/>
        <v>0</v>
      </c>
      <c r="BL160" s="12" t="s">
        <v>134</v>
      </c>
      <c r="BM160" s="12" t="s">
        <v>214</v>
      </c>
    </row>
    <row r="161" spans="2:65" s="1" customFormat="1" ht="31.5" customHeight="1" x14ac:dyDescent="0.3">
      <c r="B161" s="116"/>
      <c r="C161" s="143" t="s">
        <v>77</v>
      </c>
      <c r="D161" s="143" t="s">
        <v>130</v>
      </c>
      <c r="E161" s="144" t="s">
        <v>215</v>
      </c>
      <c r="F161" s="226" t="s">
        <v>216</v>
      </c>
      <c r="G161" s="227"/>
      <c r="H161" s="227"/>
      <c r="I161" s="227"/>
      <c r="J161" s="145" t="s">
        <v>133</v>
      </c>
      <c r="K161" s="146">
        <v>3</v>
      </c>
      <c r="L161" s="228">
        <v>0</v>
      </c>
      <c r="M161" s="227"/>
      <c r="N161" s="229">
        <f t="shared" si="5"/>
        <v>0</v>
      </c>
      <c r="O161" s="227"/>
      <c r="P161" s="227"/>
      <c r="Q161" s="227"/>
      <c r="R161" s="118"/>
      <c r="T161" s="147" t="s">
        <v>3</v>
      </c>
      <c r="U161" s="38" t="s">
        <v>42</v>
      </c>
      <c r="V161" s="30"/>
      <c r="W161" s="148">
        <f t="shared" si="6"/>
        <v>0</v>
      </c>
      <c r="X161" s="148">
        <v>0</v>
      </c>
      <c r="Y161" s="148">
        <f t="shared" si="7"/>
        <v>0</v>
      </c>
      <c r="Z161" s="148">
        <v>0</v>
      </c>
      <c r="AA161" s="149">
        <f t="shared" si="8"/>
        <v>0</v>
      </c>
      <c r="AR161" s="12" t="s">
        <v>134</v>
      </c>
      <c r="AT161" s="12" t="s">
        <v>130</v>
      </c>
      <c r="AU161" s="12" t="s">
        <v>22</v>
      </c>
      <c r="AY161" s="12" t="s">
        <v>129</v>
      </c>
      <c r="BE161" s="94">
        <f t="shared" si="9"/>
        <v>0</v>
      </c>
      <c r="BF161" s="94">
        <f t="shared" si="10"/>
        <v>0</v>
      </c>
      <c r="BG161" s="94">
        <f t="shared" si="11"/>
        <v>0</v>
      </c>
      <c r="BH161" s="94">
        <f t="shared" si="12"/>
        <v>0</v>
      </c>
      <c r="BI161" s="94">
        <f t="shared" si="13"/>
        <v>0</v>
      </c>
      <c r="BJ161" s="12" t="s">
        <v>22</v>
      </c>
      <c r="BK161" s="94">
        <f t="shared" si="14"/>
        <v>0</v>
      </c>
      <c r="BL161" s="12" t="s">
        <v>134</v>
      </c>
      <c r="BM161" s="12" t="s">
        <v>217</v>
      </c>
    </row>
    <row r="162" spans="2:65" s="1" customFormat="1" ht="22.5" customHeight="1" x14ac:dyDescent="0.3">
      <c r="B162" s="116"/>
      <c r="C162" s="143" t="s">
        <v>77</v>
      </c>
      <c r="D162" s="143" t="s">
        <v>130</v>
      </c>
      <c r="E162" s="144" t="s">
        <v>218</v>
      </c>
      <c r="F162" s="226" t="s">
        <v>219</v>
      </c>
      <c r="G162" s="227"/>
      <c r="H162" s="227"/>
      <c r="I162" s="227"/>
      <c r="J162" s="145" t="s">
        <v>133</v>
      </c>
      <c r="K162" s="146">
        <v>1</v>
      </c>
      <c r="L162" s="228">
        <v>0</v>
      </c>
      <c r="M162" s="227"/>
      <c r="N162" s="229">
        <f t="shared" si="5"/>
        <v>0</v>
      </c>
      <c r="O162" s="227"/>
      <c r="P162" s="227"/>
      <c r="Q162" s="227"/>
      <c r="R162" s="118"/>
      <c r="T162" s="147" t="s">
        <v>3</v>
      </c>
      <c r="U162" s="38" t="s">
        <v>42</v>
      </c>
      <c r="V162" s="30"/>
      <c r="W162" s="148">
        <f t="shared" si="6"/>
        <v>0</v>
      </c>
      <c r="X162" s="148">
        <v>0</v>
      </c>
      <c r="Y162" s="148">
        <f t="shared" si="7"/>
        <v>0</v>
      </c>
      <c r="Z162" s="148">
        <v>0</v>
      </c>
      <c r="AA162" s="149">
        <f t="shared" si="8"/>
        <v>0</v>
      </c>
      <c r="AR162" s="12" t="s">
        <v>134</v>
      </c>
      <c r="AT162" s="12" t="s">
        <v>130</v>
      </c>
      <c r="AU162" s="12" t="s">
        <v>22</v>
      </c>
      <c r="AY162" s="12" t="s">
        <v>129</v>
      </c>
      <c r="BE162" s="94">
        <f t="shared" si="9"/>
        <v>0</v>
      </c>
      <c r="BF162" s="94">
        <f t="shared" si="10"/>
        <v>0</v>
      </c>
      <c r="BG162" s="94">
        <f t="shared" si="11"/>
        <v>0</v>
      </c>
      <c r="BH162" s="94">
        <f t="shared" si="12"/>
        <v>0</v>
      </c>
      <c r="BI162" s="94">
        <f t="shared" si="13"/>
        <v>0</v>
      </c>
      <c r="BJ162" s="12" t="s">
        <v>22</v>
      </c>
      <c r="BK162" s="94">
        <f t="shared" si="14"/>
        <v>0</v>
      </c>
      <c r="BL162" s="12" t="s">
        <v>134</v>
      </c>
      <c r="BM162" s="12" t="s">
        <v>220</v>
      </c>
    </row>
    <row r="163" spans="2:65" s="1" customFormat="1" ht="22.5" customHeight="1" x14ac:dyDescent="0.3">
      <c r="B163" s="116"/>
      <c r="C163" s="143" t="s">
        <v>77</v>
      </c>
      <c r="D163" s="143" t="s">
        <v>130</v>
      </c>
      <c r="E163" s="144" t="s">
        <v>221</v>
      </c>
      <c r="F163" s="226" t="s">
        <v>222</v>
      </c>
      <c r="G163" s="227"/>
      <c r="H163" s="227"/>
      <c r="I163" s="227"/>
      <c r="J163" s="145" t="s">
        <v>148</v>
      </c>
      <c r="K163" s="146">
        <v>90</v>
      </c>
      <c r="L163" s="228">
        <v>0</v>
      </c>
      <c r="M163" s="227"/>
      <c r="N163" s="229">
        <f t="shared" si="5"/>
        <v>0</v>
      </c>
      <c r="O163" s="227"/>
      <c r="P163" s="227"/>
      <c r="Q163" s="227"/>
      <c r="R163" s="118"/>
      <c r="T163" s="147" t="s">
        <v>3</v>
      </c>
      <c r="U163" s="38" t="s">
        <v>42</v>
      </c>
      <c r="V163" s="30"/>
      <c r="W163" s="148">
        <f t="shared" si="6"/>
        <v>0</v>
      </c>
      <c r="X163" s="148">
        <v>0</v>
      </c>
      <c r="Y163" s="148">
        <f t="shared" si="7"/>
        <v>0</v>
      </c>
      <c r="Z163" s="148">
        <v>0</v>
      </c>
      <c r="AA163" s="149">
        <f t="shared" si="8"/>
        <v>0</v>
      </c>
      <c r="AR163" s="12" t="s">
        <v>134</v>
      </c>
      <c r="AT163" s="12" t="s">
        <v>130</v>
      </c>
      <c r="AU163" s="12" t="s">
        <v>22</v>
      </c>
      <c r="AY163" s="12" t="s">
        <v>129</v>
      </c>
      <c r="BE163" s="94">
        <f t="shared" si="9"/>
        <v>0</v>
      </c>
      <c r="BF163" s="94">
        <f t="shared" si="10"/>
        <v>0</v>
      </c>
      <c r="BG163" s="94">
        <f t="shared" si="11"/>
        <v>0</v>
      </c>
      <c r="BH163" s="94">
        <f t="shared" si="12"/>
        <v>0</v>
      </c>
      <c r="BI163" s="94">
        <f t="shared" si="13"/>
        <v>0</v>
      </c>
      <c r="BJ163" s="12" t="s">
        <v>22</v>
      </c>
      <c r="BK163" s="94">
        <f t="shared" si="14"/>
        <v>0</v>
      </c>
      <c r="BL163" s="12" t="s">
        <v>134</v>
      </c>
      <c r="BM163" s="12" t="s">
        <v>223</v>
      </c>
    </row>
    <row r="164" spans="2:65" s="8" customFormat="1" ht="37.35" customHeight="1" x14ac:dyDescent="0.35">
      <c r="B164" s="133"/>
      <c r="C164" s="134"/>
      <c r="D164" s="135" t="s">
        <v>105</v>
      </c>
      <c r="E164" s="135"/>
      <c r="F164" s="135"/>
      <c r="G164" s="135"/>
      <c r="H164" s="135"/>
      <c r="I164" s="135"/>
      <c r="J164" s="135"/>
      <c r="K164" s="135"/>
      <c r="L164" s="135"/>
      <c r="M164" s="135"/>
      <c r="N164" s="237">
        <f>BK164</f>
        <v>0</v>
      </c>
      <c r="O164" s="238"/>
      <c r="P164" s="238"/>
      <c r="Q164" s="238"/>
      <c r="R164" s="136"/>
      <c r="T164" s="137"/>
      <c r="U164" s="134"/>
      <c r="V164" s="134"/>
      <c r="W164" s="138">
        <f>SUM(W165:W193)</f>
        <v>0</v>
      </c>
      <c r="X164" s="134"/>
      <c r="Y164" s="138">
        <f>SUM(Y165:Y193)</f>
        <v>0</v>
      </c>
      <c r="Z164" s="134"/>
      <c r="AA164" s="139">
        <f>SUM(AA165:AA193)</f>
        <v>0</v>
      </c>
      <c r="AR164" s="140" t="s">
        <v>22</v>
      </c>
      <c r="AT164" s="141" t="s">
        <v>76</v>
      </c>
      <c r="AU164" s="141" t="s">
        <v>77</v>
      </c>
      <c r="AY164" s="140" t="s">
        <v>129</v>
      </c>
      <c r="BK164" s="142">
        <f>SUM(BK165:BK193)</f>
        <v>0</v>
      </c>
    </row>
    <row r="165" spans="2:65" s="1" customFormat="1" ht="44.25" customHeight="1" x14ac:dyDescent="0.3">
      <c r="B165" s="116"/>
      <c r="C165" s="143" t="s">
        <v>77</v>
      </c>
      <c r="D165" s="143" t="s">
        <v>130</v>
      </c>
      <c r="E165" s="144" t="s">
        <v>165</v>
      </c>
      <c r="F165" s="226" t="s">
        <v>166</v>
      </c>
      <c r="G165" s="227"/>
      <c r="H165" s="227"/>
      <c r="I165" s="227"/>
      <c r="J165" s="145" t="s">
        <v>133</v>
      </c>
      <c r="K165" s="146">
        <v>1</v>
      </c>
      <c r="L165" s="228">
        <v>0</v>
      </c>
      <c r="M165" s="227"/>
      <c r="N165" s="229">
        <f t="shared" ref="N165:N193" si="15">ROUND(L165*K165,2)</f>
        <v>0</v>
      </c>
      <c r="O165" s="227"/>
      <c r="P165" s="227"/>
      <c r="Q165" s="227"/>
      <c r="R165" s="118"/>
      <c r="T165" s="147" t="s">
        <v>3</v>
      </c>
      <c r="U165" s="38" t="s">
        <v>42</v>
      </c>
      <c r="V165" s="30"/>
      <c r="W165" s="148">
        <f t="shared" ref="W165:W193" si="16">V165*K165</f>
        <v>0</v>
      </c>
      <c r="X165" s="148">
        <v>0</v>
      </c>
      <c r="Y165" s="148">
        <f t="shared" ref="Y165:Y193" si="17">X165*K165</f>
        <v>0</v>
      </c>
      <c r="Z165" s="148">
        <v>0</v>
      </c>
      <c r="AA165" s="149">
        <f t="shared" ref="AA165:AA193" si="18">Z165*K165</f>
        <v>0</v>
      </c>
      <c r="AR165" s="12" t="s">
        <v>134</v>
      </c>
      <c r="AT165" s="12" t="s">
        <v>130</v>
      </c>
      <c r="AU165" s="12" t="s">
        <v>22</v>
      </c>
      <c r="AY165" s="12" t="s">
        <v>129</v>
      </c>
      <c r="BE165" s="94">
        <f t="shared" ref="BE165:BE193" si="19">IF(U165="základní",N165,0)</f>
        <v>0</v>
      </c>
      <c r="BF165" s="94">
        <f t="shared" ref="BF165:BF193" si="20">IF(U165="snížená",N165,0)</f>
        <v>0</v>
      </c>
      <c r="BG165" s="94">
        <f t="shared" ref="BG165:BG193" si="21">IF(U165="zákl. přenesená",N165,0)</f>
        <v>0</v>
      </c>
      <c r="BH165" s="94">
        <f t="shared" ref="BH165:BH193" si="22">IF(U165="sníž. přenesená",N165,0)</f>
        <v>0</v>
      </c>
      <c r="BI165" s="94">
        <f t="shared" ref="BI165:BI193" si="23">IF(U165="nulová",N165,0)</f>
        <v>0</v>
      </c>
      <c r="BJ165" s="12" t="s">
        <v>22</v>
      </c>
      <c r="BK165" s="94">
        <f t="shared" ref="BK165:BK193" si="24">ROUND(L165*K165,2)</f>
        <v>0</v>
      </c>
      <c r="BL165" s="12" t="s">
        <v>134</v>
      </c>
      <c r="BM165" s="12" t="s">
        <v>224</v>
      </c>
    </row>
    <row r="166" spans="2:65" s="1" customFormat="1" ht="31.5" customHeight="1" x14ac:dyDescent="0.3">
      <c r="B166" s="116"/>
      <c r="C166" s="143" t="s">
        <v>77</v>
      </c>
      <c r="D166" s="143" t="s">
        <v>130</v>
      </c>
      <c r="E166" s="144" t="s">
        <v>225</v>
      </c>
      <c r="F166" s="226" t="s">
        <v>226</v>
      </c>
      <c r="G166" s="227"/>
      <c r="H166" s="227"/>
      <c r="I166" s="227"/>
      <c r="J166" s="145" t="s">
        <v>133</v>
      </c>
      <c r="K166" s="146">
        <v>3</v>
      </c>
      <c r="L166" s="228">
        <v>0</v>
      </c>
      <c r="M166" s="227"/>
      <c r="N166" s="229">
        <f t="shared" si="15"/>
        <v>0</v>
      </c>
      <c r="O166" s="227"/>
      <c r="P166" s="227"/>
      <c r="Q166" s="227"/>
      <c r="R166" s="118"/>
      <c r="T166" s="147" t="s">
        <v>3</v>
      </c>
      <c r="U166" s="38" t="s">
        <v>42</v>
      </c>
      <c r="V166" s="30"/>
      <c r="W166" s="148">
        <f t="shared" si="16"/>
        <v>0</v>
      </c>
      <c r="X166" s="148">
        <v>0</v>
      </c>
      <c r="Y166" s="148">
        <f t="shared" si="17"/>
        <v>0</v>
      </c>
      <c r="Z166" s="148">
        <v>0</v>
      </c>
      <c r="AA166" s="149">
        <f t="shared" si="18"/>
        <v>0</v>
      </c>
      <c r="AR166" s="12" t="s">
        <v>134</v>
      </c>
      <c r="AT166" s="12" t="s">
        <v>130</v>
      </c>
      <c r="AU166" s="12" t="s">
        <v>22</v>
      </c>
      <c r="AY166" s="12" t="s">
        <v>129</v>
      </c>
      <c r="BE166" s="94">
        <f t="shared" si="19"/>
        <v>0</v>
      </c>
      <c r="BF166" s="94">
        <f t="shared" si="20"/>
        <v>0</v>
      </c>
      <c r="BG166" s="94">
        <f t="shared" si="21"/>
        <v>0</v>
      </c>
      <c r="BH166" s="94">
        <f t="shared" si="22"/>
        <v>0</v>
      </c>
      <c r="BI166" s="94">
        <f t="shared" si="23"/>
        <v>0</v>
      </c>
      <c r="BJ166" s="12" t="s">
        <v>22</v>
      </c>
      <c r="BK166" s="94">
        <f t="shared" si="24"/>
        <v>0</v>
      </c>
      <c r="BL166" s="12" t="s">
        <v>134</v>
      </c>
      <c r="BM166" s="12" t="s">
        <v>227</v>
      </c>
    </row>
    <row r="167" spans="2:65" s="1" customFormat="1" ht="22.5" customHeight="1" x14ac:dyDescent="0.3">
      <c r="B167" s="116"/>
      <c r="C167" s="143" t="s">
        <v>77</v>
      </c>
      <c r="D167" s="143" t="s">
        <v>130</v>
      </c>
      <c r="E167" s="144" t="s">
        <v>228</v>
      </c>
      <c r="F167" s="226" t="s">
        <v>229</v>
      </c>
      <c r="G167" s="227"/>
      <c r="H167" s="227"/>
      <c r="I167" s="227"/>
      <c r="J167" s="145" t="s">
        <v>133</v>
      </c>
      <c r="K167" s="146">
        <v>3</v>
      </c>
      <c r="L167" s="228">
        <v>0</v>
      </c>
      <c r="M167" s="227"/>
      <c r="N167" s="229">
        <f t="shared" si="15"/>
        <v>0</v>
      </c>
      <c r="O167" s="227"/>
      <c r="P167" s="227"/>
      <c r="Q167" s="227"/>
      <c r="R167" s="118"/>
      <c r="T167" s="147" t="s">
        <v>3</v>
      </c>
      <c r="U167" s="38" t="s">
        <v>42</v>
      </c>
      <c r="V167" s="30"/>
      <c r="W167" s="148">
        <f t="shared" si="16"/>
        <v>0</v>
      </c>
      <c r="X167" s="148">
        <v>0</v>
      </c>
      <c r="Y167" s="148">
        <f t="shared" si="17"/>
        <v>0</v>
      </c>
      <c r="Z167" s="148">
        <v>0</v>
      </c>
      <c r="AA167" s="149">
        <f t="shared" si="18"/>
        <v>0</v>
      </c>
      <c r="AR167" s="12" t="s">
        <v>134</v>
      </c>
      <c r="AT167" s="12" t="s">
        <v>130</v>
      </c>
      <c r="AU167" s="12" t="s">
        <v>22</v>
      </c>
      <c r="AY167" s="12" t="s">
        <v>129</v>
      </c>
      <c r="BE167" s="94">
        <f t="shared" si="19"/>
        <v>0</v>
      </c>
      <c r="BF167" s="94">
        <f t="shared" si="20"/>
        <v>0</v>
      </c>
      <c r="BG167" s="94">
        <f t="shared" si="21"/>
        <v>0</v>
      </c>
      <c r="BH167" s="94">
        <f t="shared" si="22"/>
        <v>0</v>
      </c>
      <c r="BI167" s="94">
        <f t="shared" si="23"/>
        <v>0</v>
      </c>
      <c r="BJ167" s="12" t="s">
        <v>22</v>
      </c>
      <c r="BK167" s="94">
        <f t="shared" si="24"/>
        <v>0</v>
      </c>
      <c r="BL167" s="12" t="s">
        <v>134</v>
      </c>
      <c r="BM167" s="12" t="s">
        <v>230</v>
      </c>
    </row>
    <row r="168" spans="2:65" s="1" customFormat="1" ht="31.5" customHeight="1" x14ac:dyDescent="0.3">
      <c r="B168" s="116"/>
      <c r="C168" s="143" t="s">
        <v>77</v>
      </c>
      <c r="D168" s="143" t="s">
        <v>130</v>
      </c>
      <c r="E168" s="144" t="s">
        <v>231</v>
      </c>
      <c r="F168" s="226" t="s">
        <v>232</v>
      </c>
      <c r="G168" s="227"/>
      <c r="H168" s="227"/>
      <c r="I168" s="227"/>
      <c r="J168" s="145" t="s">
        <v>133</v>
      </c>
      <c r="K168" s="146">
        <v>1</v>
      </c>
      <c r="L168" s="228">
        <v>0</v>
      </c>
      <c r="M168" s="227"/>
      <c r="N168" s="229">
        <f t="shared" si="15"/>
        <v>0</v>
      </c>
      <c r="O168" s="227"/>
      <c r="P168" s="227"/>
      <c r="Q168" s="227"/>
      <c r="R168" s="118"/>
      <c r="T168" s="147" t="s">
        <v>3</v>
      </c>
      <c r="U168" s="38" t="s">
        <v>42</v>
      </c>
      <c r="V168" s="30"/>
      <c r="W168" s="148">
        <f t="shared" si="16"/>
        <v>0</v>
      </c>
      <c r="X168" s="148">
        <v>0</v>
      </c>
      <c r="Y168" s="148">
        <f t="shared" si="17"/>
        <v>0</v>
      </c>
      <c r="Z168" s="148">
        <v>0</v>
      </c>
      <c r="AA168" s="149">
        <f t="shared" si="18"/>
        <v>0</v>
      </c>
      <c r="AR168" s="12" t="s">
        <v>134</v>
      </c>
      <c r="AT168" s="12" t="s">
        <v>130</v>
      </c>
      <c r="AU168" s="12" t="s">
        <v>22</v>
      </c>
      <c r="AY168" s="12" t="s">
        <v>129</v>
      </c>
      <c r="BE168" s="94">
        <f t="shared" si="19"/>
        <v>0</v>
      </c>
      <c r="BF168" s="94">
        <f t="shared" si="20"/>
        <v>0</v>
      </c>
      <c r="BG168" s="94">
        <f t="shared" si="21"/>
        <v>0</v>
      </c>
      <c r="BH168" s="94">
        <f t="shared" si="22"/>
        <v>0</v>
      </c>
      <c r="BI168" s="94">
        <f t="shared" si="23"/>
        <v>0</v>
      </c>
      <c r="BJ168" s="12" t="s">
        <v>22</v>
      </c>
      <c r="BK168" s="94">
        <f t="shared" si="24"/>
        <v>0</v>
      </c>
      <c r="BL168" s="12" t="s">
        <v>134</v>
      </c>
      <c r="BM168" s="12" t="s">
        <v>233</v>
      </c>
    </row>
    <row r="169" spans="2:65" s="1" customFormat="1" ht="22.5" customHeight="1" x14ac:dyDescent="0.3">
      <c r="B169" s="116"/>
      <c r="C169" s="143" t="s">
        <v>77</v>
      </c>
      <c r="D169" s="143" t="s">
        <v>130</v>
      </c>
      <c r="E169" s="144" t="s">
        <v>234</v>
      </c>
      <c r="F169" s="226" t="s">
        <v>235</v>
      </c>
      <c r="G169" s="227"/>
      <c r="H169" s="227"/>
      <c r="I169" s="227"/>
      <c r="J169" s="145" t="s">
        <v>133</v>
      </c>
      <c r="K169" s="146">
        <v>3</v>
      </c>
      <c r="L169" s="228">
        <v>0</v>
      </c>
      <c r="M169" s="227"/>
      <c r="N169" s="229">
        <f t="shared" si="15"/>
        <v>0</v>
      </c>
      <c r="O169" s="227"/>
      <c r="P169" s="227"/>
      <c r="Q169" s="227"/>
      <c r="R169" s="118"/>
      <c r="T169" s="147" t="s">
        <v>3</v>
      </c>
      <c r="U169" s="38" t="s">
        <v>42</v>
      </c>
      <c r="V169" s="30"/>
      <c r="W169" s="148">
        <f t="shared" si="16"/>
        <v>0</v>
      </c>
      <c r="X169" s="148">
        <v>0</v>
      </c>
      <c r="Y169" s="148">
        <f t="shared" si="17"/>
        <v>0</v>
      </c>
      <c r="Z169" s="148">
        <v>0</v>
      </c>
      <c r="AA169" s="149">
        <f t="shared" si="18"/>
        <v>0</v>
      </c>
      <c r="AR169" s="12" t="s">
        <v>134</v>
      </c>
      <c r="AT169" s="12" t="s">
        <v>130</v>
      </c>
      <c r="AU169" s="12" t="s">
        <v>22</v>
      </c>
      <c r="AY169" s="12" t="s">
        <v>129</v>
      </c>
      <c r="BE169" s="94">
        <f t="shared" si="19"/>
        <v>0</v>
      </c>
      <c r="BF169" s="94">
        <f t="shared" si="20"/>
        <v>0</v>
      </c>
      <c r="BG169" s="94">
        <f t="shared" si="21"/>
        <v>0</v>
      </c>
      <c r="BH169" s="94">
        <f t="shared" si="22"/>
        <v>0</v>
      </c>
      <c r="BI169" s="94">
        <f t="shared" si="23"/>
        <v>0</v>
      </c>
      <c r="BJ169" s="12" t="s">
        <v>22</v>
      </c>
      <c r="BK169" s="94">
        <f t="shared" si="24"/>
        <v>0</v>
      </c>
      <c r="BL169" s="12" t="s">
        <v>134</v>
      </c>
      <c r="BM169" s="12" t="s">
        <v>236</v>
      </c>
    </row>
    <row r="170" spans="2:65" s="1" customFormat="1" ht="31.5" customHeight="1" x14ac:dyDescent="0.3">
      <c r="B170" s="116"/>
      <c r="C170" s="143" t="s">
        <v>77</v>
      </c>
      <c r="D170" s="143" t="s">
        <v>130</v>
      </c>
      <c r="E170" s="144" t="s">
        <v>237</v>
      </c>
      <c r="F170" s="226" t="s">
        <v>238</v>
      </c>
      <c r="G170" s="227"/>
      <c r="H170" s="227"/>
      <c r="I170" s="227"/>
      <c r="J170" s="145" t="s">
        <v>133</v>
      </c>
      <c r="K170" s="146">
        <v>2</v>
      </c>
      <c r="L170" s="228">
        <v>0</v>
      </c>
      <c r="M170" s="227"/>
      <c r="N170" s="229">
        <f t="shared" si="15"/>
        <v>0</v>
      </c>
      <c r="O170" s="227"/>
      <c r="P170" s="227"/>
      <c r="Q170" s="227"/>
      <c r="R170" s="118"/>
      <c r="T170" s="147" t="s">
        <v>3</v>
      </c>
      <c r="U170" s="38" t="s">
        <v>42</v>
      </c>
      <c r="V170" s="30"/>
      <c r="W170" s="148">
        <f t="shared" si="16"/>
        <v>0</v>
      </c>
      <c r="X170" s="148">
        <v>0</v>
      </c>
      <c r="Y170" s="148">
        <f t="shared" si="17"/>
        <v>0</v>
      </c>
      <c r="Z170" s="148">
        <v>0</v>
      </c>
      <c r="AA170" s="149">
        <f t="shared" si="18"/>
        <v>0</v>
      </c>
      <c r="AR170" s="12" t="s">
        <v>134</v>
      </c>
      <c r="AT170" s="12" t="s">
        <v>130</v>
      </c>
      <c r="AU170" s="12" t="s">
        <v>22</v>
      </c>
      <c r="AY170" s="12" t="s">
        <v>129</v>
      </c>
      <c r="BE170" s="94">
        <f t="shared" si="19"/>
        <v>0</v>
      </c>
      <c r="BF170" s="94">
        <f t="shared" si="20"/>
        <v>0</v>
      </c>
      <c r="BG170" s="94">
        <f t="shared" si="21"/>
        <v>0</v>
      </c>
      <c r="BH170" s="94">
        <f t="shared" si="22"/>
        <v>0</v>
      </c>
      <c r="BI170" s="94">
        <f t="shared" si="23"/>
        <v>0</v>
      </c>
      <c r="BJ170" s="12" t="s">
        <v>22</v>
      </c>
      <c r="BK170" s="94">
        <f t="shared" si="24"/>
        <v>0</v>
      </c>
      <c r="BL170" s="12" t="s">
        <v>134</v>
      </c>
      <c r="BM170" s="12" t="s">
        <v>239</v>
      </c>
    </row>
    <row r="171" spans="2:65" s="1" customFormat="1" ht="31.5" customHeight="1" x14ac:dyDescent="0.3">
      <c r="B171" s="116"/>
      <c r="C171" s="143" t="s">
        <v>77</v>
      </c>
      <c r="D171" s="143" t="s">
        <v>130</v>
      </c>
      <c r="E171" s="144" t="s">
        <v>240</v>
      </c>
      <c r="F171" s="226" t="s">
        <v>241</v>
      </c>
      <c r="G171" s="227"/>
      <c r="H171" s="227"/>
      <c r="I171" s="227"/>
      <c r="J171" s="145" t="s">
        <v>133</v>
      </c>
      <c r="K171" s="146">
        <v>7</v>
      </c>
      <c r="L171" s="228">
        <v>0</v>
      </c>
      <c r="M171" s="227"/>
      <c r="N171" s="229">
        <f t="shared" si="15"/>
        <v>0</v>
      </c>
      <c r="O171" s="227"/>
      <c r="P171" s="227"/>
      <c r="Q171" s="227"/>
      <c r="R171" s="118"/>
      <c r="T171" s="147" t="s">
        <v>3</v>
      </c>
      <c r="U171" s="38" t="s">
        <v>42</v>
      </c>
      <c r="V171" s="30"/>
      <c r="W171" s="148">
        <f t="shared" si="16"/>
        <v>0</v>
      </c>
      <c r="X171" s="148">
        <v>0</v>
      </c>
      <c r="Y171" s="148">
        <f t="shared" si="17"/>
        <v>0</v>
      </c>
      <c r="Z171" s="148">
        <v>0</v>
      </c>
      <c r="AA171" s="149">
        <f t="shared" si="18"/>
        <v>0</v>
      </c>
      <c r="AR171" s="12" t="s">
        <v>134</v>
      </c>
      <c r="AT171" s="12" t="s">
        <v>130</v>
      </c>
      <c r="AU171" s="12" t="s">
        <v>22</v>
      </c>
      <c r="AY171" s="12" t="s">
        <v>129</v>
      </c>
      <c r="BE171" s="94">
        <f t="shared" si="19"/>
        <v>0</v>
      </c>
      <c r="BF171" s="94">
        <f t="shared" si="20"/>
        <v>0</v>
      </c>
      <c r="BG171" s="94">
        <f t="shared" si="21"/>
        <v>0</v>
      </c>
      <c r="BH171" s="94">
        <f t="shared" si="22"/>
        <v>0</v>
      </c>
      <c r="BI171" s="94">
        <f t="shared" si="23"/>
        <v>0</v>
      </c>
      <c r="BJ171" s="12" t="s">
        <v>22</v>
      </c>
      <c r="BK171" s="94">
        <f t="shared" si="24"/>
        <v>0</v>
      </c>
      <c r="BL171" s="12" t="s">
        <v>134</v>
      </c>
      <c r="BM171" s="12" t="s">
        <v>242</v>
      </c>
    </row>
    <row r="172" spans="2:65" s="1" customFormat="1" ht="31.5" customHeight="1" x14ac:dyDescent="0.3">
      <c r="B172" s="116"/>
      <c r="C172" s="143" t="s">
        <v>77</v>
      </c>
      <c r="D172" s="143" t="s">
        <v>130</v>
      </c>
      <c r="E172" s="144" t="s">
        <v>243</v>
      </c>
      <c r="F172" s="226" t="s">
        <v>244</v>
      </c>
      <c r="G172" s="227"/>
      <c r="H172" s="227"/>
      <c r="I172" s="227"/>
      <c r="J172" s="145" t="s">
        <v>133</v>
      </c>
      <c r="K172" s="146">
        <v>4</v>
      </c>
      <c r="L172" s="228">
        <v>0</v>
      </c>
      <c r="M172" s="227"/>
      <c r="N172" s="229">
        <f t="shared" si="15"/>
        <v>0</v>
      </c>
      <c r="O172" s="227"/>
      <c r="P172" s="227"/>
      <c r="Q172" s="227"/>
      <c r="R172" s="118"/>
      <c r="T172" s="147" t="s">
        <v>3</v>
      </c>
      <c r="U172" s="38" t="s">
        <v>42</v>
      </c>
      <c r="V172" s="30"/>
      <c r="W172" s="148">
        <f t="shared" si="16"/>
        <v>0</v>
      </c>
      <c r="X172" s="148">
        <v>0</v>
      </c>
      <c r="Y172" s="148">
        <f t="shared" si="17"/>
        <v>0</v>
      </c>
      <c r="Z172" s="148">
        <v>0</v>
      </c>
      <c r="AA172" s="149">
        <f t="shared" si="18"/>
        <v>0</v>
      </c>
      <c r="AR172" s="12" t="s">
        <v>134</v>
      </c>
      <c r="AT172" s="12" t="s">
        <v>130</v>
      </c>
      <c r="AU172" s="12" t="s">
        <v>22</v>
      </c>
      <c r="AY172" s="12" t="s">
        <v>129</v>
      </c>
      <c r="BE172" s="94">
        <f t="shared" si="19"/>
        <v>0</v>
      </c>
      <c r="BF172" s="94">
        <f t="shared" si="20"/>
        <v>0</v>
      </c>
      <c r="BG172" s="94">
        <f t="shared" si="21"/>
        <v>0</v>
      </c>
      <c r="BH172" s="94">
        <f t="shared" si="22"/>
        <v>0</v>
      </c>
      <c r="BI172" s="94">
        <f t="shared" si="23"/>
        <v>0</v>
      </c>
      <c r="BJ172" s="12" t="s">
        <v>22</v>
      </c>
      <c r="BK172" s="94">
        <f t="shared" si="24"/>
        <v>0</v>
      </c>
      <c r="BL172" s="12" t="s">
        <v>134</v>
      </c>
      <c r="BM172" s="12" t="s">
        <v>245</v>
      </c>
    </row>
    <row r="173" spans="2:65" s="1" customFormat="1" ht="22.5" customHeight="1" x14ac:dyDescent="0.3">
      <c r="B173" s="116"/>
      <c r="C173" s="143" t="s">
        <v>77</v>
      </c>
      <c r="D173" s="143" t="s">
        <v>130</v>
      </c>
      <c r="E173" s="144" t="s">
        <v>246</v>
      </c>
      <c r="F173" s="226" t="s">
        <v>247</v>
      </c>
      <c r="G173" s="227"/>
      <c r="H173" s="227"/>
      <c r="I173" s="227"/>
      <c r="J173" s="145" t="s">
        <v>133</v>
      </c>
      <c r="K173" s="146">
        <v>1</v>
      </c>
      <c r="L173" s="228">
        <v>0</v>
      </c>
      <c r="M173" s="227"/>
      <c r="N173" s="229">
        <f t="shared" si="15"/>
        <v>0</v>
      </c>
      <c r="O173" s="227"/>
      <c r="P173" s="227"/>
      <c r="Q173" s="227"/>
      <c r="R173" s="118"/>
      <c r="T173" s="147" t="s">
        <v>3</v>
      </c>
      <c r="U173" s="38" t="s">
        <v>42</v>
      </c>
      <c r="V173" s="30"/>
      <c r="W173" s="148">
        <f t="shared" si="16"/>
        <v>0</v>
      </c>
      <c r="X173" s="148">
        <v>0</v>
      </c>
      <c r="Y173" s="148">
        <f t="shared" si="17"/>
        <v>0</v>
      </c>
      <c r="Z173" s="148">
        <v>0</v>
      </c>
      <c r="AA173" s="149">
        <f t="shared" si="18"/>
        <v>0</v>
      </c>
      <c r="AR173" s="12" t="s">
        <v>134</v>
      </c>
      <c r="AT173" s="12" t="s">
        <v>130</v>
      </c>
      <c r="AU173" s="12" t="s">
        <v>22</v>
      </c>
      <c r="AY173" s="12" t="s">
        <v>129</v>
      </c>
      <c r="BE173" s="94">
        <f t="shared" si="19"/>
        <v>0</v>
      </c>
      <c r="BF173" s="94">
        <f t="shared" si="20"/>
        <v>0</v>
      </c>
      <c r="BG173" s="94">
        <f t="shared" si="21"/>
        <v>0</v>
      </c>
      <c r="BH173" s="94">
        <f t="shared" si="22"/>
        <v>0</v>
      </c>
      <c r="BI173" s="94">
        <f t="shared" si="23"/>
        <v>0</v>
      </c>
      <c r="BJ173" s="12" t="s">
        <v>22</v>
      </c>
      <c r="BK173" s="94">
        <f t="shared" si="24"/>
        <v>0</v>
      </c>
      <c r="BL173" s="12" t="s">
        <v>134</v>
      </c>
      <c r="BM173" s="12" t="s">
        <v>248</v>
      </c>
    </row>
    <row r="174" spans="2:65" s="1" customFormat="1" ht="22.5" customHeight="1" x14ac:dyDescent="0.3">
      <c r="B174" s="116"/>
      <c r="C174" s="143" t="s">
        <v>77</v>
      </c>
      <c r="D174" s="143" t="s">
        <v>130</v>
      </c>
      <c r="E174" s="144" t="s">
        <v>249</v>
      </c>
      <c r="F174" s="226" t="s">
        <v>250</v>
      </c>
      <c r="G174" s="227"/>
      <c r="H174" s="227"/>
      <c r="I174" s="227"/>
      <c r="J174" s="145" t="s">
        <v>133</v>
      </c>
      <c r="K174" s="146">
        <v>1</v>
      </c>
      <c r="L174" s="228">
        <v>0</v>
      </c>
      <c r="M174" s="227"/>
      <c r="N174" s="229">
        <f t="shared" si="15"/>
        <v>0</v>
      </c>
      <c r="O174" s="227"/>
      <c r="P174" s="227"/>
      <c r="Q174" s="227"/>
      <c r="R174" s="118"/>
      <c r="T174" s="147" t="s">
        <v>3</v>
      </c>
      <c r="U174" s="38" t="s">
        <v>42</v>
      </c>
      <c r="V174" s="30"/>
      <c r="W174" s="148">
        <f t="shared" si="16"/>
        <v>0</v>
      </c>
      <c r="X174" s="148">
        <v>0</v>
      </c>
      <c r="Y174" s="148">
        <f t="shared" si="17"/>
        <v>0</v>
      </c>
      <c r="Z174" s="148">
        <v>0</v>
      </c>
      <c r="AA174" s="149">
        <f t="shared" si="18"/>
        <v>0</v>
      </c>
      <c r="AR174" s="12" t="s">
        <v>134</v>
      </c>
      <c r="AT174" s="12" t="s">
        <v>130</v>
      </c>
      <c r="AU174" s="12" t="s">
        <v>22</v>
      </c>
      <c r="AY174" s="12" t="s">
        <v>129</v>
      </c>
      <c r="BE174" s="94">
        <f t="shared" si="19"/>
        <v>0</v>
      </c>
      <c r="BF174" s="94">
        <f t="shared" si="20"/>
        <v>0</v>
      </c>
      <c r="BG174" s="94">
        <f t="shared" si="21"/>
        <v>0</v>
      </c>
      <c r="BH174" s="94">
        <f t="shared" si="22"/>
        <v>0</v>
      </c>
      <c r="BI174" s="94">
        <f t="shared" si="23"/>
        <v>0</v>
      </c>
      <c r="BJ174" s="12" t="s">
        <v>22</v>
      </c>
      <c r="BK174" s="94">
        <f t="shared" si="24"/>
        <v>0</v>
      </c>
      <c r="BL174" s="12" t="s">
        <v>134</v>
      </c>
      <c r="BM174" s="12" t="s">
        <v>251</v>
      </c>
    </row>
    <row r="175" spans="2:65" s="1" customFormat="1" ht="31.5" customHeight="1" x14ac:dyDescent="0.3">
      <c r="B175" s="116"/>
      <c r="C175" s="143" t="s">
        <v>22</v>
      </c>
      <c r="D175" s="143" t="s">
        <v>130</v>
      </c>
      <c r="E175" s="144" t="s">
        <v>252</v>
      </c>
      <c r="F175" s="226" t="s">
        <v>253</v>
      </c>
      <c r="G175" s="227"/>
      <c r="H175" s="227"/>
      <c r="I175" s="227"/>
      <c r="J175" s="145" t="s">
        <v>133</v>
      </c>
      <c r="K175" s="146">
        <v>1</v>
      </c>
      <c r="L175" s="228">
        <v>0</v>
      </c>
      <c r="M175" s="227"/>
      <c r="N175" s="229">
        <f t="shared" si="15"/>
        <v>0</v>
      </c>
      <c r="O175" s="227"/>
      <c r="P175" s="227"/>
      <c r="Q175" s="227"/>
      <c r="R175" s="118"/>
      <c r="T175" s="147" t="s">
        <v>3</v>
      </c>
      <c r="U175" s="38" t="s">
        <v>42</v>
      </c>
      <c r="V175" s="30"/>
      <c r="W175" s="148">
        <f t="shared" si="16"/>
        <v>0</v>
      </c>
      <c r="X175" s="148">
        <v>0</v>
      </c>
      <c r="Y175" s="148">
        <f t="shared" si="17"/>
        <v>0</v>
      </c>
      <c r="Z175" s="148">
        <v>0</v>
      </c>
      <c r="AA175" s="149">
        <f t="shared" si="18"/>
        <v>0</v>
      </c>
      <c r="AR175" s="12" t="s">
        <v>134</v>
      </c>
      <c r="AT175" s="12" t="s">
        <v>130</v>
      </c>
      <c r="AU175" s="12" t="s">
        <v>22</v>
      </c>
      <c r="AY175" s="12" t="s">
        <v>129</v>
      </c>
      <c r="BE175" s="94">
        <f t="shared" si="19"/>
        <v>0</v>
      </c>
      <c r="BF175" s="94">
        <f t="shared" si="20"/>
        <v>0</v>
      </c>
      <c r="BG175" s="94">
        <f t="shared" si="21"/>
        <v>0</v>
      </c>
      <c r="BH175" s="94">
        <f t="shared" si="22"/>
        <v>0</v>
      </c>
      <c r="BI175" s="94">
        <f t="shared" si="23"/>
        <v>0</v>
      </c>
      <c r="BJ175" s="12" t="s">
        <v>22</v>
      </c>
      <c r="BK175" s="94">
        <f t="shared" si="24"/>
        <v>0</v>
      </c>
      <c r="BL175" s="12" t="s">
        <v>134</v>
      </c>
      <c r="BM175" s="12" t="s">
        <v>254</v>
      </c>
    </row>
    <row r="176" spans="2:65" s="1" customFormat="1" ht="31.5" customHeight="1" x14ac:dyDescent="0.3">
      <c r="B176" s="116"/>
      <c r="C176" s="143" t="s">
        <v>92</v>
      </c>
      <c r="D176" s="143" t="s">
        <v>130</v>
      </c>
      <c r="E176" s="144" t="s">
        <v>255</v>
      </c>
      <c r="F176" s="226" t="s">
        <v>256</v>
      </c>
      <c r="G176" s="227"/>
      <c r="H176" s="227"/>
      <c r="I176" s="227"/>
      <c r="J176" s="145" t="s">
        <v>133</v>
      </c>
      <c r="K176" s="146">
        <v>1</v>
      </c>
      <c r="L176" s="228">
        <v>0</v>
      </c>
      <c r="M176" s="227"/>
      <c r="N176" s="229">
        <f t="shared" si="15"/>
        <v>0</v>
      </c>
      <c r="O176" s="227"/>
      <c r="P176" s="227"/>
      <c r="Q176" s="227"/>
      <c r="R176" s="118"/>
      <c r="T176" s="147" t="s">
        <v>3</v>
      </c>
      <c r="U176" s="38" t="s">
        <v>42</v>
      </c>
      <c r="V176" s="30"/>
      <c r="W176" s="148">
        <f t="shared" si="16"/>
        <v>0</v>
      </c>
      <c r="X176" s="148">
        <v>0</v>
      </c>
      <c r="Y176" s="148">
        <f t="shared" si="17"/>
        <v>0</v>
      </c>
      <c r="Z176" s="148">
        <v>0</v>
      </c>
      <c r="AA176" s="149">
        <f t="shared" si="18"/>
        <v>0</v>
      </c>
      <c r="AR176" s="12" t="s">
        <v>134</v>
      </c>
      <c r="AT176" s="12" t="s">
        <v>130</v>
      </c>
      <c r="AU176" s="12" t="s">
        <v>22</v>
      </c>
      <c r="AY176" s="12" t="s">
        <v>129</v>
      </c>
      <c r="BE176" s="94">
        <f t="shared" si="19"/>
        <v>0</v>
      </c>
      <c r="BF176" s="94">
        <f t="shared" si="20"/>
        <v>0</v>
      </c>
      <c r="BG176" s="94">
        <f t="shared" si="21"/>
        <v>0</v>
      </c>
      <c r="BH176" s="94">
        <f t="shared" si="22"/>
        <v>0</v>
      </c>
      <c r="BI176" s="94">
        <f t="shared" si="23"/>
        <v>0</v>
      </c>
      <c r="BJ176" s="12" t="s">
        <v>22</v>
      </c>
      <c r="BK176" s="94">
        <f t="shared" si="24"/>
        <v>0</v>
      </c>
      <c r="BL176" s="12" t="s">
        <v>134</v>
      </c>
      <c r="BM176" s="12" t="s">
        <v>257</v>
      </c>
    </row>
    <row r="177" spans="2:65" s="1" customFormat="1" ht="22.5" customHeight="1" x14ac:dyDescent="0.3">
      <c r="B177" s="116"/>
      <c r="C177" s="143" t="s">
        <v>77</v>
      </c>
      <c r="D177" s="143" t="s">
        <v>130</v>
      </c>
      <c r="E177" s="144" t="s">
        <v>258</v>
      </c>
      <c r="F177" s="226" t="s">
        <v>259</v>
      </c>
      <c r="G177" s="227"/>
      <c r="H177" s="227"/>
      <c r="I177" s="227"/>
      <c r="J177" s="145" t="s">
        <v>133</v>
      </c>
      <c r="K177" s="146">
        <v>1</v>
      </c>
      <c r="L177" s="228">
        <v>0</v>
      </c>
      <c r="M177" s="227"/>
      <c r="N177" s="229">
        <f t="shared" si="15"/>
        <v>0</v>
      </c>
      <c r="O177" s="227"/>
      <c r="P177" s="227"/>
      <c r="Q177" s="227"/>
      <c r="R177" s="118"/>
      <c r="T177" s="147" t="s">
        <v>3</v>
      </c>
      <c r="U177" s="38" t="s">
        <v>42</v>
      </c>
      <c r="V177" s="30"/>
      <c r="W177" s="148">
        <f t="shared" si="16"/>
        <v>0</v>
      </c>
      <c r="X177" s="148">
        <v>0</v>
      </c>
      <c r="Y177" s="148">
        <f t="shared" si="17"/>
        <v>0</v>
      </c>
      <c r="Z177" s="148">
        <v>0</v>
      </c>
      <c r="AA177" s="149">
        <f t="shared" si="18"/>
        <v>0</v>
      </c>
      <c r="AR177" s="12" t="s">
        <v>134</v>
      </c>
      <c r="AT177" s="12" t="s">
        <v>130</v>
      </c>
      <c r="AU177" s="12" t="s">
        <v>22</v>
      </c>
      <c r="AY177" s="12" t="s">
        <v>129</v>
      </c>
      <c r="BE177" s="94">
        <f t="shared" si="19"/>
        <v>0</v>
      </c>
      <c r="BF177" s="94">
        <f t="shared" si="20"/>
        <v>0</v>
      </c>
      <c r="BG177" s="94">
        <f t="shared" si="21"/>
        <v>0</v>
      </c>
      <c r="BH177" s="94">
        <f t="shared" si="22"/>
        <v>0</v>
      </c>
      <c r="BI177" s="94">
        <f t="shared" si="23"/>
        <v>0</v>
      </c>
      <c r="BJ177" s="12" t="s">
        <v>22</v>
      </c>
      <c r="BK177" s="94">
        <f t="shared" si="24"/>
        <v>0</v>
      </c>
      <c r="BL177" s="12" t="s">
        <v>134</v>
      </c>
      <c r="BM177" s="12" t="s">
        <v>260</v>
      </c>
    </row>
    <row r="178" spans="2:65" s="1" customFormat="1" ht="22.5" customHeight="1" x14ac:dyDescent="0.3">
      <c r="B178" s="116"/>
      <c r="C178" s="143" t="s">
        <v>77</v>
      </c>
      <c r="D178" s="143" t="s">
        <v>130</v>
      </c>
      <c r="E178" s="144" t="s">
        <v>261</v>
      </c>
      <c r="F178" s="226" t="s">
        <v>262</v>
      </c>
      <c r="G178" s="227"/>
      <c r="H178" s="227"/>
      <c r="I178" s="227"/>
      <c r="J178" s="145" t="s">
        <v>133</v>
      </c>
      <c r="K178" s="146">
        <v>1</v>
      </c>
      <c r="L178" s="228">
        <v>0</v>
      </c>
      <c r="M178" s="227"/>
      <c r="N178" s="229">
        <f t="shared" si="15"/>
        <v>0</v>
      </c>
      <c r="O178" s="227"/>
      <c r="P178" s="227"/>
      <c r="Q178" s="227"/>
      <c r="R178" s="118"/>
      <c r="T178" s="147" t="s">
        <v>3</v>
      </c>
      <c r="U178" s="38" t="s">
        <v>42</v>
      </c>
      <c r="V178" s="30"/>
      <c r="W178" s="148">
        <f t="shared" si="16"/>
        <v>0</v>
      </c>
      <c r="X178" s="148">
        <v>0</v>
      </c>
      <c r="Y178" s="148">
        <f t="shared" si="17"/>
        <v>0</v>
      </c>
      <c r="Z178" s="148">
        <v>0</v>
      </c>
      <c r="AA178" s="149">
        <f t="shared" si="18"/>
        <v>0</v>
      </c>
      <c r="AR178" s="12" t="s">
        <v>134</v>
      </c>
      <c r="AT178" s="12" t="s">
        <v>130</v>
      </c>
      <c r="AU178" s="12" t="s">
        <v>22</v>
      </c>
      <c r="AY178" s="12" t="s">
        <v>129</v>
      </c>
      <c r="BE178" s="94">
        <f t="shared" si="19"/>
        <v>0</v>
      </c>
      <c r="BF178" s="94">
        <f t="shared" si="20"/>
        <v>0</v>
      </c>
      <c r="BG178" s="94">
        <f t="shared" si="21"/>
        <v>0</v>
      </c>
      <c r="BH178" s="94">
        <f t="shared" si="22"/>
        <v>0</v>
      </c>
      <c r="BI178" s="94">
        <f t="shared" si="23"/>
        <v>0</v>
      </c>
      <c r="BJ178" s="12" t="s">
        <v>22</v>
      </c>
      <c r="BK178" s="94">
        <f t="shared" si="24"/>
        <v>0</v>
      </c>
      <c r="BL178" s="12" t="s">
        <v>134</v>
      </c>
      <c r="BM178" s="12" t="s">
        <v>263</v>
      </c>
    </row>
    <row r="179" spans="2:65" s="1" customFormat="1" ht="22.5" customHeight="1" x14ac:dyDescent="0.3">
      <c r="B179" s="116"/>
      <c r="C179" s="143" t="s">
        <v>77</v>
      </c>
      <c r="D179" s="143" t="s">
        <v>130</v>
      </c>
      <c r="E179" s="144" t="s">
        <v>199</v>
      </c>
      <c r="F179" s="226" t="s">
        <v>200</v>
      </c>
      <c r="G179" s="227"/>
      <c r="H179" s="227"/>
      <c r="I179" s="227"/>
      <c r="J179" s="145" t="s">
        <v>133</v>
      </c>
      <c r="K179" s="146">
        <v>3</v>
      </c>
      <c r="L179" s="228">
        <v>0</v>
      </c>
      <c r="M179" s="227"/>
      <c r="N179" s="229">
        <f t="shared" si="15"/>
        <v>0</v>
      </c>
      <c r="O179" s="227"/>
      <c r="P179" s="227"/>
      <c r="Q179" s="227"/>
      <c r="R179" s="118"/>
      <c r="T179" s="147" t="s">
        <v>3</v>
      </c>
      <c r="U179" s="38" t="s">
        <v>42</v>
      </c>
      <c r="V179" s="30"/>
      <c r="W179" s="148">
        <f t="shared" si="16"/>
        <v>0</v>
      </c>
      <c r="X179" s="148">
        <v>0</v>
      </c>
      <c r="Y179" s="148">
        <f t="shared" si="17"/>
        <v>0</v>
      </c>
      <c r="Z179" s="148">
        <v>0</v>
      </c>
      <c r="AA179" s="149">
        <f t="shared" si="18"/>
        <v>0</v>
      </c>
      <c r="AR179" s="12" t="s">
        <v>134</v>
      </c>
      <c r="AT179" s="12" t="s">
        <v>130</v>
      </c>
      <c r="AU179" s="12" t="s">
        <v>22</v>
      </c>
      <c r="AY179" s="12" t="s">
        <v>129</v>
      </c>
      <c r="BE179" s="94">
        <f t="shared" si="19"/>
        <v>0</v>
      </c>
      <c r="BF179" s="94">
        <f t="shared" si="20"/>
        <v>0</v>
      </c>
      <c r="BG179" s="94">
        <f t="shared" si="21"/>
        <v>0</v>
      </c>
      <c r="BH179" s="94">
        <f t="shared" si="22"/>
        <v>0</v>
      </c>
      <c r="BI179" s="94">
        <f t="shared" si="23"/>
        <v>0</v>
      </c>
      <c r="BJ179" s="12" t="s">
        <v>22</v>
      </c>
      <c r="BK179" s="94">
        <f t="shared" si="24"/>
        <v>0</v>
      </c>
      <c r="BL179" s="12" t="s">
        <v>134</v>
      </c>
      <c r="BM179" s="12" t="s">
        <v>264</v>
      </c>
    </row>
    <row r="180" spans="2:65" s="1" customFormat="1" ht="22.5" customHeight="1" x14ac:dyDescent="0.3">
      <c r="B180" s="116"/>
      <c r="C180" s="143" t="s">
        <v>77</v>
      </c>
      <c r="D180" s="143" t="s">
        <v>130</v>
      </c>
      <c r="E180" s="144" t="s">
        <v>265</v>
      </c>
      <c r="F180" s="226" t="s">
        <v>266</v>
      </c>
      <c r="G180" s="227"/>
      <c r="H180" s="227"/>
      <c r="I180" s="227"/>
      <c r="J180" s="145" t="s">
        <v>133</v>
      </c>
      <c r="K180" s="146">
        <v>2</v>
      </c>
      <c r="L180" s="228">
        <v>0</v>
      </c>
      <c r="M180" s="227"/>
      <c r="N180" s="229">
        <f t="shared" si="15"/>
        <v>0</v>
      </c>
      <c r="O180" s="227"/>
      <c r="P180" s="227"/>
      <c r="Q180" s="227"/>
      <c r="R180" s="118"/>
      <c r="T180" s="147" t="s">
        <v>3</v>
      </c>
      <c r="U180" s="38" t="s">
        <v>42</v>
      </c>
      <c r="V180" s="30"/>
      <c r="W180" s="148">
        <f t="shared" si="16"/>
        <v>0</v>
      </c>
      <c r="X180" s="148">
        <v>0</v>
      </c>
      <c r="Y180" s="148">
        <f t="shared" si="17"/>
        <v>0</v>
      </c>
      <c r="Z180" s="148">
        <v>0</v>
      </c>
      <c r="AA180" s="149">
        <f t="shared" si="18"/>
        <v>0</v>
      </c>
      <c r="AR180" s="12" t="s">
        <v>134</v>
      </c>
      <c r="AT180" s="12" t="s">
        <v>130</v>
      </c>
      <c r="AU180" s="12" t="s">
        <v>22</v>
      </c>
      <c r="AY180" s="12" t="s">
        <v>129</v>
      </c>
      <c r="BE180" s="94">
        <f t="shared" si="19"/>
        <v>0</v>
      </c>
      <c r="BF180" s="94">
        <f t="shared" si="20"/>
        <v>0</v>
      </c>
      <c r="BG180" s="94">
        <f t="shared" si="21"/>
        <v>0</v>
      </c>
      <c r="BH180" s="94">
        <f t="shared" si="22"/>
        <v>0</v>
      </c>
      <c r="BI180" s="94">
        <f t="shared" si="23"/>
        <v>0</v>
      </c>
      <c r="BJ180" s="12" t="s">
        <v>22</v>
      </c>
      <c r="BK180" s="94">
        <f t="shared" si="24"/>
        <v>0</v>
      </c>
      <c r="BL180" s="12" t="s">
        <v>134</v>
      </c>
      <c r="BM180" s="12" t="s">
        <v>267</v>
      </c>
    </row>
    <row r="181" spans="2:65" s="1" customFormat="1" ht="22.5" customHeight="1" x14ac:dyDescent="0.3">
      <c r="B181" s="116"/>
      <c r="C181" s="143" t="s">
        <v>77</v>
      </c>
      <c r="D181" s="143" t="s">
        <v>130</v>
      </c>
      <c r="E181" s="144" t="s">
        <v>268</v>
      </c>
      <c r="F181" s="226" t="s">
        <v>269</v>
      </c>
      <c r="G181" s="227"/>
      <c r="H181" s="227"/>
      <c r="I181" s="227"/>
      <c r="J181" s="145" t="s">
        <v>133</v>
      </c>
      <c r="K181" s="146">
        <v>1</v>
      </c>
      <c r="L181" s="228">
        <v>0</v>
      </c>
      <c r="M181" s="227"/>
      <c r="N181" s="229">
        <f t="shared" si="15"/>
        <v>0</v>
      </c>
      <c r="O181" s="227"/>
      <c r="P181" s="227"/>
      <c r="Q181" s="227"/>
      <c r="R181" s="118"/>
      <c r="T181" s="147" t="s">
        <v>3</v>
      </c>
      <c r="U181" s="38" t="s">
        <v>42</v>
      </c>
      <c r="V181" s="30"/>
      <c r="W181" s="148">
        <f t="shared" si="16"/>
        <v>0</v>
      </c>
      <c r="X181" s="148">
        <v>0</v>
      </c>
      <c r="Y181" s="148">
        <f t="shared" si="17"/>
        <v>0</v>
      </c>
      <c r="Z181" s="148">
        <v>0</v>
      </c>
      <c r="AA181" s="149">
        <f t="shared" si="18"/>
        <v>0</v>
      </c>
      <c r="AR181" s="12" t="s">
        <v>134</v>
      </c>
      <c r="AT181" s="12" t="s">
        <v>130</v>
      </c>
      <c r="AU181" s="12" t="s">
        <v>22</v>
      </c>
      <c r="AY181" s="12" t="s">
        <v>129</v>
      </c>
      <c r="BE181" s="94">
        <f t="shared" si="19"/>
        <v>0</v>
      </c>
      <c r="BF181" s="94">
        <f t="shared" si="20"/>
        <v>0</v>
      </c>
      <c r="BG181" s="94">
        <f t="shared" si="21"/>
        <v>0</v>
      </c>
      <c r="BH181" s="94">
        <f t="shared" si="22"/>
        <v>0</v>
      </c>
      <c r="BI181" s="94">
        <f t="shared" si="23"/>
        <v>0</v>
      </c>
      <c r="BJ181" s="12" t="s">
        <v>22</v>
      </c>
      <c r="BK181" s="94">
        <f t="shared" si="24"/>
        <v>0</v>
      </c>
      <c r="BL181" s="12" t="s">
        <v>134</v>
      </c>
      <c r="BM181" s="12" t="s">
        <v>270</v>
      </c>
    </row>
    <row r="182" spans="2:65" s="1" customFormat="1" ht="22.5" customHeight="1" x14ac:dyDescent="0.3">
      <c r="B182" s="116"/>
      <c r="C182" s="143" t="s">
        <v>77</v>
      </c>
      <c r="D182" s="143" t="s">
        <v>130</v>
      </c>
      <c r="E182" s="144" t="s">
        <v>205</v>
      </c>
      <c r="F182" s="226" t="s">
        <v>206</v>
      </c>
      <c r="G182" s="227"/>
      <c r="H182" s="227"/>
      <c r="I182" s="227"/>
      <c r="J182" s="145" t="s">
        <v>133</v>
      </c>
      <c r="K182" s="146">
        <v>72</v>
      </c>
      <c r="L182" s="228">
        <v>0</v>
      </c>
      <c r="M182" s="227"/>
      <c r="N182" s="229">
        <f t="shared" si="15"/>
        <v>0</v>
      </c>
      <c r="O182" s="227"/>
      <c r="P182" s="227"/>
      <c r="Q182" s="227"/>
      <c r="R182" s="118"/>
      <c r="T182" s="147" t="s">
        <v>3</v>
      </c>
      <c r="U182" s="38" t="s">
        <v>42</v>
      </c>
      <c r="V182" s="30"/>
      <c r="W182" s="148">
        <f t="shared" si="16"/>
        <v>0</v>
      </c>
      <c r="X182" s="148">
        <v>0</v>
      </c>
      <c r="Y182" s="148">
        <f t="shared" si="17"/>
        <v>0</v>
      </c>
      <c r="Z182" s="148">
        <v>0</v>
      </c>
      <c r="AA182" s="149">
        <f t="shared" si="18"/>
        <v>0</v>
      </c>
      <c r="AR182" s="12" t="s">
        <v>134</v>
      </c>
      <c r="AT182" s="12" t="s">
        <v>130</v>
      </c>
      <c r="AU182" s="12" t="s">
        <v>22</v>
      </c>
      <c r="AY182" s="12" t="s">
        <v>129</v>
      </c>
      <c r="BE182" s="94">
        <f t="shared" si="19"/>
        <v>0</v>
      </c>
      <c r="BF182" s="94">
        <f t="shared" si="20"/>
        <v>0</v>
      </c>
      <c r="BG182" s="94">
        <f t="shared" si="21"/>
        <v>0</v>
      </c>
      <c r="BH182" s="94">
        <f t="shared" si="22"/>
        <v>0</v>
      </c>
      <c r="BI182" s="94">
        <f t="shared" si="23"/>
        <v>0</v>
      </c>
      <c r="BJ182" s="12" t="s">
        <v>22</v>
      </c>
      <c r="BK182" s="94">
        <f t="shared" si="24"/>
        <v>0</v>
      </c>
      <c r="BL182" s="12" t="s">
        <v>134</v>
      </c>
      <c r="BM182" s="12" t="s">
        <v>271</v>
      </c>
    </row>
    <row r="183" spans="2:65" s="1" customFormat="1" ht="22.5" customHeight="1" x14ac:dyDescent="0.3">
      <c r="B183" s="116"/>
      <c r="C183" s="143" t="s">
        <v>77</v>
      </c>
      <c r="D183" s="143" t="s">
        <v>130</v>
      </c>
      <c r="E183" s="144" t="s">
        <v>272</v>
      </c>
      <c r="F183" s="226" t="s">
        <v>273</v>
      </c>
      <c r="G183" s="227"/>
      <c r="H183" s="227"/>
      <c r="I183" s="227"/>
      <c r="J183" s="145" t="s">
        <v>133</v>
      </c>
      <c r="K183" s="146">
        <v>9</v>
      </c>
      <c r="L183" s="228">
        <v>0</v>
      </c>
      <c r="M183" s="227"/>
      <c r="N183" s="229">
        <f t="shared" si="15"/>
        <v>0</v>
      </c>
      <c r="O183" s="227"/>
      <c r="P183" s="227"/>
      <c r="Q183" s="227"/>
      <c r="R183" s="118"/>
      <c r="T183" s="147" t="s">
        <v>3</v>
      </c>
      <c r="U183" s="38" t="s">
        <v>42</v>
      </c>
      <c r="V183" s="30"/>
      <c r="W183" s="148">
        <f t="shared" si="16"/>
        <v>0</v>
      </c>
      <c r="X183" s="148">
        <v>0</v>
      </c>
      <c r="Y183" s="148">
        <f t="shared" si="17"/>
        <v>0</v>
      </c>
      <c r="Z183" s="148">
        <v>0</v>
      </c>
      <c r="AA183" s="149">
        <f t="shared" si="18"/>
        <v>0</v>
      </c>
      <c r="AR183" s="12" t="s">
        <v>134</v>
      </c>
      <c r="AT183" s="12" t="s">
        <v>130</v>
      </c>
      <c r="AU183" s="12" t="s">
        <v>22</v>
      </c>
      <c r="AY183" s="12" t="s">
        <v>129</v>
      </c>
      <c r="BE183" s="94">
        <f t="shared" si="19"/>
        <v>0</v>
      </c>
      <c r="BF183" s="94">
        <f t="shared" si="20"/>
        <v>0</v>
      </c>
      <c r="BG183" s="94">
        <f t="shared" si="21"/>
        <v>0</v>
      </c>
      <c r="BH183" s="94">
        <f t="shared" si="22"/>
        <v>0</v>
      </c>
      <c r="BI183" s="94">
        <f t="shared" si="23"/>
        <v>0</v>
      </c>
      <c r="BJ183" s="12" t="s">
        <v>22</v>
      </c>
      <c r="BK183" s="94">
        <f t="shared" si="24"/>
        <v>0</v>
      </c>
      <c r="BL183" s="12" t="s">
        <v>134</v>
      </c>
      <c r="BM183" s="12" t="s">
        <v>274</v>
      </c>
    </row>
    <row r="184" spans="2:65" s="1" customFormat="1" ht="22.5" customHeight="1" x14ac:dyDescent="0.3">
      <c r="B184" s="116"/>
      <c r="C184" s="143" t="s">
        <v>77</v>
      </c>
      <c r="D184" s="143" t="s">
        <v>130</v>
      </c>
      <c r="E184" s="144" t="s">
        <v>208</v>
      </c>
      <c r="F184" s="226" t="s">
        <v>209</v>
      </c>
      <c r="G184" s="227"/>
      <c r="H184" s="227"/>
      <c r="I184" s="227"/>
      <c r="J184" s="145" t="s">
        <v>210</v>
      </c>
      <c r="K184" s="146">
        <v>1</v>
      </c>
      <c r="L184" s="228">
        <v>0</v>
      </c>
      <c r="M184" s="227"/>
      <c r="N184" s="229">
        <f t="shared" si="15"/>
        <v>0</v>
      </c>
      <c r="O184" s="227"/>
      <c r="P184" s="227"/>
      <c r="Q184" s="227"/>
      <c r="R184" s="118"/>
      <c r="T184" s="147" t="s">
        <v>3</v>
      </c>
      <c r="U184" s="38" t="s">
        <v>42</v>
      </c>
      <c r="V184" s="30"/>
      <c r="W184" s="148">
        <f t="shared" si="16"/>
        <v>0</v>
      </c>
      <c r="X184" s="148">
        <v>0</v>
      </c>
      <c r="Y184" s="148">
        <f t="shared" si="17"/>
        <v>0</v>
      </c>
      <c r="Z184" s="148">
        <v>0</v>
      </c>
      <c r="AA184" s="149">
        <f t="shared" si="18"/>
        <v>0</v>
      </c>
      <c r="AR184" s="12" t="s">
        <v>134</v>
      </c>
      <c r="AT184" s="12" t="s">
        <v>130</v>
      </c>
      <c r="AU184" s="12" t="s">
        <v>22</v>
      </c>
      <c r="AY184" s="12" t="s">
        <v>129</v>
      </c>
      <c r="BE184" s="94">
        <f t="shared" si="19"/>
        <v>0</v>
      </c>
      <c r="BF184" s="94">
        <f t="shared" si="20"/>
        <v>0</v>
      </c>
      <c r="BG184" s="94">
        <f t="shared" si="21"/>
        <v>0</v>
      </c>
      <c r="BH184" s="94">
        <f t="shared" si="22"/>
        <v>0</v>
      </c>
      <c r="BI184" s="94">
        <f t="shared" si="23"/>
        <v>0</v>
      </c>
      <c r="BJ184" s="12" t="s">
        <v>22</v>
      </c>
      <c r="BK184" s="94">
        <f t="shared" si="24"/>
        <v>0</v>
      </c>
      <c r="BL184" s="12" t="s">
        <v>134</v>
      </c>
      <c r="BM184" s="12" t="s">
        <v>275</v>
      </c>
    </row>
    <row r="185" spans="2:65" s="1" customFormat="1" ht="22.5" customHeight="1" x14ac:dyDescent="0.3">
      <c r="B185" s="116"/>
      <c r="C185" s="143" t="s">
        <v>77</v>
      </c>
      <c r="D185" s="143" t="s">
        <v>130</v>
      </c>
      <c r="E185" s="144" t="s">
        <v>212</v>
      </c>
      <c r="F185" s="226" t="s">
        <v>213</v>
      </c>
      <c r="G185" s="227"/>
      <c r="H185" s="227"/>
      <c r="I185" s="227"/>
      <c r="J185" s="145" t="s">
        <v>148</v>
      </c>
      <c r="K185" s="146">
        <v>21.6</v>
      </c>
      <c r="L185" s="228">
        <v>0</v>
      </c>
      <c r="M185" s="227"/>
      <c r="N185" s="229">
        <f t="shared" si="15"/>
        <v>0</v>
      </c>
      <c r="O185" s="227"/>
      <c r="P185" s="227"/>
      <c r="Q185" s="227"/>
      <c r="R185" s="118"/>
      <c r="T185" s="147" t="s">
        <v>3</v>
      </c>
      <c r="U185" s="38" t="s">
        <v>42</v>
      </c>
      <c r="V185" s="30"/>
      <c r="W185" s="148">
        <f t="shared" si="16"/>
        <v>0</v>
      </c>
      <c r="X185" s="148">
        <v>0</v>
      </c>
      <c r="Y185" s="148">
        <f t="shared" si="17"/>
        <v>0</v>
      </c>
      <c r="Z185" s="148">
        <v>0</v>
      </c>
      <c r="AA185" s="149">
        <f t="shared" si="18"/>
        <v>0</v>
      </c>
      <c r="AR185" s="12" t="s">
        <v>134</v>
      </c>
      <c r="AT185" s="12" t="s">
        <v>130</v>
      </c>
      <c r="AU185" s="12" t="s">
        <v>22</v>
      </c>
      <c r="AY185" s="12" t="s">
        <v>129</v>
      </c>
      <c r="BE185" s="94">
        <f t="shared" si="19"/>
        <v>0</v>
      </c>
      <c r="BF185" s="94">
        <f t="shared" si="20"/>
        <v>0</v>
      </c>
      <c r="BG185" s="94">
        <f t="shared" si="21"/>
        <v>0</v>
      </c>
      <c r="BH185" s="94">
        <f t="shared" si="22"/>
        <v>0</v>
      </c>
      <c r="BI185" s="94">
        <f t="shared" si="23"/>
        <v>0</v>
      </c>
      <c r="BJ185" s="12" t="s">
        <v>22</v>
      </c>
      <c r="BK185" s="94">
        <f t="shared" si="24"/>
        <v>0</v>
      </c>
      <c r="BL185" s="12" t="s">
        <v>134</v>
      </c>
      <c r="BM185" s="12" t="s">
        <v>276</v>
      </c>
    </row>
    <row r="186" spans="2:65" s="1" customFormat="1" ht="22.5" customHeight="1" x14ac:dyDescent="0.3">
      <c r="B186" s="116"/>
      <c r="C186" s="143" t="s">
        <v>77</v>
      </c>
      <c r="D186" s="143" t="s">
        <v>130</v>
      </c>
      <c r="E186" s="144" t="s">
        <v>277</v>
      </c>
      <c r="F186" s="226" t="s">
        <v>278</v>
      </c>
      <c r="G186" s="227"/>
      <c r="H186" s="227"/>
      <c r="I186" s="227"/>
      <c r="J186" s="145" t="s">
        <v>133</v>
      </c>
      <c r="K186" s="146">
        <v>3</v>
      </c>
      <c r="L186" s="228">
        <v>0</v>
      </c>
      <c r="M186" s="227"/>
      <c r="N186" s="229">
        <f t="shared" si="15"/>
        <v>0</v>
      </c>
      <c r="O186" s="227"/>
      <c r="P186" s="227"/>
      <c r="Q186" s="227"/>
      <c r="R186" s="118"/>
      <c r="T186" s="147" t="s">
        <v>3</v>
      </c>
      <c r="U186" s="38" t="s">
        <v>42</v>
      </c>
      <c r="V186" s="30"/>
      <c r="W186" s="148">
        <f t="shared" si="16"/>
        <v>0</v>
      </c>
      <c r="X186" s="148">
        <v>0</v>
      </c>
      <c r="Y186" s="148">
        <f t="shared" si="17"/>
        <v>0</v>
      </c>
      <c r="Z186" s="148">
        <v>0</v>
      </c>
      <c r="AA186" s="149">
        <f t="shared" si="18"/>
        <v>0</v>
      </c>
      <c r="AR186" s="12" t="s">
        <v>134</v>
      </c>
      <c r="AT186" s="12" t="s">
        <v>130</v>
      </c>
      <c r="AU186" s="12" t="s">
        <v>22</v>
      </c>
      <c r="AY186" s="12" t="s">
        <v>129</v>
      </c>
      <c r="BE186" s="94">
        <f t="shared" si="19"/>
        <v>0</v>
      </c>
      <c r="BF186" s="94">
        <f t="shared" si="20"/>
        <v>0</v>
      </c>
      <c r="BG186" s="94">
        <f t="shared" si="21"/>
        <v>0</v>
      </c>
      <c r="BH186" s="94">
        <f t="shared" si="22"/>
        <v>0</v>
      </c>
      <c r="BI186" s="94">
        <f t="shared" si="23"/>
        <v>0</v>
      </c>
      <c r="BJ186" s="12" t="s">
        <v>22</v>
      </c>
      <c r="BK186" s="94">
        <f t="shared" si="24"/>
        <v>0</v>
      </c>
      <c r="BL186" s="12" t="s">
        <v>134</v>
      </c>
      <c r="BM186" s="12" t="s">
        <v>279</v>
      </c>
    </row>
    <row r="187" spans="2:65" s="1" customFormat="1" ht="31.5" customHeight="1" x14ac:dyDescent="0.3">
      <c r="B187" s="116"/>
      <c r="C187" s="143" t="s">
        <v>77</v>
      </c>
      <c r="D187" s="143" t="s">
        <v>130</v>
      </c>
      <c r="E187" s="144" t="s">
        <v>215</v>
      </c>
      <c r="F187" s="226" t="s">
        <v>216</v>
      </c>
      <c r="G187" s="227"/>
      <c r="H187" s="227"/>
      <c r="I187" s="227"/>
      <c r="J187" s="145" t="s">
        <v>133</v>
      </c>
      <c r="K187" s="146">
        <v>6</v>
      </c>
      <c r="L187" s="228">
        <v>0</v>
      </c>
      <c r="M187" s="227"/>
      <c r="N187" s="229">
        <f t="shared" si="15"/>
        <v>0</v>
      </c>
      <c r="O187" s="227"/>
      <c r="P187" s="227"/>
      <c r="Q187" s="227"/>
      <c r="R187" s="118"/>
      <c r="T187" s="147" t="s">
        <v>3</v>
      </c>
      <c r="U187" s="38" t="s">
        <v>42</v>
      </c>
      <c r="V187" s="30"/>
      <c r="W187" s="148">
        <f t="shared" si="16"/>
        <v>0</v>
      </c>
      <c r="X187" s="148">
        <v>0</v>
      </c>
      <c r="Y187" s="148">
        <f t="shared" si="17"/>
        <v>0</v>
      </c>
      <c r="Z187" s="148">
        <v>0</v>
      </c>
      <c r="AA187" s="149">
        <f t="shared" si="18"/>
        <v>0</v>
      </c>
      <c r="AR187" s="12" t="s">
        <v>134</v>
      </c>
      <c r="AT187" s="12" t="s">
        <v>130</v>
      </c>
      <c r="AU187" s="12" t="s">
        <v>22</v>
      </c>
      <c r="AY187" s="12" t="s">
        <v>129</v>
      </c>
      <c r="BE187" s="94">
        <f t="shared" si="19"/>
        <v>0</v>
      </c>
      <c r="BF187" s="94">
        <f t="shared" si="20"/>
        <v>0</v>
      </c>
      <c r="BG187" s="94">
        <f t="shared" si="21"/>
        <v>0</v>
      </c>
      <c r="BH187" s="94">
        <f t="shared" si="22"/>
        <v>0</v>
      </c>
      <c r="BI187" s="94">
        <f t="shared" si="23"/>
        <v>0</v>
      </c>
      <c r="BJ187" s="12" t="s">
        <v>22</v>
      </c>
      <c r="BK187" s="94">
        <f t="shared" si="24"/>
        <v>0</v>
      </c>
      <c r="BL187" s="12" t="s">
        <v>134</v>
      </c>
      <c r="BM187" s="12" t="s">
        <v>280</v>
      </c>
    </row>
    <row r="188" spans="2:65" s="1" customFormat="1" ht="22.5" customHeight="1" x14ac:dyDescent="0.3">
      <c r="B188" s="116"/>
      <c r="C188" s="143" t="s">
        <v>77</v>
      </c>
      <c r="D188" s="143" t="s">
        <v>130</v>
      </c>
      <c r="E188" s="144" t="s">
        <v>218</v>
      </c>
      <c r="F188" s="226" t="s">
        <v>219</v>
      </c>
      <c r="G188" s="227"/>
      <c r="H188" s="227"/>
      <c r="I188" s="227"/>
      <c r="J188" s="145" t="s">
        <v>133</v>
      </c>
      <c r="K188" s="146">
        <v>1</v>
      </c>
      <c r="L188" s="228">
        <v>0</v>
      </c>
      <c r="M188" s="227"/>
      <c r="N188" s="229">
        <f t="shared" si="15"/>
        <v>0</v>
      </c>
      <c r="O188" s="227"/>
      <c r="P188" s="227"/>
      <c r="Q188" s="227"/>
      <c r="R188" s="118"/>
      <c r="T188" s="147" t="s">
        <v>3</v>
      </c>
      <c r="U188" s="38" t="s">
        <v>42</v>
      </c>
      <c r="V188" s="30"/>
      <c r="W188" s="148">
        <f t="shared" si="16"/>
        <v>0</v>
      </c>
      <c r="X188" s="148">
        <v>0</v>
      </c>
      <c r="Y188" s="148">
        <f t="shared" si="17"/>
        <v>0</v>
      </c>
      <c r="Z188" s="148">
        <v>0</v>
      </c>
      <c r="AA188" s="149">
        <f t="shared" si="18"/>
        <v>0</v>
      </c>
      <c r="AR188" s="12" t="s">
        <v>134</v>
      </c>
      <c r="AT188" s="12" t="s">
        <v>130</v>
      </c>
      <c r="AU188" s="12" t="s">
        <v>22</v>
      </c>
      <c r="AY188" s="12" t="s">
        <v>129</v>
      </c>
      <c r="BE188" s="94">
        <f t="shared" si="19"/>
        <v>0</v>
      </c>
      <c r="BF188" s="94">
        <f t="shared" si="20"/>
        <v>0</v>
      </c>
      <c r="BG188" s="94">
        <f t="shared" si="21"/>
        <v>0</v>
      </c>
      <c r="BH188" s="94">
        <f t="shared" si="22"/>
        <v>0</v>
      </c>
      <c r="BI188" s="94">
        <f t="shared" si="23"/>
        <v>0</v>
      </c>
      <c r="BJ188" s="12" t="s">
        <v>22</v>
      </c>
      <c r="BK188" s="94">
        <f t="shared" si="24"/>
        <v>0</v>
      </c>
      <c r="BL188" s="12" t="s">
        <v>134</v>
      </c>
      <c r="BM188" s="12" t="s">
        <v>281</v>
      </c>
    </row>
    <row r="189" spans="2:65" s="1" customFormat="1" ht="22.5" customHeight="1" x14ac:dyDescent="0.3">
      <c r="B189" s="116"/>
      <c r="C189" s="143" t="s">
        <v>77</v>
      </c>
      <c r="D189" s="143" t="s">
        <v>130</v>
      </c>
      <c r="E189" s="144" t="s">
        <v>221</v>
      </c>
      <c r="F189" s="226" t="s">
        <v>222</v>
      </c>
      <c r="G189" s="227"/>
      <c r="H189" s="227"/>
      <c r="I189" s="227"/>
      <c r="J189" s="145" t="s">
        <v>148</v>
      </c>
      <c r="K189" s="146">
        <v>90</v>
      </c>
      <c r="L189" s="228">
        <v>0</v>
      </c>
      <c r="M189" s="227"/>
      <c r="N189" s="229">
        <f t="shared" si="15"/>
        <v>0</v>
      </c>
      <c r="O189" s="227"/>
      <c r="P189" s="227"/>
      <c r="Q189" s="227"/>
      <c r="R189" s="118"/>
      <c r="T189" s="147" t="s">
        <v>3</v>
      </c>
      <c r="U189" s="38" t="s">
        <v>42</v>
      </c>
      <c r="V189" s="30"/>
      <c r="W189" s="148">
        <f t="shared" si="16"/>
        <v>0</v>
      </c>
      <c r="X189" s="148">
        <v>0</v>
      </c>
      <c r="Y189" s="148">
        <f t="shared" si="17"/>
        <v>0</v>
      </c>
      <c r="Z189" s="148">
        <v>0</v>
      </c>
      <c r="AA189" s="149">
        <f t="shared" si="18"/>
        <v>0</v>
      </c>
      <c r="AR189" s="12" t="s">
        <v>134</v>
      </c>
      <c r="AT189" s="12" t="s">
        <v>130</v>
      </c>
      <c r="AU189" s="12" t="s">
        <v>22</v>
      </c>
      <c r="AY189" s="12" t="s">
        <v>129</v>
      </c>
      <c r="BE189" s="94">
        <f t="shared" si="19"/>
        <v>0</v>
      </c>
      <c r="BF189" s="94">
        <f t="shared" si="20"/>
        <v>0</v>
      </c>
      <c r="BG189" s="94">
        <f t="shared" si="21"/>
        <v>0</v>
      </c>
      <c r="BH189" s="94">
        <f t="shared" si="22"/>
        <v>0</v>
      </c>
      <c r="BI189" s="94">
        <f t="shared" si="23"/>
        <v>0</v>
      </c>
      <c r="BJ189" s="12" t="s">
        <v>22</v>
      </c>
      <c r="BK189" s="94">
        <f t="shared" si="24"/>
        <v>0</v>
      </c>
      <c r="BL189" s="12" t="s">
        <v>134</v>
      </c>
      <c r="BM189" s="12" t="s">
        <v>282</v>
      </c>
    </row>
    <row r="190" spans="2:65" s="1" customFormat="1" ht="31.5" customHeight="1" x14ac:dyDescent="0.3">
      <c r="B190" s="116"/>
      <c r="C190" s="143" t="s">
        <v>77</v>
      </c>
      <c r="D190" s="143" t="s">
        <v>130</v>
      </c>
      <c r="E190" s="144" t="s">
        <v>283</v>
      </c>
      <c r="F190" s="226" t="s">
        <v>284</v>
      </c>
      <c r="G190" s="227"/>
      <c r="H190" s="227"/>
      <c r="I190" s="227"/>
      <c r="J190" s="145" t="s">
        <v>133</v>
      </c>
      <c r="K190" s="146">
        <v>3</v>
      </c>
      <c r="L190" s="228">
        <v>0</v>
      </c>
      <c r="M190" s="227"/>
      <c r="N190" s="229">
        <f t="shared" si="15"/>
        <v>0</v>
      </c>
      <c r="O190" s="227"/>
      <c r="P190" s="227"/>
      <c r="Q190" s="227"/>
      <c r="R190" s="118"/>
      <c r="T190" s="147" t="s">
        <v>3</v>
      </c>
      <c r="U190" s="38" t="s">
        <v>42</v>
      </c>
      <c r="V190" s="30"/>
      <c r="W190" s="148">
        <f t="shared" si="16"/>
        <v>0</v>
      </c>
      <c r="X190" s="148">
        <v>0</v>
      </c>
      <c r="Y190" s="148">
        <f t="shared" si="17"/>
        <v>0</v>
      </c>
      <c r="Z190" s="148">
        <v>0</v>
      </c>
      <c r="AA190" s="149">
        <f t="shared" si="18"/>
        <v>0</v>
      </c>
      <c r="AR190" s="12" t="s">
        <v>134</v>
      </c>
      <c r="AT190" s="12" t="s">
        <v>130</v>
      </c>
      <c r="AU190" s="12" t="s">
        <v>22</v>
      </c>
      <c r="AY190" s="12" t="s">
        <v>129</v>
      </c>
      <c r="BE190" s="94">
        <f t="shared" si="19"/>
        <v>0</v>
      </c>
      <c r="BF190" s="94">
        <f t="shared" si="20"/>
        <v>0</v>
      </c>
      <c r="BG190" s="94">
        <f t="shared" si="21"/>
        <v>0</v>
      </c>
      <c r="BH190" s="94">
        <f t="shared" si="22"/>
        <v>0</v>
      </c>
      <c r="BI190" s="94">
        <f t="shared" si="23"/>
        <v>0</v>
      </c>
      <c r="BJ190" s="12" t="s">
        <v>22</v>
      </c>
      <c r="BK190" s="94">
        <f t="shared" si="24"/>
        <v>0</v>
      </c>
      <c r="BL190" s="12" t="s">
        <v>134</v>
      </c>
      <c r="BM190" s="12" t="s">
        <v>285</v>
      </c>
    </row>
    <row r="191" spans="2:65" s="1" customFormat="1" ht="22.5" customHeight="1" x14ac:dyDescent="0.3">
      <c r="B191" s="116"/>
      <c r="C191" s="143" t="s">
        <v>77</v>
      </c>
      <c r="D191" s="143" t="s">
        <v>130</v>
      </c>
      <c r="E191" s="144" t="s">
        <v>286</v>
      </c>
      <c r="F191" s="226" t="s">
        <v>287</v>
      </c>
      <c r="G191" s="227"/>
      <c r="H191" s="227"/>
      <c r="I191" s="227"/>
      <c r="J191" s="145" t="s">
        <v>133</v>
      </c>
      <c r="K191" s="146">
        <v>3</v>
      </c>
      <c r="L191" s="228">
        <v>0</v>
      </c>
      <c r="M191" s="227"/>
      <c r="N191" s="229">
        <f t="shared" si="15"/>
        <v>0</v>
      </c>
      <c r="O191" s="227"/>
      <c r="P191" s="227"/>
      <c r="Q191" s="227"/>
      <c r="R191" s="118"/>
      <c r="T191" s="147" t="s">
        <v>3</v>
      </c>
      <c r="U191" s="38" t="s">
        <v>42</v>
      </c>
      <c r="V191" s="30"/>
      <c r="W191" s="148">
        <f t="shared" si="16"/>
        <v>0</v>
      </c>
      <c r="X191" s="148">
        <v>0</v>
      </c>
      <c r="Y191" s="148">
        <f t="shared" si="17"/>
        <v>0</v>
      </c>
      <c r="Z191" s="148">
        <v>0</v>
      </c>
      <c r="AA191" s="149">
        <f t="shared" si="18"/>
        <v>0</v>
      </c>
      <c r="AR191" s="12" t="s">
        <v>134</v>
      </c>
      <c r="AT191" s="12" t="s">
        <v>130</v>
      </c>
      <c r="AU191" s="12" t="s">
        <v>22</v>
      </c>
      <c r="AY191" s="12" t="s">
        <v>129</v>
      </c>
      <c r="BE191" s="94">
        <f t="shared" si="19"/>
        <v>0</v>
      </c>
      <c r="BF191" s="94">
        <f t="shared" si="20"/>
        <v>0</v>
      </c>
      <c r="BG191" s="94">
        <f t="shared" si="21"/>
        <v>0</v>
      </c>
      <c r="BH191" s="94">
        <f t="shared" si="22"/>
        <v>0</v>
      </c>
      <c r="BI191" s="94">
        <f t="shared" si="23"/>
        <v>0</v>
      </c>
      <c r="BJ191" s="12" t="s">
        <v>22</v>
      </c>
      <c r="BK191" s="94">
        <f t="shared" si="24"/>
        <v>0</v>
      </c>
      <c r="BL191" s="12" t="s">
        <v>134</v>
      </c>
      <c r="BM191" s="12" t="s">
        <v>288</v>
      </c>
    </row>
    <row r="192" spans="2:65" s="1" customFormat="1" ht="31.5" customHeight="1" x14ac:dyDescent="0.3">
      <c r="B192" s="116"/>
      <c r="C192" s="143" t="s">
        <v>77</v>
      </c>
      <c r="D192" s="143" t="s">
        <v>130</v>
      </c>
      <c r="E192" s="144" t="s">
        <v>289</v>
      </c>
      <c r="F192" s="226" t="s">
        <v>290</v>
      </c>
      <c r="G192" s="227"/>
      <c r="H192" s="227"/>
      <c r="I192" s="227"/>
      <c r="J192" s="145" t="s">
        <v>133</v>
      </c>
      <c r="K192" s="146">
        <v>3</v>
      </c>
      <c r="L192" s="228">
        <v>0</v>
      </c>
      <c r="M192" s="227"/>
      <c r="N192" s="229">
        <f t="shared" si="15"/>
        <v>0</v>
      </c>
      <c r="O192" s="227"/>
      <c r="P192" s="227"/>
      <c r="Q192" s="227"/>
      <c r="R192" s="118"/>
      <c r="T192" s="147" t="s">
        <v>3</v>
      </c>
      <c r="U192" s="38" t="s">
        <v>42</v>
      </c>
      <c r="V192" s="30"/>
      <c r="W192" s="148">
        <f t="shared" si="16"/>
        <v>0</v>
      </c>
      <c r="X192" s="148">
        <v>0</v>
      </c>
      <c r="Y192" s="148">
        <f t="shared" si="17"/>
        <v>0</v>
      </c>
      <c r="Z192" s="148">
        <v>0</v>
      </c>
      <c r="AA192" s="149">
        <f t="shared" si="18"/>
        <v>0</v>
      </c>
      <c r="AR192" s="12" t="s">
        <v>134</v>
      </c>
      <c r="AT192" s="12" t="s">
        <v>130</v>
      </c>
      <c r="AU192" s="12" t="s">
        <v>22</v>
      </c>
      <c r="AY192" s="12" t="s">
        <v>129</v>
      </c>
      <c r="BE192" s="94">
        <f t="shared" si="19"/>
        <v>0</v>
      </c>
      <c r="BF192" s="94">
        <f t="shared" si="20"/>
        <v>0</v>
      </c>
      <c r="BG192" s="94">
        <f t="shared" si="21"/>
        <v>0</v>
      </c>
      <c r="BH192" s="94">
        <f t="shared" si="22"/>
        <v>0</v>
      </c>
      <c r="BI192" s="94">
        <f t="shared" si="23"/>
        <v>0</v>
      </c>
      <c r="BJ192" s="12" t="s">
        <v>22</v>
      </c>
      <c r="BK192" s="94">
        <f t="shared" si="24"/>
        <v>0</v>
      </c>
      <c r="BL192" s="12" t="s">
        <v>134</v>
      </c>
      <c r="BM192" s="12" t="s">
        <v>291</v>
      </c>
    </row>
    <row r="193" spans="2:65" s="1" customFormat="1" ht="31.5" customHeight="1" x14ac:dyDescent="0.3">
      <c r="B193" s="116"/>
      <c r="C193" s="143" t="s">
        <v>77</v>
      </c>
      <c r="D193" s="143" t="s">
        <v>130</v>
      </c>
      <c r="E193" s="144" t="s">
        <v>292</v>
      </c>
      <c r="F193" s="226" t="s">
        <v>293</v>
      </c>
      <c r="G193" s="227"/>
      <c r="H193" s="227"/>
      <c r="I193" s="227"/>
      <c r="J193" s="145" t="s">
        <v>133</v>
      </c>
      <c r="K193" s="146">
        <v>1</v>
      </c>
      <c r="L193" s="228">
        <v>0</v>
      </c>
      <c r="M193" s="227"/>
      <c r="N193" s="229">
        <f t="shared" si="15"/>
        <v>0</v>
      </c>
      <c r="O193" s="227"/>
      <c r="P193" s="227"/>
      <c r="Q193" s="227"/>
      <c r="R193" s="118"/>
      <c r="T193" s="147" t="s">
        <v>3</v>
      </c>
      <c r="U193" s="38" t="s">
        <v>42</v>
      </c>
      <c r="V193" s="30"/>
      <c r="W193" s="148">
        <f t="shared" si="16"/>
        <v>0</v>
      </c>
      <c r="X193" s="148">
        <v>0</v>
      </c>
      <c r="Y193" s="148">
        <f t="shared" si="17"/>
        <v>0</v>
      </c>
      <c r="Z193" s="148">
        <v>0</v>
      </c>
      <c r="AA193" s="149">
        <f t="shared" si="18"/>
        <v>0</v>
      </c>
      <c r="AR193" s="12" t="s">
        <v>134</v>
      </c>
      <c r="AT193" s="12" t="s">
        <v>130</v>
      </c>
      <c r="AU193" s="12" t="s">
        <v>22</v>
      </c>
      <c r="AY193" s="12" t="s">
        <v>129</v>
      </c>
      <c r="BE193" s="94">
        <f t="shared" si="19"/>
        <v>0</v>
      </c>
      <c r="BF193" s="94">
        <f t="shared" si="20"/>
        <v>0</v>
      </c>
      <c r="BG193" s="94">
        <f t="shared" si="21"/>
        <v>0</v>
      </c>
      <c r="BH193" s="94">
        <f t="shared" si="22"/>
        <v>0</v>
      </c>
      <c r="BI193" s="94">
        <f t="shared" si="23"/>
        <v>0</v>
      </c>
      <c r="BJ193" s="12" t="s">
        <v>22</v>
      </c>
      <c r="BK193" s="94">
        <f t="shared" si="24"/>
        <v>0</v>
      </c>
      <c r="BL193" s="12" t="s">
        <v>134</v>
      </c>
      <c r="BM193" s="12" t="s">
        <v>294</v>
      </c>
    </row>
    <row r="194" spans="2:65" s="8" customFormat="1" ht="37.35" customHeight="1" x14ac:dyDescent="0.35">
      <c r="B194" s="133"/>
      <c r="C194" s="134"/>
      <c r="D194" s="135" t="s">
        <v>106</v>
      </c>
      <c r="E194" s="135"/>
      <c r="F194" s="135"/>
      <c r="G194" s="135"/>
      <c r="H194" s="135"/>
      <c r="I194" s="135"/>
      <c r="J194" s="135"/>
      <c r="K194" s="135"/>
      <c r="L194" s="135"/>
      <c r="M194" s="135"/>
      <c r="N194" s="237">
        <f>BK194</f>
        <v>0</v>
      </c>
      <c r="O194" s="238"/>
      <c r="P194" s="238"/>
      <c r="Q194" s="238"/>
      <c r="R194" s="136"/>
      <c r="T194" s="137"/>
      <c r="U194" s="134"/>
      <c r="V194" s="134"/>
      <c r="W194" s="138">
        <f>SUM(W195:W223)</f>
        <v>0</v>
      </c>
      <c r="X194" s="134"/>
      <c r="Y194" s="138">
        <f>SUM(Y195:Y223)</f>
        <v>0</v>
      </c>
      <c r="Z194" s="134"/>
      <c r="AA194" s="139">
        <f>SUM(AA195:AA223)</f>
        <v>0</v>
      </c>
      <c r="AR194" s="140" t="s">
        <v>22</v>
      </c>
      <c r="AT194" s="141" t="s">
        <v>76</v>
      </c>
      <c r="AU194" s="141" t="s">
        <v>77</v>
      </c>
      <c r="AY194" s="140" t="s">
        <v>129</v>
      </c>
      <c r="BK194" s="142">
        <f>SUM(BK195:BK223)</f>
        <v>0</v>
      </c>
    </row>
    <row r="195" spans="2:65" s="1" customFormat="1" ht="44.25" customHeight="1" x14ac:dyDescent="0.3">
      <c r="B195" s="116"/>
      <c r="C195" s="143" t="s">
        <v>77</v>
      </c>
      <c r="D195" s="143" t="s">
        <v>130</v>
      </c>
      <c r="E195" s="144" t="s">
        <v>165</v>
      </c>
      <c r="F195" s="226" t="s">
        <v>166</v>
      </c>
      <c r="G195" s="227"/>
      <c r="H195" s="227"/>
      <c r="I195" s="227"/>
      <c r="J195" s="145" t="s">
        <v>133</v>
      </c>
      <c r="K195" s="146">
        <v>1</v>
      </c>
      <c r="L195" s="228">
        <v>0</v>
      </c>
      <c r="M195" s="227"/>
      <c r="N195" s="229">
        <f t="shared" ref="N195:N223" si="25">ROUND(L195*K195,2)</f>
        <v>0</v>
      </c>
      <c r="O195" s="227"/>
      <c r="P195" s="227"/>
      <c r="Q195" s="227"/>
      <c r="R195" s="118"/>
      <c r="T195" s="147" t="s">
        <v>3</v>
      </c>
      <c r="U195" s="38" t="s">
        <v>42</v>
      </c>
      <c r="V195" s="30"/>
      <c r="W195" s="148">
        <f t="shared" ref="W195:W223" si="26">V195*K195</f>
        <v>0</v>
      </c>
      <c r="X195" s="148">
        <v>0</v>
      </c>
      <c r="Y195" s="148">
        <f t="shared" ref="Y195:Y223" si="27">X195*K195</f>
        <v>0</v>
      </c>
      <c r="Z195" s="148">
        <v>0</v>
      </c>
      <c r="AA195" s="149">
        <f t="shared" ref="AA195:AA223" si="28">Z195*K195</f>
        <v>0</v>
      </c>
      <c r="AR195" s="12" t="s">
        <v>134</v>
      </c>
      <c r="AT195" s="12" t="s">
        <v>130</v>
      </c>
      <c r="AU195" s="12" t="s">
        <v>22</v>
      </c>
      <c r="AY195" s="12" t="s">
        <v>129</v>
      </c>
      <c r="BE195" s="94">
        <f t="shared" ref="BE195:BE223" si="29">IF(U195="základní",N195,0)</f>
        <v>0</v>
      </c>
      <c r="BF195" s="94">
        <f t="shared" ref="BF195:BF223" si="30">IF(U195="snížená",N195,0)</f>
        <v>0</v>
      </c>
      <c r="BG195" s="94">
        <f t="shared" ref="BG195:BG223" si="31">IF(U195="zákl. přenesená",N195,0)</f>
        <v>0</v>
      </c>
      <c r="BH195" s="94">
        <f t="shared" ref="BH195:BH223" si="32">IF(U195="sníž. přenesená",N195,0)</f>
        <v>0</v>
      </c>
      <c r="BI195" s="94">
        <f t="shared" ref="BI195:BI223" si="33">IF(U195="nulová",N195,0)</f>
        <v>0</v>
      </c>
      <c r="BJ195" s="12" t="s">
        <v>22</v>
      </c>
      <c r="BK195" s="94">
        <f t="shared" ref="BK195:BK223" si="34">ROUND(L195*K195,2)</f>
        <v>0</v>
      </c>
      <c r="BL195" s="12" t="s">
        <v>134</v>
      </c>
      <c r="BM195" s="12" t="s">
        <v>295</v>
      </c>
    </row>
    <row r="196" spans="2:65" s="1" customFormat="1" ht="31.5" customHeight="1" x14ac:dyDescent="0.3">
      <c r="B196" s="116"/>
      <c r="C196" s="143" t="s">
        <v>77</v>
      </c>
      <c r="D196" s="143" t="s">
        <v>130</v>
      </c>
      <c r="E196" s="144" t="s">
        <v>225</v>
      </c>
      <c r="F196" s="226" t="s">
        <v>226</v>
      </c>
      <c r="G196" s="227"/>
      <c r="H196" s="227"/>
      <c r="I196" s="227"/>
      <c r="J196" s="145" t="s">
        <v>133</v>
      </c>
      <c r="K196" s="146">
        <v>3</v>
      </c>
      <c r="L196" s="228">
        <v>0</v>
      </c>
      <c r="M196" s="227"/>
      <c r="N196" s="229">
        <f t="shared" si="25"/>
        <v>0</v>
      </c>
      <c r="O196" s="227"/>
      <c r="P196" s="227"/>
      <c r="Q196" s="227"/>
      <c r="R196" s="118"/>
      <c r="T196" s="147" t="s">
        <v>3</v>
      </c>
      <c r="U196" s="38" t="s">
        <v>42</v>
      </c>
      <c r="V196" s="30"/>
      <c r="W196" s="148">
        <f t="shared" si="26"/>
        <v>0</v>
      </c>
      <c r="X196" s="148">
        <v>0</v>
      </c>
      <c r="Y196" s="148">
        <f t="shared" si="27"/>
        <v>0</v>
      </c>
      <c r="Z196" s="148">
        <v>0</v>
      </c>
      <c r="AA196" s="149">
        <f t="shared" si="28"/>
        <v>0</v>
      </c>
      <c r="AR196" s="12" t="s">
        <v>134</v>
      </c>
      <c r="AT196" s="12" t="s">
        <v>130</v>
      </c>
      <c r="AU196" s="12" t="s">
        <v>22</v>
      </c>
      <c r="AY196" s="12" t="s">
        <v>129</v>
      </c>
      <c r="BE196" s="94">
        <f t="shared" si="29"/>
        <v>0</v>
      </c>
      <c r="BF196" s="94">
        <f t="shared" si="30"/>
        <v>0</v>
      </c>
      <c r="BG196" s="94">
        <f t="shared" si="31"/>
        <v>0</v>
      </c>
      <c r="BH196" s="94">
        <f t="shared" si="32"/>
        <v>0</v>
      </c>
      <c r="BI196" s="94">
        <f t="shared" si="33"/>
        <v>0</v>
      </c>
      <c r="BJ196" s="12" t="s">
        <v>22</v>
      </c>
      <c r="BK196" s="94">
        <f t="shared" si="34"/>
        <v>0</v>
      </c>
      <c r="BL196" s="12" t="s">
        <v>134</v>
      </c>
      <c r="BM196" s="12" t="s">
        <v>296</v>
      </c>
    </row>
    <row r="197" spans="2:65" s="1" customFormat="1" ht="22.5" customHeight="1" x14ac:dyDescent="0.3">
      <c r="B197" s="116"/>
      <c r="C197" s="143" t="s">
        <v>77</v>
      </c>
      <c r="D197" s="143" t="s">
        <v>130</v>
      </c>
      <c r="E197" s="144" t="s">
        <v>228</v>
      </c>
      <c r="F197" s="226" t="s">
        <v>229</v>
      </c>
      <c r="G197" s="227"/>
      <c r="H197" s="227"/>
      <c r="I197" s="227"/>
      <c r="J197" s="145" t="s">
        <v>133</v>
      </c>
      <c r="K197" s="146">
        <v>3</v>
      </c>
      <c r="L197" s="228">
        <v>0</v>
      </c>
      <c r="M197" s="227"/>
      <c r="N197" s="229">
        <f t="shared" si="25"/>
        <v>0</v>
      </c>
      <c r="O197" s="227"/>
      <c r="P197" s="227"/>
      <c r="Q197" s="227"/>
      <c r="R197" s="118"/>
      <c r="T197" s="147" t="s">
        <v>3</v>
      </c>
      <c r="U197" s="38" t="s">
        <v>42</v>
      </c>
      <c r="V197" s="30"/>
      <c r="W197" s="148">
        <f t="shared" si="26"/>
        <v>0</v>
      </c>
      <c r="X197" s="148">
        <v>0</v>
      </c>
      <c r="Y197" s="148">
        <f t="shared" si="27"/>
        <v>0</v>
      </c>
      <c r="Z197" s="148">
        <v>0</v>
      </c>
      <c r="AA197" s="149">
        <f t="shared" si="28"/>
        <v>0</v>
      </c>
      <c r="AR197" s="12" t="s">
        <v>134</v>
      </c>
      <c r="AT197" s="12" t="s">
        <v>130</v>
      </c>
      <c r="AU197" s="12" t="s">
        <v>22</v>
      </c>
      <c r="AY197" s="12" t="s">
        <v>129</v>
      </c>
      <c r="BE197" s="94">
        <f t="shared" si="29"/>
        <v>0</v>
      </c>
      <c r="BF197" s="94">
        <f t="shared" si="30"/>
        <v>0</v>
      </c>
      <c r="BG197" s="94">
        <f t="shared" si="31"/>
        <v>0</v>
      </c>
      <c r="BH197" s="94">
        <f t="shared" si="32"/>
        <v>0</v>
      </c>
      <c r="BI197" s="94">
        <f t="shared" si="33"/>
        <v>0</v>
      </c>
      <c r="BJ197" s="12" t="s">
        <v>22</v>
      </c>
      <c r="BK197" s="94">
        <f t="shared" si="34"/>
        <v>0</v>
      </c>
      <c r="BL197" s="12" t="s">
        <v>134</v>
      </c>
      <c r="BM197" s="12" t="s">
        <v>297</v>
      </c>
    </row>
    <row r="198" spans="2:65" s="1" customFormat="1" ht="31.5" customHeight="1" x14ac:dyDescent="0.3">
      <c r="B198" s="116"/>
      <c r="C198" s="143" t="s">
        <v>77</v>
      </c>
      <c r="D198" s="143" t="s">
        <v>130</v>
      </c>
      <c r="E198" s="144" t="s">
        <v>231</v>
      </c>
      <c r="F198" s="226" t="s">
        <v>232</v>
      </c>
      <c r="G198" s="227"/>
      <c r="H198" s="227"/>
      <c r="I198" s="227"/>
      <c r="J198" s="145" t="s">
        <v>133</v>
      </c>
      <c r="K198" s="146">
        <v>1</v>
      </c>
      <c r="L198" s="228">
        <v>0</v>
      </c>
      <c r="M198" s="227"/>
      <c r="N198" s="229">
        <f t="shared" si="25"/>
        <v>0</v>
      </c>
      <c r="O198" s="227"/>
      <c r="P198" s="227"/>
      <c r="Q198" s="227"/>
      <c r="R198" s="118"/>
      <c r="T198" s="147" t="s">
        <v>3</v>
      </c>
      <c r="U198" s="38" t="s">
        <v>42</v>
      </c>
      <c r="V198" s="30"/>
      <c r="W198" s="148">
        <f t="shared" si="26"/>
        <v>0</v>
      </c>
      <c r="X198" s="148">
        <v>0</v>
      </c>
      <c r="Y198" s="148">
        <f t="shared" si="27"/>
        <v>0</v>
      </c>
      <c r="Z198" s="148">
        <v>0</v>
      </c>
      <c r="AA198" s="149">
        <f t="shared" si="28"/>
        <v>0</v>
      </c>
      <c r="AR198" s="12" t="s">
        <v>134</v>
      </c>
      <c r="AT198" s="12" t="s">
        <v>130</v>
      </c>
      <c r="AU198" s="12" t="s">
        <v>22</v>
      </c>
      <c r="AY198" s="12" t="s">
        <v>129</v>
      </c>
      <c r="BE198" s="94">
        <f t="shared" si="29"/>
        <v>0</v>
      </c>
      <c r="BF198" s="94">
        <f t="shared" si="30"/>
        <v>0</v>
      </c>
      <c r="BG198" s="94">
        <f t="shared" si="31"/>
        <v>0</v>
      </c>
      <c r="BH198" s="94">
        <f t="shared" si="32"/>
        <v>0</v>
      </c>
      <c r="BI198" s="94">
        <f t="shared" si="33"/>
        <v>0</v>
      </c>
      <c r="BJ198" s="12" t="s">
        <v>22</v>
      </c>
      <c r="BK198" s="94">
        <f t="shared" si="34"/>
        <v>0</v>
      </c>
      <c r="BL198" s="12" t="s">
        <v>134</v>
      </c>
      <c r="BM198" s="12" t="s">
        <v>298</v>
      </c>
    </row>
    <row r="199" spans="2:65" s="1" customFormat="1" ht="22.5" customHeight="1" x14ac:dyDescent="0.3">
      <c r="B199" s="116"/>
      <c r="C199" s="143" t="s">
        <v>77</v>
      </c>
      <c r="D199" s="143" t="s">
        <v>130</v>
      </c>
      <c r="E199" s="144" t="s">
        <v>234</v>
      </c>
      <c r="F199" s="226" t="s">
        <v>235</v>
      </c>
      <c r="G199" s="227"/>
      <c r="H199" s="227"/>
      <c r="I199" s="227"/>
      <c r="J199" s="145" t="s">
        <v>133</v>
      </c>
      <c r="K199" s="146">
        <v>3</v>
      </c>
      <c r="L199" s="228">
        <v>0</v>
      </c>
      <c r="M199" s="227"/>
      <c r="N199" s="229">
        <f t="shared" si="25"/>
        <v>0</v>
      </c>
      <c r="O199" s="227"/>
      <c r="P199" s="227"/>
      <c r="Q199" s="227"/>
      <c r="R199" s="118"/>
      <c r="T199" s="147" t="s">
        <v>3</v>
      </c>
      <c r="U199" s="38" t="s">
        <v>42</v>
      </c>
      <c r="V199" s="30"/>
      <c r="W199" s="148">
        <f t="shared" si="26"/>
        <v>0</v>
      </c>
      <c r="X199" s="148">
        <v>0</v>
      </c>
      <c r="Y199" s="148">
        <f t="shared" si="27"/>
        <v>0</v>
      </c>
      <c r="Z199" s="148">
        <v>0</v>
      </c>
      <c r="AA199" s="149">
        <f t="shared" si="28"/>
        <v>0</v>
      </c>
      <c r="AR199" s="12" t="s">
        <v>134</v>
      </c>
      <c r="AT199" s="12" t="s">
        <v>130</v>
      </c>
      <c r="AU199" s="12" t="s">
        <v>22</v>
      </c>
      <c r="AY199" s="12" t="s">
        <v>129</v>
      </c>
      <c r="BE199" s="94">
        <f t="shared" si="29"/>
        <v>0</v>
      </c>
      <c r="BF199" s="94">
        <f t="shared" si="30"/>
        <v>0</v>
      </c>
      <c r="BG199" s="94">
        <f t="shared" si="31"/>
        <v>0</v>
      </c>
      <c r="BH199" s="94">
        <f t="shared" si="32"/>
        <v>0</v>
      </c>
      <c r="BI199" s="94">
        <f t="shared" si="33"/>
        <v>0</v>
      </c>
      <c r="BJ199" s="12" t="s">
        <v>22</v>
      </c>
      <c r="BK199" s="94">
        <f t="shared" si="34"/>
        <v>0</v>
      </c>
      <c r="BL199" s="12" t="s">
        <v>134</v>
      </c>
      <c r="BM199" s="12" t="s">
        <v>299</v>
      </c>
    </row>
    <row r="200" spans="2:65" s="1" customFormat="1" ht="31.5" customHeight="1" x14ac:dyDescent="0.3">
      <c r="B200" s="116"/>
      <c r="C200" s="143" t="s">
        <v>77</v>
      </c>
      <c r="D200" s="143" t="s">
        <v>130</v>
      </c>
      <c r="E200" s="144" t="s">
        <v>237</v>
      </c>
      <c r="F200" s="226" t="s">
        <v>238</v>
      </c>
      <c r="G200" s="227"/>
      <c r="H200" s="227"/>
      <c r="I200" s="227"/>
      <c r="J200" s="145" t="s">
        <v>133</v>
      </c>
      <c r="K200" s="146">
        <v>2</v>
      </c>
      <c r="L200" s="228">
        <v>0</v>
      </c>
      <c r="M200" s="227"/>
      <c r="N200" s="229">
        <f t="shared" si="25"/>
        <v>0</v>
      </c>
      <c r="O200" s="227"/>
      <c r="P200" s="227"/>
      <c r="Q200" s="227"/>
      <c r="R200" s="118"/>
      <c r="T200" s="147" t="s">
        <v>3</v>
      </c>
      <c r="U200" s="38" t="s">
        <v>42</v>
      </c>
      <c r="V200" s="30"/>
      <c r="W200" s="148">
        <f t="shared" si="26"/>
        <v>0</v>
      </c>
      <c r="X200" s="148">
        <v>0</v>
      </c>
      <c r="Y200" s="148">
        <f t="shared" si="27"/>
        <v>0</v>
      </c>
      <c r="Z200" s="148">
        <v>0</v>
      </c>
      <c r="AA200" s="149">
        <f t="shared" si="28"/>
        <v>0</v>
      </c>
      <c r="AR200" s="12" t="s">
        <v>134</v>
      </c>
      <c r="AT200" s="12" t="s">
        <v>130</v>
      </c>
      <c r="AU200" s="12" t="s">
        <v>22</v>
      </c>
      <c r="AY200" s="12" t="s">
        <v>129</v>
      </c>
      <c r="BE200" s="94">
        <f t="shared" si="29"/>
        <v>0</v>
      </c>
      <c r="BF200" s="94">
        <f t="shared" si="30"/>
        <v>0</v>
      </c>
      <c r="BG200" s="94">
        <f t="shared" si="31"/>
        <v>0</v>
      </c>
      <c r="BH200" s="94">
        <f t="shared" si="32"/>
        <v>0</v>
      </c>
      <c r="BI200" s="94">
        <f t="shared" si="33"/>
        <v>0</v>
      </c>
      <c r="BJ200" s="12" t="s">
        <v>22</v>
      </c>
      <c r="BK200" s="94">
        <f t="shared" si="34"/>
        <v>0</v>
      </c>
      <c r="BL200" s="12" t="s">
        <v>134</v>
      </c>
      <c r="BM200" s="12" t="s">
        <v>300</v>
      </c>
    </row>
    <row r="201" spans="2:65" s="1" customFormat="1" ht="31.5" customHeight="1" x14ac:dyDescent="0.3">
      <c r="B201" s="116"/>
      <c r="C201" s="143" t="s">
        <v>77</v>
      </c>
      <c r="D201" s="143" t="s">
        <v>130</v>
      </c>
      <c r="E201" s="144" t="s">
        <v>240</v>
      </c>
      <c r="F201" s="226" t="s">
        <v>241</v>
      </c>
      <c r="G201" s="227"/>
      <c r="H201" s="227"/>
      <c r="I201" s="227"/>
      <c r="J201" s="145" t="s">
        <v>133</v>
      </c>
      <c r="K201" s="146">
        <v>5</v>
      </c>
      <c r="L201" s="228">
        <v>0</v>
      </c>
      <c r="M201" s="227"/>
      <c r="N201" s="229">
        <f t="shared" si="25"/>
        <v>0</v>
      </c>
      <c r="O201" s="227"/>
      <c r="P201" s="227"/>
      <c r="Q201" s="227"/>
      <c r="R201" s="118"/>
      <c r="T201" s="147" t="s">
        <v>3</v>
      </c>
      <c r="U201" s="38" t="s">
        <v>42</v>
      </c>
      <c r="V201" s="30"/>
      <c r="W201" s="148">
        <f t="shared" si="26"/>
        <v>0</v>
      </c>
      <c r="X201" s="148">
        <v>0</v>
      </c>
      <c r="Y201" s="148">
        <f t="shared" si="27"/>
        <v>0</v>
      </c>
      <c r="Z201" s="148">
        <v>0</v>
      </c>
      <c r="AA201" s="149">
        <f t="shared" si="28"/>
        <v>0</v>
      </c>
      <c r="AR201" s="12" t="s">
        <v>134</v>
      </c>
      <c r="AT201" s="12" t="s">
        <v>130</v>
      </c>
      <c r="AU201" s="12" t="s">
        <v>22</v>
      </c>
      <c r="AY201" s="12" t="s">
        <v>129</v>
      </c>
      <c r="BE201" s="94">
        <f t="shared" si="29"/>
        <v>0</v>
      </c>
      <c r="BF201" s="94">
        <f t="shared" si="30"/>
        <v>0</v>
      </c>
      <c r="BG201" s="94">
        <f t="shared" si="31"/>
        <v>0</v>
      </c>
      <c r="BH201" s="94">
        <f t="shared" si="32"/>
        <v>0</v>
      </c>
      <c r="BI201" s="94">
        <f t="shared" si="33"/>
        <v>0</v>
      </c>
      <c r="BJ201" s="12" t="s">
        <v>22</v>
      </c>
      <c r="BK201" s="94">
        <f t="shared" si="34"/>
        <v>0</v>
      </c>
      <c r="BL201" s="12" t="s">
        <v>134</v>
      </c>
      <c r="BM201" s="12" t="s">
        <v>301</v>
      </c>
    </row>
    <row r="202" spans="2:65" s="1" customFormat="1" ht="31.5" customHeight="1" x14ac:dyDescent="0.3">
      <c r="B202" s="116"/>
      <c r="C202" s="143" t="s">
        <v>77</v>
      </c>
      <c r="D202" s="143" t="s">
        <v>130</v>
      </c>
      <c r="E202" s="144" t="s">
        <v>243</v>
      </c>
      <c r="F202" s="226" t="s">
        <v>244</v>
      </c>
      <c r="G202" s="227"/>
      <c r="H202" s="227"/>
      <c r="I202" s="227"/>
      <c r="J202" s="145" t="s">
        <v>133</v>
      </c>
      <c r="K202" s="146">
        <v>4</v>
      </c>
      <c r="L202" s="228">
        <v>0</v>
      </c>
      <c r="M202" s="227"/>
      <c r="N202" s="229">
        <f t="shared" si="25"/>
        <v>0</v>
      </c>
      <c r="O202" s="227"/>
      <c r="P202" s="227"/>
      <c r="Q202" s="227"/>
      <c r="R202" s="118"/>
      <c r="T202" s="147" t="s">
        <v>3</v>
      </c>
      <c r="U202" s="38" t="s">
        <v>42</v>
      </c>
      <c r="V202" s="30"/>
      <c r="W202" s="148">
        <f t="shared" si="26"/>
        <v>0</v>
      </c>
      <c r="X202" s="148">
        <v>0</v>
      </c>
      <c r="Y202" s="148">
        <f t="shared" si="27"/>
        <v>0</v>
      </c>
      <c r="Z202" s="148">
        <v>0</v>
      </c>
      <c r="AA202" s="149">
        <f t="shared" si="28"/>
        <v>0</v>
      </c>
      <c r="AR202" s="12" t="s">
        <v>134</v>
      </c>
      <c r="AT202" s="12" t="s">
        <v>130</v>
      </c>
      <c r="AU202" s="12" t="s">
        <v>22</v>
      </c>
      <c r="AY202" s="12" t="s">
        <v>129</v>
      </c>
      <c r="BE202" s="94">
        <f t="shared" si="29"/>
        <v>0</v>
      </c>
      <c r="BF202" s="94">
        <f t="shared" si="30"/>
        <v>0</v>
      </c>
      <c r="BG202" s="94">
        <f t="shared" si="31"/>
        <v>0</v>
      </c>
      <c r="BH202" s="94">
        <f t="shared" si="32"/>
        <v>0</v>
      </c>
      <c r="BI202" s="94">
        <f t="shared" si="33"/>
        <v>0</v>
      </c>
      <c r="BJ202" s="12" t="s">
        <v>22</v>
      </c>
      <c r="BK202" s="94">
        <f t="shared" si="34"/>
        <v>0</v>
      </c>
      <c r="BL202" s="12" t="s">
        <v>134</v>
      </c>
      <c r="BM202" s="12" t="s">
        <v>302</v>
      </c>
    </row>
    <row r="203" spans="2:65" s="1" customFormat="1" ht="22.5" customHeight="1" x14ac:dyDescent="0.3">
      <c r="B203" s="116"/>
      <c r="C203" s="143" t="s">
        <v>77</v>
      </c>
      <c r="D203" s="143" t="s">
        <v>130</v>
      </c>
      <c r="E203" s="144" t="s">
        <v>246</v>
      </c>
      <c r="F203" s="226" t="s">
        <v>247</v>
      </c>
      <c r="G203" s="227"/>
      <c r="H203" s="227"/>
      <c r="I203" s="227"/>
      <c r="J203" s="145" t="s">
        <v>133</v>
      </c>
      <c r="K203" s="146">
        <v>1</v>
      </c>
      <c r="L203" s="228">
        <v>0</v>
      </c>
      <c r="M203" s="227"/>
      <c r="N203" s="229">
        <f t="shared" si="25"/>
        <v>0</v>
      </c>
      <c r="O203" s="227"/>
      <c r="P203" s="227"/>
      <c r="Q203" s="227"/>
      <c r="R203" s="118"/>
      <c r="T203" s="147" t="s">
        <v>3</v>
      </c>
      <c r="U203" s="38" t="s">
        <v>42</v>
      </c>
      <c r="V203" s="30"/>
      <c r="W203" s="148">
        <f t="shared" si="26"/>
        <v>0</v>
      </c>
      <c r="X203" s="148">
        <v>0</v>
      </c>
      <c r="Y203" s="148">
        <f t="shared" si="27"/>
        <v>0</v>
      </c>
      <c r="Z203" s="148">
        <v>0</v>
      </c>
      <c r="AA203" s="149">
        <f t="shared" si="28"/>
        <v>0</v>
      </c>
      <c r="AR203" s="12" t="s">
        <v>134</v>
      </c>
      <c r="AT203" s="12" t="s">
        <v>130</v>
      </c>
      <c r="AU203" s="12" t="s">
        <v>22</v>
      </c>
      <c r="AY203" s="12" t="s">
        <v>129</v>
      </c>
      <c r="BE203" s="94">
        <f t="shared" si="29"/>
        <v>0</v>
      </c>
      <c r="BF203" s="94">
        <f t="shared" si="30"/>
        <v>0</v>
      </c>
      <c r="BG203" s="94">
        <f t="shared" si="31"/>
        <v>0</v>
      </c>
      <c r="BH203" s="94">
        <f t="shared" si="32"/>
        <v>0</v>
      </c>
      <c r="BI203" s="94">
        <f t="shared" si="33"/>
        <v>0</v>
      </c>
      <c r="BJ203" s="12" t="s">
        <v>22</v>
      </c>
      <c r="BK203" s="94">
        <f t="shared" si="34"/>
        <v>0</v>
      </c>
      <c r="BL203" s="12" t="s">
        <v>134</v>
      </c>
      <c r="BM203" s="12" t="s">
        <v>303</v>
      </c>
    </row>
    <row r="204" spans="2:65" s="1" customFormat="1" ht="22.5" customHeight="1" x14ac:dyDescent="0.3">
      <c r="B204" s="116"/>
      <c r="C204" s="143" t="s">
        <v>77</v>
      </c>
      <c r="D204" s="143" t="s">
        <v>130</v>
      </c>
      <c r="E204" s="144" t="s">
        <v>249</v>
      </c>
      <c r="F204" s="226" t="s">
        <v>250</v>
      </c>
      <c r="G204" s="227"/>
      <c r="H204" s="227"/>
      <c r="I204" s="227"/>
      <c r="J204" s="145" t="s">
        <v>133</v>
      </c>
      <c r="K204" s="146">
        <v>1</v>
      </c>
      <c r="L204" s="228">
        <v>0</v>
      </c>
      <c r="M204" s="227"/>
      <c r="N204" s="229">
        <f t="shared" si="25"/>
        <v>0</v>
      </c>
      <c r="O204" s="227"/>
      <c r="P204" s="227"/>
      <c r="Q204" s="227"/>
      <c r="R204" s="118"/>
      <c r="T204" s="147" t="s">
        <v>3</v>
      </c>
      <c r="U204" s="38" t="s">
        <v>42</v>
      </c>
      <c r="V204" s="30"/>
      <c r="W204" s="148">
        <f t="shared" si="26"/>
        <v>0</v>
      </c>
      <c r="X204" s="148">
        <v>0</v>
      </c>
      <c r="Y204" s="148">
        <f t="shared" si="27"/>
        <v>0</v>
      </c>
      <c r="Z204" s="148">
        <v>0</v>
      </c>
      <c r="AA204" s="149">
        <f t="shared" si="28"/>
        <v>0</v>
      </c>
      <c r="AR204" s="12" t="s">
        <v>134</v>
      </c>
      <c r="AT204" s="12" t="s">
        <v>130</v>
      </c>
      <c r="AU204" s="12" t="s">
        <v>22</v>
      </c>
      <c r="AY204" s="12" t="s">
        <v>129</v>
      </c>
      <c r="BE204" s="94">
        <f t="shared" si="29"/>
        <v>0</v>
      </c>
      <c r="BF204" s="94">
        <f t="shared" si="30"/>
        <v>0</v>
      </c>
      <c r="BG204" s="94">
        <f t="shared" si="31"/>
        <v>0</v>
      </c>
      <c r="BH204" s="94">
        <f t="shared" si="32"/>
        <v>0</v>
      </c>
      <c r="BI204" s="94">
        <f t="shared" si="33"/>
        <v>0</v>
      </c>
      <c r="BJ204" s="12" t="s">
        <v>22</v>
      </c>
      <c r="BK204" s="94">
        <f t="shared" si="34"/>
        <v>0</v>
      </c>
      <c r="BL204" s="12" t="s">
        <v>134</v>
      </c>
      <c r="BM204" s="12" t="s">
        <v>304</v>
      </c>
    </row>
    <row r="205" spans="2:65" s="1" customFormat="1" ht="31.5" customHeight="1" x14ac:dyDescent="0.3">
      <c r="B205" s="116"/>
      <c r="C205" s="143" t="s">
        <v>139</v>
      </c>
      <c r="D205" s="143" t="s">
        <v>130</v>
      </c>
      <c r="E205" s="144" t="s">
        <v>305</v>
      </c>
      <c r="F205" s="226" t="s">
        <v>253</v>
      </c>
      <c r="G205" s="227"/>
      <c r="H205" s="227"/>
      <c r="I205" s="227"/>
      <c r="J205" s="145" t="s">
        <v>133</v>
      </c>
      <c r="K205" s="146">
        <v>1</v>
      </c>
      <c r="L205" s="228">
        <v>0</v>
      </c>
      <c r="M205" s="227"/>
      <c r="N205" s="229">
        <f t="shared" si="25"/>
        <v>0</v>
      </c>
      <c r="O205" s="227"/>
      <c r="P205" s="227"/>
      <c r="Q205" s="227"/>
      <c r="R205" s="118"/>
      <c r="T205" s="147" t="s">
        <v>3</v>
      </c>
      <c r="U205" s="38" t="s">
        <v>42</v>
      </c>
      <c r="V205" s="30"/>
      <c r="W205" s="148">
        <f t="shared" si="26"/>
        <v>0</v>
      </c>
      <c r="X205" s="148">
        <v>0</v>
      </c>
      <c r="Y205" s="148">
        <f t="shared" si="27"/>
        <v>0</v>
      </c>
      <c r="Z205" s="148">
        <v>0</v>
      </c>
      <c r="AA205" s="149">
        <f t="shared" si="28"/>
        <v>0</v>
      </c>
      <c r="AR205" s="12" t="s">
        <v>134</v>
      </c>
      <c r="AT205" s="12" t="s">
        <v>130</v>
      </c>
      <c r="AU205" s="12" t="s">
        <v>22</v>
      </c>
      <c r="AY205" s="12" t="s">
        <v>129</v>
      </c>
      <c r="BE205" s="94">
        <f t="shared" si="29"/>
        <v>0</v>
      </c>
      <c r="BF205" s="94">
        <f t="shared" si="30"/>
        <v>0</v>
      </c>
      <c r="BG205" s="94">
        <f t="shared" si="31"/>
        <v>0</v>
      </c>
      <c r="BH205" s="94">
        <f t="shared" si="32"/>
        <v>0</v>
      </c>
      <c r="BI205" s="94">
        <f t="shared" si="33"/>
        <v>0</v>
      </c>
      <c r="BJ205" s="12" t="s">
        <v>22</v>
      </c>
      <c r="BK205" s="94">
        <f t="shared" si="34"/>
        <v>0</v>
      </c>
      <c r="BL205" s="12" t="s">
        <v>134</v>
      </c>
      <c r="BM205" s="12" t="s">
        <v>306</v>
      </c>
    </row>
    <row r="206" spans="2:65" s="1" customFormat="1" ht="31.5" customHeight="1" x14ac:dyDescent="0.3">
      <c r="B206" s="116"/>
      <c r="C206" s="143" t="s">
        <v>134</v>
      </c>
      <c r="D206" s="143" t="s">
        <v>130</v>
      </c>
      <c r="E206" s="144" t="s">
        <v>307</v>
      </c>
      <c r="F206" s="226" t="s">
        <v>256</v>
      </c>
      <c r="G206" s="227"/>
      <c r="H206" s="227"/>
      <c r="I206" s="227"/>
      <c r="J206" s="145" t="s">
        <v>133</v>
      </c>
      <c r="K206" s="146">
        <v>1</v>
      </c>
      <c r="L206" s="228">
        <v>0</v>
      </c>
      <c r="M206" s="227"/>
      <c r="N206" s="229">
        <f t="shared" si="25"/>
        <v>0</v>
      </c>
      <c r="O206" s="227"/>
      <c r="P206" s="227"/>
      <c r="Q206" s="227"/>
      <c r="R206" s="118"/>
      <c r="T206" s="147" t="s">
        <v>3</v>
      </c>
      <c r="U206" s="38" t="s">
        <v>42</v>
      </c>
      <c r="V206" s="30"/>
      <c r="W206" s="148">
        <f t="shared" si="26"/>
        <v>0</v>
      </c>
      <c r="X206" s="148">
        <v>0</v>
      </c>
      <c r="Y206" s="148">
        <f t="shared" si="27"/>
        <v>0</v>
      </c>
      <c r="Z206" s="148">
        <v>0</v>
      </c>
      <c r="AA206" s="149">
        <f t="shared" si="28"/>
        <v>0</v>
      </c>
      <c r="AR206" s="12" t="s">
        <v>134</v>
      </c>
      <c r="AT206" s="12" t="s">
        <v>130</v>
      </c>
      <c r="AU206" s="12" t="s">
        <v>22</v>
      </c>
      <c r="AY206" s="12" t="s">
        <v>129</v>
      </c>
      <c r="BE206" s="94">
        <f t="shared" si="29"/>
        <v>0</v>
      </c>
      <c r="BF206" s="94">
        <f t="shared" si="30"/>
        <v>0</v>
      </c>
      <c r="BG206" s="94">
        <f t="shared" si="31"/>
        <v>0</v>
      </c>
      <c r="BH206" s="94">
        <f t="shared" si="32"/>
        <v>0</v>
      </c>
      <c r="BI206" s="94">
        <f t="shared" si="33"/>
        <v>0</v>
      </c>
      <c r="BJ206" s="12" t="s">
        <v>22</v>
      </c>
      <c r="BK206" s="94">
        <f t="shared" si="34"/>
        <v>0</v>
      </c>
      <c r="BL206" s="12" t="s">
        <v>134</v>
      </c>
      <c r="BM206" s="12" t="s">
        <v>308</v>
      </c>
    </row>
    <row r="207" spans="2:65" s="1" customFormat="1" ht="22.5" customHeight="1" x14ac:dyDescent="0.3">
      <c r="B207" s="116"/>
      <c r="C207" s="143" t="s">
        <v>77</v>
      </c>
      <c r="D207" s="143" t="s">
        <v>130</v>
      </c>
      <c r="E207" s="144" t="s">
        <v>258</v>
      </c>
      <c r="F207" s="226" t="s">
        <v>259</v>
      </c>
      <c r="G207" s="227"/>
      <c r="H207" s="227"/>
      <c r="I207" s="227"/>
      <c r="J207" s="145" t="s">
        <v>133</v>
      </c>
      <c r="K207" s="146">
        <v>1</v>
      </c>
      <c r="L207" s="228">
        <v>0</v>
      </c>
      <c r="M207" s="227"/>
      <c r="N207" s="229">
        <f t="shared" si="25"/>
        <v>0</v>
      </c>
      <c r="O207" s="227"/>
      <c r="P207" s="227"/>
      <c r="Q207" s="227"/>
      <c r="R207" s="118"/>
      <c r="T207" s="147" t="s">
        <v>3</v>
      </c>
      <c r="U207" s="38" t="s">
        <v>42</v>
      </c>
      <c r="V207" s="30"/>
      <c r="W207" s="148">
        <f t="shared" si="26"/>
        <v>0</v>
      </c>
      <c r="X207" s="148">
        <v>0</v>
      </c>
      <c r="Y207" s="148">
        <f t="shared" si="27"/>
        <v>0</v>
      </c>
      <c r="Z207" s="148">
        <v>0</v>
      </c>
      <c r="AA207" s="149">
        <f t="shared" si="28"/>
        <v>0</v>
      </c>
      <c r="AR207" s="12" t="s">
        <v>134</v>
      </c>
      <c r="AT207" s="12" t="s">
        <v>130</v>
      </c>
      <c r="AU207" s="12" t="s">
        <v>22</v>
      </c>
      <c r="AY207" s="12" t="s">
        <v>129</v>
      </c>
      <c r="BE207" s="94">
        <f t="shared" si="29"/>
        <v>0</v>
      </c>
      <c r="BF207" s="94">
        <f t="shared" si="30"/>
        <v>0</v>
      </c>
      <c r="BG207" s="94">
        <f t="shared" si="31"/>
        <v>0</v>
      </c>
      <c r="BH207" s="94">
        <f t="shared" si="32"/>
        <v>0</v>
      </c>
      <c r="BI207" s="94">
        <f t="shared" si="33"/>
        <v>0</v>
      </c>
      <c r="BJ207" s="12" t="s">
        <v>22</v>
      </c>
      <c r="BK207" s="94">
        <f t="shared" si="34"/>
        <v>0</v>
      </c>
      <c r="BL207" s="12" t="s">
        <v>134</v>
      </c>
      <c r="BM207" s="12" t="s">
        <v>309</v>
      </c>
    </row>
    <row r="208" spans="2:65" s="1" customFormat="1" ht="22.5" customHeight="1" x14ac:dyDescent="0.3">
      <c r="B208" s="116"/>
      <c r="C208" s="143" t="s">
        <v>77</v>
      </c>
      <c r="D208" s="143" t="s">
        <v>130</v>
      </c>
      <c r="E208" s="144" t="s">
        <v>261</v>
      </c>
      <c r="F208" s="226" t="s">
        <v>262</v>
      </c>
      <c r="G208" s="227"/>
      <c r="H208" s="227"/>
      <c r="I208" s="227"/>
      <c r="J208" s="145" t="s">
        <v>133</v>
      </c>
      <c r="K208" s="146">
        <v>1</v>
      </c>
      <c r="L208" s="228">
        <v>0</v>
      </c>
      <c r="M208" s="227"/>
      <c r="N208" s="229">
        <f t="shared" si="25"/>
        <v>0</v>
      </c>
      <c r="O208" s="227"/>
      <c r="P208" s="227"/>
      <c r="Q208" s="227"/>
      <c r="R208" s="118"/>
      <c r="T208" s="147" t="s">
        <v>3</v>
      </c>
      <c r="U208" s="38" t="s">
        <v>42</v>
      </c>
      <c r="V208" s="30"/>
      <c r="W208" s="148">
        <f t="shared" si="26"/>
        <v>0</v>
      </c>
      <c r="X208" s="148">
        <v>0</v>
      </c>
      <c r="Y208" s="148">
        <f t="shared" si="27"/>
        <v>0</v>
      </c>
      <c r="Z208" s="148">
        <v>0</v>
      </c>
      <c r="AA208" s="149">
        <f t="shared" si="28"/>
        <v>0</v>
      </c>
      <c r="AR208" s="12" t="s">
        <v>134</v>
      </c>
      <c r="AT208" s="12" t="s">
        <v>130</v>
      </c>
      <c r="AU208" s="12" t="s">
        <v>22</v>
      </c>
      <c r="AY208" s="12" t="s">
        <v>129</v>
      </c>
      <c r="BE208" s="94">
        <f t="shared" si="29"/>
        <v>0</v>
      </c>
      <c r="BF208" s="94">
        <f t="shared" si="30"/>
        <v>0</v>
      </c>
      <c r="BG208" s="94">
        <f t="shared" si="31"/>
        <v>0</v>
      </c>
      <c r="BH208" s="94">
        <f t="shared" si="32"/>
        <v>0</v>
      </c>
      <c r="BI208" s="94">
        <f t="shared" si="33"/>
        <v>0</v>
      </c>
      <c r="BJ208" s="12" t="s">
        <v>22</v>
      </c>
      <c r="BK208" s="94">
        <f t="shared" si="34"/>
        <v>0</v>
      </c>
      <c r="BL208" s="12" t="s">
        <v>134</v>
      </c>
      <c r="BM208" s="12" t="s">
        <v>310</v>
      </c>
    </row>
    <row r="209" spans="2:65" s="1" customFormat="1" ht="22.5" customHeight="1" x14ac:dyDescent="0.3">
      <c r="B209" s="116"/>
      <c r="C209" s="143" t="s">
        <v>77</v>
      </c>
      <c r="D209" s="143" t="s">
        <v>130</v>
      </c>
      <c r="E209" s="144" t="s">
        <v>199</v>
      </c>
      <c r="F209" s="226" t="s">
        <v>200</v>
      </c>
      <c r="G209" s="227"/>
      <c r="H209" s="227"/>
      <c r="I209" s="227"/>
      <c r="J209" s="145" t="s">
        <v>133</v>
      </c>
      <c r="K209" s="146">
        <v>3</v>
      </c>
      <c r="L209" s="228">
        <v>0</v>
      </c>
      <c r="M209" s="227"/>
      <c r="N209" s="229">
        <f t="shared" si="25"/>
        <v>0</v>
      </c>
      <c r="O209" s="227"/>
      <c r="P209" s="227"/>
      <c r="Q209" s="227"/>
      <c r="R209" s="118"/>
      <c r="T209" s="147" t="s">
        <v>3</v>
      </c>
      <c r="U209" s="38" t="s">
        <v>42</v>
      </c>
      <c r="V209" s="30"/>
      <c r="W209" s="148">
        <f t="shared" si="26"/>
        <v>0</v>
      </c>
      <c r="X209" s="148">
        <v>0</v>
      </c>
      <c r="Y209" s="148">
        <f t="shared" si="27"/>
        <v>0</v>
      </c>
      <c r="Z209" s="148">
        <v>0</v>
      </c>
      <c r="AA209" s="149">
        <f t="shared" si="28"/>
        <v>0</v>
      </c>
      <c r="AR209" s="12" t="s">
        <v>134</v>
      </c>
      <c r="AT209" s="12" t="s">
        <v>130</v>
      </c>
      <c r="AU209" s="12" t="s">
        <v>22</v>
      </c>
      <c r="AY209" s="12" t="s">
        <v>129</v>
      </c>
      <c r="BE209" s="94">
        <f t="shared" si="29"/>
        <v>0</v>
      </c>
      <c r="BF209" s="94">
        <f t="shared" si="30"/>
        <v>0</v>
      </c>
      <c r="BG209" s="94">
        <f t="shared" si="31"/>
        <v>0</v>
      </c>
      <c r="BH209" s="94">
        <f t="shared" si="32"/>
        <v>0</v>
      </c>
      <c r="BI209" s="94">
        <f t="shared" si="33"/>
        <v>0</v>
      </c>
      <c r="BJ209" s="12" t="s">
        <v>22</v>
      </c>
      <c r="BK209" s="94">
        <f t="shared" si="34"/>
        <v>0</v>
      </c>
      <c r="BL209" s="12" t="s">
        <v>134</v>
      </c>
      <c r="BM209" s="12" t="s">
        <v>311</v>
      </c>
    </row>
    <row r="210" spans="2:65" s="1" customFormat="1" ht="22.5" customHeight="1" x14ac:dyDescent="0.3">
      <c r="B210" s="116"/>
      <c r="C210" s="143" t="s">
        <v>77</v>
      </c>
      <c r="D210" s="143" t="s">
        <v>130</v>
      </c>
      <c r="E210" s="144" t="s">
        <v>265</v>
      </c>
      <c r="F210" s="226" t="s">
        <v>266</v>
      </c>
      <c r="G210" s="227"/>
      <c r="H210" s="227"/>
      <c r="I210" s="227"/>
      <c r="J210" s="145" t="s">
        <v>133</v>
      </c>
      <c r="K210" s="146">
        <v>2</v>
      </c>
      <c r="L210" s="228">
        <v>0</v>
      </c>
      <c r="M210" s="227"/>
      <c r="N210" s="229">
        <f t="shared" si="25"/>
        <v>0</v>
      </c>
      <c r="O210" s="227"/>
      <c r="P210" s="227"/>
      <c r="Q210" s="227"/>
      <c r="R210" s="118"/>
      <c r="T210" s="147" t="s">
        <v>3</v>
      </c>
      <c r="U210" s="38" t="s">
        <v>42</v>
      </c>
      <c r="V210" s="30"/>
      <c r="W210" s="148">
        <f t="shared" si="26"/>
        <v>0</v>
      </c>
      <c r="X210" s="148">
        <v>0</v>
      </c>
      <c r="Y210" s="148">
        <f t="shared" si="27"/>
        <v>0</v>
      </c>
      <c r="Z210" s="148">
        <v>0</v>
      </c>
      <c r="AA210" s="149">
        <f t="shared" si="28"/>
        <v>0</v>
      </c>
      <c r="AR210" s="12" t="s">
        <v>134</v>
      </c>
      <c r="AT210" s="12" t="s">
        <v>130</v>
      </c>
      <c r="AU210" s="12" t="s">
        <v>22</v>
      </c>
      <c r="AY210" s="12" t="s">
        <v>129</v>
      </c>
      <c r="BE210" s="94">
        <f t="shared" si="29"/>
        <v>0</v>
      </c>
      <c r="BF210" s="94">
        <f t="shared" si="30"/>
        <v>0</v>
      </c>
      <c r="BG210" s="94">
        <f t="shared" si="31"/>
        <v>0</v>
      </c>
      <c r="BH210" s="94">
        <f t="shared" si="32"/>
        <v>0</v>
      </c>
      <c r="BI210" s="94">
        <f t="shared" si="33"/>
        <v>0</v>
      </c>
      <c r="BJ210" s="12" t="s">
        <v>22</v>
      </c>
      <c r="BK210" s="94">
        <f t="shared" si="34"/>
        <v>0</v>
      </c>
      <c r="BL210" s="12" t="s">
        <v>134</v>
      </c>
      <c r="BM210" s="12" t="s">
        <v>312</v>
      </c>
    </row>
    <row r="211" spans="2:65" s="1" customFormat="1" ht="22.5" customHeight="1" x14ac:dyDescent="0.3">
      <c r="B211" s="116"/>
      <c r="C211" s="143" t="s">
        <v>77</v>
      </c>
      <c r="D211" s="143" t="s">
        <v>130</v>
      </c>
      <c r="E211" s="144" t="s">
        <v>268</v>
      </c>
      <c r="F211" s="226" t="s">
        <v>269</v>
      </c>
      <c r="G211" s="227"/>
      <c r="H211" s="227"/>
      <c r="I211" s="227"/>
      <c r="J211" s="145" t="s">
        <v>133</v>
      </c>
      <c r="K211" s="146">
        <v>1</v>
      </c>
      <c r="L211" s="228">
        <v>0</v>
      </c>
      <c r="M211" s="227"/>
      <c r="N211" s="229">
        <f t="shared" si="25"/>
        <v>0</v>
      </c>
      <c r="O211" s="227"/>
      <c r="P211" s="227"/>
      <c r="Q211" s="227"/>
      <c r="R211" s="118"/>
      <c r="T211" s="147" t="s">
        <v>3</v>
      </c>
      <c r="U211" s="38" t="s">
        <v>42</v>
      </c>
      <c r="V211" s="30"/>
      <c r="W211" s="148">
        <f t="shared" si="26"/>
        <v>0</v>
      </c>
      <c r="X211" s="148">
        <v>0</v>
      </c>
      <c r="Y211" s="148">
        <f t="shared" si="27"/>
        <v>0</v>
      </c>
      <c r="Z211" s="148">
        <v>0</v>
      </c>
      <c r="AA211" s="149">
        <f t="shared" si="28"/>
        <v>0</v>
      </c>
      <c r="AR211" s="12" t="s">
        <v>134</v>
      </c>
      <c r="AT211" s="12" t="s">
        <v>130</v>
      </c>
      <c r="AU211" s="12" t="s">
        <v>22</v>
      </c>
      <c r="AY211" s="12" t="s">
        <v>129</v>
      </c>
      <c r="BE211" s="94">
        <f t="shared" si="29"/>
        <v>0</v>
      </c>
      <c r="BF211" s="94">
        <f t="shared" si="30"/>
        <v>0</v>
      </c>
      <c r="BG211" s="94">
        <f t="shared" si="31"/>
        <v>0</v>
      </c>
      <c r="BH211" s="94">
        <f t="shared" si="32"/>
        <v>0</v>
      </c>
      <c r="BI211" s="94">
        <f t="shared" si="33"/>
        <v>0</v>
      </c>
      <c r="BJ211" s="12" t="s">
        <v>22</v>
      </c>
      <c r="BK211" s="94">
        <f t="shared" si="34"/>
        <v>0</v>
      </c>
      <c r="BL211" s="12" t="s">
        <v>134</v>
      </c>
      <c r="BM211" s="12" t="s">
        <v>313</v>
      </c>
    </row>
    <row r="212" spans="2:65" s="1" customFormat="1" ht="22.5" customHeight="1" x14ac:dyDescent="0.3">
      <c r="B212" s="116"/>
      <c r="C212" s="143" t="s">
        <v>77</v>
      </c>
      <c r="D212" s="143" t="s">
        <v>130</v>
      </c>
      <c r="E212" s="144" t="s">
        <v>205</v>
      </c>
      <c r="F212" s="226" t="s">
        <v>206</v>
      </c>
      <c r="G212" s="227"/>
      <c r="H212" s="227"/>
      <c r="I212" s="227"/>
      <c r="J212" s="145" t="s">
        <v>133</v>
      </c>
      <c r="K212" s="146">
        <v>72</v>
      </c>
      <c r="L212" s="228">
        <v>0</v>
      </c>
      <c r="M212" s="227"/>
      <c r="N212" s="229">
        <f t="shared" si="25"/>
        <v>0</v>
      </c>
      <c r="O212" s="227"/>
      <c r="P212" s="227"/>
      <c r="Q212" s="227"/>
      <c r="R212" s="118"/>
      <c r="T212" s="147" t="s">
        <v>3</v>
      </c>
      <c r="U212" s="38" t="s">
        <v>42</v>
      </c>
      <c r="V212" s="30"/>
      <c r="W212" s="148">
        <f t="shared" si="26"/>
        <v>0</v>
      </c>
      <c r="X212" s="148">
        <v>0</v>
      </c>
      <c r="Y212" s="148">
        <f t="shared" si="27"/>
        <v>0</v>
      </c>
      <c r="Z212" s="148">
        <v>0</v>
      </c>
      <c r="AA212" s="149">
        <f t="shared" si="28"/>
        <v>0</v>
      </c>
      <c r="AR212" s="12" t="s">
        <v>134</v>
      </c>
      <c r="AT212" s="12" t="s">
        <v>130</v>
      </c>
      <c r="AU212" s="12" t="s">
        <v>22</v>
      </c>
      <c r="AY212" s="12" t="s">
        <v>129</v>
      </c>
      <c r="BE212" s="94">
        <f t="shared" si="29"/>
        <v>0</v>
      </c>
      <c r="BF212" s="94">
        <f t="shared" si="30"/>
        <v>0</v>
      </c>
      <c r="BG212" s="94">
        <f t="shared" si="31"/>
        <v>0</v>
      </c>
      <c r="BH212" s="94">
        <f t="shared" si="32"/>
        <v>0</v>
      </c>
      <c r="BI212" s="94">
        <f t="shared" si="33"/>
        <v>0</v>
      </c>
      <c r="BJ212" s="12" t="s">
        <v>22</v>
      </c>
      <c r="BK212" s="94">
        <f t="shared" si="34"/>
        <v>0</v>
      </c>
      <c r="BL212" s="12" t="s">
        <v>134</v>
      </c>
      <c r="BM212" s="12" t="s">
        <v>314</v>
      </c>
    </row>
    <row r="213" spans="2:65" s="1" customFormat="1" ht="22.5" customHeight="1" x14ac:dyDescent="0.3">
      <c r="B213" s="116"/>
      <c r="C213" s="143" t="s">
        <v>77</v>
      </c>
      <c r="D213" s="143" t="s">
        <v>130</v>
      </c>
      <c r="E213" s="144" t="s">
        <v>272</v>
      </c>
      <c r="F213" s="226" t="s">
        <v>273</v>
      </c>
      <c r="G213" s="227"/>
      <c r="H213" s="227"/>
      <c r="I213" s="227"/>
      <c r="J213" s="145" t="s">
        <v>133</v>
      </c>
      <c r="K213" s="146">
        <v>9</v>
      </c>
      <c r="L213" s="228">
        <v>0</v>
      </c>
      <c r="M213" s="227"/>
      <c r="N213" s="229">
        <f t="shared" si="25"/>
        <v>0</v>
      </c>
      <c r="O213" s="227"/>
      <c r="P213" s="227"/>
      <c r="Q213" s="227"/>
      <c r="R213" s="118"/>
      <c r="T213" s="147" t="s">
        <v>3</v>
      </c>
      <c r="U213" s="38" t="s">
        <v>42</v>
      </c>
      <c r="V213" s="30"/>
      <c r="W213" s="148">
        <f t="shared" si="26"/>
        <v>0</v>
      </c>
      <c r="X213" s="148">
        <v>0</v>
      </c>
      <c r="Y213" s="148">
        <f t="shared" si="27"/>
        <v>0</v>
      </c>
      <c r="Z213" s="148">
        <v>0</v>
      </c>
      <c r="AA213" s="149">
        <f t="shared" si="28"/>
        <v>0</v>
      </c>
      <c r="AR213" s="12" t="s">
        <v>134</v>
      </c>
      <c r="AT213" s="12" t="s">
        <v>130</v>
      </c>
      <c r="AU213" s="12" t="s">
        <v>22</v>
      </c>
      <c r="AY213" s="12" t="s">
        <v>129</v>
      </c>
      <c r="BE213" s="94">
        <f t="shared" si="29"/>
        <v>0</v>
      </c>
      <c r="BF213" s="94">
        <f t="shared" si="30"/>
        <v>0</v>
      </c>
      <c r="BG213" s="94">
        <f t="shared" si="31"/>
        <v>0</v>
      </c>
      <c r="BH213" s="94">
        <f t="shared" si="32"/>
        <v>0</v>
      </c>
      <c r="BI213" s="94">
        <f t="shared" si="33"/>
        <v>0</v>
      </c>
      <c r="BJ213" s="12" t="s">
        <v>22</v>
      </c>
      <c r="BK213" s="94">
        <f t="shared" si="34"/>
        <v>0</v>
      </c>
      <c r="BL213" s="12" t="s">
        <v>134</v>
      </c>
      <c r="BM213" s="12" t="s">
        <v>315</v>
      </c>
    </row>
    <row r="214" spans="2:65" s="1" customFormat="1" ht="22.5" customHeight="1" x14ac:dyDescent="0.3">
      <c r="B214" s="116"/>
      <c r="C214" s="143" t="s">
        <v>77</v>
      </c>
      <c r="D214" s="143" t="s">
        <v>130</v>
      </c>
      <c r="E214" s="144" t="s">
        <v>208</v>
      </c>
      <c r="F214" s="226" t="s">
        <v>209</v>
      </c>
      <c r="G214" s="227"/>
      <c r="H214" s="227"/>
      <c r="I214" s="227"/>
      <c r="J214" s="145" t="s">
        <v>210</v>
      </c>
      <c r="K214" s="146">
        <v>1</v>
      </c>
      <c r="L214" s="228">
        <v>0</v>
      </c>
      <c r="M214" s="227"/>
      <c r="N214" s="229">
        <f t="shared" si="25"/>
        <v>0</v>
      </c>
      <c r="O214" s="227"/>
      <c r="P214" s="227"/>
      <c r="Q214" s="227"/>
      <c r="R214" s="118"/>
      <c r="T214" s="147" t="s">
        <v>3</v>
      </c>
      <c r="U214" s="38" t="s">
        <v>42</v>
      </c>
      <c r="V214" s="30"/>
      <c r="W214" s="148">
        <f t="shared" si="26"/>
        <v>0</v>
      </c>
      <c r="X214" s="148">
        <v>0</v>
      </c>
      <c r="Y214" s="148">
        <f t="shared" si="27"/>
        <v>0</v>
      </c>
      <c r="Z214" s="148">
        <v>0</v>
      </c>
      <c r="AA214" s="149">
        <f t="shared" si="28"/>
        <v>0</v>
      </c>
      <c r="AR214" s="12" t="s">
        <v>134</v>
      </c>
      <c r="AT214" s="12" t="s">
        <v>130</v>
      </c>
      <c r="AU214" s="12" t="s">
        <v>22</v>
      </c>
      <c r="AY214" s="12" t="s">
        <v>129</v>
      </c>
      <c r="BE214" s="94">
        <f t="shared" si="29"/>
        <v>0</v>
      </c>
      <c r="BF214" s="94">
        <f t="shared" si="30"/>
        <v>0</v>
      </c>
      <c r="BG214" s="94">
        <f t="shared" si="31"/>
        <v>0</v>
      </c>
      <c r="BH214" s="94">
        <f t="shared" si="32"/>
        <v>0</v>
      </c>
      <c r="BI214" s="94">
        <f t="shared" si="33"/>
        <v>0</v>
      </c>
      <c r="BJ214" s="12" t="s">
        <v>22</v>
      </c>
      <c r="BK214" s="94">
        <f t="shared" si="34"/>
        <v>0</v>
      </c>
      <c r="BL214" s="12" t="s">
        <v>134</v>
      </c>
      <c r="BM214" s="12" t="s">
        <v>316</v>
      </c>
    </row>
    <row r="215" spans="2:65" s="1" customFormat="1" ht="22.5" customHeight="1" x14ac:dyDescent="0.3">
      <c r="B215" s="116"/>
      <c r="C215" s="143" t="s">
        <v>77</v>
      </c>
      <c r="D215" s="143" t="s">
        <v>130</v>
      </c>
      <c r="E215" s="144" t="s">
        <v>212</v>
      </c>
      <c r="F215" s="226" t="s">
        <v>213</v>
      </c>
      <c r="G215" s="227"/>
      <c r="H215" s="227"/>
      <c r="I215" s="227"/>
      <c r="J215" s="145" t="s">
        <v>148</v>
      </c>
      <c r="K215" s="146">
        <v>21.6</v>
      </c>
      <c r="L215" s="228">
        <v>0</v>
      </c>
      <c r="M215" s="227"/>
      <c r="N215" s="229">
        <f t="shared" si="25"/>
        <v>0</v>
      </c>
      <c r="O215" s="227"/>
      <c r="P215" s="227"/>
      <c r="Q215" s="227"/>
      <c r="R215" s="118"/>
      <c r="T215" s="147" t="s">
        <v>3</v>
      </c>
      <c r="U215" s="38" t="s">
        <v>42</v>
      </c>
      <c r="V215" s="30"/>
      <c r="W215" s="148">
        <f t="shared" si="26"/>
        <v>0</v>
      </c>
      <c r="X215" s="148">
        <v>0</v>
      </c>
      <c r="Y215" s="148">
        <f t="shared" si="27"/>
        <v>0</v>
      </c>
      <c r="Z215" s="148">
        <v>0</v>
      </c>
      <c r="AA215" s="149">
        <f t="shared" si="28"/>
        <v>0</v>
      </c>
      <c r="AR215" s="12" t="s">
        <v>134</v>
      </c>
      <c r="AT215" s="12" t="s">
        <v>130</v>
      </c>
      <c r="AU215" s="12" t="s">
        <v>22</v>
      </c>
      <c r="AY215" s="12" t="s">
        <v>129</v>
      </c>
      <c r="BE215" s="94">
        <f t="shared" si="29"/>
        <v>0</v>
      </c>
      <c r="BF215" s="94">
        <f t="shared" si="30"/>
        <v>0</v>
      </c>
      <c r="BG215" s="94">
        <f t="shared" si="31"/>
        <v>0</v>
      </c>
      <c r="BH215" s="94">
        <f t="shared" si="32"/>
        <v>0</v>
      </c>
      <c r="BI215" s="94">
        <f t="shared" si="33"/>
        <v>0</v>
      </c>
      <c r="BJ215" s="12" t="s">
        <v>22</v>
      </c>
      <c r="BK215" s="94">
        <f t="shared" si="34"/>
        <v>0</v>
      </c>
      <c r="BL215" s="12" t="s">
        <v>134</v>
      </c>
      <c r="BM215" s="12" t="s">
        <v>317</v>
      </c>
    </row>
    <row r="216" spans="2:65" s="1" customFormat="1" ht="22.5" customHeight="1" x14ac:dyDescent="0.3">
      <c r="B216" s="116"/>
      <c r="C216" s="143" t="s">
        <v>77</v>
      </c>
      <c r="D216" s="143" t="s">
        <v>130</v>
      </c>
      <c r="E216" s="144" t="s">
        <v>277</v>
      </c>
      <c r="F216" s="226" t="s">
        <v>278</v>
      </c>
      <c r="G216" s="227"/>
      <c r="H216" s="227"/>
      <c r="I216" s="227"/>
      <c r="J216" s="145" t="s">
        <v>133</v>
      </c>
      <c r="K216" s="146">
        <v>3</v>
      </c>
      <c r="L216" s="228">
        <v>0</v>
      </c>
      <c r="M216" s="227"/>
      <c r="N216" s="229">
        <f t="shared" si="25"/>
        <v>0</v>
      </c>
      <c r="O216" s="227"/>
      <c r="P216" s="227"/>
      <c r="Q216" s="227"/>
      <c r="R216" s="118"/>
      <c r="T216" s="147" t="s">
        <v>3</v>
      </c>
      <c r="U216" s="38" t="s">
        <v>42</v>
      </c>
      <c r="V216" s="30"/>
      <c r="W216" s="148">
        <f t="shared" si="26"/>
        <v>0</v>
      </c>
      <c r="X216" s="148">
        <v>0</v>
      </c>
      <c r="Y216" s="148">
        <f t="shared" si="27"/>
        <v>0</v>
      </c>
      <c r="Z216" s="148">
        <v>0</v>
      </c>
      <c r="AA216" s="149">
        <f t="shared" si="28"/>
        <v>0</v>
      </c>
      <c r="AR216" s="12" t="s">
        <v>134</v>
      </c>
      <c r="AT216" s="12" t="s">
        <v>130</v>
      </c>
      <c r="AU216" s="12" t="s">
        <v>22</v>
      </c>
      <c r="AY216" s="12" t="s">
        <v>129</v>
      </c>
      <c r="BE216" s="94">
        <f t="shared" si="29"/>
        <v>0</v>
      </c>
      <c r="BF216" s="94">
        <f t="shared" si="30"/>
        <v>0</v>
      </c>
      <c r="BG216" s="94">
        <f t="shared" si="31"/>
        <v>0</v>
      </c>
      <c r="BH216" s="94">
        <f t="shared" si="32"/>
        <v>0</v>
      </c>
      <c r="BI216" s="94">
        <f t="shared" si="33"/>
        <v>0</v>
      </c>
      <c r="BJ216" s="12" t="s">
        <v>22</v>
      </c>
      <c r="BK216" s="94">
        <f t="shared" si="34"/>
        <v>0</v>
      </c>
      <c r="BL216" s="12" t="s">
        <v>134</v>
      </c>
      <c r="BM216" s="12" t="s">
        <v>318</v>
      </c>
    </row>
    <row r="217" spans="2:65" s="1" customFormat="1" ht="31.5" customHeight="1" x14ac:dyDescent="0.3">
      <c r="B217" s="116"/>
      <c r="C217" s="143" t="s">
        <v>77</v>
      </c>
      <c r="D217" s="143" t="s">
        <v>130</v>
      </c>
      <c r="E217" s="144" t="s">
        <v>215</v>
      </c>
      <c r="F217" s="226" t="s">
        <v>216</v>
      </c>
      <c r="G217" s="227"/>
      <c r="H217" s="227"/>
      <c r="I217" s="227"/>
      <c r="J217" s="145" t="s">
        <v>133</v>
      </c>
      <c r="K217" s="146">
        <v>6</v>
      </c>
      <c r="L217" s="228">
        <v>0</v>
      </c>
      <c r="M217" s="227"/>
      <c r="N217" s="229">
        <f t="shared" si="25"/>
        <v>0</v>
      </c>
      <c r="O217" s="227"/>
      <c r="P217" s="227"/>
      <c r="Q217" s="227"/>
      <c r="R217" s="118"/>
      <c r="T217" s="147" t="s">
        <v>3</v>
      </c>
      <c r="U217" s="38" t="s">
        <v>42</v>
      </c>
      <c r="V217" s="30"/>
      <c r="W217" s="148">
        <f t="shared" si="26"/>
        <v>0</v>
      </c>
      <c r="X217" s="148">
        <v>0</v>
      </c>
      <c r="Y217" s="148">
        <f t="shared" si="27"/>
        <v>0</v>
      </c>
      <c r="Z217" s="148">
        <v>0</v>
      </c>
      <c r="AA217" s="149">
        <f t="shared" si="28"/>
        <v>0</v>
      </c>
      <c r="AR217" s="12" t="s">
        <v>134</v>
      </c>
      <c r="AT217" s="12" t="s">
        <v>130</v>
      </c>
      <c r="AU217" s="12" t="s">
        <v>22</v>
      </c>
      <c r="AY217" s="12" t="s">
        <v>129</v>
      </c>
      <c r="BE217" s="94">
        <f t="shared" si="29"/>
        <v>0</v>
      </c>
      <c r="BF217" s="94">
        <f t="shared" si="30"/>
        <v>0</v>
      </c>
      <c r="BG217" s="94">
        <f t="shared" si="31"/>
        <v>0</v>
      </c>
      <c r="BH217" s="94">
        <f t="shared" si="32"/>
        <v>0</v>
      </c>
      <c r="BI217" s="94">
        <f t="shared" si="33"/>
        <v>0</v>
      </c>
      <c r="BJ217" s="12" t="s">
        <v>22</v>
      </c>
      <c r="BK217" s="94">
        <f t="shared" si="34"/>
        <v>0</v>
      </c>
      <c r="BL217" s="12" t="s">
        <v>134</v>
      </c>
      <c r="BM217" s="12" t="s">
        <v>319</v>
      </c>
    </row>
    <row r="218" spans="2:65" s="1" customFormat="1" ht="22.5" customHeight="1" x14ac:dyDescent="0.3">
      <c r="B218" s="116"/>
      <c r="C218" s="143" t="s">
        <v>77</v>
      </c>
      <c r="D218" s="143" t="s">
        <v>130</v>
      </c>
      <c r="E218" s="144" t="s">
        <v>218</v>
      </c>
      <c r="F218" s="226" t="s">
        <v>219</v>
      </c>
      <c r="G218" s="227"/>
      <c r="H218" s="227"/>
      <c r="I218" s="227"/>
      <c r="J218" s="145" t="s">
        <v>133</v>
      </c>
      <c r="K218" s="146">
        <v>1</v>
      </c>
      <c r="L218" s="228">
        <v>0</v>
      </c>
      <c r="M218" s="227"/>
      <c r="N218" s="229">
        <f t="shared" si="25"/>
        <v>0</v>
      </c>
      <c r="O218" s="227"/>
      <c r="P218" s="227"/>
      <c r="Q218" s="227"/>
      <c r="R218" s="118"/>
      <c r="T218" s="147" t="s">
        <v>3</v>
      </c>
      <c r="U218" s="38" t="s">
        <v>42</v>
      </c>
      <c r="V218" s="30"/>
      <c r="W218" s="148">
        <f t="shared" si="26"/>
        <v>0</v>
      </c>
      <c r="X218" s="148">
        <v>0</v>
      </c>
      <c r="Y218" s="148">
        <f t="shared" si="27"/>
        <v>0</v>
      </c>
      <c r="Z218" s="148">
        <v>0</v>
      </c>
      <c r="AA218" s="149">
        <f t="shared" si="28"/>
        <v>0</v>
      </c>
      <c r="AR218" s="12" t="s">
        <v>134</v>
      </c>
      <c r="AT218" s="12" t="s">
        <v>130</v>
      </c>
      <c r="AU218" s="12" t="s">
        <v>22</v>
      </c>
      <c r="AY218" s="12" t="s">
        <v>129</v>
      </c>
      <c r="BE218" s="94">
        <f t="shared" si="29"/>
        <v>0</v>
      </c>
      <c r="BF218" s="94">
        <f t="shared" si="30"/>
        <v>0</v>
      </c>
      <c r="BG218" s="94">
        <f t="shared" si="31"/>
        <v>0</v>
      </c>
      <c r="BH218" s="94">
        <f t="shared" si="32"/>
        <v>0</v>
      </c>
      <c r="BI218" s="94">
        <f t="shared" si="33"/>
        <v>0</v>
      </c>
      <c r="BJ218" s="12" t="s">
        <v>22</v>
      </c>
      <c r="BK218" s="94">
        <f t="shared" si="34"/>
        <v>0</v>
      </c>
      <c r="BL218" s="12" t="s">
        <v>134</v>
      </c>
      <c r="BM218" s="12" t="s">
        <v>320</v>
      </c>
    </row>
    <row r="219" spans="2:65" s="1" customFormat="1" ht="22.5" customHeight="1" x14ac:dyDescent="0.3">
      <c r="B219" s="116"/>
      <c r="C219" s="143" t="s">
        <v>77</v>
      </c>
      <c r="D219" s="143" t="s">
        <v>130</v>
      </c>
      <c r="E219" s="144" t="s">
        <v>221</v>
      </c>
      <c r="F219" s="226" t="s">
        <v>222</v>
      </c>
      <c r="G219" s="227"/>
      <c r="H219" s="227"/>
      <c r="I219" s="227"/>
      <c r="J219" s="145" t="s">
        <v>148</v>
      </c>
      <c r="K219" s="146">
        <v>90</v>
      </c>
      <c r="L219" s="228">
        <v>0</v>
      </c>
      <c r="M219" s="227"/>
      <c r="N219" s="229">
        <f t="shared" si="25"/>
        <v>0</v>
      </c>
      <c r="O219" s="227"/>
      <c r="P219" s="227"/>
      <c r="Q219" s="227"/>
      <c r="R219" s="118"/>
      <c r="T219" s="147" t="s">
        <v>3</v>
      </c>
      <c r="U219" s="38" t="s">
        <v>42</v>
      </c>
      <c r="V219" s="30"/>
      <c r="W219" s="148">
        <f t="shared" si="26"/>
        <v>0</v>
      </c>
      <c r="X219" s="148">
        <v>0</v>
      </c>
      <c r="Y219" s="148">
        <f t="shared" si="27"/>
        <v>0</v>
      </c>
      <c r="Z219" s="148">
        <v>0</v>
      </c>
      <c r="AA219" s="149">
        <f t="shared" si="28"/>
        <v>0</v>
      </c>
      <c r="AR219" s="12" t="s">
        <v>134</v>
      </c>
      <c r="AT219" s="12" t="s">
        <v>130</v>
      </c>
      <c r="AU219" s="12" t="s">
        <v>22</v>
      </c>
      <c r="AY219" s="12" t="s">
        <v>129</v>
      </c>
      <c r="BE219" s="94">
        <f t="shared" si="29"/>
        <v>0</v>
      </c>
      <c r="BF219" s="94">
        <f t="shared" si="30"/>
        <v>0</v>
      </c>
      <c r="BG219" s="94">
        <f t="shared" si="31"/>
        <v>0</v>
      </c>
      <c r="BH219" s="94">
        <f t="shared" si="32"/>
        <v>0</v>
      </c>
      <c r="BI219" s="94">
        <f t="shared" si="33"/>
        <v>0</v>
      </c>
      <c r="BJ219" s="12" t="s">
        <v>22</v>
      </c>
      <c r="BK219" s="94">
        <f t="shared" si="34"/>
        <v>0</v>
      </c>
      <c r="BL219" s="12" t="s">
        <v>134</v>
      </c>
      <c r="BM219" s="12" t="s">
        <v>321</v>
      </c>
    </row>
    <row r="220" spans="2:65" s="1" customFormat="1" ht="31.5" customHeight="1" x14ac:dyDescent="0.3">
      <c r="B220" s="116"/>
      <c r="C220" s="143" t="s">
        <v>77</v>
      </c>
      <c r="D220" s="143" t="s">
        <v>130</v>
      </c>
      <c r="E220" s="144" t="s">
        <v>283</v>
      </c>
      <c r="F220" s="226" t="s">
        <v>284</v>
      </c>
      <c r="G220" s="227"/>
      <c r="H220" s="227"/>
      <c r="I220" s="227"/>
      <c r="J220" s="145" t="s">
        <v>133</v>
      </c>
      <c r="K220" s="146">
        <v>3</v>
      </c>
      <c r="L220" s="228">
        <v>0</v>
      </c>
      <c r="M220" s="227"/>
      <c r="N220" s="229">
        <f t="shared" si="25"/>
        <v>0</v>
      </c>
      <c r="O220" s="227"/>
      <c r="P220" s="227"/>
      <c r="Q220" s="227"/>
      <c r="R220" s="118"/>
      <c r="T220" s="147" t="s">
        <v>3</v>
      </c>
      <c r="U220" s="38" t="s">
        <v>42</v>
      </c>
      <c r="V220" s="30"/>
      <c r="W220" s="148">
        <f t="shared" si="26"/>
        <v>0</v>
      </c>
      <c r="X220" s="148">
        <v>0</v>
      </c>
      <c r="Y220" s="148">
        <f t="shared" si="27"/>
        <v>0</v>
      </c>
      <c r="Z220" s="148">
        <v>0</v>
      </c>
      <c r="AA220" s="149">
        <f t="shared" si="28"/>
        <v>0</v>
      </c>
      <c r="AR220" s="12" t="s">
        <v>134</v>
      </c>
      <c r="AT220" s="12" t="s">
        <v>130</v>
      </c>
      <c r="AU220" s="12" t="s">
        <v>22</v>
      </c>
      <c r="AY220" s="12" t="s">
        <v>129</v>
      </c>
      <c r="BE220" s="94">
        <f t="shared" si="29"/>
        <v>0</v>
      </c>
      <c r="BF220" s="94">
        <f t="shared" si="30"/>
        <v>0</v>
      </c>
      <c r="BG220" s="94">
        <f t="shared" si="31"/>
        <v>0</v>
      </c>
      <c r="BH220" s="94">
        <f t="shared" si="32"/>
        <v>0</v>
      </c>
      <c r="BI220" s="94">
        <f t="shared" si="33"/>
        <v>0</v>
      </c>
      <c r="BJ220" s="12" t="s">
        <v>22</v>
      </c>
      <c r="BK220" s="94">
        <f t="shared" si="34"/>
        <v>0</v>
      </c>
      <c r="BL220" s="12" t="s">
        <v>134</v>
      </c>
      <c r="BM220" s="12" t="s">
        <v>322</v>
      </c>
    </row>
    <row r="221" spans="2:65" s="1" customFormat="1" ht="22.5" customHeight="1" x14ac:dyDescent="0.3">
      <c r="B221" s="116"/>
      <c r="C221" s="143" t="s">
        <v>77</v>
      </c>
      <c r="D221" s="143" t="s">
        <v>130</v>
      </c>
      <c r="E221" s="144" t="s">
        <v>286</v>
      </c>
      <c r="F221" s="226" t="s">
        <v>287</v>
      </c>
      <c r="G221" s="227"/>
      <c r="H221" s="227"/>
      <c r="I221" s="227"/>
      <c r="J221" s="145" t="s">
        <v>133</v>
      </c>
      <c r="K221" s="146">
        <v>3</v>
      </c>
      <c r="L221" s="228">
        <v>0</v>
      </c>
      <c r="M221" s="227"/>
      <c r="N221" s="229">
        <f t="shared" si="25"/>
        <v>0</v>
      </c>
      <c r="O221" s="227"/>
      <c r="P221" s="227"/>
      <c r="Q221" s="227"/>
      <c r="R221" s="118"/>
      <c r="T221" s="147" t="s">
        <v>3</v>
      </c>
      <c r="U221" s="38" t="s">
        <v>42</v>
      </c>
      <c r="V221" s="30"/>
      <c r="W221" s="148">
        <f t="shared" si="26"/>
        <v>0</v>
      </c>
      <c r="X221" s="148">
        <v>0</v>
      </c>
      <c r="Y221" s="148">
        <f t="shared" si="27"/>
        <v>0</v>
      </c>
      <c r="Z221" s="148">
        <v>0</v>
      </c>
      <c r="AA221" s="149">
        <f t="shared" si="28"/>
        <v>0</v>
      </c>
      <c r="AR221" s="12" t="s">
        <v>134</v>
      </c>
      <c r="AT221" s="12" t="s">
        <v>130</v>
      </c>
      <c r="AU221" s="12" t="s">
        <v>22</v>
      </c>
      <c r="AY221" s="12" t="s">
        <v>129</v>
      </c>
      <c r="BE221" s="94">
        <f t="shared" si="29"/>
        <v>0</v>
      </c>
      <c r="BF221" s="94">
        <f t="shared" si="30"/>
        <v>0</v>
      </c>
      <c r="BG221" s="94">
        <f t="shared" si="31"/>
        <v>0</v>
      </c>
      <c r="BH221" s="94">
        <f t="shared" si="32"/>
        <v>0</v>
      </c>
      <c r="BI221" s="94">
        <f t="shared" si="33"/>
        <v>0</v>
      </c>
      <c r="BJ221" s="12" t="s">
        <v>22</v>
      </c>
      <c r="BK221" s="94">
        <f t="shared" si="34"/>
        <v>0</v>
      </c>
      <c r="BL221" s="12" t="s">
        <v>134</v>
      </c>
      <c r="BM221" s="12" t="s">
        <v>323</v>
      </c>
    </row>
    <row r="222" spans="2:65" s="1" customFormat="1" ht="31.5" customHeight="1" x14ac:dyDescent="0.3">
      <c r="B222" s="116"/>
      <c r="C222" s="143" t="s">
        <v>77</v>
      </c>
      <c r="D222" s="143" t="s">
        <v>130</v>
      </c>
      <c r="E222" s="144" t="s">
        <v>289</v>
      </c>
      <c r="F222" s="226" t="s">
        <v>290</v>
      </c>
      <c r="G222" s="227"/>
      <c r="H222" s="227"/>
      <c r="I222" s="227"/>
      <c r="J222" s="145" t="s">
        <v>133</v>
      </c>
      <c r="K222" s="146">
        <v>3</v>
      </c>
      <c r="L222" s="228">
        <v>0</v>
      </c>
      <c r="M222" s="227"/>
      <c r="N222" s="229">
        <f t="shared" si="25"/>
        <v>0</v>
      </c>
      <c r="O222" s="227"/>
      <c r="P222" s="227"/>
      <c r="Q222" s="227"/>
      <c r="R222" s="118"/>
      <c r="T222" s="147" t="s">
        <v>3</v>
      </c>
      <c r="U222" s="38" t="s">
        <v>42</v>
      </c>
      <c r="V222" s="30"/>
      <c r="W222" s="148">
        <f t="shared" si="26"/>
        <v>0</v>
      </c>
      <c r="X222" s="148">
        <v>0</v>
      </c>
      <c r="Y222" s="148">
        <f t="shared" si="27"/>
        <v>0</v>
      </c>
      <c r="Z222" s="148">
        <v>0</v>
      </c>
      <c r="AA222" s="149">
        <f t="shared" si="28"/>
        <v>0</v>
      </c>
      <c r="AR222" s="12" t="s">
        <v>134</v>
      </c>
      <c r="AT222" s="12" t="s">
        <v>130</v>
      </c>
      <c r="AU222" s="12" t="s">
        <v>22</v>
      </c>
      <c r="AY222" s="12" t="s">
        <v>129</v>
      </c>
      <c r="BE222" s="94">
        <f t="shared" si="29"/>
        <v>0</v>
      </c>
      <c r="BF222" s="94">
        <f t="shared" si="30"/>
        <v>0</v>
      </c>
      <c r="BG222" s="94">
        <f t="shared" si="31"/>
        <v>0</v>
      </c>
      <c r="BH222" s="94">
        <f t="shared" si="32"/>
        <v>0</v>
      </c>
      <c r="BI222" s="94">
        <f t="shared" si="33"/>
        <v>0</v>
      </c>
      <c r="BJ222" s="12" t="s">
        <v>22</v>
      </c>
      <c r="BK222" s="94">
        <f t="shared" si="34"/>
        <v>0</v>
      </c>
      <c r="BL222" s="12" t="s">
        <v>134</v>
      </c>
      <c r="BM222" s="12" t="s">
        <v>324</v>
      </c>
    </row>
    <row r="223" spans="2:65" s="1" customFormat="1" ht="31.5" customHeight="1" x14ac:dyDescent="0.3">
      <c r="B223" s="116"/>
      <c r="C223" s="143" t="s">
        <v>77</v>
      </c>
      <c r="D223" s="143" t="s">
        <v>130</v>
      </c>
      <c r="E223" s="144" t="s">
        <v>292</v>
      </c>
      <c r="F223" s="226" t="s">
        <v>293</v>
      </c>
      <c r="G223" s="227"/>
      <c r="H223" s="227"/>
      <c r="I223" s="227"/>
      <c r="J223" s="145" t="s">
        <v>133</v>
      </c>
      <c r="K223" s="146">
        <v>1</v>
      </c>
      <c r="L223" s="228">
        <v>0</v>
      </c>
      <c r="M223" s="227"/>
      <c r="N223" s="229">
        <f t="shared" si="25"/>
        <v>0</v>
      </c>
      <c r="O223" s="227"/>
      <c r="P223" s="227"/>
      <c r="Q223" s="227"/>
      <c r="R223" s="118"/>
      <c r="T223" s="147" t="s">
        <v>3</v>
      </c>
      <c r="U223" s="38" t="s">
        <v>42</v>
      </c>
      <c r="V223" s="30"/>
      <c r="W223" s="148">
        <f t="shared" si="26"/>
        <v>0</v>
      </c>
      <c r="X223" s="148">
        <v>0</v>
      </c>
      <c r="Y223" s="148">
        <f t="shared" si="27"/>
        <v>0</v>
      </c>
      <c r="Z223" s="148">
        <v>0</v>
      </c>
      <c r="AA223" s="149">
        <f t="shared" si="28"/>
        <v>0</v>
      </c>
      <c r="AR223" s="12" t="s">
        <v>134</v>
      </c>
      <c r="AT223" s="12" t="s">
        <v>130</v>
      </c>
      <c r="AU223" s="12" t="s">
        <v>22</v>
      </c>
      <c r="AY223" s="12" t="s">
        <v>129</v>
      </c>
      <c r="BE223" s="94">
        <f t="shared" si="29"/>
        <v>0</v>
      </c>
      <c r="BF223" s="94">
        <f t="shared" si="30"/>
        <v>0</v>
      </c>
      <c r="BG223" s="94">
        <f t="shared" si="31"/>
        <v>0</v>
      </c>
      <c r="BH223" s="94">
        <f t="shared" si="32"/>
        <v>0</v>
      </c>
      <c r="BI223" s="94">
        <f t="shared" si="33"/>
        <v>0</v>
      </c>
      <c r="BJ223" s="12" t="s">
        <v>22</v>
      </c>
      <c r="BK223" s="94">
        <f t="shared" si="34"/>
        <v>0</v>
      </c>
      <c r="BL223" s="12" t="s">
        <v>134</v>
      </c>
      <c r="BM223" s="12" t="s">
        <v>325</v>
      </c>
    </row>
    <row r="224" spans="2:65" s="8" customFormat="1" ht="37.35" customHeight="1" x14ac:dyDescent="0.35">
      <c r="B224" s="133"/>
      <c r="C224" s="134"/>
      <c r="D224" s="135" t="s">
        <v>107</v>
      </c>
      <c r="E224" s="135"/>
      <c r="F224" s="135"/>
      <c r="G224" s="135"/>
      <c r="H224" s="135"/>
      <c r="I224" s="135"/>
      <c r="J224" s="135"/>
      <c r="K224" s="135"/>
      <c r="L224" s="135"/>
      <c r="M224" s="135"/>
      <c r="N224" s="237">
        <f>BK224</f>
        <v>0</v>
      </c>
      <c r="O224" s="238"/>
      <c r="P224" s="238"/>
      <c r="Q224" s="238"/>
      <c r="R224" s="136"/>
      <c r="T224" s="137"/>
      <c r="U224" s="134"/>
      <c r="V224" s="134"/>
      <c r="W224" s="138">
        <f>SUM(W225:W239)</f>
        <v>0</v>
      </c>
      <c r="X224" s="134"/>
      <c r="Y224" s="138">
        <f>SUM(Y225:Y239)</f>
        <v>0</v>
      </c>
      <c r="Z224" s="134"/>
      <c r="AA224" s="139">
        <f>SUM(AA225:AA239)</f>
        <v>0</v>
      </c>
      <c r="AR224" s="140" t="s">
        <v>22</v>
      </c>
      <c r="AT224" s="141" t="s">
        <v>76</v>
      </c>
      <c r="AU224" s="141" t="s">
        <v>77</v>
      </c>
      <c r="AY224" s="140" t="s">
        <v>129</v>
      </c>
      <c r="BK224" s="142">
        <f>SUM(BK225:BK239)</f>
        <v>0</v>
      </c>
    </row>
    <row r="225" spans="2:65" s="1" customFormat="1" ht="44.25" customHeight="1" x14ac:dyDescent="0.3">
      <c r="B225" s="116"/>
      <c r="C225" s="143" t="s">
        <v>77</v>
      </c>
      <c r="D225" s="143" t="s">
        <v>130</v>
      </c>
      <c r="E225" s="144" t="s">
        <v>165</v>
      </c>
      <c r="F225" s="226" t="s">
        <v>166</v>
      </c>
      <c r="G225" s="227"/>
      <c r="H225" s="227"/>
      <c r="I225" s="227"/>
      <c r="J225" s="145" t="s">
        <v>133</v>
      </c>
      <c r="K225" s="146">
        <v>1</v>
      </c>
      <c r="L225" s="228">
        <v>0</v>
      </c>
      <c r="M225" s="227"/>
      <c r="N225" s="229">
        <f t="shared" ref="N225:N239" si="35">ROUND(L225*K225,2)</f>
        <v>0</v>
      </c>
      <c r="O225" s="227"/>
      <c r="P225" s="227"/>
      <c r="Q225" s="227"/>
      <c r="R225" s="118"/>
      <c r="T225" s="147" t="s">
        <v>3</v>
      </c>
      <c r="U225" s="38" t="s">
        <v>42</v>
      </c>
      <c r="V225" s="30"/>
      <c r="W225" s="148">
        <f t="shared" ref="W225:W239" si="36">V225*K225</f>
        <v>0</v>
      </c>
      <c r="X225" s="148">
        <v>0</v>
      </c>
      <c r="Y225" s="148">
        <f t="shared" ref="Y225:Y239" si="37">X225*K225</f>
        <v>0</v>
      </c>
      <c r="Z225" s="148">
        <v>0</v>
      </c>
      <c r="AA225" s="149">
        <f t="shared" ref="AA225:AA239" si="38">Z225*K225</f>
        <v>0</v>
      </c>
      <c r="AR225" s="12" t="s">
        <v>134</v>
      </c>
      <c r="AT225" s="12" t="s">
        <v>130</v>
      </c>
      <c r="AU225" s="12" t="s">
        <v>22</v>
      </c>
      <c r="AY225" s="12" t="s">
        <v>129</v>
      </c>
      <c r="BE225" s="94">
        <f t="shared" ref="BE225:BE239" si="39">IF(U225="základní",N225,0)</f>
        <v>0</v>
      </c>
      <c r="BF225" s="94">
        <f t="shared" ref="BF225:BF239" si="40">IF(U225="snížená",N225,0)</f>
        <v>0</v>
      </c>
      <c r="BG225" s="94">
        <f t="shared" ref="BG225:BG239" si="41">IF(U225="zákl. přenesená",N225,0)</f>
        <v>0</v>
      </c>
      <c r="BH225" s="94">
        <f t="shared" ref="BH225:BH239" si="42">IF(U225="sníž. přenesená",N225,0)</f>
        <v>0</v>
      </c>
      <c r="BI225" s="94">
        <f t="shared" ref="BI225:BI239" si="43">IF(U225="nulová",N225,0)</f>
        <v>0</v>
      </c>
      <c r="BJ225" s="12" t="s">
        <v>22</v>
      </c>
      <c r="BK225" s="94">
        <f t="shared" ref="BK225:BK239" si="44">ROUND(L225*K225,2)</f>
        <v>0</v>
      </c>
      <c r="BL225" s="12" t="s">
        <v>134</v>
      </c>
      <c r="BM225" s="12" t="s">
        <v>326</v>
      </c>
    </row>
    <row r="226" spans="2:65" s="1" customFormat="1" ht="22.5" customHeight="1" x14ac:dyDescent="0.3">
      <c r="B226" s="116"/>
      <c r="C226" s="143" t="s">
        <v>77</v>
      </c>
      <c r="D226" s="143" t="s">
        <v>130</v>
      </c>
      <c r="E226" s="144" t="s">
        <v>327</v>
      </c>
      <c r="F226" s="226" t="s">
        <v>328</v>
      </c>
      <c r="G226" s="227"/>
      <c r="H226" s="227"/>
      <c r="I226" s="227"/>
      <c r="J226" s="145" t="s">
        <v>133</v>
      </c>
      <c r="K226" s="146">
        <v>3</v>
      </c>
      <c r="L226" s="228">
        <v>0</v>
      </c>
      <c r="M226" s="227"/>
      <c r="N226" s="229">
        <f t="shared" si="35"/>
        <v>0</v>
      </c>
      <c r="O226" s="227"/>
      <c r="P226" s="227"/>
      <c r="Q226" s="227"/>
      <c r="R226" s="118"/>
      <c r="T226" s="147" t="s">
        <v>3</v>
      </c>
      <c r="U226" s="38" t="s">
        <v>42</v>
      </c>
      <c r="V226" s="30"/>
      <c r="W226" s="148">
        <f t="shared" si="36"/>
        <v>0</v>
      </c>
      <c r="X226" s="148">
        <v>0</v>
      </c>
      <c r="Y226" s="148">
        <f t="shared" si="37"/>
        <v>0</v>
      </c>
      <c r="Z226" s="148">
        <v>0</v>
      </c>
      <c r="AA226" s="149">
        <f t="shared" si="38"/>
        <v>0</v>
      </c>
      <c r="AR226" s="12" t="s">
        <v>134</v>
      </c>
      <c r="AT226" s="12" t="s">
        <v>130</v>
      </c>
      <c r="AU226" s="12" t="s">
        <v>22</v>
      </c>
      <c r="AY226" s="12" t="s">
        <v>129</v>
      </c>
      <c r="BE226" s="94">
        <f t="shared" si="39"/>
        <v>0</v>
      </c>
      <c r="BF226" s="94">
        <f t="shared" si="40"/>
        <v>0</v>
      </c>
      <c r="BG226" s="94">
        <f t="shared" si="41"/>
        <v>0</v>
      </c>
      <c r="BH226" s="94">
        <f t="shared" si="42"/>
        <v>0</v>
      </c>
      <c r="BI226" s="94">
        <f t="shared" si="43"/>
        <v>0</v>
      </c>
      <c r="BJ226" s="12" t="s">
        <v>22</v>
      </c>
      <c r="BK226" s="94">
        <f t="shared" si="44"/>
        <v>0</v>
      </c>
      <c r="BL226" s="12" t="s">
        <v>134</v>
      </c>
      <c r="BM226" s="12" t="s">
        <v>329</v>
      </c>
    </row>
    <row r="227" spans="2:65" s="1" customFormat="1" ht="22.5" customHeight="1" x14ac:dyDescent="0.3">
      <c r="B227" s="116"/>
      <c r="C227" s="143" t="s">
        <v>77</v>
      </c>
      <c r="D227" s="143" t="s">
        <v>130</v>
      </c>
      <c r="E227" s="144" t="s">
        <v>330</v>
      </c>
      <c r="F227" s="226" t="s">
        <v>331</v>
      </c>
      <c r="G227" s="227"/>
      <c r="H227" s="227"/>
      <c r="I227" s="227"/>
      <c r="J227" s="145" t="s">
        <v>133</v>
      </c>
      <c r="K227" s="146">
        <v>1</v>
      </c>
      <c r="L227" s="228">
        <v>0</v>
      </c>
      <c r="M227" s="227"/>
      <c r="N227" s="229">
        <f t="shared" si="35"/>
        <v>0</v>
      </c>
      <c r="O227" s="227"/>
      <c r="P227" s="227"/>
      <c r="Q227" s="227"/>
      <c r="R227" s="118"/>
      <c r="T227" s="147" t="s">
        <v>3</v>
      </c>
      <c r="U227" s="38" t="s">
        <v>42</v>
      </c>
      <c r="V227" s="30"/>
      <c r="W227" s="148">
        <f t="shared" si="36"/>
        <v>0</v>
      </c>
      <c r="X227" s="148">
        <v>0</v>
      </c>
      <c r="Y227" s="148">
        <f t="shared" si="37"/>
        <v>0</v>
      </c>
      <c r="Z227" s="148">
        <v>0</v>
      </c>
      <c r="AA227" s="149">
        <f t="shared" si="38"/>
        <v>0</v>
      </c>
      <c r="AR227" s="12" t="s">
        <v>134</v>
      </c>
      <c r="AT227" s="12" t="s">
        <v>130</v>
      </c>
      <c r="AU227" s="12" t="s">
        <v>22</v>
      </c>
      <c r="AY227" s="12" t="s">
        <v>129</v>
      </c>
      <c r="BE227" s="94">
        <f t="shared" si="39"/>
        <v>0</v>
      </c>
      <c r="BF227" s="94">
        <f t="shared" si="40"/>
        <v>0</v>
      </c>
      <c r="BG227" s="94">
        <f t="shared" si="41"/>
        <v>0</v>
      </c>
      <c r="BH227" s="94">
        <f t="shared" si="42"/>
        <v>0</v>
      </c>
      <c r="BI227" s="94">
        <f t="shared" si="43"/>
        <v>0</v>
      </c>
      <c r="BJ227" s="12" t="s">
        <v>22</v>
      </c>
      <c r="BK227" s="94">
        <f t="shared" si="44"/>
        <v>0</v>
      </c>
      <c r="BL227" s="12" t="s">
        <v>134</v>
      </c>
      <c r="BM227" s="12" t="s">
        <v>332</v>
      </c>
    </row>
    <row r="228" spans="2:65" s="1" customFormat="1" ht="31.5" customHeight="1" x14ac:dyDescent="0.3">
      <c r="B228" s="116"/>
      <c r="C228" s="143" t="s">
        <v>77</v>
      </c>
      <c r="D228" s="143" t="s">
        <v>130</v>
      </c>
      <c r="E228" s="144" t="s">
        <v>333</v>
      </c>
      <c r="F228" s="226" t="s">
        <v>334</v>
      </c>
      <c r="G228" s="227"/>
      <c r="H228" s="227"/>
      <c r="I228" s="227"/>
      <c r="J228" s="145" t="s">
        <v>133</v>
      </c>
      <c r="K228" s="146">
        <v>1</v>
      </c>
      <c r="L228" s="228">
        <v>0</v>
      </c>
      <c r="M228" s="227"/>
      <c r="N228" s="229">
        <f t="shared" si="35"/>
        <v>0</v>
      </c>
      <c r="O228" s="227"/>
      <c r="P228" s="227"/>
      <c r="Q228" s="227"/>
      <c r="R228" s="118"/>
      <c r="T228" s="147" t="s">
        <v>3</v>
      </c>
      <c r="U228" s="38" t="s">
        <v>42</v>
      </c>
      <c r="V228" s="30"/>
      <c r="W228" s="148">
        <f t="shared" si="36"/>
        <v>0</v>
      </c>
      <c r="X228" s="148">
        <v>0</v>
      </c>
      <c r="Y228" s="148">
        <f t="shared" si="37"/>
        <v>0</v>
      </c>
      <c r="Z228" s="148">
        <v>0</v>
      </c>
      <c r="AA228" s="149">
        <f t="shared" si="38"/>
        <v>0</v>
      </c>
      <c r="AR228" s="12" t="s">
        <v>134</v>
      </c>
      <c r="AT228" s="12" t="s">
        <v>130</v>
      </c>
      <c r="AU228" s="12" t="s">
        <v>22</v>
      </c>
      <c r="AY228" s="12" t="s">
        <v>129</v>
      </c>
      <c r="BE228" s="94">
        <f t="shared" si="39"/>
        <v>0</v>
      </c>
      <c r="BF228" s="94">
        <f t="shared" si="40"/>
        <v>0</v>
      </c>
      <c r="BG228" s="94">
        <f t="shared" si="41"/>
        <v>0</v>
      </c>
      <c r="BH228" s="94">
        <f t="shared" si="42"/>
        <v>0</v>
      </c>
      <c r="BI228" s="94">
        <f t="shared" si="43"/>
        <v>0</v>
      </c>
      <c r="BJ228" s="12" t="s">
        <v>22</v>
      </c>
      <c r="BK228" s="94">
        <f t="shared" si="44"/>
        <v>0</v>
      </c>
      <c r="BL228" s="12" t="s">
        <v>134</v>
      </c>
      <c r="BM228" s="12" t="s">
        <v>335</v>
      </c>
    </row>
    <row r="229" spans="2:65" s="1" customFormat="1" ht="22.5" customHeight="1" x14ac:dyDescent="0.3">
      <c r="B229" s="116"/>
      <c r="C229" s="143" t="s">
        <v>77</v>
      </c>
      <c r="D229" s="143" t="s">
        <v>130</v>
      </c>
      <c r="E229" s="144" t="s">
        <v>336</v>
      </c>
      <c r="F229" s="226" t="s">
        <v>337</v>
      </c>
      <c r="G229" s="227"/>
      <c r="H229" s="227"/>
      <c r="I229" s="227"/>
      <c r="J229" s="145" t="s">
        <v>133</v>
      </c>
      <c r="K229" s="146">
        <v>3</v>
      </c>
      <c r="L229" s="228">
        <v>0</v>
      </c>
      <c r="M229" s="227"/>
      <c r="N229" s="229">
        <f t="shared" si="35"/>
        <v>0</v>
      </c>
      <c r="O229" s="227"/>
      <c r="P229" s="227"/>
      <c r="Q229" s="227"/>
      <c r="R229" s="118"/>
      <c r="T229" s="147" t="s">
        <v>3</v>
      </c>
      <c r="U229" s="38" t="s">
        <v>42</v>
      </c>
      <c r="V229" s="30"/>
      <c r="W229" s="148">
        <f t="shared" si="36"/>
        <v>0</v>
      </c>
      <c r="X229" s="148">
        <v>0</v>
      </c>
      <c r="Y229" s="148">
        <f t="shared" si="37"/>
        <v>0</v>
      </c>
      <c r="Z229" s="148">
        <v>0</v>
      </c>
      <c r="AA229" s="149">
        <f t="shared" si="38"/>
        <v>0</v>
      </c>
      <c r="AR229" s="12" t="s">
        <v>134</v>
      </c>
      <c r="AT229" s="12" t="s">
        <v>130</v>
      </c>
      <c r="AU229" s="12" t="s">
        <v>22</v>
      </c>
      <c r="AY229" s="12" t="s">
        <v>129</v>
      </c>
      <c r="BE229" s="94">
        <f t="shared" si="39"/>
        <v>0</v>
      </c>
      <c r="BF229" s="94">
        <f t="shared" si="40"/>
        <v>0</v>
      </c>
      <c r="BG229" s="94">
        <f t="shared" si="41"/>
        <v>0</v>
      </c>
      <c r="BH229" s="94">
        <f t="shared" si="42"/>
        <v>0</v>
      </c>
      <c r="BI229" s="94">
        <f t="shared" si="43"/>
        <v>0</v>
      </c>
      <c r="BJ229" s="12" t="s">
        <v>22</v>
      </c>
      <c r="BK229" s="94">
        <f t="shared" si="44"/>
        <v>0</v>
      </c>
      <c r="BL229" s="12" t="s">
        <v>134</v>
      </c>
      <c r="BM229" s="12" t="s">
        <v>338</v>
      </c>
    </row>
    <row r="230" spans="2:65" s="1" customFormat="1" ht="22.5" customHeight="1" x14ac:dyDescent="0.3">
      <c r="B230" s="116"/>
      <c r="C230" s="143" t="s">
        <v>77</v>
      </c>
      <c r="D230" s="143" t="s">
        <v>130</v>
      </c>
      <c r="E230" s="144" t="s">
        <v>199</v>
      </c>
      <c r="F230" s="226" t="s">
        <v>200</v>
      </c>
      <c r="G230" s="227"/>
      <c r="H230" s="227"/>
      <c r="I230" s="227"/>
      <c r="J230" s="145" t="s">
        <v>133</v>
      </c>
      <c r="K230" s="146">
        <v>1</v>
      </c>
      <c r="L230" s="228">
        <v>0</v>
      </c>
      <c r="M230" s="227"/>
      <c r="N230" s="229">
        <f t="shared" si="35"/>
        <v>0</v>
      </c>
      <c r="O230" s="227"/>
      <c r="P230" s="227"/>
      <c r="Q230" s="227"/>
      <c r="R230" s="118"/>
      <c r="T230" s="147" t="s">
        <v>3</v>
      </c>
      <c r="U230" s="38" t="s">
        <v>42</v>
      </c>
      <c r="V230" s="30"/>
      <c r="W230" s="148">
        <f t="shared" si="36"/>
        <v>0</v>
      </c>
      <c r="X230" s="148">
        <v>0</v>
      </c>
      <c r="Y230" s="148">
        <f t="shared" si="37"/>
        <v>0</v>
      </c>
      <c r="Z230" s="148">
        <v>0</v>
      </c>
      <c r="AA230" s="149">
        <f t="shared" si="38"/>
        <v>0</v>
      </c>
      <c r="AR230" s="12" t="s">
        <v>134</v>
      </c>
      <c r="AT230" s="12" t="s">
        <v>130</v>
      </c>
      <c r="AU230" s="12" t="s">
        <v>22</v>
      </c>
      <c r="AY230" s="12" t="s">
        <v>129</v>
      </c>
      <c r="BE230" s="94">
        <f t="shared" si="39"/>
        <v>0</v>
      </c>
      <c r="BF230" s="94">
        <f t="shared" si="40"/>
        <v>0</v>
      </c>
      <c r="BG230" s="94">
        <f t="shared" si="41"/>
        <v>0</v>
      </c>
      <c r="BH230" s="94">
        <f t="shared" si="42"/>
        <v>0</v>
      </c>
      <c r="BI230" s="94">
        <f t="shared" si="43"/>
        <v>0</v>
      </c>
      <c r="BJ230" s="12" t="s">
        <v>22</v>
      </c>
      <c r="BK230" s="94">
        <f t="shared" si="44"/>
        <v>0</v>
      </c>
      <c r="BL230" s="12" t="s">
        <v>134</v>
      </c>
      <c r="BM230" s="12" t="s">
        <v>339</v>
      </c>
    </row>
    <row r="231" spans="2:65" s="1" customFormat="1" ht="22.5" customHeight="1" x14ac:dyDescent="0.3">
      <c r="B231" s="116"/>
      <c r="C231" s="143" t="s">
        <v>77</v>
      </c>
      <c r="D231" s="143" t="s">
        <v>130</v>
      </c>
      <c r="E231" s="144" t="s">
        <v>265</v>
      </c>
      <c r="F231" s="226" t="s">
        <v>266</v>
      </c>
      <c r="G231" s="227"/>
      <c r="H231" s="227"/>
      <c r="I231" s="227"/>
      <c r="J231" s="145" t="s">
        <v>133</v>
      </c>
      <c r="K231" s="146">
        <v>1</v>
      </c>
      <c r="L231" s="228">
        <v>0</v>
      </c>
      <c r="M231" s="227"/>
      <c r="N231" s="229">
        <f t="shared" si="35"/>
        <v>0</v>
      </c>
      <c r="O231" s="227"/>
      <c r="P231" s="227"/>
      <c r="Q231" s="227"/>
      <c r="R231" s="118"/>
      <c r="T231" s="147" t="s">
        <v>3</v>
      </c>
      <c r="U231" s="38" t="s">
        <v>42</v>
      </c>
      <c r="V231" s="30"/>
      <c r="W231" s="148">
        <f t="shared" si="36"/>
        <v>0</v>
      </c>
      <c r="X231" s="148">
        <v>0</v>
      </c>
      <c r="Y231" s="148">
        <f t="shared" si="37"/>
        <v>0</v>
      </c>
      <c r="Z231" s="148">
        <v>0</v>
      </c>
      <c r="AA231" s="149">
        <f t="shared" si="38"/>
        <v>0</v>
      </c>
      <c r="AR231" s="12" t="s">
        <v>134</v>
      </c>
      <c r="AT231" s="12" t="s">
        <v>130</v>
      </c>
      <c r="AU231" s="12" t="s">
        <v>22</v>
      </c>
      <c r="AY231" s="12" t="s">
        <v>129</v>
      </c>
      <c r="BE231" s="94">
        <f t="shared" si="39"/>
        <v>0</v>
      </c>
      <c r="BF231" s="94">
        <f t="shared" si="40"/>
        <v>0</v>
      </c>
      <c r="BG231" s="94">
        <f t="shared" si="41"/>
        <v>0</v>
      </c>
      <c r="BH231" s="94">
        <f t="shared" si="42"/>
        <v>0</v>
      </c>
      <c r="BI231" s="94">
        <f t="shared" si="43"/>
        <v>0</v>
      </c>
      <c r="BJ231" s="12" t="s">
        <v>22</v>
      </c>
      <c r="BK231" s="94">
        <f t="shared" si="44"/>
        <v>0</v>
      </c>
      <c r="BL231" s="12" t="s">
        <v>134</v>
      </c>
      <c r="BM231" s="12" t="s">
        <v>340</v>
      </c>
    </row>
    <row r="232" spans="2:65" s="1" customFormat="1" ht="22.5" customHeight="1" x14ac:dyDescent="0.3">
      <c r="B232" s="116"/>
      <c r="C232" s="143" t="s">
        <v>77</v>
      </c>
      <c r="D232" s="143" t="s">
        <v>130</v>
      </c>
      <c r="E232" s="144" t="s">
        <v>202</v>
      </c>
      <c r="F232" s="226" t="s">
        <v>203</v>
      </c>
      <c r="G232" s="227"/>
      <c r="H232" s="227"/>
      <c r="I232" s="227"/>
      <c r="J232" s="145" t="s">
        <v>133</v>
      </c>
      <c r="K232" s="146">
        <v>1</v>
      </c>
      <c r="L232" s="228">
        <v>0</v>
      </c>
      <c r="M232" s="227"/>
      <c r="N232" s="229">
        <f t="shared" si="35"/>
        <v>0</v>
      </c>
      <c r="O232" s="227"/>
      <c r="P232" s="227"/>
      <c r="Q232" s="227"/>
      <c r="R232" s="118"/>
      <c r="T232" s="147" t="s">
        <v>3</v>
      </c>
      <c r="U232" s="38" t="s">
        <v>42</v>
      </c>
      <c r="V232" s="30"/>
      <c r="W232" s="148">
        <f t="shared" si="36"/>
        <v>0</v>
      </c>
      <c r="X232" s="148">
        <v>0</v>
      </c>
      <c r="Y232" s="148">
        <f t="shared" si="37"/>
        <v>0</v>
      </c>
      <c r="Z232" s="148">
        <v>0</v>
      </c>
      <c r="AA232" s="149">
        <f t="shared" si="38"/>
        <v>0</v>
      </c>
      <c r="AR232" s="12" t="s">
        <v>134</v>
      </c>
      <c r="AT232" s="12" t="s">
        <v>130</v>
      </c>
      <c r="AU232" s="12" t="s">
        <v>22</v>
      </c>
      <c r="AY232" s="12" t="s">
        <v>129</v>
      </c>
      <c r="BE232" s="94">
        <f t="shared" si="39"/>
        <v>0</v>
      </c>
      <c r="BF232" s="94">
        <f t="shared" si="40"/>
        <v>0</v>
      </c>
      <c r="BG232" s="94">
        <f t="shared" si="41"/>
        <v>0</v>
      </c>
      <c r="BH232" s="94">
        <f t="shared" si="42"/>
        <v>0</v>
      </c>
      <c r="BI232" s="94">
        <f t="shared" si="43"/>
        <v>0</v>
      </c>
      <c r="BJ232" s="12" t="s">
        <v>22</v>
      </c>
      <c r="BK232" s="94">
        <f t="shared" si="44"/>
        <v>0</v>
      </c>
      <c r="BL232" s="12" t="s">
        <v>134</v>
      </c>
      <c r="BM232" s="12" t="s">
        <v>341</v>
      </c>
    </row>
    <row r="233" spans="2:65" s="1" customFormat="1" ht="22.5" customHeight="1" x14ac:dyDescent="0.3">
      <c r="B233" s="116"/>
      <c r="C233" s="143" t="s">
        <v>77</v>
      </c>
      <c r="D233" s="143" t="s">
        <v>130</v>
      </c>
      <c r="E233" s="144" t="s">
        <v>205</v>
      </c>
      <c r="F233" s="226" t="s">
        <v>206</v>
      </c>
      <c r="G233" s="227"/>
      <c r="H233" s="227"/>
      <c r="I233" s="227"/>
      <c r="J233" s="145" t="s">
        <v>133</v>
      </c>
      <c r="K233" s="146">
        <v>17</v>
      </c>
      <c r="L233" s="228">
        <v>0</v>
      </c>
      <c r="M233" s="227"/>
      <c r="N233" s="229">
        <f t="shared" si="35"/>
        <v>0</v>
      </c>
      <c r="O233" s="227"/>
      <c r="P233" s="227"/>
      <c r="Q233" s="227"/>
      <c r="R233" s="118"/>
      <c r="T233" s="147" t="s">
        <v>3</v>
      </c>
      <c r="U233" s="38" t="s">
        <v>42</v>
      </c>
      <c r="V233" s="30"/>
      <c r="W233" s="148">
        <f t="shared" si="36"/>
        <v>0</v>
      </c>
      <c r="X233" s="148">
        <v>0</v>
      </c>
      <c r="Y233" s="148">
        <f t="shared" si="37"/>
        <v>0</v>
      </c>
      <c r="Z233" s="148">
        <v>0</v>
      </c>
      <c r="AA233" s="149">
        <f t="shared" si="38"/>
        <v>0</v>
      </c>
      <c r="AR233" s="12" t="s">
        <v>134</v>
      </c>
      <c r="AT233" s="12" t="s">
        <v>130</v>
      </c>
      <c r="AU233" s="12" t="s">
        <v>22</v>
      </c>
      <c r="AY233" s="12" t="s">
        <v>129</v>
      </c>
      <c r="BE233" s="94">
        <f t="shared" si="39"/>
        <v>0</v>
      </c>
      <c r="BF233" s="94">
        <f t="shared" si="40"/>
        <v>0</v>
      </c>
      <c r="BG233" s="94">
        <f t="shared" si="41"/>
        <v>0</v>
      </c>
      <c r="BH233" s="94">
        <f t="shared" si="42"/>
        <v>0</v>
      </c>
      <c r="BI233" s="94">
        <f t="shared" si="43"/>
        <v>0</v>
      </c>
      <c r="BJ233" s="12" t="s">
        <v>22</v>
      </c>
      <c r="BK233" s="94">
        <f t="shared" si="44"/>
        <v>0</v>
      </c>
      <c r="BL233" s="12" t="s">
        <v>134</v>
      </c>
      <c r="BM233" s="12" t="s">
        <v>342</v>
      </c>
    </row>
    <row r="234" spans="2:65" s="1" customFormat="1" ht="22.5" customHeight="1" x14ac:dyDescent="0.3">
      <c r="B234" s="116"/>
      <c r="C234" s="143" t="s">
        <v>77</v>
      </c>
      <c r="D234" s="143" t="s">
        <v>130</v>
      </c>
      <c r="E234" s="144" t="s">
        <v>208</v>
      </c>
      <c r="F234" s="226" t="s">
        <v>209</v>
      </c>
      <c r="G234" s="227"/>
      <c r="H234" s="227"/>
      <c r="I234" s="227"/>
      <c r="J234" s="145" t="s">
        <v>210</v>
      </c>
      <c r="K234" s="146">
        <v>1</v>
      </c>
      <c r="L234" s="228">
        <v>0</v>
      </c>
      <c r="M234" s="227"/>
      <c r="N234" s="229">
        <f t="shared" si="35"/>
        <v>0</v>
      </c>
      <c r="O234" s="227"/>
      <c r="P234" s="227"/>
      <c r="Q234" s="227"/>
      <c r="R234" s="118"/>
      <c r="T234" s="147" t="s">
        <v>3</v>
      </c>
      <c r="U234" s="38" t="s">
        <v>42</v>
      </c>
      <c r="V234" s="30"/>
      <c r="W234" s="148">
        <f t="shared" si="36"/>
        <v>0</v>
      </c>
      <c r="X234" s="148">
        <v>0</v>
      </c>
      <c r="Y234" s="148">
        <f t="shared" si="37"/>
        <v>0</v>
      </c>
      <c r="Z234" s="148">
        <v>0</v>
      </c>
      <c r="AA234" s="149">
        <f t="shared" si="38"/>
        <v>0</v>
      </c>
      <c r="AR234" s="12" t="s">
        <v>134</v>
      </c>
      <c r="AT234" s="12" t="s">
        <v>130</v>
      </c>
      <c r="AU234" s="12" t="s">
        <v>22</v>
      </c>
      <c r="AY234" s="12" t="s">
        <v>129</v>
      </c>
      <c r="BE234" s="94">
        <f t="shared" si="39"/>
        <v>0</v>
      </c>
      <c r="BF234" s="94">
        <f t="shared" si="40"/>
        <v>0</v>
      </c>
      <c r="BG234" s="94">
        <f t="shared" si="41"/>
        <v>0</v>
      </c>
      <c r="BH234" s="94">
        <f t="shared" si="42"/>
        <v>0</v>
      </c>
      <c r="BI234" s="94">
        <f t="shared" si="43"/>
        <v>0</v>
      </c>
      <c r="BJ234" s="12" t="s">
        <v>22</v>
      </c>
      <c r="BK234" s="94">
        <f t="shared" si="44"/>
        <v>0</v>
      </c>
      <c r="BL234" s="12" t="s">
        <v>134</v>
      </c>
      <c r="BM234" s="12" t="s">
        <v>343</v>
      </c>
    </row>
    <row r="235" spans="2:65" s="1" customFormat="1" ht="22.5" customHeight="1" x14ac:dyDescent="0.3">
      <c r="B235" s="116"/>
      <c r="C235" s="143" t="s">
        <v>77</v>
      </c>
      <c r="D235" s="143" t="s">
        <v>130</v>
      </c>
      <c r="E235" s="144" t="s">
        <v>221</v>
      </c>
      <c r="F235" s="226" t="s">
        <v>222</v>
      </c>
      <c r="G235" s="227"/>
      <c r="H235" s="227"/>
      <c r="I235" s="227"/>
      <c r="J235" s="145" t="s">
        <v>148</v>
      </c>
      <c r="K235" s="146">
        <v>120</v>
      </c>
      <c r="L235" s="228">
        <v>0</v>
      </c>
      <c r="M235" s="227"/>
      <c r="N235" s="229">
        <f t="shared" si="35"/>
        <v>0</v>
      </c>
      <c r="O235" s="227"/>
      <c r="P235" s="227"/>
      <c r="Q235" s="227"/>
      <c r="R235" s="118"/>
      <c r="T235" s="147" t="s">
        <v>3</v>
      </c>
      <c r="U235" s="38" t="s">
        <v>42</v>
      </c>
      <c r="V235" s="30"/>
      <c r="W235" s="148">
        <f t="shared" si="36"/>
        <v>0</v>
      </c>
      <c r="X235" s="148">
        <v>0</v>
      </c>
      <c r="Y235" s="148">
        <f t="shared" si="37"/>
        <v>0</v>
      </c>
      <c r="Z235" s="148">
        <v>0</v>
      </c>
      <c r="AA235" s="149">
        <f t="shared" si="38"/>
        <v>0</v>
      </c>
      <c r="AR235" s="12" t="s">
        <v>134</v>
      </c>
      <c r="AT235" s="12" t="s">
        <v>130</v>
      </c>
      <c r="AU235" s="12" t="s">
        <v>22</v>
      </c>
      <c r="AY235" s="12" t="s">
        <v>129</v>
      </c>
      <c r="BE235" s="94">
        <f t="shared" si="39"/>
        <v>0</v>
      </c>
      <c r="BF235" s="94">
        <f t="shared" si="40"/>
        <v>0</v>
      </c>
      <c r="BG235" s="94">
        <f t="shared" si="41"/>
        <v>0</v>
      </c>
      <c r="BH235" s="94">
        <f t="shared" si="42"/>
        <v>0</v>
      </c>
      <c r="BI235" s="94">
        <f t="shared" si="43"/>
        <v>0</v>
      </c>
      <c r="BJ235" s="12" t="s">
        <v>22</v>
      </c>
      <c r="BK235" s="94">
        <f t="shared" si="44"/>
        <v>0</v>
      </c>
      <c r="BL235" s="12" t="s">
        <v>134</v>
      </c>
      <c r="BM235" s="12" t="s">
        <v>344</v>
      </c>
    </row>
    <row r="236" spans="2:65" s="1" customFormat="1" ht="22.5" customHeight="1" x14ac:dyDescent="0.3">
      <c r="B236" s="116"/>
      <c r="C236" s="143" t="s">
        <v>77</v>
      </c>
      <c r="D236" s="143" t="s">
        <v>130</v>
      </c>
      <c r="E236" s="144" t="s">
        <v>212</v>
      </c>
      <c r="F236" s="226" t="s">
        <v>213</v>
      </c>
      <c r="G236" s="227"/>
      <c r="H236" s="227"/>
      <c r="I236" s="227"/>
      <c r="J236" s="145" t="s">
        <v>148</v>
      </c>
      <c r="K236" s="146">
        <v>21.6</v>
      </c>
      <c r="L236" s="228">
        <v>0</v>
      </c>
      <c r="M236" s="227"/>
      <c r="N236" s="229">
        <f t="shared" si="35"/>
        <v>0</v>
      </c>
      <c r="O236" s="227"/>
      <c r="P236" s="227"/>
      <c r="Q236" s="227"/>
      <c r="R236" s="118"/>
      <c r="T236" s="147" t="s">
        <v>3</v>
      </c>
      <c r="U236" s="38" t="s">
        <v>42</v>
      </c>
      <c r="V236" s="30"/>
      <c r="W236" s="148">
        <f t="shared" si="36"/>
        <v>0</v>
      </c>
      <c r="X236" s="148">
        <v>0</v>
      </c>
      <c r="Y236" s="148">
        <f t="shared" si="37"/>
        <v>0</v>
      </c>
      <c r="Z236" s="148">
        <v>0</v>
      </c>
      <c r="AA236" s="149">
        <f t="shared" si="38"/>
        <v>0</v>
      </c>
      <c r="AR236" s="12" t="s">
        <v>134</v>
      </c>
      <c r="AT236" s="12" t="s">
        <v>130</v>
      </c>
      <c r="AU236" s="12" t="s">
        <v>22</v>
      </c>
      <c r="AY236" s="12" t="s">
        <v>129</v>
      </c>
      <c r="BE236" s="94">
        <f t="shared" si="39"/>
        <v>0</v>
      </c>
      <c r="BF236" s="94">
        <f t="shared" si="40"/>
        <v>0</v>
      </c>
      <c r="BG236" s="94">
        <f t="shared" si="41"/>
        <v>0</v>
      </c>
      <c r="BH236" s="94">
        <f t="shared" si="42"/>
        <v>0</v>
      </c>
      <c r="BI236" s="94">
        <f t="shared" si="43"/>
        <v>0</v>
      </c>
      <c r="BJ236" s="12" t="s">
        <v>22</v>
      </c>
      <c r="BK236" s="94">
        <f t="shared" si="44"/>
        <v>0</v>
      </c>
      <c r="BL236" s="12" t="s">
        <v>134</v>
      </c>
      <c r="BM236" s="12" t="s">
        <v>28</v>
      </c>
    </row>
    <row r="237" spans="2:65" s="1" customFormat="1" ht="31.5" customHeight="1" x14ac:dyDescent="0.3">
      <c r="B237" s="116"/>
      <c r="C237" s="143" t="s">
        <v>77</v>
      </c>
      <c r="D237" s="143" t="s">
        <v>130</v>
      </c>
      <c r="E237" s="144" t="s">
        <v>215</v>
      </c>
      <c r="F237" s="226" t="s">
        <v>216</v>
      </c>
      <c r="G237" s="227"/>
      <c r="H237" s="227"/>
      <c r="I237" s="227"/>
      <c r="J237" s="145" t="s">
        <v>133</v>
      </c>
      <c r="K237" s="146">
        <v>3</v>
      </c>
      <c r="L237" s="228">
        <v>0</v>
      </c>
      <c r="M237" s="227"/>
      <c r="N237" s="229">
        <f t="shared" si="35"/>
        <v>0</v>
      </c>
      <c r="O237" s="227"/>
      <c r="P237" s="227"/>
      <c r="Q237" s="227"/>
      <c r="R237" s="118"/>
      <c r="T237" s="147" t="s">
        <v>3</v>
      </c>
      <c r="U237" s="38" t="s">
        <v>42</v>
      </c>
      <c r="V237" s="30"/>
      <c r="W237" s="148">
        <f t="shared" si="36"/>
        <v>0</v>
      </c>
      <c r="X237" s="148">
        <v>0</v>
      </c>
      <c r="Y237" s="148">
        <f t="shared" si="37"/>
        <v>0</v>
      </c>
      <c r="Z237" s="148">
        <v>0</v>
      </c>
      <c r="AA237" s="149">
        <f t="shared" si="38"/>
        <v>0</v>
      </c>
      <c r="AR237" s="12" t="s">
        <v>134</v>
      </c>
      <c r="AT237" s="12" t="s">
        <v>130</v>
      </c>
      <c r="AU237" s="12" t="s">
        <v>22</v>
      </c>
      <c r="AY237" s="12" t="s">
        <v>129</v>
      </c>
      <c r="BE237" s="94">
        <f t="shared" si="39"/>
        <v>0</v>
      </c>
      <c r="BF237" s="94">
        <f t="shared" si="40"/>
        <v>0</v>
      </c>
      <c r="BG237" s="94">
        <f t="shared" si="41"/>
        <v>0</v>
      </c>
      <c r="BH237" s="94">
        <f t="shared" si="42"/>
        <v>0</v>
      </c>
      <c r="BI237" s="94">
        <f t="shared" si="43"/>
        <v>0</v>
      </c>
      <c r="BJ237" s="12" t="s">
        <v>22</v>
      </c>
      <c r="BK237" s="94">
        <f t="shared" si="44"/>
        <v>0</v>
      </c>
      <c r="BL237" s="12" t="s">
        <v>134</v>
      </c>
      <c r="BM237" s="12" t="s">
        <v>345</v>
      </c>
    </row>
    <row r="238" spans="2:65" s="1" customFormat="1" ht="31.5" customHeight="1" x14ac:dyDescent="0.3">
      <c r="B238" s="116"/>
      <c r="C238" s="143" t="s">
        <v>77</v>
      </c>
      <c r="D238" s="143" t="s">
        <v>130</v>
      </c>
      <c r="E238" s="144" t="s">
        <v>283</v>
      </c>
      <c r="F238" s="226" t="s">
        <v>284</v>
      </c>
      <c r="G238" s="227"/>
      <c r="H238" s="227"/>
      <c r="I238" s="227"/>
      <c r="J238" s="145" t="s">
        <v>133</v>
      </c>
      <c r="K238" s="146">
        <v>3</v>
      </c>
      <c r="L238" s="228">
        <v>0</v>
      </c>
      <c r="M238" s="227"/>
      <c r="N238" s="229">
        <f t="shared" si="35"/>
        <v>0</v>
      </c>
      <c r="O238" s="227"/>
      <c r="P238" s="227"/>
      <c r="Q238" s="227"/>
      <c r="R238" s="118"/>
      <c r="T238" s="147" t="s">
        <v>3</v>
      </c>
      <c r="U238" s="38" t="s">
        <v>42</v>
      </c>
      <c r="V238" s="30"/>
      <c r="W238" s="148">
        <f t="shared" si="36"/>
        <v>0</v>
      </c>
      <c r="X238" s="148">
        <v>0</v>
      </c>
      <c r="Y238" s="148">
        <f t="shared" si="37"/>
        <v>0</v>
      </c>
      <c r="Z238" s="148">
        <v>0</v>
      </c>
      <c r="AA238" s="149">
        <f t="shared" si="38"/>
        <v>0</v>
      </c>
      <c r="AR238" s="12" t="s">
        <v>134</v>
      </c>
      <c r="AT238" s="12" t="s">
        <v>130</v>
      </c>
      <c r="AU238" s="12" t="s">
        <v>22</v>
      </c>
      <c r="AY238" s="12" t="s">
        <v>129</v>
      </c>
      <c r="BE238" s="94">
        <f t="shared" si="39"/>
        <v>0</v>
      </c>
      <c r="BF238" s="94">
        <f t="shared" si="40"/>
        <v>0</v>
      </c>
      <c r="BG238" s="94">
        <f t="shared" si="41"/>
        <v>0</v>
      </c>
      <c r="BH238" s="94">
        <f t="shared" si="42"/>
        <v>0</v>
      </c>
      <c r="BI238" s="94">
        <f t="shared" si="43"/>
        <v>0</v>
      </c>
      <c r="BJ238" s="12" t="s">
        <v>22</v>
      </c>
      <c r="BK238" s="94">
        <f t="shared" si="44"/>
        <v>0</v>
      </c>
      <c r="BL238" s="12" t="s">
        <v>134</v>
      </c>
      <c r="BM238" s="12" t="s">
        <v>346</v>
      </c>
    </row>
    <row r="239" spans="2:65" s="1" customFormat="1" ht="22.5" customHeight="1" x14ac:dyDescent="0.3">
      <c r="B239" s="116"/>
      <c r="C239" s="143" t="s">
        <v>77</v>
      </c>
      <c r="D239" s="143" t="s">
        <v>130</v>
      </c>
      <c r="E239" s="144" t="s">
        <v>218</v>
      </c>
      <c r="F239" s="226" t="s">
        <v>219</v>
      </c>
      <c r="G239" s="227"/>
      <c r="H239" s="227"/>
      <c r="I239" s="227"/>
      <c r="J239" s="145" t="s">
        <v>133</v>
      </c>
      <c r="K239" s="146">
        <v>1</v>
      </c>
      <c r="L239" s="228">
        <v>0</v>
      </c>
      <c r="M239" s="227"/>
      <c r="N239" s="229">
        <f t="shared" si="35"/>
        <v>0</v>
      </c>
      <c r="O239" s="227"/>
      <c r="P239" s="227"/>
      <c r="Q239" s="227"/>
      <c r="R239" s="118"/>
      <c r="T239" s="147" t="s">
        <v>3</v>
      </c>
      <c r="U239" s="38" t="s">
        <v>42</v>
      </c>
      <c r="V239" s="30"/>
      <c r="W239" s="148">
        <f t="shared" si="36"/>
        <v>0</v>
      </c>
      <c r="X239" s="148">
        <v>0</v>
      </c>
      <c r="Y239" s="148">
        <f t="shared" si="37"/>
        <v>0</v>
      </c>
      <c r="Z239" s="148">
        <v>0</v>
      </c>
      <c r="AA239" s="149">
        <f t="shared" si="38"/>
        <v>0</v>
      </c>
      <c r="AR239" s="12" t="s">
        <v>134</v>
      </c>
      <c r="AT239" s="12" t="s">
        <v>130</v>
      </c>
      <c r="AU239" s="12" t="s">
        <v>22</v>
      </c>
      <c r="AY239" s="12" t="s">
        <v>129</v>
      </c>
      <c r="BE239" s="94">
        <f t="shared" si="39"/>
        <v>0</v>
      </c>
      <c r="BF239" s="94">
        <f t="shared" si="40"/>
        <v>0</v>
      </c>
      <c r="BG239" s="94">
        <f t="shared" si="41"/>
        <v>0</v>
      </c>
      <c r="BH239" s="94">
        <f t="shared" si="42"/>
        <v>0</v>
      </c>
      <c r="BI239" s="94">
        <f t="shared" si="43"/>
        <v>0</v>
      </c>
      <c r="BJ239" s="12" t="s">
        <v>22</v>
      </c>
      <c r="BK239" s="94">
        <f t="shared" si="44"/>
        <v>0</v>
      </c>
      <c r="BL239" s="12" t="s">
        <v>134</v>
      </c>
      <c r="BM239" s="12" t="s">
        <v>347</v>
      </c>
    </row>
    <row r="240" spans="2:65" s="8" customFormat="1" ht="37.35" customHeight="1" x14ac:dyDescent="0.35">
      <c r="B240" s="133"/>
      <c r="C240" s="134"/>
      <c r="D240" s="135" t="s">
        <v>108</v>
      </c>
      <c r="E240" s="135"/>
      <c r="F240" s="135"/>
      <c r="G240" s="135"/>
      <c r="H240" s="135"/>
      <c r="I240" s="135"/>
      <c r="J240" s="135"/>
      <c r="K240" s="135"/>
      <c r="L240" s="135"/>
      <c r="M240" s="135"/>
      <c r="N240" s="237">
        <f>BK240</f>
        <v>0</v>
      </c>
      <c r="O240" s="238"/>
      <c r="P240" s="238"/>
      <c r="Q240" s="238"/>
      <c r="R240" s="136"/>
      <c r="T240" s="137"/>
      <c r="U240" s="134"/>
      <c r="V240" s="134"/>
      <c r="W240" s="138">
        <f>SUM(W241:W245)</f>
        <v>0</v>
      </c>
      <c r="X240" s="134"/>
      <c r="Y240" s="138">
        <f>SUM(Y241:Y245)</f>
        <v>0</v>
      </c>
      <c r="Z240" s="134"/>
      <c r="AA240" s="139">
        <f>SUM(AA241:AA245)</f>
        <v>0</v>
      </c>
      <c r="AR240" s="140" t="s">
        <v>22</v>
      </c>
      <c r="AT240" s="141" t="s">
        <v>76</v>
      </c>
      <c r="AU240" s="141" t="s">
        <v>77</v>
      </c>
      <c r="AY240" s="140" t="s">
        <v>129</v>
      </c>
      <c r="BK240" s="142">
        <f>SUM(BK241:BK245)</f>
        <v>0</v>
      </c>
    </row>
    <row r="241" spans="2:65" s="1" customFormat="1" ht="22.5" customHeight="1" x14ac:dyDescent="0.3">
      <c r="B241" s="116"/>
      <c r="C241" s="143" t="s">
        <v>77</v>
      </c>
      <c r="D241" s="143" t="s">
        <v>130</v>
      </c>
      <c r="E241" s="144" t="s">
        <v>205</v>
      </c>
      <c r="F241" s="226" t="s">
        <v>206</v>
      </c>
      <c r="G241" s="227"/>
      <c r="H241" s="227"/>
      <c r="I241" s="227"/>
      <c r="J241" s="145" t="s">
        <v>133</v>
      </c>
      <c r="K241" s="146">
        <v>24</v>
      </c>
      <c r="L241" s="228">
        <v>0</v>
      </c>
      <c r="M241" s="227"/>
      <c r="N241" s="229">
        <f t="shared" ref="N241:N245" si="45">ROUND(L241*K241,2)</f>
        <v>0</v>
      </c>
      <c r="O241" s="227"/>
      <c r="P241" s="227"/>
      <c r="Q241" s="227"/>
      <c r="R241" s="118"/>
      <c r="T241" s="147" t="s">
        <v>3</v>
      </c>
      <c r="U241" s="38" t="s">
        <v>42</v>
      </c>
      <c r="V241" s="30"/>
      <c r="W241" s="148">
        <f t="shared" ref="W241:W245" si="46">V241*K241</f>
        <v>0</v>
      </c>
      <c r="X241" s="148">
        <v>0</v>
      </c>
      <c r="Y241" s="148">
        <f t="shared" ref="Y241:Y245" si="47">X241*K241</f>
        <v>0</v>
      </c>
      <c r="Z241" s="148">
        <v>0</v>
      </c>
      <c r="AA241" s="149">
        <f t="shared" ref="AA241:AA245" si="48">Z241*K241</f>
        <v>0</v>
      </c>
      <c r="AR241" s="12" t="s">
        <v>134</v>
      </c>
      <c r="AT241" s="12" t="s">
        <v>130</v>
      </c>
      <c r="AU241" s="12" t="s">
        <v>22</v>
      </c>
      <c r="AY241" s="12" t="s">
        <v>129</v>
      </c>
      <c r="BE241" s="94">
        <f t="shared" ref="BE241:BE245" si="49">IF(U241="základní",N241,0)</f>
        <v>0</v>
      </c>
      <c r="BF241" s="94">
        <f t="shared" ref="BF241:BF245" si="50">IF(U241="snížená",N241,0)</f>
        <v>0</v>
      </c>
      <c r="BG241" s="94">
        <f t="shared" ref="BG241:BG245" si="51">IF(U241="zákl. přenesená",N241,0)</f>
        <v>0</v>
      </c>
      <c r="BH241" s="94">
        <f t="shared" ref="BH241:BH245" si="52">IF(U241="sníž. přenesená",N241,0)</f>
        <v>0</v>
      </c>
      <c r="BI241" s="94">
        <f t="shared" ref="BI241:BI245" si="53">IF(U241="nulová",N241,0)</f>
        <v>0</v>
      </c>
      <c r="BJ241" s="12" t="s">
        <v>22</v>
      </c>
      <c r="BK241" s="94">
        <f t="shared" ref="BK241:BK245" si="54">ROUND(L241*K241,2)</f>
        <v>0</v>
      </c>
      <c r="BL241" s="12" t="s">
        <v>134</v>
      </c>
      <c r="BM241" s="12" t="s">
        <v>348</v>
      </c>
    </row>
    <row r="242" spans="2:65" s="1" customFormat="1" ht="44.25" customHeight="1" x14ac:dyDescent="0.3">
      <c r="B242" s="116"/>
      <c r="C242" s="143" t="s">
        <v>77</v>
      </c>
      <c r="D242" s="143" t="s">
        <v>130</v>
      </c>
      <c r="E242" s="144" t="s">
        <v>349</v>
      </c>
      <c r="F242" s="226" t="s">
        <v>350</v>
      </c>
      <c r="G242" s="227"/>
      <c r="H242" s="227"/>
      <c r="I242" s="227"/>
      <c r="J242" s="145" t="s">
        <v>133</v>
      </c>
      <c r="K242" s="146">
        <v>2</v>
      </c>
      <c r="L242" s="228">
        <v>0</v>
      </c>
      <c r="M242" s="227"/>
      <c r="N242" s="229">
        <f t="shared" si="45"/>
        <v>0</v>
      </c>
      <c r="O242" s="227"/>
      <c r="P242" s="227"/>
      <c r="Q242" s="227"/>
      <c r="R242" s="118"/>
      <c r="T242" s="147" t="s">
        <v>3</v>
      </c>
      <c r="U242" s="38" t="s">
        <v>42</v>
      </c>
      <c r="V242" s="30"/>
      <c r="W242" s="148">
        <f t="shared" si="46"/>
        <v>0</v>
      </c>
      <c r="X242" s="148">
        <v>0</v>
      </c>
      <c r="Y242" s="148">
        <f t="shared" si="47"/>
        <v>0</v>
      </c>
      <c r="Z242" s="148">
        <v>0</v>
      </c>
      <c r="AA242" s="149">
        <f t="shared" si="48"/>
        <v>0</v>
      </c>
      <c r="AR242" s="12" t="s">
        <v>134</v>
      </c>
      <c r="AT242" s="12" t="s">
        <v>130</v>
      </c>
      <c r="AU242" s="12" t="s">
        <v>22</v>
      </c>
      <c r="AY242" s="12" t="s">
        <v>129</v>
      </c>
      <c r="BE242" s="94">
        <f t="shared" si="49"/>
        <v>0</v>
      </c>
      <c r="BF242" s="94">
        <f t="shared" si="50"/>
        <v>0</v>
      </c>
      <c r="BG242" s="94">
        <f t="shared" si="51"/>
        <v>0</v>
      </c>
      <c r="BH242" s="94">
        <f t="shared" si="52"/>
        <v>0</v>
      </c>
      <c r="BI242" s="94">
        <f t="shared" si="53"/>
        <v>0</v>
      </c>
      <c r="BJ242" s="12" t="s">
        <v>22</v>
      </c>
      <c r="BK242" s="94">
        <f t="shared" si="54"/>
        <v>0</v>
      </c>
      <c r="BL242" s="12" t="s">
        <v>134</v>
      </c>
      <c r="BM242" s="12" t="s">
        <v>351</v>
      </c>
    </row>
    <row r="243" spans="2:65" s="1" customFormat="1" ht="31.5" customHeight="1" x14ac:dyDescent="0.3">
      <c r="B243" s="116"/>
      <c r="C243" s="143" t="s">
        <v>77</v>
      </c>
      <c r="D243" s="143" t="s">
        <v>130</v>
      </c>
      <c r="E243" s="144" t="s">
        <v>352</v>
      </c>
      <c r="F243" s="226" t="s">
        <v>353</v>
      </c>
      <c r="G243" s="227"/>
      <c r="H243" s="227"/>
      <c r="I243" s="227"/>
      <c r="J243" s="145" t="s">
        <v>133</v>
      </c>
      <c r="K243" s="146">
        <v>2</v>
      </c>
      <c r="L243" s="228">
        <v>0</v>
      </c>
      <c r="M243" s="227"/>
      <c r="N243" s="229">
        <f t="shared" si="45"/>
        <v>0</v>
      </c>
      <c r="O243" s="227"/>
      <c r="P243" s="227"/>
      <c r="Q243" s="227"/>
      <c r="R243" s="118"/>
      <c r="T243" s="147" t="s">
        <v>3</v>
      </c>
      <c r="U243" s="38" t="s">
        <v>42</v>
      </c>
      <c r="V243" s="30"/>
      <c r="W243" s="148">
        <f t="shared" si="46"/>
        <v>0</v>
      </c>
      <c r="X243" s="148">
        <v>0</v>
      </c>
      <c r="Y243" s="148">
        <f t="shared" si="47"/>
        <v>0</v>
      </c>
      <c r="Z243" s="148">
        <v>0</v>
      </c>
      <c r="AA243" s="149">
        <f t="shared" si="48"/>
        <v>0</v>
      </c>
      <c r="AR243" s="12" t="s">
        <v>134</v>
      </c>
      <c r="AT243" s="12" t="s">
        <v>130</v>
      </c>
      <c r="AU243" s="12" t="s">
        <v>22</v>
      </c>
      <c r="AY243" s="12" t="s">
        <v>129</v>
      </c>
      <c r="BE243" s="94">
        <f t="shared" si="49"/>
        <v>0</v>
      </c>
      <c r="BF243" s="94">
        <f t="shared" si="50"/>
        <v>0</v>
      </c>
      <c r="BG243" s="94">
        <f t="shared" si="51"/>
        <v>0</v>
      </c>
      <c r="BH243" s="94">
        <f t="shared" si="52"/>
        <v>0</v>
      </c>
      <c r="BI243" s="94">
        <f t="shared" si="53"/>
        <v>0</v>
      </c>
      <c r="BJ243" s="12" t="s">
        <v>22</v>
      </c>
      <c r="BK243" s="94">
        <f t="shared" si="54"/>
        <v>0</v>
      </c>
      <c r="BL243" s="12" t="s">
        <v>134</v>
      </c>
      <c r="BM243" s="12" t="s">
        <v>354</v>
      </c>
    </row>
    <row r="244" spans="2:65" s="1" customFormat="1" ht="22.5" customHeight="1" x14ac:dyDescent="0.3">
      <c r="B244" s="116"/>
      <c r="C244" s="143" t="s">
        <v>77</v>
      </c>
      <c r="D244" s="143" t="s">
        <v>130</v>
      </c>
      <c r="E244" s="144" t="s">
        <v>355</v>
      </c>
      <c r="F244" s="226" t="s">
        <v>356</v>
      </c>
      <c r="G244" s="227"/>
      <c r="H244" s="227"/>
      <c r="I244" s="227"/>
      <c r="J244" s="145" t="s">
        <v>210</v>
      </c>
      <c r="K244" s="146">
        <v>2</v>
      </c>
      <c r="L244" s="228">
        <v>0</v>
      </c>
      <c r="M244" s="227"/>
      <c r="N244" s="229">
        <f t="shared" si="45"/>
        <v>0</v>
      </c>
      <c r="O244" s="227"/>
      <c r="P244" s="227"/>
      <c r="Q244" s="227"/>
      <c r="R244" s="118"/>
      <c r="T244" s="147" t="s">
        <v>3</v>
      </c>
      <c r="U244" s="38" t="s">
        <v>42</v>
      </c>
      <c r="V244" s="30"/>
      <c r="W244" s="148">
        <f t="shared" si="46"/>
        <v>0</v>
      </c>
      <c r="X244" s="148">
        <v>0</v>
      </c>
      <c r="Y244" s="148">
        <f t="shared" si="47"/>
        <v>0</v>
      </c>
      <c r="Z244" s="148">
        <v>0</v>
      </c>
      <c r="AA244" s="149">
        <f t="shared" si="48"/>
        <v>0</v>
      </c>
      <c r="AR244" s="12" t="s">
        <v>134</v>
      </c>
      <c r="AT244" s="12" t="s">
        <v>130</v>
      </c>
      <c r="AU244" s="12" t="s">
        <v>22</v>
      </c>
      <c r="AY244" s="12" t="s">
        <v>129</v>
      </c>
      <c r="BE244" s="94">
        <f t="shared" si="49"/>
        <v>0</v>
      </c>
      <c r="BF244" s="94">
        <f t="shared" si="50"/>
        <v>0</v>
      </c>
      <c r="BG244" s="94">
        <f t="shared" si="51"/>
        <v>0</v>
      </c>
      <c r="BH244" s="94">
        <f t="shared" si="52"/>
        <v>0</v>
      </c>
      <c r="BI244" s="94">
        <f t="shared" si="53"/>
        <v>0</v>
      </c>
      <c r="BJ244" s="12" t="s">
        <v>22</v>
      </c>
      <c r="BK244" s="94">
        <f t="shared" si="54"/>
        <v>0</v>
      </c>
      <c r="BL244" s="12" t="s">
        <v>134</v>
      </c>
      <c r="BM244" s="12" t="s">
        <v>357</v>
      </c>
    </row>
    <row r="245" spans="2:65" s="1" customFormat="1" ht="22.5" customHeight="1" x14ac:dyDescent="0.3">
      <c r="B245" s="116"/>
      <c r="C245" s="143" t="s">
        <v>77</v>
      </c>
      <c r="D245" s="143" t="s">
        <v>130</v>
      </c>
      <c r="E245" s="144" t="s">
        <v>221</v>
      </c>
      <c r="F245" s="226" t="s">
        <v>222</v>
      </c>
      <c r="G245" s="227"/>
      <c r="H245" s="227"/>
      <c r="I245" s="227"/>
      <c r="J245" s="145" t="s">
        <v>148</v>
      </c>
      <c r="K245" s="146">
        <v>100</v>
      </c>
      <c r="L245" s="228">
        <v>0</v>
      </c>
      <c r="M245" s="227"/>
      <c r="N245" s="229">
        <f t="shared" si="45"/>
        <v>0</v>
      </c>
      <c r="O245" s="227"/>
      <c r="P245" s="227"/>
      <c r="Q245" s="227"/>
      <c r="R245" s="118"/>
      <c r="T245" s="147" t="s">
        <v>3</v>
      </c>
      <c r="U245" s="38" t="s">
        <v>42</v>
      </c>
      <c r="V245" s="30"/>
      <c r="W245" s="148">
        <f t="shared" si="46"/>
        <v>0</v>
      </c>
      <c r="X245" s="148">
        <v>0</v>
      </c>
      <c r="Y245" s="148">
        <f t="shared" si="47"/>
        <v>0</v>
      </c>
      <c r="Z245" s="148">
        <v>0</v>
      </c>
      <c r="AA245" s="149">
        <f t="shared" si="48"/>
        <v>0</v>
      </c>
      <c r="AR245" s="12" t="s">
        <v>134</v>
      </c>
      <c r="AT245" s="12" t="s">
        <v>130</v>
      </c>
      <c r="AU245" s="12" t="s">
        <v>22</v>
      </c>
      <c r="AY245" s="12" t="s">
        <v>129</v>
      </c>
      <c r="BE245" s="94">
        <f t="shared" si="49"/>
        <v>0</v>
      </c>
      <c r="BF245" s="94">
        <f t="shared" si="50"/>
        <v>0</v>
      </c>
      <c r="BG245" s="94">
        <f t="shared" si="51"/>
        <v>0</v>
      </c>
      <c r="BH245" s="94">
        <f t="shared" si="52"/>
        <v>0</v>
      </c>
      <c r="BI245" s="94">
        <f t="shared" si="53"/>
        <v>0</v>
      </c>
      <c r="BJ245" s="12" t="s">
        <v>22</v>
      </c>
      <c r="BK245" s="94">
        <f t="shared" si="54"/>
        <v>0</v>
      </c>
      <c r="BL245" s="12" t="s">
        <v>134</v>
      </c>
      <c r="BM245" s="12" t="s">
        <v>358</v>
      </c>
    </row>
    <row r="246" spans="2:65" s="8" customFormat="1" ht="37.35" customHeight="1" x14ac:dyDescent="0.35">
      <c r="B246" s="133"/>
      <c r="C246" s="134"/>
      <c r="D246" s="135" t="s">
        <v>109</v>
      </c>
      <c r="E246" s="135"/>
      <c r="F246" s="135"/>
      <c r="G246" s="135"/>
      <c r="H246" s="135"/>
      <c r="I246" s="135"/>
      <c r="J246" s="135"/>
      <c r="K246" s="135"/>
      <c r="L246" s="135"/>
      <c r="M246" s="135"/>
      <c r="N246" s="237">
        <f>BK246</f>
        <v>0</v>
      </c>
      <c r="O246" s="238"/>
      <c r="P246" s="238"/>
      <c r="Q246" s="238"/>
      <c r="R246" s="136"/>
      <c r="T246" s="137"/>
      <c r="U246" s="134"/>
      <c r="V246" s="134"/>
      <c r="W246" s="138">
        <f>SUM(W247:W263)</f>
        <v>0</v>
      </c>
      <c r="X246" s="134"/>
      <c r="Y246" s="138">
        <f>SUM(Y247:Y263)</f>
        <v>0</v>
      </c>
      <c r="Z246" s="134"/>
      <c r="AA246" s="139">
        <f>SUM(AA247:AA263)</f>
        <v>0</v>
      </c>
      <c r="AR246" s="140" t="s">
        <v>22</v>
      </c>
      <c r="AT246" s="141" t="s">
        <v>76</v>
      </c>
      <c r="AU246" s="141" t="s">
        <v>77</v>
      </c>
      <c r="AY246" s="140" t="s">
        <v>129</v>
      </c>
      <c r="BK246" s="142">
        <f>SUM(BK247:BK263)</f>
        <v>0</v>
      </c>
    </row>
    <row r="247" spans="2:65" s="1" customFormat="1" ht="22.5" customHeight="1" x14ac:dyDescent="0.3">
      <c r="B247" s="116"/>
      <c r="C247" s="143" t="s">
        <v>77</v>
      </c>
      <c r="D247" s="143" t="s">
        <v>130</v>
      </c>
      <c r="E247" s="144" t="s">
        <v>359</v>
      </c>
      <c r="F247" s="226" t="s">
        <v>360</v>
      </c>
      <c r="G247" s="227"/>
      <c r="H247" s="227"/>
      <c r="I247" s="227"/>
      <c r="J247" s="145" t="s">
        <v>144</v>
      </c>
      <c r="K247" s="146">
        <v>60</v>
      </c>
      <c r="L247" s="228">
        <v>0</v>
      </c>
      <c r="M247" s="227"/>
      <c r="N247" s="229">
        <f t="shared" ref="N247:N263" si="55">ROUND(L247*K247,2)</f>
        <v>0</v>
      </c>
      <c r="O247" s="227"/>
      <c r="P247" s="227"/>
      <c r="Q247" s="227"/>
      <c r="R247" s="118"/>
      <c r="T247" s="147" t="s">
        <v>3</v>
      </c>
      <c r="U247" s="38" t="s">
        <v>42</v>
      </c>
      <c r="V247" s="30"/>
      <c r="W247" s="148">
        <f t="shared" ref="W247:W263" si="56">V247*K247</f>
        <v>0</v>
      </c>
      <c r="X247" s="148">
        <v>0</v>
      </c>
      <c r="Y247" s="148">
        <f t="shared" ref="Y247:Y263" si="57">X247*K247</f>
        <v>0</v>
      </c>
      <c r="Z247" s="148">
        <v>0</v>
      </c>
      <c r="AA247" s="149">
        <f t="shared" ref="AA247:AA263" si="58">Z247*K247</f>
        <v>0</v>
      </c>
      <c r="AR247" s="12" t="s">
        <v>134</v>
      </c>
      <c r="AT247" s="12" t="s">
        <v>130</v>
      </c>
      <c r="AU247" s="12" t="s">
        <v>22</v>
      </c>
      <c r="AY247" s="12" t="s">
        <v>129</v>
      </c>
      <c r="BE247" s="94">
        <f t="shared" ref="BE247:BE263" si="59">IF(U247="základní",N247,0)</f>
        <v>0</v>
      </c>
      <c r="BF247" s="94">
        <f t="shared" ref="BF247:BF263" si="60">IF(U247="snížená",N247,0)</f>
        <v>0</v>
      </c>
      <c r="BG247" s="94">
        <f t="shared" ref="BG247:BG263" si="61">IF(U247="zákl. přenesená",N247,0)</f>
        <v>0</v>
      </c>
      <c r="BH247" s="94">
        <f t="shared" ref="BH247:BH263" si="62">IF(U247="sníž. přenesená",N247,0)</f>
        <v>0</v>
      </c>
      <c r="BI247" s="94">
        <f t="shared" ref="BI247:BI263" si="63">IF(U247="nulová",N247,0)</f>
        <v>0</v>
      </c>
      <c r="BJ247" s="12" t="s">
        <v>22</v>
      </c>
      <c r="BK247" s="94">
        <f t="shared" ref="BK247:BK263" si="64">ROUND(L247*K247,2)</f>
        <v>0</v>
      </c>
      <c r="BL247" s="12" t="s">
        <v>134</v>
      </c>
      <c r="BM247" s="12" t="s">
        <v>361</v>
      </c>
    </row>
    <row r="248" spans="2:65" s="1" customFormat="1" ht="22.5" customHeight="1" x14ac:dyDescent="0.3">
      <c r="B248" s="116"/>
      <c r="C248" s="143" t="s">
        <v>77</v>
      </c>
      <c r="D248" s="143" t="s">
        <v>130</v>
      </c>
      <c r="E248" s="144" t="s">
        <v>362</v>
      </c>
      <c r="F248" s="226" t="s">
        <v>363</v>
      </c>
      <c r="G248" s="227"/>
      <c r="H248" s="227"/>
      <c r="I248" s="227"/>
      <c r="J248" s="145" t="s">
        <v>133</v>
      </c>
      <c r="K248" s="146">
        <v>4</v>
      </c>
      <c r="L248" s="228">
        <v>0</v>
      </c>
      <c r="M248" s="227"/>
      <c r="N248" s="229">
        <f t="shared" si="55"/>
        <v>0</v>
      </c>
      <c r="O248" s="227"/>
      <c r="P248" s="227"/>
      <c r="Q248" s="227"/>
      <c r="R248" s="118"/>
      <c r="T248" s="147" t="s">
        <v>3</v>
      </c>
      <c r="U248" s="38" t="s">
        <v>42</v>
      </c>
      <c r="V248" s="30"/>
      <c r="W248" s="148">
        <f t="shared" si="56"/>
        <v>0</v>
      </c>
      <c r="X248" s="148">
        <v>0</v>
      </c>
      <c r="Y248" s="148">
        <f t="shared" si="57"/>
        <v>0</v>
      </c>
      <c r="Z248" s="148">
        <v>0</v>
      </c>
      <c r="AA248" s="149">
        <f t="shared" si="58"/>
        <v>0</v>
      </c>
      <c r="AR248" s="12" t="s">
        <v>134</v>
      </c>
      <c r="AT248" s="12" t="s">
        <v>130</v>
      </c>
      <c r="AU248" s="12" t="s">
        <v>22</v>
      </c>
      <c r="AY248" s="12" t="s">
        <v>129</v>
      </c>
      <c r="BE248" s="94">
        <f t="shared" si="59"/>
        <v>0</v>
      </c>
      <c r="BF248" s="94">
        <f t="shared" si="60"/>
        <v>0</v>
      </c>
      <c r="BG248" s="94">
        <f t="shared" si="61"/>
        <v>0</v>
      </c>
      <c r="BH248" s="94">
        <f t="shared" si="62"/>
        <v>0</v>
      </c>
      <c r="BI248" s="94">
        <f t="shared" si="63"/>
        <v>0</v>
      </c>
      <c r="BJ248" s="12" t="s">
        <v>22</v>
      </c>
      <c r="BK248" s="94">
        <f t="shared" si="64"/>
        <v>0</v>
      </c>
      <c r="BL248" s="12" t="s">
        <v>134</v>
      </c>
      <c r="BM248" s="12" t="s">
        <v>364</v>
      </c>
    </row>
    <row r="249" spans="2:65" s="1" customFormat="1" ht="22.5" customHeight="1" x14ac:dyDescent="0.3">
      <c r="B249" s="116"/>
      <c r="C249" s="143" t="s">
        <v>77</v>
      </c>
      <c r="D249" s="143" t="s">
        <v>130</v>
      </c>
      <c r="E249" s="144" t="s">
        <v>365</v>
      </c>
      <c r="F249" s="226" t="s">
        <v>366</v>
      </c>
      <c r="G249" s="227"/>
      <c r="H249" s="227"/>
      <c r="I249" s="227"/>
      <c r="J249" s="145" t="s">
        <v>133</v>
      </c>
      <c r="K249" s="146">
        <v>12</v>
      </c>
      <c r="L249" s="228">
        <v>0</v>
      </c>
      <c r="M249" s="227"/>
      <c r="N249" s="229">
        <f t="shared" si="55"/>
        <v>0</v>
      </c>
      <c r="O249" s="227"/>
      <c r="P249" s="227"/>
      <c r="Q249" s="227"/>
      <c r="R249" s="118"/>
      <c r="T249" s="147" t="s">
        <v>3</v>
      </c>
      <c r="U249" s="38" t="s">
        <v>42</v>
      </c>
      <c r="V249" s="30"/>
      <c r="W249" s="148">
        <f t="shared" si="56"/>
        <v>0</v>
      </c>
      <c r="X249" s="148">
        <v>0</v>
      </c>
      <c r="Y249" s="148">
        <f t="shared" si="57"/>
        <v>0</v>
      </c>
      <c r="Z249" s="148">
        <v>0</v>
      </c>
      <c r="AA249" s="149">
        <f t="shared" si="58"/>
        <v>0</v>
      </c>
      <c r="AR249" s="12" t="s">
        <v>134</v>
      </c>
      <c r="AT249" s="12" t="s">
        <v>130</v>
      </c>
      <c r="AU249" s="12" t="s">
        <v>22</v>
      </c>
      <c r="AY249" s="12" t="s">
        <v>129</v>
      </c>
      <c r="BE249" s="94">
        <f t="shared" si="59"/>
        <v>0</v>
      </c>
      <c r="BF249" s="94">
        <f t="shared" si="60"/>
        <v>0</v>
      </c>
      <c r="BG249" s="94">
        <f t="shared" si="61"/>
        <v>0</v>
      </c>
      <c r="BH249" s="94">
        <f t="shared" si="62"/>
        <v>0</v>
      </c>
      <c r="BI249" s="94">
        <f t="shared" si="63"/>
        <v>0</v>
      </c>
      <c r="BJ249" s="12" t="s">
        <v>22</v>
      </c>
      <c r="BK249" s="94">
        <f t="shared" si="64"/>
        <v>0</v>
      </c>
      <c r="BL249" s="12" t="s">
        <v>134</v>
      </c>
      <c r="BM249" s="12" t="s">
        <v>367</v>
      </c>
    </row>
    <row r="250" spans="2:65" s="1" customFormat="1" ht="22.5" customHeight="1" x14ac:dyDescent="0.3">
      <c r="B250" s="116"/>
      <c r="C250" s="143" t="s">
        <v>77</v>
      </c>
      <c r="D250" s="143" t="s">
        <v>130</v>
      </c>
      <c r="E250" s="144" t="s">
        <v>368</v>
      </c>
      <c r="F250" s="226" t="s">
        <v>369</v>
      </c>
      <c r="G250" s="227"/>
      <c r="H250" s="227"/>
      <c r="I250" s="227"/>
      <c r="J250" s="145" t="s">
        <v>144</v>
      </c>
      <c r="K250" s="146">
        <v>10</v>
      </c>
      <c r="L250" s="228">
        <v>0</v>
      </c>
      <c r="M250" s="227"/>
      <c r="N250" s="229">
        <f t="shared" si="55"/>
        <v>0</v>
      </c>
      <c r="O250" s="227"/>
      <c r="P250" s="227"/>
      <c r="Q250" s="227"/>
      <c r="R250" s="118"/>
      <c r="T250" s="147" t="s">
        <v>3</v>
      </c>
      <c r="U250" s="38" t="s">
        <v>42</v>
      </c>
      <c r="V250" s="30"/>
      <c r="W250" s="148">
        <f t="shared" si="56"/>
        <v>0</v>
      </c>
      <c r="X250" s="148">
        <v>0</v>
      </c>
      <c r="Y250" s="148">
        <f t="shared" si="57"/>
        <v>0</v>
      </c>
      <c r="Z250" s="148">
        <v>0</v>
      </c>
      <c r="AA250" s="149">
        <f t="shared" si="58"/>
        <v>0</v>
      </c>
      <c r="AR250" s="12" t="s">
        <v>134</v>
      </c>
      <c r="AT250" s="12" t="s">
        <v>130</v>
      </c>
      <c r="AU250" s="12" t="s">
        <v>22</v>
      </c>
      <c r="AY250" s="12" t="s">
        <v>129</v>
      </c>
      <c r="BE250" s="94">
        <f t="shared" si="59"/>
        <v>0</v>
      </c>
      <c r="BF250" s="94">
        <f t="shared" si="60"/>
        <v>0</v>
      </c>
      <c r="BG250" s="94">
        <f t="shared" si="61"/>
        <v>0</v>
      </c>
      <c r="BH250" s="94">
        <f t="shared" si="62"/>
        <v>0</v>
      </c>
      <c r="BI250" s="94">
        <f t="shared" si="63"/>
        <v>0</v>
      </c>
      <c r="BJ250" s="12" t="s">
        <v>22</v>
      </c>
      <c r="BK250" s="94">
        <f t="shared" si="64"/>
        <v>0</v>
      </c>
      <c r="BL250" s="12" t="s">
        <v>134</v>
      </c>
      <c r="BM250" s="12" t="s">
        <v>370</v>
      </c>
    </row>
    <row r="251" spans="2:65" s="1" customFormat="1" ht="22.5" customHeight="1" x14ac:dyDescent="0.3">
      <c r="B251" s="116"/>
      <c r="C251" s="143" t="s">
        <v>77</v>
      </c>
      <c r="D251" s="143" t="s">
        <v>130</v>
      </c>
      <c r="E251" s="144" t="s">
        <v>371</v>
      </c>
      <c r="F251" s="226" t="s">
        <v>372</v>
      </c>
      <c r="G251" s="227"/>
      <c r="H251" s="227"/>
      <c r="I251" s="227"/>
      <c r="J251" s="145" t="s">
        <v>144</v>
      </c>
      <c r="K251" s="146">
        <v>20</v>
      </c>
      <c r="L251" s="228">
        <v>0</v>
      </c>
      <c r="M251" s="227"/>
      <c r="N251" s="229">
        <f t="shared" si="55"/>
        <v>0</v>
      </c>
      <c r="O251" s="227"/>
      <c r="P251" s="227"/>
      <c r="Q251" s="227"/>
      <c r="R251" s="118"/>
      <c r="T251" s="147" t="s">
        <v>3</v>
      </c>
      <c r="U251" s="38" t="s">
        <v>42</v>
      </c>
      <c r="V251" s="30"/>
      <c r="W251" s="148">
        <f t="shared" si="56"/>
        <v>0</v>
      </c>
      <c r="X251" s="148">
        <v>0</v>
      </c>
      <c r="Y251" s="148">
        <f t="shared" si="57"/>
        <v>0</v>
      </c>
      <c r="Z251" s="148">
        <v>0</v>
      </c>
      <c r="AA251" s="149">
        <f t="shared" si="58"/>
        <v>0</v>
      </c>
      <c r="AR251" s="12" t="s">
        <v>134</v>
      </c>
      <c r="AT251" s="12" t="s">
        <v>130</v>
      </c>
      <c r="AU251" s="12" t="s">
        <v>22</v>
      </c>
      <c r="AY251" s="12" t="s">
        <v>129</v>
      </c>
      <c r="BE251" s="94">
        <f t="shared" si="59"/>
        <v>0</v>
      </c>
      <c r="BF251" s="94">
        <f t="shared" si="60"/>
        <v>0</v>
      </c>
      <c r="BG251" s="94">
        <f t="shared" si="61"/>
        <v>0</v>
      </c>
      <c r="BH251" s="94">
        <f t="shared" si="62"/>
        <v>0</v>
      </c>
      <c r="BI251" s="94">
        <f t="shared" si="63"/>
        <v>0</v>
      </c>
      <c r="BJ251" s="12" t="s">
        <v>22</v>
      </c>
      <c r="BK251" s="94">
        <f t="shared" si="64"/>
        <v>0</v>
      </c>
      <c r="BL251" s="12" t="s">
        <v>134</v>
      </c>
      <c r="BM251" s="12" t="s">
        <v>373</v>
      </c>
    </row>
    <row r="252" spans="2:65" s="1" customFormat="1" ht="22.5" customHeight="1" x14ac:dyDescent="0.3">
      <c r="B252" s="116"/>
      <c r="C252" s="143" t="s">
        <v>77</v>
      </c>
      <c r="D252" s="143" t="s">
        <v>130</v>
      </c>
      <c r="E252" s="144" t="s">
        <v>374</v>
      </c>
      <c r="F252" s="226" t="s">
        <v>375</v>
      </c>
      <c r="G252" s="227"/>
      <c r="H252" s="227"/>
      <c r="I252" s="227"/>
      <c r="J252" s="145" t="s">
        <v>144</v>
      </c>
      <c r="K252" s="146">
        <v>10</v>
      </c>
      <c r="L252" s="228">
        <v>0</v>
      </c>
      <c r="M252" s="227"/>
      <c r="N252" s="229">
        <f t="shared" si="55"/>
        <v>0</v>
      </c>
      <c r="O252" s="227"/>
      <c r="P252" s="227"/>
      <c r="Q252" s="227"/>
      <c r="R252" s="118"/>
      <c r="T252" s="147" t="s">
        <v>3</v>
      </c>
      <c r="U252" s="38" t="s">
        <v>42</v>
      </c>
      <c r="V252" s="30"/>
      <c r="W252" s="148">
        <f t="shared" si="56"/>
        <v>0</v>
      </c>
      <c r="X252" s="148">
        <v>0</v>
      </c>
      <c r="Y252" s="148">
        <f t="shared" si="57"/>
        <v>0</v>
      </c>
      <c r="Z252" s="148">
        <v>0</v>
      </c>
      <c r="AA252" s="149">
        <f t="shared" si="58"/>
        <v>0</v>
      </c>
      <c r="AR252" s="12" t="s">
        <v>134</v>
      </c>
      <c r="AT252" s="12" t="s">
        <v>130</v>
      </c>
      <c r="AU252" s="12" t="s">
        <v>22</v>
      </c>
      <c r="AY252" s="12" t="s">
        <v>129</v>
      </c>
      <c r="BE252" s="94">
        <f t="shared" si="59"/>
        <v>0</v>
      </c>
      <c r="BF252" s="94">
        <f t="shared" si="60"/>
        <v>0</v>
      </c>
      <c r="BG252" s="94">
        <f t="shared" si="61"/>
        <v>0</v>
      </c>
      <c r="BH252" s="94">
        <f t="shared" si="62"/>
        <v>0</v>
      </c>
      <c r="BI252" s="94">
        <f t="shared" si="63"/>
        <v>0</v>
      </c>
      <c r="BJ252" s="12" t="s">
        <v>22</v>
      </c>
      <c r="BK252" s="94">
        <f t="shared" si="64"/>
        <v>0</v>
      </c>
      <c r="BL252" s="12" t="s">
        <v>134</v>
      </c>
      <c r="BM252" s="12" t="s">
        <v>376</v>
      </c>
    </row>
    <row r="253" spans="2:65" s="1" customFormat="1" ht="22.5" customHeight="1" x14ac:dyDescent="0.3">
      <c r="B253" s="116"/>
      <c r="C253" s="143" t="s">
        <v>77</v>
      </c>
      <c r="D253" s="143" t="s">
        <v>130</v>
      </c>
      <c r="E253" s="144" t="s">
        <v>377</v>
      </c>
      <c r="F253" s="226" t="s">
        <v>378</v>
      </c>
      <c r="G253" s="227"/>
      <c r="H253" s="227"/>
      <c r="I253" s="227"/>
      <c r="J253" s="145" t="s">
        <v>144</v>
      </c>
      <c r="K253" s="146">
        <v>6</v>
      </c>
      <c r="L253" s="228">
        <v>0</v>
      </c>
      <c r="M253" s="227"/>
      <c r="N253" s="229">
        <f t="shared" si="55"/>
        <v>0</v>
      </c>
      <c r="O253" s="227"/>
      <c r="P253" s="227"/>
      <c r="Q253" s="227"/>
      <c r="R253" s="118"/>
      <c r="T253" s="147" t="s">
        <v>3</v>
      </c>
      <c r="U253" s="38" t="s">
        <v>42</v>
      </c>
      <c r="V253" s="30"/>
      <c r="W253" s="148">
        <f t="shared" si="56"/>
        <v>0</v>
      </c>
      <c r="X253" s="148">
        <v>0</v>
      </c>
      <c r="Y253" s="148">
        <f t="shared" si="57"/>
        <v>0</v>
      </c>
      <c r="Z253" s="148">
        <v>0</v>
      </c>
      <c r="AA253" s="149">
        <f t="shared" si="58"/>
        <v>0</v>
      </c>
      <c r="AR253" s="12" t="s">
        <v>134</v>
      </c>
      <c r="AT253" s="12" t="s">
        <v>130</v>
      </c>
      <c r="AU253" s="12" t="s">
        <v>22</v>
      </c>
      <c r="AY253" s="12" t="s">
        <v>129</v>
      </c>
      <c r="BE253" s="94">
        <f t="shared" si="59"/>
        <v>0</v>
      </c>
      <c r="BF253" s="94">
        <f t="shared" si="60"/>
        <v>0</v>
      </c>
      <c r="BG253" s="94">
        <f t="shared" si="61"/>
        <v>0</v>
      </c>
      <c r="BH253" s="94">
        <f t="shared" si="62"/>
        <v>0</v>
      </c>
      <c r="BI253" s="94">
        <f t="shared" si="63"/>
        <v>0</v>
      </c>
      <c r="BJ253" s="12" t="s">
        <v>22</v>
      </c>
      <c r="BK253" s="94">
        <f t="shared" si="64"/>
        <v>0</v>
      </c>
      <c r="BL253" s="12" t="s">
        <v>134</v>
      </c>
      <c r="BM253" s="12" t="s">
        <v>379</v>
      </c>
    </row>
    <row r="254" spans="2:65" s="1" customFormat="1" ht="22.5" customHeight="1" x14ac:dyDescent="0.3">
      <c r="B254" s="116"/>
      <c r="C254" s="143" t="s">
        <v>77</v>
      </c>
      <c r="D254" s="143" t="s">
        <v>130</v>
      </c>
      <c r="E254" s="144" t="s">
        <v>380</v>
      </c>
      <c r="F254" s="226" t="s">
        <v>381</v>
      </c>
      <c r="G254" s="227"/>
      <c r="H254" s="227"/>
      <c r="I254" s="227"/>
      <c r="J254" s="145" t="s">
        <v>144</v>
      </c>
      <c r="K254" s="146">
        <v>15</v>
      </c>
      <c r="L254" s="228">
        <v>0</v>
      </c>
      <c r="M254" s="227"/>
      <c r="N254" s="229">
        <f t="shared" si="55"/>
        <v>0</v>
      </c>
      <c r="O254" s="227"/>
      <c r="P254" s="227"/>
      <c r="Q254" s="227"/>
      <c r="R254" s="118"/>
      <c r="T254" s="147" t="s">
        <v>3</v>
      </c>
      <c r="U254" s="38" t="s">
        <v>42</v>
      </c>
      <c r="V254" s="30"/>
      <c r="W254" s="148">
        <f t="shared" si="56"/>
        <v>0</v>
      </c>
      <c r="X254" s="148">
        <v>0</v>
      </c>
      <c r="Y254" s="148">
        <f t="shared" si="57"/>
        <v>0</v>
      </c>
      <c r="Z254" s="148">
        <v>0</v>
      </c>
      <c r="AA254" s="149">
        <f t="shared" si="58"/>
        <v>0</v>
      </c>
      <c r="AR254" s="12" t="s">
        <v>134</v>
      </c>
      <c r="AT254" s="12" t="s">
        <v>130</v>
      </c>
      <c r="AU254" s="12" t="s">
        <v>22</v>
      </c>
      <c r="AY254" s="12" t="s">
        <v>129</v>
      </c>
      <c r="BE254" s="94">
        <f t="shared" si="59"/>
        <v>0</v>
      </c>
      <c r="BF254" s="94">
        <f t="shared" si="60"/>
        <v>0</v>
      </c>
      <c r="BG254" s="94">
        <f t="shared" si="61"/>
        <v>0</v>
      </c>
      <c r="BH254" s="94">
        <f t="shared" si="62"/>
        <v>0</v>
      </c>
      <c r="BI254" s="94">
        <f t="shared" si="63"/>
        <v>0</v>
      </c>
      <c r="BJ254" s="12" t="s">
        <v>22</v>
      </c>
      <c r="BK254" s="94">
        <f t="shared" si="64"/>
        <v>0</v>
      </c>
      <c r="BL254" s="12" t="s">
        <v>134</v>
      </c>
      <c r="BM254" s="12" t="s">
        <v>382</v>
      </c>
    </row>
    <row r="255" spans="2:65" s="1" customFormat="1" ht="22.5" customHeight="1" x14ac:dyDescent="0.3">
      <c r="B255" s="116"/>
      <c r="C255" s="143" t="s">
        <v>77</v>
      </c>
      <c r="D255" s="143" t="s">
        <v>130</v>
      </c>
      <c r="E255" s="144" t="s">
        <v>383</v>
      </c>
      <c r="F255" s="226" t="s">
        <v>384</v>
      </c>
      <c r="G255" s="227"/>
      <c r="H255" s="227"/>
      <c r="I255" s="227"/>
      <c r="J255" s="145" t="s">
        <v>144</v>
      </c>
      <c r="K255" s="146">
        <v>40</v>
      </c>
      <c r="L255" s="228">
        <v>0</v>
      </c>
      <c r="M255" s="227"/>
      <c r="N255" s="229">
        <f t="shared" si="55"/>
        <v>0</v>
      </c>
      <c r="O255" s="227"/>
      <c r="P255" s="227"/>
      <c r="Q255" s="227"/>
      <c r="R255" s="118"/>
      <c r="T255" s="147" t="s">
        <v>3</v>
      </c>
      <c r="U255" s="38" t="s">
        <v>42</v>
      </c>
      <c r="V255" s="30"/>
      <c r="W255" s="148">
        <f t="shared" si="56"/>
        <v>0</v>
      </c>
      <c r="X255" s="148">
        <v>0</v>
      </c>
      <c r="Y255" s="148">
        <f t="shared" si="57"/>
        <v>0</v>
      </c>
      <c r="Z255" s="148">
        <v>0</v>
      </c>
      <c r="AA255" s="149">
        <f t="shared" si="58"/>
        <v>0</v>
      </c>
      <c r="AR255" s="12" t="s">
        <v>134</v>
      </c>
      <c r="AT255" s="12" t="s">
        <v>130</v>
      </c>
      <c r="AU255" s="12" t="s">
        <v>22</v>
      </c>
      <c r="AY255" s="12" t="s">
        <v>129</v>
      </c>
      <c r="BE255" s="94">
        <f t="shared" si="59"/>
        <v>0</v>
      </c>
      <c r="BF255" s="94">
        <f t="shared" si="60"/>
        <v>0</v>
      </c>
      <c r="BG255" s="94">
        <f t="shared" si="61"/>
        <v>0</v>
      </c>
      <c r="BH255" s="94">
        <f t="shared" si="62"/>
        <v>0</v>
      </c>
      <c r="BI255" s="94">
        <f t="shared" si="63"/>
        <v>0</v>
      </c>
      <c r="BJ255" s="12" t="s">
        <v>22</v>
      </c>
      <c r="BK255" s="94">
        <f t="shared" si="64"/>
        <v>0</v>
      </c>
      <c r="BL255" s="12" t="s">
        <v>134</v>
      </c>
      <c r="BM255" s="12" t="s">
        <v>385</v>
      </c>
    </row>
    <row r="256" spans="2:65" s="1" customFormat="1" ht="22.5" customHeight="1" x14ac:dyDescent="0.3">
      <c r="B256" s="116"/>
      <c r="C256" s="143" t="s">
        <v>77</v>
      </c>
      <c r="D256" s="143" t="s">
        <v>130</v>
      </c>
      <c r="E256" s="144" t="s">
        <v>386</v>
      </c>
      <c r="F256" s="226" t="s">
        <v>387</v>
      </c>
      <c r="G256" s="227"/>
      <c r="H256" s="227"/>
      <c r="I256" s="227"/>
      <c r="J256" s="145" t="s">
        <v>144</v>
      </c>
      <c r="K256" s="146">
        <v>40</v>
      </c>
      <c r="L256" s="228">
        <v>0</v>
      </c>
      <c r="M256" s="227"/>
      <c r="N256" s="229">
        <f t="shared" si="55"/>
        <v>0</v>
      </c>
      <c r="O256" s="227"/>
      <c r="P256" s="227"/>
      <c r="Q256" s="227"/>
      <c r="R256" s="118"/>
      <c r="T256" s="147" t="s">
        <v>3</v>
      </c>
      <c r="U256" s="38" t="s">
        <v>42</v>
      </c>
      <c r="V256" s="30"/>
      <c r="W256" s="148">
        <f t="shared" si="56"/>
        <v>0</v>
      </c>
      <c r="X256" s="148">
        <v>0</v>
      </c>
      <c r="Y256" s="148">
        <f t="shared" si="57"/>
        <v>0</v>
      </c>
      <c r="Z256" s="148">
        <v>0</v>
      </c>
      <c r="AA256" s="149">
        <f t="shared" si="58"/>
        <v>0</v>
      </c>
      <c r="AR256" s="12" t="s">
        <v>134</v>
      </c>
      <c r="AT256" s="12" t="s">
        <v>130</v>
      </c>
      <c r="AU256" s="12" t="s">
        <v>22</v>
      </c>
      <c r="AY256" s="12" t="s">
        <v>129</v>
      </c>
      <c r="BE256" s="94">
        <f t="shared" si="59"/>
        <v>0</v>
      </c>
      <c r="BF256" s="94">
        <f t="shared" si="60"/>
        <v>0</v>
      </c>
      <c r="BG256" s="94">
        <f t="shared" si="61"/>
        <v>0</v>
      </c>
      <c r="BH256" s="94">
        <f t="shared" si="62"/>
        <v>0</v>
      </c>
      <c r="BI256" s="94">
        <f t="shared" si="63"/>
        <v>0</v>
      </c>
      <c r="BJ256" s="12" t="s">
        <v>22</v>
      </c>
      <c r="BK256" s="94">
        <f t="shared" si="64"/>
        <v>0</v>
      </c>
      <c r="BL256" s="12" t="s">
        <v>134</v>
      </c>
      <c r="BM256" s="12" t="s">
        <v>388</v>
      </c>
    </row>
    <row r="257" spans="2:65" s="1" customFormat="1" ht="22.5" customHeight="1" x14ac:dyDescent="0.3">
      <c r="B257" s="116"/>
      <c r="C257" s="143" t="s">
        <v>77</v>
      </c>
      <c r="D257" s="143" t="s">
        <v>130</v>
      </c>
      <c r="E257" s="144" t="s">
        <v>389</v>
      </c>
      <c r="F257" s="226" t="s">
        <v>390</v>
      </c>
      <c r="G257" s="227"/>
      <c r="H257" s="227"/>
      <c r="I257" s="227"/>
      <c r="J257" s="145" t="s">
        <v>144</v>
      </c>
      <c r="K257" s="146">
        <v>165</v>
      </c>
      <c r="L257" s="228">
        <v>0</v>
      </c>
      <c r="M257" s="227"/>
      <c r="N257" s="229">
        <f t="shared" si="55"/>
        <v>0</v>
      </c>
      <c r="O257" s="227"/>
      <c r="P257" s="227"/>
      <c r="Q257" s="227"/>
      <c r="R257" s="118"/>
      <c r="T257" s="147" t="s">
        <v>3</v>
      </c>
      <c r="U257" s="38" t="s">
        <v>42</v>
      </c>
      <c r="V257" s="30"/>
      <c r="W257" s="148">
        <f t="shared" si="56"/>
        <v>0</v>
      </c>
      <c r="X257" s="148">
        <v>0</v>
      </c>
      <c r="Y257" s="148">
        <f t="shared" si="57"/>
        <v>0</v>
      </c>
      <c r="Z257" s="148">
        <v>0</v>
      </c>
      <c r="AA257" s="149">
        <f t="shared" si="58"/>
        <v>0</v>
      </c>
      <c r="AR257" s="12" t="s">
        <v>134</v>
      </c>
      <c r="AT257" s="12" t="s">
        <v>130</v>
      </c>
      <c r="AU257" s="12" t="s">
        <v>22</v>
      </c>
      <c r="AY257" s="12" t="s">
        <v>129</v>
      </c>
      <c r="BE257" s="94">
        <f t="shared" si="59"/>
        <v>0</v>
      </c>
      <c r="BF257" s="94">
        <f t="shared" si="60"/>
        <v>0</v>
      </c>
      <c r="BG257" s="94">
        <f t="shared" si="61"/>
        <v>0</v>
      </c>
      <c r="BH257" s="94">
        <f t="shared" si="62"/>
        <v>0</v>
      </c>
      <c r="BI257" s="94">
        <f t="shared" si="63"/>
        <v>0</v>
      </c>
      <c r="BJ257" s="12" t="s">
        <v>22</v>
      </c>
      <c r="BK257" s="94">
        <f t="shared" si="64"/>
        <v>0</v>
      </c>
      <c r="BL257" s="12" t="s">
        <v>134</v>
      </c>
      <c r="BM257" s="12" t="s">
        <v>391</v>
      </c>
    </row>
    <row r="258" spans="2:65" s="1" customFormat="1" ht="22.5" customHeight="1" x14ac:dyDescent="0.3">
      <c r="B258" s="116"/>
      <c r="C258" s="143" t="s">
        <v>77</v>
      </c>
      <c r="D258" s="143" t="s">
        <v>130</v>
      </c>
      <c r="E258" s="144" t="s">
        <v>392</v>
      </c>
      <c r="F258" s="226" t="s">
        <v>393</v>
      </c>
      <c r="G258" s="227"/>
      <c r="H258" s="227"/>
      <c r="I258" s="227"/>
      <c r="J258" s="145" t="s">
        <v>144</v>
      </c>
      <c r="K258" s="146">
        <v>10</v>
      </c>
      <c r="L258" s="228">
        <v>0</v>
      </c>
      <c r="M258" s="227"/>
      <c r="N258" s="229">
        <f t="shared" si="55"/>
        <v>0</v>
      </c>
      <c r="O258" s="227"/>
      <c r="P258" s="227"/>
      <c r="Q258" s="227"/>
      <c r="R258" s="118"/>
      <c r="T258" s="147" t="s">
        <v>3</v>
      </c>
      <c r="U258" s="38" t="s">
        <v>42</v>
      </c>
      <c r="V258" s="30"/>
      <c r="W258" s="148">
        <f t="shared" si="56"/>
        <v>0</v>
      </c>
      <c r="X258" s="148">
        <v>0</v>
      </c>
      <c r="Y258" s="148">
        <f t="shared" si="57"/>
        <v>0</v>
      </c>
      <c r="Z258" s="148">
        <v>0</v>
      </c>
      <c r="AA258" s="149">
        <f t="shared" si="58"/>
        <v>0</v>
      </c>
      <c r="AR258" s="12" t="s">
        <v>134</v>
      </c>
      <c r="AT258" s="12" t="s">
        <v>130</v>
      </c>
      <c r="AU258" s="12" t="s">
        <v>22</v>
      </c>
      <c r="AY258" s="12" t="s">
        <v>129</v>
      </c>
      <c r="BE258" s="94">
        <f t="shared" si="59"/>
        <v>0</v>
      </c>
      <c r="BF258" s="94">
        <f t="shared" si="60"/>
        <v>0</v>
      </c>
      <c r="BG258" s="94">
        <f t="shared" si="61"/>
        <v>0</v>
      </c>
      <c r="BH258" s="94">
        <f t="shared" si="62"/>
        <v>0</v>
      </c>
      <c r="BI258" s="94">
        <f t="shared" si="63"/>
        <v>0</v>
      </c>
      <c r="BJ258" s="12" t="s">
        <v>22</v>
      </c>
      <c r="BK258" s="94">
        <f t="shared" si="64"/>
        <v>0</v>
      </c>
      <c r="BL258" s="12" t="s">
        <v>134</v>
      </c>
      <c r="BM258" s="12" t="s">
        <v>394</v>
      </c>
    </row>
    <row r="259" spans="2:65" s="1" customFormat="1" ht="22.5" customHeight="1" x14ac:dyDescent="0.3">
      <c r="B259" s="116"/>
      <c r="C259" s="143" t="s">
        <v>77</v>
      </c>
      <c r="D259" s="143" t="s">
        <v>130</v>
      </c>
      <c r="E259" s="144" t="s">
        <v>395</v>
      </c>
      <c r="F259" s="226" t="s">
        <v>396</v>
      </c>
      <c r="G259" s="227"/>
      <c r="H259" s="227"/>
      <c r="I259" s="227"/>
      <c r="J259" s="145" t="s">
        <v>144</v>
      </c>
      <c r="K259" s="146">
        <v>24</v>
      </c>
      <c r="L259" s="228">
        <v>0</v>
      </c>
      <c r="M259" s="227"/>
      <c r="N259" s="229">
        <f t="shared" si="55"/>
        <v>0</v>
      </c>
      <c r="O259" s="227"/>
      <c r="P259" s="227"/>
      <c r="Q259" s="227"/>
      <c r="R259" s="118"/>
      <c r="T259" s="147" t="s">
        <v>3</v>
      </c>
      <c r="U259" s="38" t="s">
        <v>42</v>
      </c>
      <c r="V259" s="30"/>
      <c r="W259" s="148">
        <f t="shared" si="56"/>
        <v>0</v>
      </c>
      <c r="X259" s="148">
        <v>0</v>
      </c>
      <c r="Y259" s="148">
        <f t="shared" si="57"/>
        <v>0</v>
      </c>
      <c r="Z259" s="148">
        <v>0</v>
      </c>
      <c r="AA259" s="149">
        <f t="shared" si="58"/>
        <v>0</v>
      </c>
      <c r="AR259" s="12" t="s">
        <v>134</v>
      </c>
      <c r="AT259" s="12" t="s">
        <v>130</v>
      </c>
      <c r="AU259" s="12" t="s">
        <v>22</v>
      </c>
      <c r="AY259" s="12" t="s">
        <v>129</v>
      </c>
      <c r="BE259" s="94">
        <f t="shared" si="59"/>
        <v>0</v>
      </c>
      <c r="BF259" s="94">
        <f t="shared" si="60"/>
        <v>0</v>
      </c>
      <c r="BG259" s="94">
        <f t="shared" si="61"/>
        <v>0</v>
      </c>
      <c r="BH259" s="94">
        <f t="shared" si="62"/>
        <v>0</v>
      </c>
      <c r="BI259" s="94">
        <f t="shared" si="63"/>
        <v>0</v>
      </c>
      <c r="BJ259" s="12" t="s">
        <v>22</v>
      </c>
      <c r="BK259" s="94">
        <f t="shared" si="64"/>
        <v>0</v>
      </c>
      <c r="BL259" s="12" t="s">
        <v>134</v>
      </c>
      <c r="BM259" s="12" t="s">
        <v>397</v>
      </c>
    </row>
    <row r="260" spans="2:65" s="1" customFormat="1" ht="22.5" customHeight="1" x14ac:dyDescent="0.3">
      <c r="B260" s="116"/>
      <c r="C260" s="143" t="s">
        <v>77</v>
      </c>
      <c r="D260" s="143" t="s">
        <v>130</v>
      </c>
      <c r="E260" s="144" t="s">
        <v>398</v>
      </c>
      <c r="F260" s="226" t="s">
        <v>399</v>
      </c>
      <c r="G260" s="227"/>
      <c r="H260" s="227"/>
      <c r="I260" s="227"/>
      <c r="J260" s="145" t="s">
        <v>144</v>
      </c>
      <c r="K260" s="146">
        <v>19</v>
      </c>
      <c r="L260" s="228">
        <v>0</v>
      </c>
      <c r="M260" s="227"/>
      <c r="N260" s="229">
        <f t="shared" si="55"/>
        <v>0</v>
      </c>
      <c r="O260" s="227"/>
      <c r="P260" s="227"/>
      <c r="Q260" s="227"/>
      <c r="R260" s="118"/>
      <c r="T260" s="147" t="s">
        <v>3</v>
      </c>
      <c r="U260" s="38" t="s">
        <v>42</v>
      </c>
      <c r="V260" s="30"/>
      <c r="W260" s="148">
        <f t="shared" si="56"/>
        <v>0</v>
      </c>
      <c r="X260" s="148">
        <v>0</v>
      </c>
      <c r="Y260" s="148">
        <f t="shared" si="57"/>
        <v>0</v>
      </c>
      <c r="Z260" s="148">
        <v>0</v>
      </c>
      <c r="AA260" s="149">
        <f t="shared" si="58"/>
        <v>0</v>
      </c>
      <c r="AR260" s="12" t="s">
        <v>134</v>
      </c>
      <c r="AT260" s="12" t="s">
        <v>130</v>
      </c>
      <c r="AU260" s="12" t="s">
        <v>22</v>
      </c>
      <c r="AY260" s="12" t="s">
        <v>129</v>
      </c>
      <c r="BE260" s="94">
        <f t="shared" si="59"/>
        <v>0</v>
      </c>
      <c r="BF260" s="94">
        <f t="shared" si="60"/>
        <v>0</v>
      </c>
      <c r="BG260" s="94">
        <f t="shared" si="61"/>
        <v>0</v>
      </c>
      <c r="BH260" s="94">
        <f t="shared" si="62"/>
        <v>0</v>
      </c>
      <c r="BI260" s="94">
        <f t="shared" si="63"/>
        <v>0</v>
      </c>
      <c r="BJ260" s="12" t="s">
        <v>22</v>
      </c>
      <c r="BK260" s="94">
        <f t="shared" si="64"/>
        <v>0</v>
      </c>
      <c r="BL260" s="12" t="s">
        <v>134</v>
      </c>
      <c r="BM260" s="12" t="s">
        <v>400</v>
      </c>
    </row>
    <row r="261" spans="2:65" s="1" customFormat="1" ht="22.5" customHeight="1" x14ac:dyDescent="0.3">
      <c r="B261" s="116"/>
      <c r="C261" s="143" t="s">
        <v>145</v>
      </c>
      <c r="D261" s="143" t="s">
        <v>130</v>
      </c>
      <c r="E261" s="144" t="s">
        <v>401</v>
      </c>
      <c r="F261" s="226" t="s">
        <v>402</v>
      </c>
      <c r="G261" s="227"/>
      <c r="H261" s="227"/>
      <c r="I261" s="227"/>
      <c r="J261" s="145" t="s">
        <v>144</v>
      </c>
      <c r="K261" s="146">
        <v>50</v>
      </c>
      <c r="L261" s="228">
        <v>0</v>
      </c>
      <c r="M261" s="227"/>
      <c r="N261" s="229">
        <f t="shared" si="55"/>
        <v>0</v>
      </c>
      <c r="O261" s="227"/>
      <c r="P261" s="227"/>
      <c r="Q261" s="227"/>
      <c r="R261" s="118"/>
      <c r="T261" s="147" t="s">
        <v>3</v>
      </c>
      <c r="U261" s="38" t="s">
        <v>42</v>
      </c>
      <c r="V261" s="30"/>
      <c r="W261" s="148">
        <f t="shared" si="56"/>
        <v>0</v>
      </c>
      <c r="X261" s="148">
        <v>0</v>
      </c>
      <c r="Y261" s="148">
        <f t="shared" si="57"/>
        <v>0</v>
      </c>
      <c r="Z261" s="148">
        <v>0</v>
      </c>
      <c r="AA261" s="149">
        <f t="shared" si="58"/>
        <v>0</v>
      </c>
      <c r="AR261" s="12" t="s">
        <v>134</v>
      </c>
      <c r="AT261" s="12" t="s">
        <v>130</v>
      </c>
      <c r="AU261" s="12" t="s">
        <v>22</v>
      </c>
      <c r="AY261" s="12" t="s">
        <v>129</v>
      </c>
      <c r="BE261" s="94">
        <f t="shared" si="59"/>
        <v>0</v>
      </c>
      <c r="BF261" s="94">
        <f t="shared" si="60"/>
        <v>0</v>
      </c>
      <c r="BG261" s="94">
        <f t="shared" si="61"/>
        <v>0</v>
      </c>
      <c r="BH261" s="94">
        <f t="shared" si="62"/>
        <v>0</v>
      </c>
      <c r="BI261" s="94">
        <f t="shared" si="63"/>
        <v>0</v>
      </c>
      <c r="BJ261" s="12" t="s">
        <v>22</v>
      </c>
      <c r="BK261" s="94">
        <f t="shared" si="64"/>
        <v>0</v>
      </c>
      <c r="BL261" s="12" t="s">
        <v>134</v>
      </c>
      <c r="BM261" s="12" t="s">
        <v>403</v>
      </c>
    </row>
    <row r="262" spans="2:65" s="1" customFormat="1" ht="22.5" customHeight="1" x14ac:dyDescent="0.3">
      <c r="B262" s="116"/>
      <c r="C262" s="143" t="s">
        <v>77</v>
      </c>
      <c r="D262" s="143" t="s">
        <v>130</v>
      </c>
      <c r="E262" s="144" t="s">
        <v>404</v>
      </c>
      <c r="F262" s="226" t="s">
        <v>405</v>
      </c>
      <c r="G262" s="227"/>
      <c r="H262" s="227"/>
      <c r="I262" s="227"/>
      <c r="J262" s="145" t="s">
        <v>144</v>
      </c>
      <c r="K262" s="146">
        <v>100</v>
      </c>
      <c r="L262" s="228">
        <v>0</v>
      </c>
      <c r="M262" s="227"/>
      <c r="N262" s="229">
        <f t="shared" si="55"/>
        <v>0</v>
      </c>
      <c r="O262" s="227"/>
      <c r="P262" s="227"/>
      <c r="Q262" s="227"/>
      <c r="R262" s="118"/>
      <c r="T262" s="147" t="s">
        <v>3</v>
      </c>
      <c r="U262" s="38" t="s">
        <v>42</v>
      </c>
      <c r="V262" s="30"/>
      <c r="W262" s="148">
        <f t="shared" si="56"/>
        <v>0</v>
      </c>
      <c r="X262" s="148">
        <v>0</v>
      </c>
      <c r="Y262" s="148">
        <f t="shared" si="57"/>
        <v>0</v>
      </c>
      <c r="Z262" s="148">
        <v>0</v>
      </c>
      <c r="AA262" s="149">
        <f t="shared" si="58"/>
        <v>0</v>
      </c>
      <c r="AR262" s="12" t="s">
        <v>134</v>
      </c>
      <c r="AT262" s="12" t="s">
        <v>130</v>
      </c>
      <c r="AU262" s="12" t="s">
        <v>22</v>
      </c>
      <c r="AY262" s="12" t="s">
        <v>129</v>
      </c>
      <c r="BE262" s="94">
        <f t="shared" si="59"/>
        <v>0</v>
      </c>
      <c r="BF262" s="94">
        <f t="shared" si="60"/>
        <v>0</v>
      </c>
      <c r="BG262" s="94">
        <f t="shared" si="61"/>
        <v>0</v>
      </c>
      <c r="BH262" s="94">
        <f t="shared" si="62"/>
        <v>0</v>
      </c>
      <c r="BI262" s="94">
        <f t="shared" si="63"/>
        <v>0</v>
      </c>
      <c r="BJ262" s="12" t="s">
        <v>22</v>
      </c>
      <c r="BK262" s="94">
        <f t="shared" si="64"/>
        <v>0</v>
      </c>
      <c r="BL262" s="12" t="s">
        <v>134</v>
      </c>
      <c r="BM262" s="12" t="s">
        <v>406</v>
      </c>
    </row>
    <row r="263" spans="2:65" s="1" customFormat="1" ht="31.5" customHeight="1" x14ac:dyDescent="0.3">
      <c r="B263" s="116"/>
      <c r="C263" s="143" t="s">
        <v>77</v>
      </c>
      <c r="D263" s="143" t="s">
        <v>130</v>
      </c>
      <c r="E263" s="144" t="s">
        <v>407</v>
      </c>
      <c r="F263" s="226" t="s">
        <v>408</v>
      </c>
      <c r="G263" s="227"/>
      <c r="H263" s="227"/>
      <c r="I263" s="227"/>
      <c r="J263" s="145" t="s">
        <v>144</v>
      </c>
      <c r="K263" s="146">
        <v>20</v>
      </c>
      <c r="L263" s="228">
        <v>0</v>
      </c>
      <c r="M263" s="227"/>
      <c r="N263" s="229">
        <f t="shared" si="55"/>
        <v>0</v>
      </c>
      <c r="O263" s="227"/>
      <c r="P263" s="227"/>
      <c r="Q263" s="227"/>
      <c r="R263" s="118"/>
      <c r="T263" s="147" t="s">
        <v>3</v>
      </c>
      <c r="U263" s="38" t="s">
        <v>42</v>
      </c>
      <c r="V263" s="30"/>
      <c r="W263" s="148">
        <f t="shared" si="56"/>
        <v>0</v>
      </c>
      <c r="X263" s="148">
        <v>0</v>
      </c>
      <c r="Y263" s="148">
        <f t="shared" si="57"/>
        <v>0</v>
      </c>
      <c r="Z263" s="148">
        <v>0</v>
      </c>
      <c r="AA263" s="149">
        <f t="shared" si="58"/>
        <v>0</v>
      </c>
      <c r="AR263" s="12" t="s">
        <v>134</v>
      </c>
      <c r="AT263" s="12" t="s">
        <v>130</v>
      </c>
      <c r="AU263" s="12" t="s">
        <v>22</v>
      </c>
      <c r="AY263" s="12" t="s">
        <v>129</v>
      </c>
      <c r="BE263" s="94">
        <f t="shared" si="59"/>
        <v>0</v>
      </c>
      <c r="BF263" s="94">
        <f t="shared" si="60"/>
        <v>0</v>
      </c>
      <c r="BG263" s="94">
        <f t="shared" si="61"/>
        <v>0</v>
      </c>
      <c r="BH263" s="94">
        <f t="shared" si="62"/>
        <v>0</v>
      </c>
      <c r="BI263" s="94">
        <f t="shared" si="63"/>
        <v>0</v>
      </c>
      <c r="BJ263" s="12" t="s">
        <v>22</v>
      </c>
      <c r="BK263" s="94">
        <f t="shared" si="64"/>
        <v>0</v>
      </c>
      <c r="BL263" s="12" t="s">
        <v>134</v>
      </c>
      <c r="BM263" s="12" t="s">
        <v>409</v>
      </c>
    </row>
    <row r="264" spans="2:65" s="8" customFormat="1" ht="37.35" customHeight="1" x14ac:dyDescent="0.35">
      <c r="B264" s="133"/>
      <c r="C264" s="134"/>
      <c r="D264" s="135" t="s">
        <v>110</v>
      </c>
      <c r="E264" s="135"/>
      <c r="F264" s="135"/>
      <c r="G264" s="135"/>
      <c r="H264" s="135"/>
      <c r="I264" s="135"/>
      <c r="J264" s="135"/>
      <c r="K264" s="135"/>
      <c r="L264" s="135"/>
      <c r="M264" s="135"/>
      <c r="N264" s="237">
        <f>BK264</f>
        <v>0</v>
      </c>
      <c r="O264" s="238"/>
      <c r="P264" s="238"/>
      <c r="Q264" s="238"/>
      <c r="R264" s="136"/>
      <c r="T264" s="137"/>
      <c r="U264" s="134"/>
      <c r="V264" s="134"/>
      <c r="W264" s="138">
        <f>SUM(W265:W278)</f>
        <v>0</v>
      </c>
      <c r="X264" s="134"/>
      <c r="Y264" s="138">
        <f>SUM(Y265:Y278)</f>
        <v>0</v>
      </c>
      <c r="Z264" s="134"/>
      <c r="AA264" s="139">
        <f>SUM(AA265:AA278)</f>
        <v>0</v>
      </c>
      <c r="AR264" s="140" t="s">
        <v>22</v>
      </c>
      <c r="AT264" s="141" t="s">
        <v>76</v>
      </c>
      <c r="AU264" s="141" t="s">
        <v>77</v>
      </c>
      <c r="AY264" s="140" t="s">
        <v>129</v>
      </c>
      <c r="BK264" s="142">
        <f>SUM(BK265:BK278)</f>
        <v>0</v>
      </c>
    </row>
    <row r="265" spans="2:65" s="1" customFormat="1" ht="44.25" customHeight="1" x14ac:dyDescent="0.3">
      <c r="B265" s="116"/>
      <c r="C265" s="143" t="s">
        <v>77</v>
      </c>
      <c r="D265" s="143" t="s">
        <v>130</v>
      </c>
      <c r="E265" s="144" t="s">
        <v>410</v>
      </c>
      <c r="F265" s="226" t="s">
        <v>411</v>
      </c>
      <c r="G265" s="227"/>
      <c r="H265" s="227"/>
      <c r="I265" s="227"/>
      <c r="J265" s="145" t="s">
        <v>210</v>
      </c>
      <c r="K265" s="146">
        <v>1</v>
      </c>
      <c r="L265" s="228">
        <v>0</v>
      </c>
      <c r="M265" s="227"/>
      <c r="N265" s="229">
        <f t="shared" ref="N265:N278" si="65">ROUND(L265*K265,2)</f>
        <v>0</v>
      </c>
      <c r="O265" s="227"/>
      <c r="P265" s="227"/>
      <c r="Q265" s="227"/>
      <c r="R265" s="118"/>
      <c r="T265" s="147" t="s">
        <v>3</v>
      </c>
      <c r="U265" s="38" t="s">
        <v>42</v>
      </c>
      <c r="V265" s="30"/>
      <c r="W265" s="148">
        <f t="shared" ref="W265:W278" si="66">V265*K265</f>
        <v>0</v>
      </c>
      <c r="X265" s="148">
        <v>0</v>
      </c>
      <c r="Y265" s="148">
        <f t="shared" ref="Y265:Y278" si="67">X265*K265</f>
        <v>0</v>
      </c>
      <c r="Z265" s="148">
        <v>0</v>
      </c>
      <c r="AA265" s="149">
        <f t="shared" ref="AA265:AA278" si="68">Z265*K265</f>
        <v>0</v>
      </c>
      <c r="AR265" s="12" t="s">
        <v>134</v>
      </c>
      <c r="AT265" s="12" t="s">
        <v>130</v>
      </c>
      <c r="AU265" s="12" t="s">
        <v>22</v>
      </c>
      <c r="AY265" s="12" t="s">
        <v>129</v>
      </c>
      <c r="BE265" s="94">
        <f t="shared" ref="BE265:BE278" si="69">IF(U265="základní",N265,0)</f>
        <v>0</v>
      </c>
      <c r="BF265" s="94">
        <f t="shared" ref="BF265:BF278" si="70">IF(U265="snížená",N265,0)</f>
        <v>0</v>
      </c>
      <c r="BG265" s="94">
        <f t="shared" ref="BG265:BG278" si="71">IF(U265="zákl. přenesená",N265,0)</f>
        <v>0</v>
      </c>
      <c r="BH265" s="94">
        <f t="shared" ref="BH265:BH278" si="72">IF(U265="sníž. přenesená",N265,0)</f>
        <v>0</v>
      </c>
      <c r="BI265" s="94">
        <f t="shared" ref="BI265:BI278" si="73">IF(U265="nulová",N265,0)</f>
        <v>0</v>
      </c>
      <c r="BJ265" s="12" t="s">
        <v>22</v>
      </c>
      <c r="BK265" s="94">
        <f t="shared" ref="BK265:BK278" si="74">ROUND(L265*K265,2)</f>
        <v>0</v>
      </c>
      <c r="BL265" s="12" t="s">
        <v>134</v>
      </c>
      <c r="BM265" s="12" t="s">
        <v>412</v>
      </c>
    </row>
    <row r="266" spans="2:65" s="1" customFormat="1" ht="22.5" customHeight="1" x14ac:dyDescent="0.3">
      <c r="B266" s="116"/>
      <c r="C266" s="143" t="s">
        <v>77</v>
      </c>
      <c r="D266" s="143" t="s">
        <v>130</v>
      </c>
      <c r="E266" s="144" t="s">
        <v>413</v>
      </c>
      <c r="F266" s="226" t="s">
        <v>414</v>
      </c>
      <c r="G266" s="227"/>
      <c r="H266" s="227"/>
      <c r="I266" s="227"/>
      <c r="J266" s="145" t="s">
        <v>148</v>
      </c>
      <c r="K266" s="146">
        <v>100</v>
      </c>
      <c r="L266" s="228">
        <v>0</v>
      </c>
      <c r="M266" s="227"/>
      <c r="N266" s="229">
        <f t="shared" si="65"/>
        <v>0</v>
      </c>
      <c r="O266" s="227"/>
      <c r="P266" s="227"/>
      <c r="Q266" s="227"/>
      <c r="R266" s="118"/>
      <c r="T266" s="147" t="s">
        <v>3</v>
      </c>
      <c r="U266" s="38" t="s">
        <v>42</v>
      </c>
      <c r="V266" s="30"/>
      <c r="W266" s="148">
        <f t="shared" si="66"/>
        <v>0</v>
      </c>
      <c r="X266" s="148">
        <v>0</v>
      </c>
      <c r="Y266" s="148">
        <f t="shared" si="67"/>
        <v>0</v>
      </c>
      <c r="Z266" s="148">
        <v>0</v>
      </c>
      <c r="AA266" s="149">
        <f t="shared" si="68"/>
        <v>0</v>
      </c>
      <c r="AR266" s="12" t="s">
        <v>134</v>
      </c>
      <c r="AT266" s="12" t="s">
        <v>130</v>
      </c>
      <c r="AU266" s="12" t="s">
        <v>22</v>
      </c>
      <c r="AY266" s="12" t="s">
        <v>129</v>
      </c>
      <c r="BE266" s="94">
        <f t="shared" si="69"/>
        <v>0</v>
      </c>
      <c r="BF266" s="94">
        <f t="shared" si="70"/>
        <v>0</v>
      </c>
      <c r="BG266" s="94">
        <f t="shared" si="71"/>
        <v>0</v>
      </c>
      <c r="BH266" s="94">
        <f t="shared" si="72"/>
        <v>0</v>
      </c>
      <c r="BI266" s="94">
        <f t="shared" si="73"/>
        <v>0</v>
      </c>
      <c r="BJ266" s="12" t="s">
        <v>22</v>
      </c>
      <c r="BK266" s="94">
        <f t="shared" si="74"/>
        <v>0</v>
      </c>
      <c r="BL266" s="12" t="s">
        <v>134</v>
      </c>
      <c r="BM266" s="12" t="s">
        <v>415</v>
      </c>
    </row>
    <row r="267" spans="2:65" s="1" customFormat="1" ht="44.25" customHeight="1" x14ac:dyDescent="0.3">
      <c r="B267" s="116"/>
      <c r="C267" s="143" t="s">
        <v>77</v>
      </c>
      <c r="D267" s="143" t="s">
        <v>130</v>
      </c>
      <c r="E267" s="144" t="s">
        <v>416</v>
      </c>
      <c r="F267" s="226" t="s">
        <v>417</v>
      </c>
      <c r="G267" s="227"/>
      <c r="H267" s="227"/>
      <c r="I267" s="227"/>
      <c r="J267" s="145" t="s">
        <v>210</v>
      </c>
      <c r="K267" s="146">
        <v>1</v>
      </c>
      <c r="L267" s="228">
        <v>0</v>
      </c>
      <c r="M267" s="227"/>
      <c r="N267" s="229">
        <f t="shared" si="65"/>
        <v>0</v>
      </c>
      <c r="O267" s="227"/>
      <c r="P267" s="227"/>
      <c r="Q267" s="227"/>
      <c r="R267" s="118"/>
      <c r="T267" s="147" t="s">
        <v>3</v>
      </c>
      <c r="U267" s="38" t="s">
        <v>42</v>
      </c>
      <c r="V267" s="30"/>
      <c r="W267" s="148">
        <f t="shared" si="66"/>
        <v>0</v>
      </c>
      <c r="X267" s="148">
        <v>0</v>
      </c>
      <c r="Y267" s="148">
        <f t="shared" si="67"/>
        <v>0</v>
      </c>
      <c r="Z267" s="148">
        <v>0</v>
      </c>
      <c r="AA267" s="149">
        <f t="shared" si="68"/>
        <v>0</v>
      </c>
      <c r="AR267" s="12" t="s">
        <v>134</v>
      </c>
      <c r="AT267" s="12" t="s">
        <v>130</v>
      </c>
      <c r="AU267" s="12" t="s">
        <v>22</v>
      </c>
      <c r="AY267" s="12" t="s">
        <v>129</v>
      </c>
      <c r="BE267" s="94">
        <f t="shared" si="69"/>
        <v>0</v>
      </c>
      <c r="BF267" s="94">
        <f t="shared" si="70"/>
        <v>0</v>
      </c>
      <c r="BG267" s="94">
        <f t="shared" si="71"/>
        <v>0</v>
      </c>
      <c r="BH267" s="94">
        <f t="shared" si="72"/>
        <v>0</v>
      </c>
      <c r="BI267" s="94">
        <f t="shared" si="73"/>
        <v>0</v>
      </c>
      <c r="BJ267" s="12" t="s">
        <v>22</v>
      </c>
      <c r="BK267" s="94">
        <f t="shared" si="74"/>
        <v>0</v>
      </c>
      <c r="BL267" s="12" t="s">
        <v>134</v>
      </c>
      <c r="BM267" s="12" t="s">
        <v>418</v>
      </c>
    </row>
    <row r="268" spans="2:65" s="1" customFormat="1" ht="22.5" customHeight="1" x14ac:dyDescent="0.3">
      <c r="B268" s="116"/>
      <c r="C268" s="143" t="s">
        <v>77</v>
      </c>
      <c r="D268" s="143" t="s">
        <v>130</v>
      </c>
      <c r="E268" s="144" t="s">
        <v>419</v>
      </c>
      <c r="F268" s="226" t="s">
        <v>420</v>
      </c>
      <c r="G268" s="227"/>
      <c r="H268" s="227"/>
      <c r="I268" s="227"/>
      <c r="J268" s="145" t="s">
        <v>148</v>
      </c>
      <c r="K268" s="146">
        <v>100</v>
      </c>
      <c r="L268" s="228">
        <v>0</v>
      </c>
      <c r="M268" s="227"/>
      <c r="N268" s="229">
        <f t="shared" si="65"/>
        <v>0</v>
      </c>
      <c r="O268" s="227"/>
      <c r="P268" s="227"/>
      <c r="Q268" s="227"/>
      <c r="R268" s="118"/>
      <c r="T268" s="147" t="s">
        <v>3</v>
      </c>
      <c r="U268" s="38" t="s">
        <v>42</v>
      </c>
      <c r="V268" s="30"/>
      <c r="W268" s="148">
        <f t="shared" si="66"/>
        <v>0</v>
      </c>
      <c r="X268" s="148">
        <v>0</v>
      </c>
      <c r="Y268" s="148">
        <f t="shared" si="67"/>
        <v>0</v>
      </c>
      <c r="Z268" s="148">
        <v>0</v>
      </c>
      <c r="AA268" s="149">
        <f t="shared" si="68"/>
        <v>0</v>
      </c>
      <c r="AR268" s="12" t="s">
        <v>134</v>
      </c>
      <c r="AT268" s="12" t="s">
        <v>130</v>
      </c>
      <c r="AU268" s="12" t="s">
        <v>22</v>
      </c>
      <c r="AY268" s="12" t="s">
        <v>129</v>
      </c>
      <c r="BE268" s="94">
        <f t="shared" si="69"/>
        <v>0</v>
      </c>
      <c r="BF268" s="94">
        <f t="shared" si="70"/>
        <v>0</v>
      </c>
      <c r="BG268" s="94">
        <f t="shared" si="71"/>
        <v>0</v>
      </c>
      <c r="BH268" s="94">
        <f t="shared" si="72"/>
        <v>0</v>
      </c>
      <c r="BI268" s="94">
        <f t="shared" si="73"/>
        <v>0</v>
      </c>
      <c r="BJ268" s="12" t="s">
        <v>22</v>
      </c>
      <c r="BK268" s="94">
        <f t="shared" si="74"/>
        <v>0</v>
      </c>
      <c r="BL268" s="12" t="s">
        <v>134</v>
      </c>
      <c r="BM268" s="12" t="s">
        <v>421</v>
      </c>
    </row>
    <row r="269" spans="2:65" s="1" customFormat="1" ht="44.25" customHeight="1" x14ac:dyDescent="0.3">
      <c r="B269" s="116"/>
      <c r="C269" s="143" t="s">
        <v>77</v>
      </c>
      <c r="D269" s="143" t="s">
        <v>130</v>
      </c>
      <c r="E269" s="144" t="s">
        <v>422</v>
      </c>
      <c r="F269" s="226" t="s">
        <v>423</v>
      </c>
      <c r="G269" s="227"/>
      <c r="H269" s="227"/>
      <c r="I269" s="227"/>
      <c r="J269" s="145" t="s">
        <v>210</v>
      </c>
      <c r="K269" s="146">
        <v>1</v>
      </c>
      <c r="L269" s="228">
        <v>0</v>
      </c>
      <c r="M269" s="227"/>
      <c r="N269" s="229">
        <f t="shared" si="65"/>
        <v>0</v>
      </c>
      <c r="O269" s="227"/>
      <c r="P269" s="227"/>
      <c r="Q269" s="227"/>
      <c r="R269" s="118"/>
      <c r="T269" s="147" t="s">
        <v>3</v>
      </c>
      <c r="U269" s="38" t="s">
        <v>42</v>
      </c>
      <c r="V269" s="30"/>
      <c r="W269" s="148">
        <f t="shared" si="66"/>
        <v>0</v>
      </c>
      <c r="X269" s="148">
        <v>0</v>
      </c>
      <c r="Y269" s="148">
        <f t="shared" si="67"/>
        <v>0</v>
      </c>
      <c r="Z269" s="148">
        <v>0</v>
      </c>
      <c r="AA269" s="149">
        <f t="shared" si="68"/>
        <v>0</v>
      </c>
      <c r="AR269" s="12" t="s">
        <v>134</v>
      </c>
      <c r="AT269" s="12" t="s">
        <v>130</v>
      </c>
      <c r="AU269" s="12" t="s">
        <v>22</v>
      </c>
      <c r="AY269" s="12" t="s">
        <v>129</v>
      </c>
      <c r="BE269" s="94">
        <f t="shared" si="69"/>
        <v>0</v>
      </c>
      <c r="BF269" s="94">
        <f t="shared" si="70"/>
        <v>0</v>
      </c>
      <c r="BG269" s="94">
        <f t="shared" si="71"/>
        <v>0</v>
      </c>
      <c r="BH269" s="94">
        <f t="shared" si="72"/>
        <v>0</v>
      </c>
      <c r="BI269" s="94">
        <f t="shared" si="73"/>
        <v>0</v>
      </c>
      <c r="BJ269" s="12" t="s">
        <v>22</v>
      </c>
      <c r="BK269" s="94">
        <f t="shared" si="74"/>
        <v>0</v>
      </c>
      <c r="BL269" s="12" t="s">
        <v>134</v>
      </c>
      <c r="BM269" s="12" t="s">
        <v>424</v>
      </c>
    </row>
    <row r="270" spans="2:65" s="1" customFormat="1" ht="22.5" customHeight="1" x14ac:dyDescent="0.3">
      <c r="B270" s="116"/>
      <c r="C270" s="143" t="s">
        <v>77</v>
      </c>
      <c r="D270" s="143" t="s">
        <v>130</v>
      </c>
      <c r="E270" s="144" t="s">
        <v>425</v>
      </c>
      <c r="F270" s="226" t="s">
        <v>426</v>
      </c>
      <c r="G270" s="227"/>
      <c r="H270" s="227"/>
      <c r="I270" s="227"/>
      <c r="J270" s="145" t="s">
        <v>148</v>
      </c>
      <c r="K270" s="146">
        <v>100</v>
      </c>
      <c r="L270" s="228">
        <v>0</v>
      </c>
      <c r="M270" s="227"/>
      <c r="N270" s="229">
        <f t="shared" si="65"/>
        <v>0</v>
      </c>
      <c r="O270" s="227"/>
      <c r="P270" s="227"/>
      <c r="Q270" s="227"/>
      <c r="R270" s="118"/>
      <c r="T270" s="147" t="s">
        <v>3</v>
      </c>
      <c r="U270" s="38" t="s">
        <v>42</v>
      </c>
      <c r="V270" s="30"/>
      <c r="W270" s="148">
        <f t="shared" si="66"/>
        <v>0</v>
      </c>
      <c r="X270" s="148">
        <v>0</v>
      </c>
      <c r="Y270" s="148">
        <f t="shared" si="67"/>
        <v>0</v>
      </c>
      <c r="Z270" s="148">
        <v>0</v>
      </c>
      <c r="AA270" s="149">
        <f t="shared" si="68"/>
        <v>0</v>
      </c>
      <c r="AR270" s="12" t="s">
        <v>134</v>
      </c>
      <c r="AT270" s="12" t="s">
        <v>130</v>
      </c>
      <c r="AU270" s="12" t="s">
        <v>22</v>
      </c>
      <c r="AY270" s="12" t="s">
        <v>129</v>
      </c>
      <c r="BE270" s="94">
        <f t="shared" si="69"/>
        <v>0</v>
      </c>
      <c r="BF270" s="94">
        <f t="shared" si="70"/>
        <v>0</v>
      </c>
      <c r="BG270" s="94">
        <f t="shared" si="71"/>
        <v>0</v>
      </c>
      <c r="BH270" s="94">
        <f t="shared" si="72"/>
        <v>0</v>
      </c>
      <c r="BI270" s="94">
        <f t="shared" si="73"/>
        <v>0</v>
      </c>
      <c r="BJ270" s="12" t="s">
        <v>22</v>
      </c>
      <c r="BK270" s="94">
        <f t="shared" si="74"/>
        <v>0</v>
      </c>
      <c r="BL270" s="12" t="s">
        <v>134</v>
      </c>
      <c r="BM270" s="12" t="s">
        <v>427</v>
      </c>
    </row>
    <row r="271" spans="2:65" s="1" customFormat="1" ht="44.25" customHeight="1" x14ac:dyDescent="0.3">
      <c r="B271" s="116"/>
      <c r="C271" s="143" t="s">
        <v>77</v>
      </c>
      <c r="D271" s="143" t="s">
        <v>130</v>
      </c>
      <c r="E271" s="144" t="s">
        <v>428</v>
      </c>
      <c r="F271" s="226" t="s">
        <v>429</v>
      </c>
      <c r="G271" s="227"/>
      <c r="H271" s="227"/>
      <c r="I271" s="227"/>
      <c r="J271" s="145" t="s">
        <v>210</v>
      </c>
      <c r="K271" s="146">
        <v>1</v>
      </c>
      <c r="L271" s="228">
        <v>0</v>
      </c>
      <c r="M271" s="227"/>
      <c r="N271" s="229">
        <f t="shared" si="65"/>
        <v>0</v>
      </c>
      <c r="O271" s="227"/>
      <c r="P271" s="227"/>
      <c r="Q271" s="227"/>
      <c r="R271" s="118"/>
      <c r="T271" s="147" t="s">
        <v>3</v>
      </c>
      <c r="U271" s="38" t="s">
        <v>42</v>
      </c>
      <c r="V271" s="30"/>
      <c r="W271" s="148">
        <f t="shared" si="66"/>
        <v>0</v>
      </c>
      <c r="X271" s="148">
        <v>0</v>
      </c>
      <c r="Y271" s="148">
        <f t="shared" si="67"/>
        <v>0</v>
      </c>
      <c r="Z271" s="148">
        <v>0</v>
      </c>
      <c r="AA271" s="149">
        <f t="shared" si="68"/>
        <v>0</v>
      </c>
      <c r="AR271" s="12" t="s">
        <v>134</v>
      </c>
      <c r="AT271" s="12" t="s">
        <v>130</v>
      </c>
      <c r="AU271" s="12" t="s">
        <v>22</v>
      </c>
      <c r="AY271" s="12" t="s">
        <v>129</v>
      </c>
      <c r="BE271" s="94">
        <f t="shared" si="69"/>
        <v>0</v>
      </c>
      <c r="BF271" s="94">
        <f t="shared" si="70"/>
        <v>0</v>
      </c>
      <c r="BG271" s="94">
        <f t="shared" si="71"/>
        <v>0</v>
      </c>
      <c r="BH271" s="94">
        <f t="shared" si="72"/>
        <v>0</v>
      </c>
      <c r="BI271" s="94">
        <f t="shared" si="73"/>
        <v>0</v>
      </c>
      <c r="BJ271" s="12" t="s">
        <v>22</v>
      </c>
      <c r="BK271" s="94">
        <f t="shared" si="74"/>
        <v>0</v>
      </c>
      <c r="BL271" s="12" t="s">
        <v>134</v>
      </c>
      <c r="BM271" s="12" t="s">
        <v>430</v>
      </c>
    </row>
    <row r="272" spans="2:65" s="1" customFormat="1" ht="22.5" customHeight="1" x14ac:dyDescent="0.3">
      <c r="B272" s="116"/>
      <c r="C272" s="143" t="s">
        <v>77</v>
      </c>
      <c r="D272" s="143" t="s">
        <v>130</v>
      </c>
      <c r="E272" s="144" t="s">
        <v>431</v>
      </c>
      <c r="F272" s="226" t="s">
        <v>432</v>
      </c>
      <c r="G272" s="227"/>
      <c r="H272" s="227"/>
      <c r="I272" s="227"/>
      <c r="J272" s="145" t="s">
        <v>148</v>
      </c>
      <c r="K272" s="146">
        <v>100</v>
      </c>
      <c r="L272" s="228">
        <v>0</v>
      </c>
      <c r="M272" s="227"/>
      <c r="N272" s="229">
        <f t="shared" si="65"/>
        <v>0</v>
      </c>
      <c r="O272" s="227"/>
      <c r="P272" s="227"/>
      <c r="Q272" s="227"/>
      <c r="R272" s="118"/>
      <c r="T272" s="147" t="s">
        <v>3</v>
      </c>
      <c r="U272" s="38" t="s">
        <v>42</v>
      </c>
      <c r="V272" s="30"/>
      <c r="W272" s="148">
        <f t="shared" si="66"/>
        <v>0</v>
      </c>
      <c r="X272" s="148">
        <v>0</v>
      </c>
      <c r="Y272" s="148">
        <f t="shared" si="67"/>
        <v>0</v>
      </c>
      <c r="Z272" s="148">
        <v>0</v>
      </c>
      <c r="AA272" s="149">
        <f t="shared" si="68"/>
        <v>0</v>
      </c>
      <c r="AR272" s="12" t="s">
        <v>134</v>
      </c>
      <c r="AT272" s="12" t="s">
        <v>130</v>
      </c>
      <c r="AU272" s="12" t="s">
        <v>22</v>
      </c>
      <c r="AY272" s="12" t="s">
        <v>129</v>
      </c>
      <c r="BE272" s="94">
        <f t="shared" si="69"/>
        <v>0</v>
      </c>
      <c r="BF272" s="94">
        <f t="shared" si="70"/>
        <v>0</v>
      </c>
      <c r="BG272" s="94">
        <f t="shared" si="71"/>
        <v>0</v>
      </c>
      <c r="BH272" s="94">
        <f t="shared" si="72"/>
        <v>0</v>
      </c>
      <c r="BI272" s="94">
        <f t="shared" si="73"/>
        <v>0</v>
      </c>
      <c r="BJ272" s="12" t="s">
        <v>22</v>
      </c>
      <c r="BK272" s="94">
        <f t="shared" si="74"/>
        <v>0</v>
      </c>
      <c r="BL272" s="12" t="s">
        <v>134</v>
      </c>
      <c r="BM272" s="12" t="s">
        <v>433</v>
      </c>
    </row>
    <row r="273" spans="2:65" s="1" customFormat="1" ht="22.5" customHeight="1" x14ac:dyDescent="0.3">
      <c r="B273" s="116"/>
      <c r="C273" s="143" t="s">
        <v>77</v>
      </c>
      <c r="D273" s="143" t="s">
        <v>130</v>
      </c>
      <c r="E273" s="144" t="s">
        <v>434</v>
      </c>
      <c r="F273" s="226" t="s">
        <v>435</v>
      </c>
      <c r="G273" s="227"/>
      <c r="H273" s="227"/>
      <c r="I273" s="227"/>
      <c r="J273" s="145" t="s">
        <v>133</v>
      </c>
      <c r="K273" s="146">
        <v>2</v>
      </c>
      <c r="L273" s="228">
        <v>0</v>
      </c>
      <c r="M273" s="227"/>
      <c r="N273" s="229">
        <f t="shared" si="65"/>
        <v>0</v>
      </c>
      <c r="O273" s="227"/>
      <c r="P273" s="227"/>
      <c r="Q273" s="227"/>
      <c r="R273" s="118"/>
      <c r="T273" s="147" t="s">
        <v>3</v>
      </c>
      <c r="U273" s="38" t="s">
        <v>42</v>
      </c>
      <c r="V273" s="30"/>
      <c r="W273" s="148">
        <f t="shared" si="66"/>
        <v>0</v>
      </c>
      <c r="X273" s="148">
        <v>0</v>
      </c>
      <c r="Y273" s="148">
        <f t="shared" si="67"/>
        <v>0</v>
      </c>
      <c r="Z273" s="148">
        <v>0</v>
      </c>
      <c r="AA273" s="149">
        <f t="shared" si="68"/>
        <v>0</v>
      </c>
      <c r="AR273" s="12" t="s">
        <v>134</v>
      </c>
      <c r="AT273" s="12" t="s">
        <v>130</v>
      </c>
      <c r="AU273" s="12" t="s">
        <v>22</v>
      </c>
      <c r="AY273" s="12" t="s">
        <v>129</v>
      </c>
      <c r="BE273" s="94">
        <f t="shared" si="69"/>
        <v>0</v>
      </c>
      <c r="BF273" s="94">
        <f t="shared" si="70"/>
        <v>0</v>
      </c>
      <c r="BG273" s="94">
        <f t="shared" si="71"/>
        <v>0</v>
      </c>
      <c r="BH273" s="94">
        <f t="shared" si="72"/>
        <v>0</v>
      </c>
      <c r="BI273" s="94">
        <f t="shared" si="73"/>
        <v>0</v>
      </c>
      <c r="BJ273" s="12" t="s">
        <v>22</v>
      </c>
      <c r="BK273" s="94">
        <f t="shared" si="74"/>
        <v>0</v>
      </c>
      <c r="BL273" s="12" t="s">
        <v>134</v>
      </c>
      <c r="BM273" s="12" t="s">
        <v>436</v>
      </c>
    </row>
    <row r="274" spans="2:65" s="1" customFormat="1" ht="22.5" customHeight="1" x14ac:dyDescent="0.3">
      <c r="B274" s="116"/>
      <c r="C274" s="143" t="s">
        <v>77</v>
      </c>
      <c r="D274" s="143" t="s">
        <v>130</v>
      </c>
      <c r="E274" s="144" t="s">
        <v>437</v>
      </c>
      <c r="F274" s="226" t="s">
        <v>438</v>
      </c>
      <c r="G274" s="227"/>
      <c r="H274" s="227"/>
      <c r="I274" s="227"/>
      <c r="J274" s="145" t="s">
        <v>144</v>
      </c>
      <c r="K274" s="146">
        <v>200</v>
      </c>
      <c r="L274" s="228">
        <v>0</v>
      </c>
      <c r="M274" s="227"/>
      <c r="N274" s="229">
        <f t="shared" si="65"/>
        <v>0</v>
      </c>
      <c r="O274" s="227"/>
      <c r="P274" s="227"/>
      <c r="Q274" s="227"/>
      <c r="R274" s="118"/>
      <c r="T274" s="147" t="s">
        <v>3</v>
      </c>
      <c r="U274" s="38" t="s">
        <v>42</v>
      </c>
      <c r="V274" s="30"/>
      <c r="W274" s="148">
        <f t="shared" si="66"/>
        <v>0</v>
      </c>
      <c r="X274" s="148">
        <v>0</v>
      </c>
      <c r="Y274" s="148">
        <f t="shared" si="67"/>
        <v>0</v>
      </c>
      <c r="Z274" s="148">
        <v>0</v>
      </c>
      <c r="AA274" s="149">
        <f t="shared" si="68"/>
        <v>0</v>
      </c>
      <c r="AR274" s="12" t="s">
        <v>134</v>
      </c>
      <c r="AT274" s="12" t="s">
        <v>130</v>
      </c>
      <c r="AU274" s="12" t="s">
        <v>22</v>
      </c>
      <c r="AY274" s="12" t="s">
        <v>129</v>
      </c>
      <c r="BE274" s="94">
        <f t="shared" si="69"/>
        <v>0</v>
      </c>
      <c r="BF274" s="94">
        <f t="shared" si="70"/>
        <v>0</v>
      </c>
      <c r="BG274" s="94">
        <f t="shared" si="71"/>
        <v>0</v>
      </c>
      <c r="BH274" s="94">
        <f t="shared" si="72"/>
        <v>0</v>
      </c>
      <c r="BI274" s="94">
        <f t="shared" si="73"/>
        <v>0</v>
      </c>
      <c r="BJ274" s="12" t="s">
        <v>22</v>
      </c>
      <c r="BK274" s="94">
        <f t="shared" si="74"/>
        <v>0</v>
      </c>
      <c r="BL274" s="12" t="s">
        <v>134</v>
      </c>
      <c r="BM274" s="12" t="s">
        <v>439</v>
      </c>
    </row>
    <row r="275" spans="2:65" s="1" customFormat="1" ht="22.5" customHeight="1" x14ac:dyDescent="0.3">
      <c r="B275" s="116"/>
      <c r="C275" s="143" t="s">
        <v>77</v>
      </c>
      <c r="D275" s="143" t="s">
        <v>130</v>
      </c>
      <c r="E275" s="144" t="s">
        <v>440</v>
      </c>
      <c r="F275" s="226" t="s">
        <v>441</v>
      </c>
      <c r="G275" s="227"/>
      <c r="H275" s="227"/>
      <c r="I275" s="227"/>
      <c r="J275" s="145" t="s">
        <v>144</v>
      </c>
      <c r="K275" s="146">
        <v>250</v>
      </c>
      <c r="L275" s="228">
        <v>0</v>
      </c>
      <c r="M275" s="227"/>
      <c r="N275" s="229">
        <f t="shared" si="65"/>
        <v>0</v>
      </c>
      <c r="O275" s="227"/>
      <c r="P275" s="227"/>
      <c r="Q275" s="227"/>
      <c r="R275" s="118"/>
      <c r="T275" s="147" t="s">
        <v>3</v>
      </c>
      <c r="U275" s="38" t="s">
        <v>42</v>
      </c>
      <c r="V275" s="30"/>
      <c r="W275" s="148">
        <f t="shared" si="66"/>
        <v>0</v>
      </c>
      <c r="X275" s="148">
        <v>0</v>
      </c>
      <c r="Y275" s="148">
        <f t="shared" si="67"/>
        <v>0</v>
      </c>
      <c r="Z275" s="148">
        <v>0</v>
      </c>
      <c r="AA275" s="149">
        <f t="shared" si="68"/>
        <v>0</v>
      </c>
      <c r="AR275" s="12" t="s">
        <v>134</v>
      </c>
      <c r="AT275" s="12" t="s">
        <v>130</v>
      </c>
      <c r="AU275" s="12" t="s">
        <v>22</v>
      </c>
      <c r="AY275" s="12" t="s">
        <v>129</v>
      </c>
      <c r="BE275" s="94">
        <f t="shared" si="69"/>
        <v>0</v>
      </c>
      <c r="BF275" s="94">
        <f t="shared" si="70"/>
        <v>0</v>
      </c>
      <c r="BG275" s="94">
        <f t="shared" si="71"/>
        <v>0</v>
      </c>
      <c r="BH275" s="94">
        <f t="shared" si="72"/>
        <v>0</v>
      </c>
      <c r="BI275" s="94">
        <f t="shared" si="73"/>
        <v>0</v>
      </c>
      <c r="BJ275" s="12" t="s">
        <v>22</v>
      </c>
      <c r="BK275" s="94">
        <f t="shared" si="74"/>
        <v>0</v>
      </c>
      <c r="BL275" s="12" t="s">
        <v>134</v>
      </c>
      <c r="BM275" s="12" t="s">
        <v>442</v>
      </c>
    </row>
    <row r="276" spans="2:65" s="1" customFormat="1" ht="22.5" customHeight="1" x14ac:dyDescent="0.3">
      <c r="B276" s="116"/>
      <c r="C276" s="143" t="s">
        <v>77</v>
      </c>
      <c r="D276" s="143" t="s">
        <v>130</v>
      </c>
      <c r="E276" s="144" t="s">
        <v>443</v>
      </c>
      <c r="F276" s="226" t="s">
        <v>444</v>
      </c>
      <c r="G276" s="227"/>
      <c r="H276" s="227"/>
      <c r="I276" s="227"/>
      <c r="J276" s="145" t="s">
        <v>144</v>
      </c>
      <c r="K276" s="146">
        <v>60</v>
      </c>
      <c r="L276" s="228">
        <v>0</v>
      </c>
      <c r="M276" s="227"/>
      <c r="N276" s="229">
        <f t="shared" si="65"/>
        <v>0</v>
      </c>
      <c r="O276" s="227"/>
      <c r="P276" s="227"/>
      <c r="Q276" s="227"/>
      <c r="R276" s="118"/>
      <c r="T276" s="147" t="s">
        <v>3</v>
      </c>
      <c r="U276" s="38" t="s">
        <v>42</v>
      </c>
      <c r="V276" s="30"/>
      <c r="W276" s="148">
        <f t="shared" si="66"/>
        <v>0</v>
      </c>
      <c r="X276" s="148">
        <v>0</v>
      </c>
      <c r="Y276" s="148">
        <f t="shared" si="67"/>
        <v>0</v>
      </c>
      <c r="Z276" s="148">
        <v>0</v>
      </c>
      <c r="AA276" s="149">
        <f t="shared" si="68"/>
        <v>0</v>
      </c>
      <c r="AR276" s="12" t="s">
        <v>134</v>
      </c>
      <c r="AT276" s="12" t="s">
        <v>130</v>
      </c>
      <c r="AU276" s="12" t="s">
        <v>22</v>
      </c>
      <c r="AY276" s="12" t="s">
        <v>129</v>
      </c>
      <c r="BE276" s="94">
        <f t="shared" si="69"/>
        <v>0</v>
      </c>
      <c r="BF276" s="94">
        <f t="shared" si="70"/>
        <v>0</v>
      </c>
      <c r="BG276" s="94">
        <f t="shared" si="71"/>
        <v>0</v>
      </c>
      <c r="BH276" s="94">
        <f t="shared" si="72"/>
        <v>0</v>
      </c>
      <c r="BI276" s="94">
        <f t="shared" si="73"/>
        <v>0</v>
      </c>
      <c r="BJ276" s="12" t="s">
        <v>22</v>
      </c>
      <c r="BK276" s="94">
        <f t="shared" si="74"/>
        <v>0</v>
      </c>
      <c r="BL276" s="12" t="s">
        <v>134</v>
      </c>
      <c r="BM276" s="12" t="s">
        <v>445</v>
      </c>
    </row>
    <row r="277" spans="2:65" s="1" customFormat="1" ht="22.5" customHeight="1" x14ac:dyDescent="0.3">
      <c r="B277" s="116"/>
      <c r="C277" s="143" t="s">
        <v>77</v>
      </c>
      <c r="D277" s="143" t="s">
        <v>130</v>
      </c>
      <c r="E277" s="144" t="s">
        <v>446</v>
      </c>
      <c r="F277" s="226" t="s">
        <v>447</v>
      </c>
      <c r="G277" s="227"/>
      <c r="H277" s="227"/>
      <c r="I277" s="227"/>
      <c r="J277" s="145" t="s">
        <v>148</v>
      </c>
      <c r="K277" s="146">
        <v>100</v>
      </c>
      <c r="L277" s="228">
        <v>0</v>
      </c>
      <c r="M277" s="227"/>
      <c r="N277" s="229">
        <f t="shared" si="65"/>
        <v>0</v>
      </c>
      <c r="O277" s="227"/>
      <c r="P277" s="227"/>
      <c r="Q277" s="227"/>
      <c r="R277" s="118"/>
      <c r="T277" s="147" t="s">
        <v>3</v>
      </c>
      <c r="U277" s="38" t="s">
        <v>42</v>
      </c>
      <c r="V277" s="30"/>
      <c r="W277" s="148">
        <f t="shared" si="66"/>
        <v>0</v>
      </c>
      <c r="X277" s="148">
        <v>0</v>
      </c>
      <c r="Y277" s="148">
        <f t="shared" si="67"/>
        <v>0</v>
      </c>
      <c r="Z277" s="148">
        <v>0</v>
      </c>
      <c r="AA277" s="149">
        <f t="shared" si="68"/>
        <v>0</v>
      </c>
      <c r="AR277" s="12" t="s">
        <v>134</v>
      </c>
      <c r="AT277" s="12" t="s">
        <v>130</v>
      </c>
      <c r="AU277" s="12" t="s">
        <v>22</v>
      </c>
      <c r="AY277" s="12" t="s">
        <v>129</v>
      </c>
      <c r="BE277" s="94">
        <f t="shared" si="69"/>
        <v>0</v>
      </c>
      <c r="BF277" s="94">
        <f t="shared" si="70"/>
        <v>0</v>
      </c>
      <c r="BG277" s="94">
        <f t="shared" si="71"/>
        <v>0</v>
      </c>
      <c r="BH277" s="94">
        <f t="shared" si="72"/>
        <v>0</v>
      </c>
      <c r="BI277" s="94">
        <f t="shared" si="73"/>
        <v>0</v>
      </c>
      <c r="BJ277" s="12" t="s">
        <v>22</v>
      </c>
      <c r="BK277" s="94">
        <f t="shared" si="74"/>
        <v>0</v>
      </c>
      <c r="BL277" s="12" t="s">
        <v>134</v>
      </c>
      <c r="BM277" s="12" t="s">
        <v>448</v>
      </c>
    </row>
    <row r="278" spans="2:65" s="1" customFormat="1" ht="22.5" customHeight="1" x14ac:dyDescent="0.3">
      <c r="B278" s="116"/>
      <c r="C278" s="143" t="s">
        <v>77</v>
      </c>
      <c r="D278" s="143" t="s">
        <v>130</v>
      </c>
      <c r="E278" s="144" t="s">
        <v>449</v>
      </c>
      <c r="F278" s="226" t="s">
        <v>450</v>
      </c>
      <c r="G278" s="227"/>
      <c r="H278" s="227"/>
      <c r="I278" s="227"/>
      <c r="J278" s="145" t="s">
        <v>451</v>
      </c>
      <c r="K278" s="146">
        <v>18</v>
      </c>
      <c r="L278" s="228">
        <v>0</v>
      </c>
      <c r="M278" s="227"/>
      <c r="N278" s="229">
        <f t="shared" si="65"/>
        <v>0</v>
      </c>
      <c r="O278" s="227"/>
      <c r="P278" s="227"/>
      <c r="Q278" s="227"/>
      <c r="R278" s="118"/>
      <c r="T278" s="147" t="s">
        <v>3</v>
      </c>
      <c r="U278" s="38" t="s">
        <v>42</v>
      </c>
      <c r="V278" s="30"/>
      <c r="W278" s="148">
        <f t="shared" si="66"/>
        <v>0</v>
      </c>
      <c r="X278" s="148">
        <v>0</v>
      </c>
      <c r="Y278" s="148">
        <f t="shared" si="67"/>
        <v>0</v>
      </c>
      <c r="Z278" s="148">
        <v>0</v>
      </c>
      <c r="AA278" s="149">
        <f t="shared" si="68"/>
        <v>0</v>
      </c>
      <c r="AR278" s="12" t="s">
        <v>134</v>
      </c>
      <c r="AT278" s="12" t="s">
        <v>130</v>
      </c>
      <c r="AU278" s="12" t="s">
        <v>22</v>
      </c>
      <c r="AY278" s="12" t="s">
        <v>129</v>
      </c>
      <c r="BE278" s="94">
        <f t="shared" si="69"/>
        <v>0</v>
      </c>
      <c r="BF278" s="94">
        <f t="shared" si="70"/>
        <v>0</v>
      </c>
      <c r="BG278" s="94">
        <f t="shared" si="71"/>
        <v>0</v>
      </c>
      <c r="BH278" s="94">
        <f t="shared" si="72"/>
        <v>0</v>
      </c>
      <c r="BI278" s="94">
        <f t="shared" si="73"/>
        <v>0</v>
      </c>
      <c r="BJ278" s="12" t="s">
        <v>22</v>
      </c>
      <c r="BK278" s="94">
        <f t="shared" si="74"/>
        <v>0</v>
      </c>
      <c r="BL278" s="12" t="s">
        <v>134</v>
      </c>
      <c r="BM278" s="12" t="s">
        <v>452</v>
      </c>
    </row>
    <row r="279" spans="2:65" s="8" customFormat="1" ht="37.35" customHeight="1" x14ac:dyDescent="0.35">
      <c r="B279" s="133"/>
      <c r="C279" s="134"/>
      <c r="D279" s="135" t="s">
        <v>111</v>
      </c>
      <c r="E279" s="135"/>
      <c r="F279" s="135"/>
      <c r="G279" s="135"/>
      <c r="H279" s="135"/>
      <c r="I279" s="135"/>
      <c r="J279" s="135"/>
      <c r="K279" s="135"/>
      <c r="L279" s="135"/>
      <c r="M279" s="135"/>
      <c r="N279" s="237">
        <f>BK279</f>
        <v>0</v>
      </c>
      <c r="O279" s="238"/>
      <c r="P279" s="238"/>
      <c r="Q279" s="238"/>
      <c r="R279" s="136"/>
      <c r="T279" s="137"/>
      <c r="U279" s="134"/>
      <c r="V279" s="134"/>
      <c r="W279" s="138">
        <f>SUM(W280:W281)</f>
        <v>0</v>
      </c>
      <c r="X279" s="134"/>
      <c r="Y279" s="138">
        <f>SUM(Y280:Y281)</f>
        <v>0</v>
      </c>
      <c r="Z279" s="134"/>
      <c r="AA279" s="139">
        <f>SUM(AA280:AA281)</f>
        <v>0</v>
      </c>
      <c r="AR279" s="140" t="s">
        <v>22</v>
      </c>
      <c r="AT279" s="141" t="s">
        <v>76</v>
      </c>
      <c r="AU279" s="141" t="s">
        <v>77</v>
      </c>
      <c r="AY279" s="140" t="s">
        <v>129</v>
      </c>
      <c r="BK279" s="142">
        <f>SUM(BK280:BK281)</f>
        <v>0</v>
      </c>
    </row>
    <row r="280" spans="2:65" s="1" customFormat="1" ht="44.25" customHeight="1" x14ac:dyDescent="0.3">
      <c r="B280" s="116"/>
      <c r="C280" s="143" t="s">
        <v>77</v>
      </c>
      <c r="D280" s="143" t="s">
        <v>130</v>
      </c>
      <c r="E280" s="144" t="s">
        <v>453</v>
      </c>
      <c r="F280" s="226" t="s">
        <v>454</v>
      </c>
      <c r="G280" s="227"/>
      <c r="H280" s="227"/>
      <c r="I280" s="227"/>
      <c r="J280" s="145" t="s">
        <v>210</v>
      </c>
      <c r="K280" s="146">
        <v>1</v>
      </c>
      <c r="L280" s="228">
        <v>0</v>
      </c>
      <c r="M280" s="227"/>
      <c r="N280" s="229">
        <f>ROUND(L280*K280,2)</f>
        <v>0</v>
      </c>
      <c r="O280" s="227"/>
      <c r="P280" s="227"/>
      <c r="Q280" s="227"/>
      <c r="R280" s="118"/>
      <c r="T280" s="147" t="s">
        <v>3</v>
      </c>
      <c r="U280" s="38" t="s">
        <v>42</v>
      </c>
      <c r="V280" s="30"/>
      <c r="W280" s="148">
        <f>V280*K280</f>
        <v>0</v>
      </c>
      <c r="X280" s="148">
        <v>0</v>
      </c>
      <c r="Y280" s="148">
        <f>X280*K280</f>
        <v>0</v>
      </c>
      <c r="Z280" s="148">
        <v>0</v>
      </c>
      <c r="AA280" s="149">
        <f>Z280*K280</f>
        <v>0</v>
      </c>
      <c r="AR280" s="12" t="s">
        <v>134</v>
      </c>
      <c r="AT280" s="12" t="s">
        <v>130</v>
      </c>
      <c r="AU280" s="12" t="s">
        <v>22</v>
      </c>
      <c r="AY280" s="12" t="s">
        <v>129</v>
      </c>
      <c r="BE280" s="94">
        <f>IF(U280="základní",N280,0)</f>
        <v>0</v>
      </c>
      <c r="BF280" s="94">
        <f>IF(U280="snížená",N280,0)</f>
        <v>0</v>
      </c>
      <c r="BG280" s="94">
        <f>IF(U280="zákl. přenesená",N280,0)</f>
        <v>0</v>
      </c>
      <c r="BH280" s="94">
        <f>IF(U280="sníž. přenesená",N280,0)</f>
        <v>0</v>
      </c>
      <c r="BI280" s="94">
        <f>IF(U280="nulová",N280,0)</f>
        <v>0</v>
      </c>
      <c r="BJ280" s="12" t="s">
        <v>22</v>
      </c>
      <c r="BK280" s="94">
        <f>ROUND(L280*K280,2)</f>
        <v>0</v>
      </c>
      <c r="BL280" s="12" t="s">
        <v>134</v>
      </c>
      <c r="BM280" s="12" t="s">
        <v>455</v>
      </c>
    </row>
    <row r="281" spans="2:65" s="1" customFormat="1" ht="31.5" customHeight="1" x14ac:dyDescent="0.3">
      <c r="B281" s="116"/>
      <c r="C281" s="143" t="s">
        <v>77</v>
      </c>
      <c r="D281" s="143" t="s">
        <v>130</v>
      </c>
      <c r="E281" s="144" t="s">
        <v>456</v>
      </c>
      <c r="F281" s="226" t="s">
        <v>457</v>
      </c>
      <c r="G281" s="227"/>
      <c r="H281" s="227"/>
      <c r="I281" s="227"/>
      <c r="J281" s="145" t="s">
        <v>210</v>
      </c>
      <c r="K281" s="146">
        <v>1</v>
      </c>
      <c r="L281" s="228">
        <v>0</v>
      </c>
      <c r="M281" s="227"/>
      <c r="N281" s="229">
        <f>ROUND(L281*K281,2)</f>
        <v>0</v>
      </c>
      <c r="O281" s="227"/>
      <c r="P281" s="227"/>
      <c r="Q281" s="227"/>
      <c r="R281" s="118"/>
      <c r="T281" s="147" t="s">
        <v>3</v>
      </c>
      <c r="U281" s="38" t="s">
        <v>42</v>
      </c>
      <c r="V281" s="30"/>
      <c r="W281" s="148">
        <f>V281*K281</f>
        <v>0</v>
      </c>
      <c r="X281" s="148">
        <v>0</v>
      </c>
      <c r="Y281" s="148">
        <f>X281*K281</f>
        <v>0</v>
      </c>
      <c r="Z281" s="148">
        <v>0</v>
      </c>
      <c r="AA281" s="149">
        <f>Z281*K281</f>
        <v>0</v>
      </c>
      <c r="AR281" s="12" t="s">
        <v>134</v>
      </c>
      <c r="AT281" s="12" t="s">
        <v>130</v>
      </c>
      <c r="AU281" s="12" t="s">
        <v>22</v>
      </c>
      <c r="AY281" s="12" t="s">
        <v>129</v>
      </c>
      <c r="BE281" s="94">
        <f>IF(U281="základní",N281,0)</f>
        <v>0</v>
      </c>
      <c r="BF281" s="94">
        <f>IF(U281="snížená",N281,0)</f>
        <v>0</v>
      </c>
      <c r="BG281" s="94">
        <f>IF(U281="zákl. přenesená",N281,0)</f>
        <v>0</v>
      </c>
      <c r="BH281" s="94">
        <f>IF(U281="sníž. přenesená",N281,0)</f>
        <v>0</v>
      </c>
      <c r="BI281" s="94">
        <f>IF(U281="nulová",N281,0)</f>
        <v>0</v>
      </c>
      <c r="BJ281" s="12" t="s">
        <v>22</v>
      </c>
      <c r="BK281" s="94">
        <f>ROUND(L281*K281,2)</f>
        <v>0</v>
      </c>
      <c r="BL281" s="12" t="s">
        <v>134</v>
      </c>
      <c r="BM281" s="12" t="s">
        <v>458</v>
      </c>
    </row>
    <row r="282" spans="2:65" s="8" customFormat="1" ht="37.35" customHeight="1" x14ac:dyDescent="0.35">
      <c r="B282" s="133"/>
      <c r="C282" s="134"/>
      <c r="D282" s="135" t="s">
        <v>112</v>
      </c>
      <c r="E282" s="135"/>
      <c r="F282" s="135"/>
      <c r="G282" s="135"/>
      <c r="H282" s="135"/>
      <c r="I282" s="135"/>
      <c r="J282" s="135"/>
      <c r="K282" s="135"/>
      <c r="L282" s="135"/>
      <c r="M282" s="135"/>
      <c r="N282" s="237">
        <f>BK282</f>
        <v>0</v>
      </c>
      <c r="O282" s="238"/>
      <c r="P282" s="238"/>
      <c r="Q282" s="238"/>
      <c r="R282" s="136"/>
      <c r="T282" s="137"/>
      <c r="U282" s="134"/>
      <c r="V282" s="134"/>
      <c r="W282" s="138">
        <f>SUM(W283:W287)</f>
        <v>0</v>
      </c>
      <c r="X282" s="134"/>
      <c r="Y282" s="138">
        <f>SUM(Y283:Y287)</f>
        <v>0</v>
      </c>
      <c r="Z282" s="134"/>
      <c r="AA282" s="139">
        <f>SUM(AA283:AA287)</f>
        <v>0</v>
      </c>
      <c r="AR282" s="140" t="s">
        <v>134</v>
      </c>
      <c r="AT282" s="141" t="s">
        <v>76</v>
      </c>
      <c r="AU282" s="141" t="s">
        <v>77</v>
      </c>
      <c r="AY282" s="140" t="s">
        <v>129</v>
      </c>
      <c r="BK282" s="142">
        <f>SUM(BK283:BK287)</f>
        <v>0</v>
      </c>
    </row>
    <row r="283" spans="2:65" s="1" customFormat="1" ht="22.5" customHeight="1" x14ac:dyDescent="0.3">
      <c r="B283" s="116"/>
      <c r="C283" s="143" t="s">
        <v>155</v>
      </c>
      <c r="D283" s="143" t="s">
        <v>130</v>
      </c>
      <c r="E283" s="144" t="s">
        <v>459</v>
      </c>
      <c r="F283" s="226" t="s">
        <v>460</v>
      </c>
      <c r="G283" s="227"/>
      <c r="H283" s="227"/>
      <c r="I283" s="227"/>
      <c r="J283" s="145" t="s">
        <v>133</v>
      </c>
      <c r="K283" s="146">
        <v>2</v>
      </c>
      <c r="L283" s="228">
        <v>0</v>
      </c>
      <c r="M283" s="227"/>
      <c r="N283" s="229">
        <f>ROUND(L283*K283,2)</f>
        <v>0</v>
      </c>
      <c r="O283" s="227"/>
      <c r="P283" s="227"/>
      <c r="Q283" s="227"/>
      <c r="R283" s="118"/>
      <c r="T283" s="147" t="s">
        <v>3</v>
      </c>
      <c r="U283" s="38" t="s">
        <v>42</v>
      </c>
      <c r="V283" s="30"/>
      <c r="W283" s="148">
        <f>V283*K283</f>
        <v>0</v>
      </c>
      <c r="X283" s="148">
        <v>0</v>
      </c>
      <c r="Y283" s="148">
        <f>X283*K283</f>
        <v>0</v>
      </c>
      <c r="Z283" s="148">
        <v>0</v>
      </c>
      <c r="AA283" s="149">
        <f>Z283*K283</f>
        <v>0</v>
      </c>
      <c r="AR283" s="12" t="s">
        <v>461</v>
      </c>
      <c r="AT283" s="12" t="s">
        <v>130</v>
      </c>
      <c r="AU283" s="12" t="s">
        <v>22</v>
      </c>
      <c r="AY283" s="12" t="s">
        <v>129</v>
      </c>
      <c r="BE283" s="94">
        <f>IF(U283="základní",N283,0)</f>
        <v>0</v>
      </c>
      <c r="BF283" s="94">
        <f>IF(U283="snížená",N283,0)</f>
        <v>0</v>
      </c>
      <c r="BG283" s="94">
        <f>IF(U283="zákl. přenesená",N283,0)</f>
        <v>0</v>
      </c>
      <c r="BH283" s="94">
        <f>IF(U283="sníž. přenesená",N283,0)</f>
        <v>0</v>
      </c>
      <c r="BI283" s="94">
        <f>IF(U283="nulová",N283,0)</f>
        <v>0</v>
      </c>
      <c r="BJ283" s="12" t="s">
        <v>22</v>
      </c>
      <c r="BK283" s="94">
        <f>ROUND(L283*K283,2)</f>
        <v>0</v>
      </c>
      <c r="BL283" s="12" t="s">
        <v>461</v>
      </c>
      <c r="BM283" s="12" t="s">
        <v>462</v>
      </c>
    </row>
    <row r="284" spans="2:65" s="1" customFormat="1" ht="22.5" customHeight="1" x14ac:dyDescent="0.3">
      <c r="B284" s="116"/>
      <c r="C284" s="143" t="s">
        <v>158</v>
      </c>
      <c r="D284" s="143" t="s">
        <v>130</v>
      </c>
      <c r="E284" s="144" t="s">
        <v>463</v>
      </c>
      <c r="F284" s="226" t="s">
        <v>464</v>
      </c>
      <c r="G284" s="227"/>
      <c r="H284" s="227"/>
      <c r="I284" s="227"/>
      <c r="J284" s="145" t="s">
        <v>133</v>
      </c>
      <c r="K284" s="146">
        <v>10</v>
      </c>
      <c r="L284" s="228">
        <v>0</v>
      </c>
      <c r="M284" s="227"/>
      <c r="N284" s="229">
        <f>ROUND(L284*K284,2)</f>
        <v>0</v>
      </c>
      <c r="O284" s="227"/>
      <c r="P284" s="227"/>
      <c r="Q284" s="227"/>
      <c r="R284" s="118"/>
      <c r="T284" s="147" t="s">
        <v>3</v>
      </c>
      <c r="U284" s="38" t="s">
        <v>42</v>
      </c>
      <c r="V284" s="30"/>
      <c r="W284" s="148">
        <f>V284*K284</f>
        <v>0</v>
      </c>
      <c r="X284" s="148">
        <v>0</v>
      </c>
      <c r="Y284" s="148">
        <f>X284*K284</f>
        <v>0</v>
      </c>
      <c r="Z284" s="148">
        <v>0</v>
      </c>
      <c r="AA284" s="149">
        <f>Z284*K284</f>
        <v>0</v>
      </c>
      <c r="AR284" s="12" t="s">
        <v>461</v>
      </c>
      <c r="AT284" s="12" t="s">
        <v>130</v>
      </c>
      <c r="AU284" s="12" t="s">
        <v>22</v>
      </c>
      <c r="AY284" s="12" t="s">
        <v>129</v>
      </c>
      <c r="BE284" s="94">
        <f>IF(U284="základní",N284,0)</f>
        <v>0</v>
      </c>
      <c r="BF284" s="94">
        <f>IF(U284="snížená",N284,0)</f>
        <v>0</v>
      </c>
      <c r="BG284" s="94">
        <f>IF(U284="zákl. přenesená",N284,0)</f>
        <v>0</v>
      </c>
      <c r="BH284" s="94">
        <f>IF(U284="sníž. přenesená",N284,0)</f>
        <v>0</v>
      </c>
      <c r="BI284" s="94">
        <f>IF(U284="nulová",N284,0)</f>
        <v>0</v>
      </c>
      <c r="BJ284" s="12" t="s">
        <v>22</v>
      </c>
      <c r="BK284" s="94">
        <f>ROUND(L284*K284,2)</f>
        <v>0</v>
      </c>
      <c r="BL284" s="12" t="s">
        <v>461</v>
      </c>
      <c r="BM284" s="12" t="s">
        <v>465</v>
      </c>
    </row>
    <row r="285" spans="2:65" s="1" customFormat="1" ht="22.5" customHeight="1" x14ac:dyDescent="0.3">
      <c r="B285" s="116"/>
      <c r="C285" s="143" t="s">
        <v>27</v>
      </c>
      <c r="D285" s="143" t="s">
        <v>130</v>
      </c>
      <c r="E285" s="144" t="s">
        <v>466</v>
      </c>
      <c r="F285" s="226" t="s">
        <v>467</v>
      </c>
      <c r="G285" s="227"/>
      <c r="H285" s="227"/>
      <c r="I285" s="227"/>
      <c r="J285" s="145" t="s">
        <v>210</v>
      </c>
      <c r="K285" s="146">
        <v>1</v>
      </c>
      <c r="L285" s="228">
        <v>0</v>
      </c>
      <c r="M285" s="227"/>
      <c r="N285" s="229">
        <f>ROUND(L285*K285,2)</f>
        <v>0</v>
      </c>
      <c r="O285" s="227"/>
      <c r="P285" s="227"/>
      <c r="Q285" s="227"/>
      <c r="R285" s="118"/>
      <c r="T285" s="147" t="s">
        <v>3</v>
      </c>
      <c r="U285" s="38" t="s">
        <v>42</v>
      </c>
      <c r="V285" s="30"/>
      <c r="W285" s="148">
        <f>V285*K285</f>
        <v>0</v>
      </c>
      <c r="X285" s="148">
        <v>0</v>
      </c>
      <c r="Y285" s="148">
        <f>X285*K285</f>
        <v>0</v>
      </c>
      <c r="Z285" s="148">
        <v>0</v>
      </c>
      <c r="AA285" s="149">
        <f>Z285*K285</f>
        <v>0</v>
      </c>
      <c r="AR285" s="12" t="s">
        <v>461</v>
      </c>
      <c r="AT285" s="12" t="s">
        <v>130</v>
      </c>
      <c r="AU285" s="12" t="s">
        <v>22</v>
      </c>
      <c r="AY285" s="12" t="s">
        <v>129</v>
      </c>
      <c r="BE285" s="94">
        <f>IF(U285="základní",N285,0)</f>
        <v>0</v>
      </c>
      <c r="BF285" s="94">
        <f>IF(U285="snížená",N285,0)</f>
        <v>0</v>
      </c>
      <c r="BG285" s="94">
        <f>IF(U285="zákl. přenesená",N285,0)</f>
        <v>0</v>
      </c>
      <c r="BH285" s="94">
        <f>IF(U285="sníž. přenesená",N285,0)</f>
        <v>0</v>
      </c>
      <c r="BI285" s="94">
        <f>IF(U285="nulová",N285,0)</f>
        <v>0</v>
      </c>
      <c r="BJ285" s="12" t="s">
        <v>22</v>
      </c>
      <c r="BK285" s="94">
        <f>ROUND(L285*K285,2)</f>
        <v>0</v>
      </c>
      <c r="BL285" s="12" t="s">
        <v>461</v>
      </c>
      <c r="BM285" s="12" t="s">
        <v>468</v>
      </c>
    </row>
    <row r="286" spans="2:65" s="1" customFormat="1" ht="22.5" customHeight="1" x14ac:dyDescent="0.3">
      <c r="B286" s="116"/>
      <c r="C286" s="143" t="s">
        <v>149</v>
      </c>
      <c r="D286" s="143" t="s">
        <v>130</v>
      </c>
      <c r="E286" s="144" t="s">
        <v>469</v>
      </c>
      <c r="F286" s="226" t="s">
        <v>470</v>
      </c>
      <c r="G286" s="227"/>
      <c r="H286" s="227"/>
      <c r="I286" s="227"/>
      <c r="J286" s="145" t="s">
        <v>133</v>
      </c>
      <c r="K286" s="146">
        <v>50</v>
      </c>
      <c r="L286" s="228">
        <v>0</v>
      </c>
      <c r="M286" s="227"/>
      <c r="N286" s="229">
        <f>ROUND(L286*K286,2)</f>
        <v>0</v>
      </c>
      <c r="O286" s="227"/>
      <c r="P286" s="227"/>
      <c r="Q286" s="227"/>
      <c r="R286" s="118"/>
      <c r="T286" s="147" t="s">
        <v>3</v>
      </c>
      <c r="U286" s="38" t="s">
        <v>42</v>
      </c>
      <c r="V286" s="30"/>
      <c r="W286" s="148">
        <f>V286*K286</f>
        <v>0</v>
      </c>
      <c r="X286" s="148">
        <v>0</v>
      </c>
      <c r="Y286" s="148">
        <f>X286*K286</f>
        <v>0</v>
      </c>
      <c r="Z286" s="148">
        <v>0</v>
      </c>
      <c r="AA286" s="149">
        <f>Z286*K286</f>
        <v>0</v>
      </c>
      <c r="AR286" s="12" t="s">
        <v>461</v>
      </c>
      <c r="AT286" s="12" t="s">
        <v>130</v>
      </c>
      <c r="AU286" s="12" t="s">
        <v>22</v>
      </c>
      <c r="AY286" s="12" t="s">
        <v>129</v>
      </c>
      <c r="BE286" s="94">
        <f>IF(U286="základní",N286,0)</f>
        <v>0</v>
      </c>
      <c r="BF286" s="94">
        <f>IF(U286="snížená",N286,0)</f>
        <v>0</v>
      </c>
      <c r="BG286" s="94">
        <f>IF(U286="zákl. přenesená",N286,0)</f>
        <v>0</v>
      </c>
      <c r="BH286" s="94">
        <f>IF(U286="sníž. přenesená",N286,0)</f>
        <v>0</v>
      </c>
      <c r="BI286" s="94">
        <f>IF(U286="nulová",N286,0)</f>
        <v>0</v>
      </c>
      <c r="BJ286" s="12" t="s">
        <v>22</v>
      </c>
      <c r="BK286" s="94">
        <f>ROUND(L286*K286,2)</f>
        <v>0</v>
      </c>
      <c r="BL286" s="12" t="s">
        <v>461</v>
      </c>
      <c r="BM286" s="12" t="s">
        <v>471</v>
      </c>
    </row>
    <row r="287" spans="2:65" s="1" customFormat="1" ht="22.5" customHeight="1" x14ac:dyDescent="0.3">
      <c r="B287" s="116"/>
      <c r="C287" s="143" t="s">
        <v>152</v>
      </c>
      <c r="D287" s="143" t="s">
        <v>130</v>
      </c>
      <c r="E287" s="144" t="s">
        <v>472</v>
      </c>
      <c r="F287" s="226" t="s">
        <v>473</v>
      </c>
      <c r="G287" s="227"/>
      <c r="H287" s="227"/>
      <c r="I287" s="227"/>
      <c r="J287" s="145" t="s">
        <v>133</v>
      </c>
      <c r="K287" s="146">
        <v>2</v>
      </c>
      <c r="L287" s="228">
        <v>0</v>
      </c>
      <c r="M287" s="227"/>
      <c r="N287" s="229">
        <f>ROUND(L287*K287,2)</f>
        <v>0</v>
      </c>
      <c r="O287" s="227"/>
      <c r="P287" s="227"/>
      <c r="Q287" s="227"/>
      <c r="R287" s="118"/>
      <c r="T287" s="147" t="s">
        <v>3</v>
      </c>
      <c r="U287" s="38" t="s">
        <v>42</v>
      </c>
      <c r="V287" s="30"/>
      <c r="W287" s="148">
        <f>V287*K287</f>
        <v>0</v>
      </c>
      <c r="X287" s="148">
        <v>0</v>
      </c>
      <c r="Y287" s="148">
        <f>X287*K287</f>
        <v>0</v>
      </c>
      <c r="Z287" s="148">
        <v>0</v>
      </c>
      <c r="AA287" s="149">
        <f>Z287*K287</f>
        <v>0</v>
      </c>
      <c r="AR287" s="12" t="s">
        <v>461</v>
      </c>
      <c r="AT287" s="12" t="s">
        <v>130</v>
      </c>
      <c r="AU287" s="12" t="s">
        <v>22</v>
      </c>
      <c r="AY287" s="12" t="s">
        <v>129</v>
      </c>
      <c r="BE287" s="94">
        <f>IF(U287="základní",N287,0)</f>
        <v>0</v>
      </c>
      <c r="BF287" s="94">
        <f>IF(U287="snížená",N287,0)</f>
        <v>0</v>
      </c>
      <c r="BG287" s="94">
        <f>IF(U287="zákl. přenesená",N287,0)</f>
        <v>0</v>
      </c>
      <c r="BH287" s="94">
        <f>IF(U287="sníž. přenesená",N287,0)</f>
        <v>0</v>
      </c>
      <c r="BI287" s="94">
        <f>IF(U287="nulová",N287,0)</f>
        <v>0</v>
      </c>
      <c r="BJ287" s="12" t="s">
        <v>22</v>
      </c>
      <c r="BK287" s="94">
        <f>ROUND(L287*K287,2)</f>
        <v>0</v>
      </c>
      <c r="BL287" s="12" t="s">
        <v>461</v>
      </c>
      <c r="BM287" s="12" t="s">
        <v>474</v>
      </c>
    </row>
    <row r="288" spans="2:65" s="1" customFormat="1" ht="49.9" customHeight="1" x14ac:dyDescent="0.35">
      <c r="B288" s="29"/>
      <c r="C288" s="30"/>
      <c r="D288" s="135" t="s">
        <v>475</v>
      </c>
      <c r="E288" s="30"/>
      <c r="F288" s="30"/>
      <c r="G288" s="30"/>
      <c r="H288" s="30"/>
      <c r="I288" s="30"/>
      <c r="J288" s="30"/>
      <c r="K288" s="30"/>
      <c r="L288" s="30"/>
      <c r="M288" s="30"/>
      <c r="N288" s="230">
        <f>BK288</f>
        <v>0</v>
      </c>
      <c r="O288" s="231"/>
      <c r="P288" s="231"/>
      <c r="Q288" s="231"/>
      <c r="R288" s="31"/>
      <c r="T288" s="150"/>
      <c r="U288" s="50"/>
      <c r="V288" s="50"/>
      <c r="W288" s="50"/>
      <c r="X288" s="50"/>
      <c r="Y288" s="50"/>
      <c r="Z288" s="50"/>
      <c r="AA288" s="52"/>
      <c r="AT288" s="12" t="s">
        <v>76</v>
      </c>
      <c r="AU288" s="12" t="s">
        <v>77</v>
      </c>
      <c r="AY288" s="12" t="s">
        <v>476</v>
      </c>
      <c r="BK288" s="94">
        <v>0</v>
      </c>
    </row>
    <row r="289" spans="2:18" s="1" customFormat="1" ht="6.95" customHeight="1" x14ac:dyDescent="0.3"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5"/>
    </row>
  </sheetData>
  <mergeCells count="532">
    <mergeCell ref="N288:Q288"/>
    <mergeCell ref="H1:K1"/>
    <mergeCell ref="S2:AC2"/>
    <mergeCell ref="F287:I287"/>
    <mergeCell ref="L287:M287"/>
    <mergeCell ref="N287:Q287"/>
    <mergeCell ref="N127:Q127"/>
    <mergeCell ref="N128:Q128"/>
    <mergeCell ref="N134:Q134"/>
    <mergeCell ref="N139:Q139"/>
    <mergeCell ref="N143:Q143"/>
    <mergeCell ref="N164:Q164"/>
    <mergeCell ref="N194:Q194"/>
    <mergeCell ref="N224:Q224"/>
    <mergeCell ref="N240:Q240"/>
    <mergeCell ref="N246:Q246"/>
    <mergeCell ref="N264:Q264"/>
    <mergeCell ref="N279:Q279"/>
    <mergeCell ref="N282:Q282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0:I280"/>
    <mergeCell ref="L280:M280"/>
    <mergeCell ref="N280:Q280"/>
    <mergeCell ref="F281:I281"/>
    <mergeCell ref="L281:M281"/>
    <mergeCell ref="N281:Q281"/>
    <mergeCell ref="F283:I283"/>
    <mergeCell ref="L283:M283"/>
    <mergeCell ref="N283:Q283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63:I263"/>
    <mergeCell ref="L263:M263"/>
    <mergeCell ref="N263:Q263"/>
    <mergeCell ref="F265:I265"/>
    <mergeCell ref="L265:M265"/>
    <mergeCell ref="N265:Q265"/>
    <mergeCell ref="F266:I266"/>
    <mergeCell ref="L266:M266"/>
    <mergeCell ref="N266:Q266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44:I244"/>
    <mergeCell ref="L244:M244"/>
    <mergeCell ref="N244:Q244"/>
    <mergeCell ref="F245:I245"/>
    <mergeCell ref="L245:M245"/>
    <mergeCell ref="N245:Q245"/>
    <mergeCell ref="F247:I247"/>
    <mergeCell ref="L247:M247"/>
    <mergeCell ref="N247:Q247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39:I239"/>
    <mergeCell ref="L239:M239"/>
    <mergeCell ref="N239:Q239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3:I223"/>
    <mergeCell ref="L223:M223"/>
    <mergeCell ref="N223:Q223"/>
    <mergeCell ref="F225:I225"/>
    <mergeCell ref="L225:M225"/>
    <mergeCell ref="N225:Q225"/>
    <mergeCell ref="F226:I226"/>
    <mergeCell ref="L226:M226"/>
    <mergeCell ref="N226:Q226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5:I195"/>
    <mergeCell ref="L195:M195"/>
    <mergeCell ref="N195:Q195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4:I144"/>
    <mergeCell ref="L144:M144"/>
    <mergeCell ref="N144:Q144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M121:P121"/>
    <mergeCell ref="M123:Q123"/>
    <mergeCell ref="M124:Q124"/>
    <mergeCell ref="F126:I126"/>
    <mergeCell ref="L126:M126"/>
    <mergeCell ref="N126:Q126"/>
    <mergeCell ref="F129:I129"/>
    <mergeCell ref="L129:M129"/>
    <mergeCell ref="N129:Q129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26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mdp/iPk6PuQzAi8FxpX3/gqtdcU=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sjy0lwa/tb2lzUg2Qh1b1woRH8gPc5wfDx401/SjoCH8bW1vb9Fts0dsPYV7arFuKLOj6+8R
    jI0sZSt+/v5ptrKAjrY3TCKm1a592jDa193CFit223mrvKxDfgyP9zuNhpKs0xjO6leFbyap
    5L9s0d/nVHLuZ3z7hcg9XkU8NoF+39ZrxT7jVgsy/TJooxjCovwA4vlf6RRxzAuToPs+L8yk
    C4yT/vxuSzLaUSt3j/K5qCZB+OVfTGi6eNGFXm7TxTNrRClEg4gXH93/VcWH4xHMLHh0GW2F
    /cWtsRp9lGvbc0l3WBwrHRAjxXu30zjgZAtA75fzHFAaKLbfZgI1Cg==
  </SignatureValue>
  <KeyInfo>
    <KeyValue>
      <RSAKeyValue>
        <Modulus>
            uq8kQEl+D52ug4Susxnn7k09OTQUbLltmsy6iUbYuaICx8rORH5Xej2tSd2DZWdWuvVxOs4g
            BJfpttYIJxgZuJJGkBqwlrB0VA+D0c6wNcvHnC+TyvQiKU8ZS04ZNWke/IMA53f8e3GDd3g2
            G2VVv+kfy9iNGDj7Iy6PD6lqbcJyX2+eFyUoCnHVx1CeWWUDx398dwMD8BOwXWluETilxKxV
            5dlVJQ+NpUzFQA8/adUiW381GKkkc/w+uRVAIByEjz8uVFkhfCBQishouh4uXxOk5Pb1wIXs
            /BgHQ33kxGTR0mcNbvonh+Fw1vHTSeA1J++ntvH5wrAvSkVdexFSFQ==
          </Modulus>
        <Exponent>AQAB</Exponent>
      </RSAKeyValue>
    </KeyValue>
    <X509Data>
      <X509Certificate>
          MIIHyzCCBrOgAwIBAgIDIKRqMA0GCSqGSIb3DQEBCwUAMF8xCzAJBgNVBAYTAkNaMSwwKgYD
          VQQKDCPEjGVza8OhIHBvxaF0YSwgcy5wLiBbScSMIDQ3MTE0OTgzXTEiMCAGA1UEAxMZUG9z
          dFNpZ251bSBRdWFsaWZpZWQgQ0EgMjAeFw0xNjEyMTYxMTE0MjJaFw0xODAxMDUxMTE0MjJa
          MIHJMQswCQYDVQQGEwJDWjEXMBUGA1UEYRMOTlRSQ1otNjE5NzQ3NTcxNTAzBgNVBAoMLERv
          cHJhdm7DrSBwb2RuaWsgT3N0cmF2YSBhLnMuIFtJxIwgNjE5NzQ3NTddMQ8wDQYDVQQLEwYw
          MTA4NzAxIDAeBgNVBAMMF0luZy4gRXZhIEtvbGFyxI3DrWtvdsOhMRcwFQYDVQQEDA5Lb2xh
          csSNw61rb3bDoTEMMAoGA1UEKhMDRXZhMRAwDgYDVQQFEwdQNDgyMzMwMIIBIjANBgkqhkiG
          9w0BAQEFAAOCAQ8AMIIBCgKCAQEAuq8kQEl+D52ug4Susxnn7k09OTQUbLltmsy6iUbYuaIC
          x8rORH5Xej2tSd2DZWdWuvVxOs4gBJfpttYIJxgZuJJGkBqwlrB0VA+D0c6wNcvHnC+TyvQi
          KU8ZS04ZNWke/IMA53f8e3GDd3g2G2VVv+kfy9iNGDj7Iy6PD6lqbcJyX2+eFyUoCnHVx1Ce
          WWUDx398dwMD8BOwXWluETilxKxV5dlVJQ+NpUzFQA8/adUiW381GKkkc/w+uRVAIByEjz8u
          VFkhfCBQishouh4uXxOk5Pb1wIXs/BgHQ33kxGTR0mcNbvonh+Fw1vHTSeA1J++ntvH5wrAv
          SkVdexFSFQIDAQABo4IEIzCCBB8wRAYDVR0RBD0wO4ETZWtvbGFyY2lrb3ZhQGRwby5jeqAZ
          BgkrBgEEAdwZAgGgDBMKMTIwMzU2NDE4NqAJBgNVBA2gAhMAMAkGA1UdEwQCMAAwggErBgNV
          HSAEggEiMIIBHjCCAQ8GCGeBBgEEARFkMIIBATCB2AYIKwYBBQUHAgIwgcsagchUZW50byBr
          dmFsaWZpa292YW55IGNlcnRpZmlrYXQgcHJvIGVsZWt0cm9uaWNreSBwb2RwaXMgYnlsIHZ5
          ZGFuIHYgc291bGFkdSBzIG5hcml6ZW5pbSBFVSBjLiA5MTAvMjAxNC5UaGlzIGlzIGEgcXVh
          bGlmaWVkIGNlcnRpZmljYXRlIGZvciBlbGVjdHJvbmljIHNpZ25hdHVyZSBhY2NvcmRpbmcg
          dG8gUmVndWxhdGlvbiAoRVUpIE5vIDkxMC8yMDE0LjAkBggrBgEFBQcCARYYaHR0cDovL3d3
          dy5wb3N0c2lnbnVtLmN6MAkGBwQAi+xAAQAwgZsGCCsGAQUFBwEDBIGOMIGLMAgGBgQAjkYB
          ATBqBgYEAI5GAQUwYDAuFihodHRwczovL3d3dy5wb3N0c2lnbnVtLmN6L3Bkcy9wZHNfZW4u
          cGRmEwJlbjAuFihodHRwczovL3d3dy5wb3N0c2lnbnVtLmN6L3Bkcy9wZHNfY3MucGRmEwJj
          czATBgYEAI5GAQYwCQYHBACORgEGATCB+gYIKwYBBQUHAQEEge0wgeowOwYIKwYBBQUHMAKG
          L2h0dHA6Ly93d3cucG9zdHNpZ251bS5jei9jcnQvcHNxdWFsaWZpZWRjYTIuY3J0MDwGCCsG
          AQUFBzAChjBodHRwOi8vd3d3Mi5wb3N0c2lnbnVtLmN6L2NydC9wc3F1YWxpZmllZGNhMi5j
          cnQwOwYIKwYBBQUHMAKGL2h0dHA6Ly9wb3N0c2lnbnVtLnR0Yy5jei9jcnQvcHNxdWFsaWZp
          ZWRjYTIuY3J0MDAGCCsGAQUFBzABhiRodHRwOi8vb2NzcC5wb3N0c2lnbnVtLmN6L09DU1Av
          UUNBMi8wDgYDVR0PAQH/BAQDAgXgMB8GA1UdIwQYMBaAFInoTN+LJjk+1yQuEg565+Yn5daX
          MIGxBgNVHR8EgakwgaYwNaAzoDGGL2h0dHA6Ly93d3cucG9zdHNpZ251bS5jei9jcmwvcHNx
          dWFsaWZpZWRjYTIuY3JsMDagNKAyhjBodHRwOi8vd3d3Mi5wb3N0c2lnbnVtLmN6L2NybC9w
          c3F1YWxpZmllZGNhMi5jcmwwNaAzoDGGL2h0dHA6Ly9wb3N0c2lnbnVtLnR0Yy5jei9jcmwv
          cHNxdWFsaWZpZWRjYTIuY3JsMB0GA1UdDgQWBBQnepEPuzx2QkGxJ2cV2xWWILwsPTANBgkq
          hkiG9w0BAQsFAAOCAQEAhmiWiNP0G202iIek/5/D2ppLuyrXlrytNqZSf1nDxaAn7YOow6EM
          tWRUj0EJEiC6bGTVMeQQWmrPGHPubQHL9qv9vVmtC76+ne9tLF3JroC9uXgathd7vD064KP+
          pyVP+sHkeR+p8W7FOfpR9MP0859aXA2q/LG5jiX9ptbVrsPEkSgiCSinoYPL3gGaPYIk/xCC
          YCDanLjAcbX2ltfw1y6qWCJ//dKL6ozYi5g5p07TGvQwh0kOAmYR8gCeJ99kNvkGDKXxZ3m0
          yrTqVU8om45QFmxJK5F3pwVaNibDTP2UJowuLJLLKFbkK8oaDmiHaUZWuUs1LO5HbmHQHovz
          bA==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0ioUrhAOMPHfMMCwjrPJ4bPm4UE=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</Transform>
          <Transform Algorithm="http://www.w3.org/TR/2001/REC-xml-c14n-20010315"/>
        </Transforms>
        <DigestMethod Algorithm="http://www.w3.org/2000/09/xmldsig#sha1"/>
        <DigestValue>nLZVBhK/Y/2pzkgD8u03GAR7Zhg=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</Transform>
          <Transform Algorithm="http://www.w3.org/TR/2001/REC-xml-c14n-20010315"/>
        </Transforms>
        <DigestMethod Algorithm="http://www.w3.org/2000/09/xmldsig#sha1"/>
        <DigestValue>wIbJxB1R+fp+eeXpkYUuUoOfqX8=</DigestValue>
      </Reference>
      <Reference URI="/xl/drawings/drawing1.xml?ContentType=application/vnd.openxmlformats-officedocument.drawing+xml">
        <DigestMethod Algorithm="http://www.w3.org/2000/09/xmldsig#sha1"/>
        <DigestValue>yzVJqEkvgPtYLtIjfAccJiF/mY8=</DigestValue>
      </Reference>
      <Reference URI="/xl/drawings/drawing2.xml?ContentType=application/vnd.openxmlformats-officedocument.drawing+xml">
        <DigestMethod Algorithm="http://www.w3.org/2000/09/xmldsig#sha1"/>
        <DigestValue>uPuqIuUKGvWb9JXInbpBuV6pick=</DigestValue>
      </Reference>
      <Reference URI="/xl/media/image1.png?ContentType=image/png">
        <DigestMethod Algorithm="http://www.w3.org/2000/09/xmldsig#sha1"/>
        <DigestValue>HD2/cNXP8iioMSjoHCY3m9C92Jg=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8OPczxZbQfG5FmksqeFqCjmohhc=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8OPczxZbQfG5FmksqeFqCjmohhc=</DigestValue>
      </Reference>
      <Reference URI="/xl/sharedStrings.xml?ContentType=application/vnd.openxmlformats-officedocument.spreadsheetml.sharedStrings+xml">
        <DigestMethod Algorithm="http://www.w3.org/2000/09/xmldsig#sha1"/>
        <DigestValue>2RbOzz/gxkQc1bs4sVFd0TQZiWU=</DigestValue>
      </Reference>
      <Reference URI="/xl/styles.xml?ContentType=application/vnd.openxmlformats-officedocument.spreadsheetml.styles+xml">
        <DigestMethod Algorithm="http://www.w3.org/2000/09/xmldsig#sha1"/>
        <DigestValue>R0kdRdhjZkB77juMG7jTK/cMIS0=</DigestValue>
      </Reference>
      <Reference URI="/xl/theme/theme1.xml?ContentType=application/vnd.openxmlformats-officedocument.theme+xml">
        <DigestMethod Algorithm="http://www.w3.org/2000/09/xmldsig#sha1"/>
        <DigestValue>Ms7M3qwbsktIMM38kvv/SFMD1hg=</DigestValue>
      </Reference>
      <Reference URI="/xl/workbook.xml?ContentType=application/vnd.openxmlformats-officedocument.spreadsheetml.sheet.main+xml">
        <DigestMethod Algorithm="http://www.w3.org/2000/09/xmldsig#sha1"/>
        <DigestValue>bN5e2tbntSMwh+pUJtmt5Mjpwzs=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axwr4v8os1F2FK1rrDpDlXArYac=</DigestValue>
      </Reference>
      <Reference URI="/xl/worksheets/sheet1.xml?ContentType=application/vnd.openxmlformats-officedocument.spreadsheetml.worksheet+xml">
        <DigestMethod Algorithm="http://www.w3.org/2000/09/xmldsig#sha1"/>
        <DigestValue>+77bEkxYI/QCWtaPdpChiafdN1Q=</DigestValue>
      </Reference>
      <Reference URI="/xl/worksheets/sheet2.xml?ContentType=application/vnd.openxmlformats-officedocument.spreadsheetml.worksheet+xml">
        <DigestMethod Algorithm="http://www.w3.org/2000/09/xmldsig#sha1"/>
        <DigestValue>ak7rQ24AvuO7p8DDLPoVptbumqU=</DigestValue>
      </Reference>
    </Manifest>
    <SignatureProperties>
      <SignatureProperty Id="idSignatureTime" Target="#idPackageSignature">
        <mdssi:SignatureTime>
          <mdssi:Format>YYYY-MM-DDThh:mm:ssTZD</mdssi:Format>
          <mdssi:Value>2017-09-11T12:44:55Z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29-2016 - Sokolská</vt:lpstr>
      <vt:lpstr>'29-2016 - Sokolská'!Názvy_tisku</vt:lpstr>
      <vt:lpstr>'Rekapitulace stavby'!Názvy_tisku</vt:lpstr>
      <vt:lpstr>'29-2016 - Sokolská'!Oblast_tisku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Motyčková Karin, Ing.</dc:creator>
  <cp:lastModifiedBy>Polášek Petr</cp:lastModifiedBy>
  <dcterms:created xsi:type="dcterms:W3CDTF">2017-01-03T13:41:03Z</dcterms:created>
  <dcterms:modified xsi:type="dcterms:W3CDTF">2017-09-11T05:15:46Z</dcterms:modified>
</cp:coreProperties>
</file>