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Rozpočet stavební části- provád" sheetId="1" r:id="rId1"/>
    <sheet name="ZTI + ÚT" sheetId="2" r:id="rId2"/>
    <sheet name="ELEKTRO" sheetId="3" r:id="rId3"/>
  </sheets>
  <definedNames>
    <definedName name="_xlnm.Print_Titles" localSheetId="0">'Rozpočet stavební části- provád'!$1:$9</definedName>
  </definedNames>
  <calcPr fullCalcOnLoad="1"/>
</workbook>
</file>

<file path=xl/sharedStrings.xml><?xml version="1.0" encoding="utf-8"?>
<sst xmlns="http://schemas.openxmlformats.org/spreadsheetml/2006/main" count="1710" uniqueCount="766">
  <si>
    <t>ROZPOČET S VÝKAZEM VÝMĚR</t>
  </si>
  <si>
    <t>Stavba:   Rozšíření kapacity ZŠ Bohumínská,ČP.1082,K.Ú. Slezská Ostrava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</si>
  <si>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</si>
  <si>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</si>
  <si>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</si>
  <si>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</si>
  <si>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</si>
  <si>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</si>
  <si>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</si>
  <si>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</si>
  <si>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</si>
  <si>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</si>
  <si>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</si>
  <si>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</si>
  <si>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</si>
  <si>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</si>
  <si>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</si>
  <si>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</si>
  <si>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</si>
  <si>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</si>
  <si>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</si>
  <si>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014</t>
  </si>
  <si>
    <t>317234410</t>
  </si>
  <si>
    <t xml:space="preserve">Vyzdívka mezi nosníky z cihel pálených na MC   </t>
  </si>
  <si>
    <t>m3</t>
  </si>
  <si>
    <t xml:space="preserve">"nad dveře odk T1,2" 8,0*0,10*0,10   </t>
  </si>
  <si>
    <t>317944321</t>
  </si>
  <si>
    <t xml:space="preserve">Válcované nosníky do č.12 dodatečně osazované do připravených otvorů   </t>
  </si>
  <si>
    <t>t</t>
  </si>
  <si>
    <t xml:space="preserve">"nad dveře odk T1,2-L č.80 mm"   </t>
  </si>
  <si>
    <t xml:space="preserve">(1,35*2*6)*8,34*0,001   </t>
  </si>
  <si>
    <t>340238233</t>
  </si>
  <si>
    <t xml:space="preserve">Zazdívka otvorů pl do 1 m2 v příčkách z příčkovek tl 100 mm   </t>
  </si>
  <si>
    <t>m2</t>
  </si>
  <si>
    <t xml:space="preserve">"vč.D.1.1.b-02" 19,0   </t>
  </si>
  <si>
    <t>R</t>
  </si>
  <si>
    <t>342999000</t>
  </si>
  <si>
    <t xml:space="preserve">Zednické vyspravení a začištění stěn u zárubní vč.potřebných úprav a vymalování   </t>
  </si>
  <si>
    <t>kpl</t>
  </si>
  <si>
    <t xml:space="preserve">"vč.D.1.1.b-08,ozn 1,2" 2   </t>
  </si>
  <si>
    <t xml:space="preserve">Úpravy povrchů, podlahy a osazování výplní   </t>
  </si>
  <si>
    <t>611325001</t>
  </si>
  <si>
    <t xml:space="preserve">Oprava vnitřní vápenocementové štukové omítky stropů-průvlaky vč.potřebného otlučení   </t>
  </si>
  <si>
    <t xml:space="preserve">"vč.D.1.1.b-08" 76,0   </t>
  </si>
  <si>
    <t>611325002</t>
  </si>
  <si>
    <t xml:space="preserve">Oprava vnitřní vápenocementové štukové omítky stropů vč.potřebného otlučení   </t>
  </si>
  <si>
    <t xml:space="preserve">"vč.D.1.1.b-08" 98,0   </t>
  </si>
  <si>
    <t>611325003</t>
  </si>
  <si>
    <t xml:space="preserve">Oprava a začištění vápenocementové štukové omítky po vybour.keram.soklíku   </t>
  </si>
  <si>
    <t xml:space="preserve">"vč.D.1.1.b-01" 112,0*0,12   </t>
  </si>
  <si>
    <t>011</t>
  </si>
  <si>
    <t>612142001</t>
  </si>
  <si>
    <t xml:space="preserve">Potažení vnitřních stěn sklovláknitým pletivem vtlačeným do tenkovrstvé hmoty   </t>
  </si>
  <si>
    <t xml:space="preserve">"vč.D.1.1.b-02-po vybouání kerm soklíků" 106,0*0,15   </t>
  </si>
  <si>
    <t>615142002</t>
  </si>
  <si>
    <t xml:space="preserve">Potažení vnitřních nosníků sklovláknitým pletivem   </t>
  </si>
  <si>
    <t xml:space="preserve">"nad dveře odk T1,2" 8,0*0,60   </t>
  </si>
  <si>
    <t>619991011</t>
  </si>
  <si>
    <t xml:space="preserve">Obalení konstrukcí a prvků fólií přilepenou lepící páskou   </t>
  </si>
  <si>
    <t xml:space="preserve">"vč.D.1.1.b-02" 1,20*2,03*20   </t>
  </si>
  <si>
    <t>632452411</t>
  </si>
  <si>
    <t xml:space="preserve">Vyrovnání a doplnění cementovým potěrem hlazeného tl do 10 mm po vybourání keramických dlažeb   </t>
  </si>
  <si>
    <t xml:space="preserve">"vč.D.1.1.b-02-podlaha v šatnách,třídách"  213,36   </t>
  </si>
  <si>
    <t>642942111</t>
  </si>
  <si>
    <t xml:space="preserve">Osazování zárubní dveřních kovových do 2,5 m2 na MC   </t>
  </si>
  <si>
    <t>kus</t>
  </si>
  <si>
    <t xml:space="preserve">"odk Z/1,2,3" 4+2+2   </t>
  </si>
  <si>
    <t>553</t>
  </si>
  <si>
    <t>553311901</t>
  </si>
  <si>
    <t xml:space="preserve">zárubeň ocelová pro běžné zdění H 250 900/1970 mm L/P   </t>
  </si>
  <si>
    <t xml:space="preserve">"poznámka" hloubka zárubní dle konečné tl.stěny"   </t>
  </si>
  <si>
    <t xml:space="preserve">"odk Z1,2" 6,000   </t>
  </si>
  <si>
    <t>553311902</t>
  </si>
  <si>
    <t xml:space="preserve">zárubeň ocelová pro běžné zdění H 100 mm 1150/1970 mm   </t>
  </si>
  <si>
    <t xml:space="preserve">"odk Z/3" 2   </t>
  </si>
  <si>
    <t>9</t>
  </si>
  <si>
    <t xml:space="preserve">Ostatní konstrukce a práce, bourání   </t>
  </si>
  <si>
    <t>003</t>
  </si>
  <si>
    <t>949101111</t>
  </si>
  <si>
    <t xml:space="preserve">Lešení pomocné s lešeňov podlahou v do 1,9 m zatíž do 150 kg/m2   </t>
  </si>
  <si>
    <t xml:space="preserve">"vč.D.1.1.b-02" 47,52+59,49*2+46,86   </t>
  </si>
  <si>
    <t>952901111</t>
  </si>
  <si>
    <t xml:space="preserve">Vyčištění budov občanské výstavby při v. podlaží do 4 m   </t>
  </si>
  <si>
    <t xml:space="preserve">"vč.D.1.1.b-02" 10,1*33,02   </t>
  </si>
  <si>
    <t>013</t>
  </si>
  <si>
    <t>962031132</t>
  </si>
  <si>
    <t xml:space="preserve">Bourání příček z cihel pálených na MVC tl do 100 mm   </t>
  </si>
  <si>
    <t xml:space="preserve">"vč.D.1.1.b-01" 9,90   </t>
  </si>
  <si>
    <t>965081213</t>
  </si>
  <si>
    <t xml:space="preserve">Bourání podlah z dlaždic keramických tl do 10 mm plochy přes 1 m2   </t>
  </si>
  <si>
    <t xml:space="preserve">"vč.D.1.1.b-01" 219,8   </t>
  </si>
  <si>
    <t>967031732</t>
  </si>
  <si>
    <t xml:space="preserve">Přisekání plošné zdiva z cihel pálených na MV, MVC tl do 100 mm   </t>
  </si>
  <si>
    <t xml:space="preserve">"pro odk T1,2,3" 0,15*1,97*8*2   </t>
  </si>
  <si>
    <t>968072455</t>
  </si>
  <si>
    <t xml:space="preserve">Vybourání kovových dveřních zárubní pl do 2 m2   </t>
  </si>
  <si>
    <t xml:space="preserve">"vč.D.1.1.b-01" 0,60*1,97*15   </t>
  </si>
  <si>
    <t>968072456</t>
  </si>
  <si>
    <t xml:space="preserve">Vybourání kovových dveřních zárubní pl přes 2 m2   </t>
  </si>
  <si>
    <t xml:space="preserve">"vč.D.1.1.b-01" 1,15*1,97*2   </t>
  </si>
  <si>
    <t>974031664</t>
  </si>
  <si>
    <t xml:space="preserve">Vysekání rýh ve zdivu cihelném pro vtahování nosníků hl do 150 mm v do 150 mm   </t>
  </si>
  <si>
    <t>m</t>
  </si>
  <si>
    <t xml:space="preserve">"nad dveře odk T1,2,3" 22,0   </t>
  </si>
  <si>
    <t>997</t>
  </si>
  <si>
    <t xml:space="preserve">Přesun sutě   </t>
  </si>
  <si>
    <t>997013211</t>
  </si>
  <si>
    <t xml:space="preserve">Vnitrostaveništní doprava suti a vybouraných hmot pro budovy v do 6 m ručně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</si>
  <si>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</si>
  <si>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</si>
  <si>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</si>
  <si>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</si>
  <si>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 xml:space="preserve">20,653*14   </t>
  </si>
  <si>
    <t>997013801</t>
  </si>
  <si>
    <t xml:space="preserve">Poplatek za uložení stavebního odpadu na skládce (skládkovné)   </t>
  </si>
  <si>
    <t xml:space="preserve">"HSV" 60,768   </t>
  </si>
  <si>
    <t>997013812</t>
  </si>
  <si>
    <t xml:space="preserve">Poplatek za uložení stavebního odpadu z materiálu na bázi sádry na skládce (skládkovné)   </t>
  </si>
  <si>
    <t>997013813</t>
  </si>
  <si>
    <t xml:space="preserve">Poplatek za uložení stavebního odpadu z plastických hmot na skládce (skládkovné)   </t>
  </si>
  <si>
    <t>998</t>
  </si>
  <si>
    <t xml:space="preserve">Přesun hmot   </t>
  </si>
  <si>
    <t>998011001</t>
  </si>
  <si>
    <t xml:space="preserve">Přesun hmot pro budovy zděné v do 6 m   </t>
  </si>
  <si>
    <t>PSV</t>
  </si>
  <si>
    <t xml:space="preserve">Práce a dodávky PSV   </t>
  </si>
  <si>
    <t>763</t>
  </si>
  <si>
    <t xml:space="preserve">Konstrukce suché výstavby   </t>
  </si>
  <si>
    <t>763111001</t>
  </si>
  <si>
    <t xml:space="preserve">SDK příčka tl 250 mm profil CW+UW 100 desky 2xA 12,5 TI 150 mm EI 60 Rw 55 DB   </t>
  </si>
  <si>
    <t xml:space="preserve">"vč.D.1.1.b-02-ozn SDK 1" 18,9*3,0   </t>
  </si>
  <si>
    <t>763111717</t>
  </si>
  <si>
    <t xml:space="preserve">SDK příčka základní penetrační nátěr   </t>
  </si>
  <si>
    <t xml:space="preserve">56,7+76,46+6,4+11,2+11,617   </t>
  </si>
  <si>
    <t>763111811</t>
  </si>
  <si>
    <t xml:space="preserve">Demontáž SDK příčky s jednoduchou ocelovou nosnou konstrukcí opláštění jednoduché   </t>
  </si>
  <si>
    <t xml:space="preserve">"vč.D.1.1.b-01" 6,80   </t>
  </si>
  <si>
    <t>763121002</t>
  </si>
  <si>
    <t xml:space="preserve">SDK stěna předsazená  profil CW+UW 75 desky 2x akustická DF 12,5 TI 75 mm 30 kg/m3 EI30   </t>
  </si>
  <si>
    <t xml:space="preserve">"vč.D.1.1.b-02-ozn SDK 2-uvnitř šaten a učeben" 2,6*3,35*10-0,9*1,97*6   </t>
  </si>
  <si>
    <t>763121003</t>
  </si>
  <si>
    <t xml:space="preserve">SDK stěna předsazená  profil CW+UW desky 2x 12,5 TI 100 mm   </t>
  </si>
  <si>
    <t xml:space="preserve">"vč.D.1.1.b-02-ozn SDK 3" 6,4   </t>
  </si>
  <si>
    <t>763121008</t>
  </si>
  <si>
    <t xml:space="preserve">SDK stěna předsazená deska 1x A tl 12,5 mm lepené celoplošně ukončena lištami   </t>
  </si>
  <si>
    <t xml:space="preserve">"vč.D.1.1.b-08-nalepena na průvlaky a sloupy" 11,2   </t>
  </si>
  <si>
    <t>763121211</t>
  </si>
  <si>
    <t xml:space="preserve">"vč.D.1.1.b-02-ozn SDK 2-lemující chodbu" 33,1*3,35   </t>
  </si>
  <si>
    <t>763431031</t>
  </si>
  <si>
    <t xml:space="preserve">Montáž akustického podhledu na zavěšený skrytý rošt   </t>
  </si>
  <si>
    <t xml:space="preserve">"vč.D.1.1.b-08" 108,0   </t>
  </si>
  <si>
    <t>590</t>
  </si>
  <si>
    <t>590360991</t>
  </si>
  <si>
    <t xml:space="preserve">Dodávka akustického podkladu dle projektu   </t>
  </si>
  <si>
    <t xml:space="preserve">"vč.D.1.1.b-08" 108,0*1,05   </t>
  </si>
  <si>
    <t>998763401</t>
  </si>
  <si>
    <t xml:space="preserve">Přesun hmot procent pro sádrokartonové konstrukce v obj v do 6m   </t>
  </si>
  <si>
    <t>%</t>
  </si>
  <si>
    <t>764</t>
  </si>
  <si>
    <t xml:space="preserve">Konstrukce klempířské   </t>
  </si>
  <si>
    <t>764001811</t>
  </si>
  <si>
    <t xml:space="preserve">Demontáž dilatační lišty do suti   </t>
  </si>
  <si>
    <t xml:space="preserve">"vč.D.1.1.b-01" 30,6   </t>
  </si>
  <si>
    <t>766</t>
  </si>
  <si>
    <t xml:space="preserve">Konstrukce truhlářské   </t>
  </si>
  <si>
    <t>766/N11</t>
  </si>
  <si>
    <t xml:space="preserve">Úprava dveří-nově otevíravé i menší křídlo, na obou křídlech panikové kován dle projektuí odk P/1   </t>
  </si>
  <si>
    <t>766/N12</t>
  </si>
  <si>
    <t xml:space="preserve">Úprava dveří-nově otevíravé i menší křídlo, na obou křídlech panikové kování dle projektu odk P/2   </t>
  </si>
  <si>
    <t>766/N13</t>
  </si>
  <si>
    <t xml:space="preserve">Úprava dveří-nově otevíravé i menší křídlo, na obou křídlech panikové kování dle prjektu odk P/3   </t>
  </si>
  <si>
    <t>766/N14</t>
  </si>
  <si>
    <t xml:space="preserve">Úprava dveří-nově otevíravé i menší křídlo, na obou křídlech panikové kování dle projektu odk P/4   </t>
  </si>
  <si>
    <t>766/N15</t>
  </si>
  <si>
    <t xml:space="preserve">Úprava dveří-nové panikové kování dle projektu odk P/5   </t>
  </si>
  <si>
    <t>766/N16</t>
  </si>
  <si>
    <t xml:space="preserve">Úprava dveří-nové panikové kování dle projektu odk P/6   </t>
  </si>
  <si>
    <t>766660002</t>
  </si>
  <si>
    <t xml:space="preserve">Montáž dveřních křídel otvíravých 1křídlových š přes 0,8 m do ocelové zárubně   </t>
  </si>
  <si>
    <t xml:space="preserve">"odk T1,2" 4+2   </t>
  </si>
  <si>
    <t>611</t>
  </si>
  <si>
    <t>611602001</t>
  </si>
  <si>
    <t xml:space="preserve">dveře dřevěné vnitřní hladké plné dýhované-dezén dub nerez kování klika-klika1křídlové 90x197 cm vč.povrch.úpravy   </t>
  </si>
  <si>
    <t>766660011</t>
  </si>
  <si>
    <t xml:space="preserve">Montáž dveřních křídel otvíravých 2křídlových š do 1,45 m do ocelové zárubně   </t>
  </si>
  <si>
    <t>611602902</t>
  </si>
  <si>
    <t xml:space="preserve">dveře dřevěné vnitřní hladké plné 2křídlové dýhované-dezén dub,nerez koívání klika-klika 115/197 cm vč.povrch.úpravy   </t>
  </si>
  <si>
    <t xml:space="preserve">"odk T3" 2   </t>
  </si>
  <si>
    <t>998766201</t>
  </si>
  <si>
    <t xml:space="preserve">Přesun hmot procentní pro konstrukce truhlářské v obj v do 6 m   </t>
  </si>
  <si>
    <t>767</t>
  </si>
  <si>
    <t xml:space="preserve">Konstrukce zámečnické   </t>
  </si>
  <si>
    <t>767122812</t>
  </si>
  <si>
    <t xml:space="preserve">Demontáž stěn s výplní z drátěné sítě vč.dveří a věšáků   </t>
  </si>
  <si>
    <t xml:space="preserve">"vč.D.1.1.b-01" 107,0*3,35   </t>
  </si>
  <si>
    <t>771</t>
  </si>
  <si>
    <t xml:space="preserve">Podlahy z dlaždic   </t>
  </si>
  <si>
    <t>771471810</t>
  </si>
  <si>
    <t xml:space="preserve">Demontáž soklíků z dlaždic keramických kladených do malty rovných   </t>
  </si>
  <si>
    <t xml:space="preserve">"vč.D.1.1.b-01" 112,0   </t>
  </si>
  <si>
    <t>776</t>
  </si>
  <si>
    <t xml:space="preserve">Podlahy povlakové   </t>
  </si>
  <si>
    <t>776111115</t>
  </si>
  <si>
    <t xml:space="preserve">Broušení podkladu povlakových podlah před litím stěrky   </t>
  </si>
  <si>
    <t xml:space="preserve">"vč.D.1.1.b-02-po stržení povlaku" 174,0   </t>
  </si>
  <si>
    <t>776111311</t>
  </si>
  <si>
    <t xml:space="preserve">Vysátí podkladu povlakových podlah   </t>
  </si>
  <si>
    <t xml:space="preserve">"vč.D.1.1.b-02" 174,0+213,36   </t>
  </si>
  <si>
    <t>776141111</t>
  </si>
  <si>
    <t xml:space="preserve">Vyrovnání podkladu povlakových podlah stěrkou pe 20 MPa tl 3 mm   </t>
  </si>
  <si>
    <t>776141112</t>
  </si>
  <si>
    <t xml:space="preserve">Vyrovnání podkladu povlakových podlah stěrkou pe 20 MPa tl 5 mm   </t>
  </si>
  <si>
    <t xml:space="preserve">"vč.D.1.1.b-02-na stáv.podklad" 174,0   </t>
  </si>
  <si>
    <t>776201812</t>
  </si>
  <si>
    <t xml:space="preserve">Demontáž lepených povlakových podlah s podložkou ručně   </t>
  </si>
  <si>
    <t xml:space="preserve">"vč.D.1.1.b-01" 174,0   </t>
  </si>
  <si>
    <t>776251111</t>
  </si>
  <si>
    <t xml:space="preserve">Lepení pásů z přírodního linolea standardním lepidlem vč.lišt   </t>
  </si>
  <si>
    <t>284</t>
  </si>
  <si>
    <t>284999000</t>
  </si>
  <si>
    <t xml:space="preserve">Přírodní linoleum tl.2 mm vč.soklových lišt   </t>
  </si>
  <si>
    <t xml:space="preserve">(174,0+213,36)*1,1   </t>
  </si>
  <si>
    <t>776410811</t>
  </si>
  <si>
    <t xml:space="preserve">Odstranění soklíků a lišt pryžových nebo plastových   </t>
  </si>
  <si>
    <t xml:space="preserve">"vč.D.1.1.b-07" 248,0   </t>
  </si>
  <si>
    <t>998776201</t>
  </si>
  <si>
    <t xml:space="preserve">Přesun hmot procentní pro podlahy povlakové v objektech v do 6 m   </t>
  </si>
  <si>
    <t>781</t>
  </si>
  <si>
    <t xml:space="preserve">Dokončovací práce - obklady   </t>
  </si>
  <si>
    <t>781474116</t>
  </si>
  <si>
    <t xml:space="preserve">Montáž obkladů vnitřních keramických hladkých lepených flexibilním lepidlem vč.lišt   </t>
  </si>
  <si>
    <t xml:space="preserve">"vč.D.1.1.b-02" 4,80   </t>
  </si>
  <si>
    <t>597</t>
  </si>
  <si>
    <t>597610901</t>
  </si>
  <si>
    <t xml:space="preserve">obkládačky keramické dle uživatele   </t>
  </si>
  <si>
    <t xml:space="preserve">4,80*1,1   </t>
  </si>
  <si>
    <t>781479191</t>
  </si>
  <si>
    <t xml:space="preserve">Příplatek k montáži obkladů vnitřních keramických hladkých za plochu do 10 m2   </t>
  </si>
  <si>
    <t>781479196</t>
  </si>
  <si>
    <t xml:space="preserve">Příplatek k montáži obkladů vnitřních keramických hladkých za spárování tmelem   </t>
  </si>
  <si>
    <t>998781201</t>
  </si>
  <si>
    <t xml:space="preserve">Přesun hmot procentní pro obklady keramické v objektech v do 6 m   </t>
  </si>
  <si>
    <t>783</t>
  </si>
  <si>
    <t xml:space="preserve">Dokončovací práce - nátěry   </t>
  </si>
  <si>
    <t>783314101</t>
  </si>
  <si>
    <t xml:space="preserve">Základní jednonásobný syntetický nátěr zámečnických konstrukcí   </t>
  </si>
  <si>
    <t xml:space="preserve">"odk Z1,2,3" (0,9+1,97*2)*0,35*6+(1,15+1,97*2)*0,2*2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</si>
  <si>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</si>
  <si>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</si>
  <si>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</si>
  <si>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</si>
  <si>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784211001</t>
  </si>
  <si>
    <t xml:space="preserve">Dvojnásobné bílé malby ze směsí výborně otěruvzdorných vč. pačokování výšky do 3,80 m   </t>
  </si>
  <si>
    <t xml:space="preserve">"vč.D.1.1.b-08-stropy"   </t>
  </si>
  <si>
    <t xml:space="preserve">"mč.01,17-20" 145,55+47,52+59,49*2+46,86   </t>
  </si>
  <si>
    <t xml:space="preserve">(34,02*2+7,3*2)*3,35+((7,12+6,75)*2+(7,0+6,75)*2)*3,35   </t>
  </si>
  <si>
    <t xml:space="preserve">(8,875+6,75)*2*2*3,05   </t>
  </si>
  <si>
    <t xml:space="preserve">Součet   </t>
  </si>
  <si>
    <t>VRN</t>
  </si>
  <si>
    <t xml:space="preserve">Vedlejší rozpočtové náklady   </t>
  </si>
  <si>
    <t>VRN3</t>
  </si>
  <si>
    <t xml:space="preserve">Zařízení staveniště   </t>
  </si>
  <si>
    <t>000</t>
  </si>
  <si>
    <t>032002000</t>
  </si>
  <si>
    <t xml:space="preserve">Vybavení staveniště   </t>
  </si>
  <si>
    <t>Kč</t>
  </si>
  <si>
    <t xml:space="preserve">"vedlejší náklady pro zajištění provedení stavby" 1   </t>
  </si>
  <si>
    <t xml:space="preserve">Celkem   </t>
  </si>
  <si>
    <t>Objekt:   D.1.1 - Architektonicko-stavební řešení</t>
  </si>
  <si>
    <t>&gt;&gt;  skryté sloupce  &lt;&lt;</t>
  </si>
  <si>
    <t>{938e47f7-5152-4397-855e-6011b9533bf8}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</si>
  <si>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</si>
  <si>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</si>
  <si>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</si>
  <si>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</si>
  <si>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</si>
  <si>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ZTI, ÚT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</si>
  <si>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</si>
  <si>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</si>
  <si>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</si>
  <si>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</si>
  <si>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</si>
  <si>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</si>
  <si>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</si>
  <si>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</si>
  <si>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</si>
  <si>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</si>
  <si>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</si>
  <si>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Zpracovatel:</t>
  </si>
  <si>
    <t>Poznámka:</t>
  </si>
  <si>
    <t>Náklady z rozpočtu</t>
  </si>
  <si>
    <t>Ostatní náklady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</si>
  <si>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</si>
  <si>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</si>
  <si>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</si>
  <si>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</si>
  <si>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</si>
  <si>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</si>
  <si>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</si>
  <si>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</si>
  <si>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</si>
  <si>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</si>
  <si>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</si>
  <si>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</si>
  <si>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</si>
  <si>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</si>
  <si>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</si>
  <si>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</si>
  <si>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1) Náklady ze soupisu prací</t>
  </si>
  <si>
    <t>-1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</si>
  <si>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</si>
  <si>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</si>
  <si>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</si>
  <si>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</si>
  <si>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</si>
  <si>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</si>
  <si>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</si>
  <si>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</si>
  <si>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</si>
  <si>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2) Ostatní náklady</t>
  </si>
  <si>
    <t>Zařízení staveniště</t>
  </si>
  <si>
    <t>Provozní vlivy</t>
  </si>
  <si>
    <t>Celkové náklady za stavbu 1) + 2)</t>
  </si>
  <si>
    <t>SOUPIS PRACÍ</t>
  </si>
  <si>
    <t>PČ</t>
  </si>
  <si>
    <t>Typ</t>
  </si>
  <si>
    <t>Kód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</si>
  <si>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</si>
  <si>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</si>
  <si>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</si>
  <si>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</si>
  <si>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</si>
  <si>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</si>
  <si>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</si>
  <si>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</si>
  <si>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</si>
  <si>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</si>
  <si>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</si>
  <si>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Práce a dodávky PSV</t>
  </si>
  <si>
    <t>0</t>
  </si>
  <si>
    <t>ROZPOCET</t>
  </si>
  <si>
    <t>713</t>
  </si>
  <si>
    <t>Izolace tepelné</t>
  </si>
  <si>
    <t>K</t>
  </si>
  <si>
    <t>713463121</t>
  </si>
  <si>
    <t>Montáž izolace tepelné potrubí potrubními pouzdry bez úpravy uchycenými sponami 1x</t>
  </si>
  <si>
    <t>16</t>
  </si>
  <si>
    <t>943818548</t>
  </si>
  <si>
    <t>M</t>
  </si>
  <si>
    <t>28377103</t>
  </si>
  <si>
    <t>izolace tepelná potrubí z pěnového polyetylenu 22 x 9 mm</t>
  </si>
  <si>
    <t>CS ÚRS 2019 01</t>
  </si>
  <si>
    <t>32</t>
  </si>
  <si>
    <t>-1778075716</t>
  </si>
  <si>
    <t>28377045</t>
  </si>
  <si>
    <t>izolace tepelná potrubí z pěnového polyetylenu 22 x 20 mm</t>
  </si>
  <si>
    <t>65304847</t>
  </si>
  <si>
    <t>998713202</t>
  </si>
  <si>
    <t>Přesun hmot procentní pro izolace tepelné v objektech v do 12 m</t>
  </si>
  <si>
    <t>-522301596</t>
  </si>
  <si>
    <t>721</t>
  </si>
  <si>
    <t>Zdravotechnika - vnitřní kanalizace</t>
  </si>
  <si>
    <t>721171915</t>
  </si>
  <si>
    <t>Potrubí z PP propojení potrubí DN 110</t>
  </si>
  <si>
    <t>-630559579</t>
  </si>
  <si>
    <t>721174042</t>
  </si>
  <si>
    <t>Potrubí kanalizační z PP připojovací DN 40</t>
  </si>
  <si>
    <t>359197992</t>
  </si>
  <si>
    <t>721174043</t>
  </si>
  <si>
    <t>Potrubí kanalizační z PP připojovací DN 50</t>
  </si>
  <si>
    <t>CS ÚRS 2014 01</t>
  </si>
  <si>
    <t>-1564330396</t>
  </si>
  <si>
    <t>721194104</t>
  </si>
  <si>
    <t>Vyvedení a upevnění odpadních výpustek DN 40</t>
  </si>
  <si>
    <t>-1623971748</t>
  </si>
  <si>
    <t>721290112</t>
  </si>
  <si>
    <t>Zkouška těsnosti potrubí kanalizace vodou do DN 200</t>
  </si>
  <si>
    <t>373478160</t>
  </si>
  <si>
    <t>10</t>
  </si>
  <si>
    <t>998721202</t>
  </si>
  <si>
    <t>Přesun hmot procentní pro vnitřní kanalizace v objektech v do 12 m</t>
  </si>
  <si>
    <t>148051772</t>
  </si>
  <si>
    <t>722</t>
  </si>
  <si>
    <t>Zdravotechnika - vnitřní vodovod</t>
  </si>
  <si>
    <t>11</t>
  </si>
  <si>
    <t>722174022</t>
  </si>
  <si>
    <t>Potrubí vodovodní plastové PPR svar polyfuze PN 20 D 20 x 3,4 mm</t>
  </si>
  <si>
    <t>1447123089</t>
  </si>
  <si>
    <t>12</t>
  </si>
  <si>
    <t>722190901</t>
  </si>
  <si>
    <t>Uzavření nebo otevření vodovodního potrubí při opravách</t>
  </si>
  <si>
    <t>1231886168</t>
  </si>
  <si>
    <t>13</t>
  </si>
  <si>
    <t>722224115</t>
  </si>
  <si>
    <t>Kohout plnicí nebo vypouštěcí G 1/2 PN 10 s jedním závitem</t>
  </si>
  <si>
    <t>-1750551114</t>
  </si>
  <si>
    <t>14</t>
  </si>
  <si>
    <t>286542960</t>
  </si>
  <si>
    <t>přechodka s vnějším závitem dGK PPR D 20 x 1/2"</t>
  </si>
  <si>
    <t>-594839103</t>
  </si>
  <si>
    <t>15</t>
  </si>
  <si>
    <t>722240122</t>
  </si>
  <si>
    <t>Kohout kulový plastový PPR DN 20</t>
  </si>
  <si>
    <t>-335796514</t>
  </si>
  <si>
    <t>722290226</t>
  </si>
  <si>
    <t>Zkouška těsnosti vodovodního potrubí závitového do DN 50</t>
  </si>
  <si>
    <t>-1553793875</t>
  </si>
  <si>
    <t>17</t>
  </si>
  <si>
    <t>722290234</t>
  </si>
  <si>
    <t>Proplach a dezinfekce vodovodního potrubí do DN 80</t>
  </si>
  <si>
    <t>1920103375</t>
  </si>
  <si>
    <t>18</t>
  </si>
  <si>
    <t>998722202</t>
  </si>
  <si>
    <t>Přesun hmot procentní pro vnitřní vodovod v objektech v do 12 m</t>
  </si>
  <si>
    <t>-2144629026</t>
  </si>
  <si>
    <t>725</t>
  </si>
  <si>
    <t>Zdravotechnika - zařizovací předměty</t>
  </si>
  <si>
    <t>19</t>
  </si>
  <si>
    <t>725211615</t>
  </si>
  <si>
    <t>Umyvadlo keramické bílé šířky 500 mm s krytem na sifon připevněné na stěnu šrouby</t>
  </si>
  <si>
    <t>soubor</t>
  </si>
  <si>
    <t>-1864293978</t>
  </si>
  <si>
    <t>20</t>
  </si>
  <si>
    <t>725819401</t>
  </si>
  <si>
    <t>Montáž ventilů rohových G 1/2 s připojovací trubičkou</t>
  </si>
  <si>
    <t>373960749</t>
  </si>
  <si>
    <t>21</t>
  </si>
  <si>
    <t>551456330</t>
  </si>
  <si>
    <t>ventil rohový mosazný T 66A 1/2"</t>
  </si>
  <si>
    <t>999391462</t>
  </si>
  <si>
    <t>22</t>
  </si>
  <si>
    <t>286543210</t>
  </si>
  <si>
    <t>koleno nástěnné PPR D 20 x 1/2"</t>
  </si>
  <si>
    <t>CS ÚRS 2017 02</t>
  </si>
  <si>
    <t>1173444119</t>
  </si>
  <si>
    <t>23</t>
  </si>
  <si>
    <t>725822611</t>
  </si>
  <si>
    <t>Baterie umyvadlová stojánková páková bez výpusti</t>
  </si>
  <si>
    <t>1154083974</t>
  </si>
  <si>
    <t>24</t>
  </si>
  <si>
    <t>998725202</t>
  </si>
  <si>
    <t>Přesun hmot procentní pro zařizovací předměty v objektech v do 12 m</t>
  </si>
  <si>
    <t>1728069168</t>
  </si>
  <si>
    <t>733</t>
  </si>
  <si>
    <t>Ústřední vytápění - rozvodné potrubí</t>
  </si>
  <si>
    <t>25</t>
  </si>
  <si>
    <t>733110803</t>
  </si>
  <si>
    <t>Demontáž potrubí ocelového závitového do DN 15</t>
  </si>
  <si>
    <t>-861258372</t>
  </si>
  <si>
    <t>26</t>
  </si>
  <si>
    <t>733111123</t>
  </si>
  <si>
    <t>Potrubí ocelové závitové bezešvé běžné nízkotlaké nebo středotlaké DN 15</t>
  </si>
  <si>
    <t>-560541738</t>
  </si>
  <si>
    <t>27</t>
  </si>
  <si>
    <t>7331901</t>
  </si>
  <si>
    <t>Topná a tlaková zkouška</t>
  </si>
  <si>
    <t>hod</t>
  </si>
  <si>
    <t>-133341498</t>
  </si>
  <si>
    <t>28</t>
  </si>
  <si>
    <t>733191923</t>
  </si>
  <si>
    <t>Navaření odbočky na potrubí ocelové závitové DN 15</t>
  </si>
  <si>
    <t>-144013368</t>
  </si>
  <si>
    <t>29</t>
  </si>
  <si>
    <t>7335</t>
  </si>
  <si>
    <t>Napuštění a vypuštní systému</t>
  </si>
  <si>
    <t>389069428</t>
  </si>
  <si>
    <t>30</t>
  </si>
  <si>
    <t>998733202</t>
  </si>
  <si>
    <t>Přesun hmot procentní pro rozvody potrubí v objektech v do 12 m</t>
  </si>
  <si>
    <t>-49108535</t>
  </si>
  <si>
    <t>734</t>
  </si>
  <si>
    <t>Ústřední vytápění - armatury</t>
  </si>
  <si>
    <t>31</t>
  </si>
  <si>
    <t>734200811</t>
  </si>
  <si>
    <t>Demontáž armatury závitové s jedním závitem do G 1/2</t>
  </si>
  <si>
    <t>-869603547</t>
  </si>
  <si>
    <t>734209113</t>
  </si>
  <si>
    <t>Montáž armatury závitové s dvěma závity G 1/2</t>
  </si>
  <si>
    <t>859415974</t>
  </si>
  <si>
    <t>33</t>
  </si>
  <si>
    <t>Dvojregulační ventil DN15 přímý RA-N, Danfoss</t>
  </si>
  <si>
    <t>1091208422</t>
  </si>
  <si>
    <t>34</t>
  </si>
  <si>
    <t>5531</t>
  </si>
  <si>
    <t>Radiátorové šroubení přímé, uzavíráním a vyp. DN15 RLV, Danfoss</t>
  </si>
  <si>
    <t>994223252</t>
  </si>
  <si>
    <t>35</t>
  </si>
  <si>
    <t>73422168</t>
  </si>
  <si>
    <t>Termostatická hlavice pro veřejné prostory</t>
  </si>
  <si>
    <t>625918095</t>
  </si>
  <si>
    <t>36</t>
  </si>
  <si>
    <t>998734202</t>
  </si>
  <si>
    <t>Přesun hmot procentní pro armatury v objektech v do 12 m</t>
  </si>
  <si>
    <t>1508702995</t>
  </si>
  <si>
    <t>735</t>
  </si>
  <si>
    <t>Ústřední vytápění - otopná tělesa</t>
  </si>
  <si>
    <t>37</t>
  </si>
  <si>
    <t>735000912</t>
  </si>
  <si>
    <t>Vyregulování termost.ventilů a šroubení</t>
  </si>
  <si>
    <t>1985746156</t>
  </si>
  <si>
    <t>38</t>
  </si>
  <si>
    <t>735111810</t>
  </si>
  <si>
    <t>Demontáž otopného tělesa litinového článkového</t>
  </si>
  <si>
    <t>450998885</t>
  </si>
  <si>
    <t>39</t>
  </si>
  <si>
    <t>7351592201</t>
  </si>
  <si>
    <t>Montáž otopných těles panelových dvouřadých délky do 1500 mm</t>
  </si>
  <si>
    <t>816675288</t>
  </si>
  <si>
    <t>40</t>
  </si>
  <si>
    <t>48457221</t>
  </si>
  <si>
    <t>těleso otopné panelové 2 deskové 2 přídavné přestupní plochy v 600mm dl 1000mm 1679W</t>
  </si>
  <si>
    <t>1173270927</t>
  </si>
  <si>
    <t>41</t>
  </si>
  <si>
    <t>735191905</t>
  </si>
  <si>
    <t>Odvzdušnění otopných těles</t>
  </si>
  <si>
    <t>-1950674700</t>
  </si>
  <si>
    <t>42</t>
  </si>
  <si>
    <t>998735202</t>
  </si>
  <si>
    <t>Přesun hmot procentní pro otopná tělesa v objektech v do 12 m</t>
  </si>
  <si>
    <t>-2049686562</t>
  </si>
  <si>
    <t>Dokončovací práce - nátěry</t>
  </si>
  <si>
    <t>43</t>
  </si>
  <si>
    <t>783425411</t>
  </si>
  <si>
    <t>Nátěry syntetické potrubí do DN 65 barva dražší lesklý povrch 1x antikorozní, 1x základní, 1x email</t>
  </si>
  <si>
    <t>-1105900114</t>
  </si>
  <si>
    <t>ZDROJOVÝ ROZPOČET</t>
  </si>
  <si>
    <t>Datum: 27.04.2019</t>
  </si>
  <si>
    <t>Vypracoval: Helena Bezecná</t>
  </si>
  <si>
    <t>Reg.číslo: 2099 00</t>
  </si>
  <si>
    <t>ROZPOČET ZAKÁZKY - SLEZSKÁ OSTRAVA, ROZŠÍŘENÍ KAPACITY ZŠ BOHUMÍNSKÁ</t>
  </si>
  <si>
    <t>ČÁST A - stroje, zařízení a montáže</t>
  </si>
  <si>
    <t>Pol.</t>
  </si>
  <si>
    <t>Cen.pol.</t>
  </si>
  <si>
    <t>Název</t>
  </si>
  <si>
    <t>M.J.</t>
  </si>
  <si>
    <t>Počet.m.j.</t>
  </si>
  <si>
    <t>Čas TNJ</t>
  </si>
  <si>
    <t>Cena za MJ</t>
  </si>
  <si>
    <t>Dodávky</t>
  </si>
  <si>
    <t>Montáže</t>
  </si>
  <si>
    <t>1.</t>
  </si>
  <si>
    <t>Předb. cena</t>
  </si>
  <si>
    <t>Rozváděč 14-1RP8</t>
  </si>
  <si>
    <t>ks</t>
  </si>
  <si>
    <t>2.</t>
  </si>
  <si>
    <t>Rozváděč 15-1RP8</t>
  </si>
  <si>
    <t>3.</t>
  </si>
  <si>
    <t>Rozváděč stávající 02-1RS1 - Doplnění jističe LTN 50B/3</t>
  </si>
  <si>
    <t>4.</t>
  </si>
  <si>
    <t>5.</t>
  </si>
  <si>
    <t>6.</t>
  </si>
  <si>
    <t>Celkem dodávka</t>
  </si>
  <si>
    <t>7.</t>
  </si>
  <si>
    <t>8.</t>
  </si>
  <si>
    <t>Trubka ocel závit pev ulož  25mm</t>
  </si>
  <si>
    <t>9.</t>
  </si>
  <si>
    <t>Lišta PH LHD 20x10 hranatá</t>
  </si>
  <si>
    <t>10.</t>
  </si>
  <si>
    <t>Lišta PH LHD 40x20 hranatá</t>
  </si>
  <si>
    <t>11.</t>
  </si>
  <si>
    <t>Lišta PH LHD 60x40 hranatá</t>
  </si>
  <si>
    <t>12.</t>
  </si>
  <si>
    <t>Kanál kabelový EKE 100/60</t>
  </si>
  <si>
    <t>13.</t>
  </si>
  <si>
    <t>Krabice KP přístrojová KP EKE</t>
  </si>
  <si>
    <t>14.</t>
  </si>
  <si>
    <t xml:space="preserve">Krabice KO68 odbočná  </t>
  </si>
  <si>
    <t>15.</t>
  </si>
  <si>
    <t xml:space="preserve">Krabice KU 68 odbočná   </t>
  </si>
  <si>
    <t>16.</t>
  </si>
  <si>
    <t>Krabice KSK 80</t>
  </si>
  <si>
    <t>17.</t>
  </si>
  <si>
    <t xml:space="preserve">Krabice KO125 odbočná  </t>
  </si>
  <si>
    <t>18.</t>
  </si>
  <si>
    <t>Svorkovnice EPS2</t>
  </si>
  <si>
    <t>19.</t>
  </si>
  <si>
    <t>Vodič CYKYLO  2x1,5  p.o.</t>
  </si>
  <si>
    <t>20.</t>
  </si>
  <si>
    <t>Vodič CYKYLO  3x1,5  p.o.</t>
  </si>
  <si>
    <t>21.</t>
  </si>
  <si>
    <t>22.</t>
  </si>
  <si>
    <t>Vodič CYKYLO  3x2,5  p.o.</t>
  </si>
  <si>
    <t>23.</t>
  </si>
  <si>
    <t>Kabel sil CYKY 3x1,5   p.o.</t>
  </si>
  <si>
    <t xml:space="preserve">m </t>
  </si>
  <si>
    <t>24.</t>
  </si>
  <si>
    <t>Kabel sil CYKY 3x2,5   p.o.</t>
  </si>
  <si>
    <t>25.</t>
  </si>
  <si>
    <t>Kabel sil CYKY 5x16   p.o.</t>
  </si>
  <si>
    <t>26.</t>
  </si>
  <si>
    <t>Vodič CY NN,VN  25  pev</t>
  </si>
  <si>
    <t>27.</t>
  </si>
  <si>
    <t>Vodič tepluvzdorný 3x1,5  pev</t>
  </si>
  <si>
    <t>28.</t>
  </si>
  <si>
    <t>Ukončení vodičů-rozváděč, zap  2,5</t>
  </si>
  <si>
    <t>29.</t>
  </si>
  <si>
    <t>Ukončení vodičů-rozváděč, zap  16</t>
  </si>
  <si>
    <t>30.</t>
  </si>
  <si>
    <t>Ukončení vodičů-rozváděč, zap  25</t>
  </si>
  <si>
    <t>31.</t>
  </si>
  <si>
    <t>Štítek označ kabel</t>
  </si>
  <si>
    <t>32.</t>
  </si>
  <si>
    <t>Montáž rozvodnic do 50kg</t>
  </si>
  <si>
    <t>33.</t>
  </si>
  <si>
    <t>Spínač nástěný sériový   venkovní</t>
  </si>
  <si>
    <t>34.</t>
  </si>
  <si>
    <t>Zásuvka domov, zapuštěná</t>
  </si>
  <si>
    <t>35.</t>
  </si>
  <si>
    <t>Zásuvka domov, v krabici venkovní</t>
  </si>
  <si>
    <t>36.</t>
  </si>
  <si>
    <t>Svít LED MIRL DI 44W</t>
  </si>
  <si>
    <t>37.</t>
  </si>
  <si>
    <t>Svít LED FAW 37W</t>
  </si>
  <si>
    <t>38.</t>
  </si>
  <si>
    <t>Svít  nouzové 5W  - Montáž</t>
  </si>
  <si>
    <t>39.</t>
  </si>
  <si>
    <t>40.</t>
  </si>
  <si>
    <t>Svít  zářivkové 36W  - Demontáž</t>
  </si>
  <si>
    <t>41.</t>
  </si>
  <si>
    <t>Svít  zářivkové 36W  - Montáž</t>
  </si>
  <si>
    <t>42.</t>
  </si>
  <si>
    <t>Svít  nouzové 5W  - Demontáž</t>
  </si>
  <si>
    <t>43.</t>
  </si>
  <si>
    <t>44.</t>
  </si>
  <si>
    <t>Poplatek za recyklaci svítidel</t>
  </si>
  <si>
    <t>45.</t>
  </si>
  <si>
    <t>Poplatek za recyklaci zdrojů</t>
  </si>
  <si>
    <t>46.</t>
  </si>
  <si>
    <t>Demontáž čidla IR</t>
  </si>
  <si>
    <t>47.</t>
  </si>
  <si>
    <t>Montáž čidla IR</t>
  </si>
  <si>
    <t>48.</t>
  </si>
  <si>
    <t>Trubka ocel závit pev ulož  16mm</t>
  </si>
  <si>
    <t>49.</t>
  </si>
  <si>
    <t>Lišta PH LHD 50x20 hranatá</t>
  </si>
  <si>
    <t>50.</t>
  </si>
  <si>
    <t>51.</t>
  </si>
  <si>
    <t>52.</t>
  </si>
  <si>
    <t>Kabel sil CYKY 2x1,5   p.o.</t>
  </si>
  <si>
    <t>53.</t>
  </si>
  <si>
    <t>Vodič koax 75-   pev</t>
  </si>
  <si>
    <t>54.</t>
  </si>
  <si>
    <t>Jistič vzd do 50A 3pól</t>
  </si>
  <si>
    <t>55.</t>
  </si>
  <si>
    <t>Demontážní práce</t>
  </si>
  <si>
    <t>56.</t>
  </si>
  <si>
    <t>Zednická výpomoc</t>
  </si>
  <si>
    <t>Spolupráce s ostatními profesemi</t>
  </si>
  <si>
    <t>Celkem část A montáže dle 21M</t>
  </si>
  <si>
    <t>57.</t>
  </si>
  <si>
    <t>Zásuvka TV+R+SAT koncová</t>
  </si>
  <si>
    <t>58.</t>
  </si>
  <si>
    <t>Zásuvka TV+R+SAT průběžná</t>
  </si>
  <si>
    <t>59.</t>
  </si>
  <si>
    <t>Kabel FTP 4x2x0,5 Cat5</t>
  </si>
  <si>
    <t>60.</t>
  </si>
  <si>
    <t>Montáž zásuvky RJ-45</t>
  </si>
  <si>
    <t>61.</t>
  </si>
  <si>
    <t>Forma do délky 0,5 kab do 5x2</t>
  </si>
  <si>
    <t>62.</t>
  </si>
  <si>
    <t>Měření zásuvek TV</t>
  </si>
  <si>
    <t>63.</t>
  </si>
  <si>
    <t>Měření zásuvek SK</t>
  </si>
  <si>
    <t>64.</t>
  </si>
  <si>
    <t>Oživení systému dataprojektem</t>
  </si>
  <si>
    <t>65.</t>
  </si>
  <si>
    <t>Montáž reproduktoru 3W</t>
  </si>
  <si>
    <t>66.</t>
  </si>
  <si>
    <t>67.</t>
  </si>
  <si>
    <t>68.</t>
  </si>
  <si>
    <t>69.</t>
  </si>
  <si>
    <t>Celkem část A montáže M22</t>
  </si>
  <si>
    <t>70.</t>
  </si>
  <si>
    <t>71.</t>
  </si>
  <si>
    <t>72.</t>
  </si>
  <si>
    <t>73.</t>
  </si>
  <si>
    <t>74.</t>
  </si>
  <si>
    <t>Celkem část A montáže dle M21, M22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</si>
  <si>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</si>
  <si>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</si>
  <si>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</si>
  <si>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</si>
  <si>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</si>
  <si>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</si>
  <si>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</si>
  <si>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</si>
  <si>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</si>
  <si>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</si>
  <si>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</si>
  <si>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</si>
  <si>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ČÁST B - NOSNÝ MATERIÁL</t>
  </si>
  <si>
    <t>Nosný materiál</t>
  </si>
  <si>
    <t>Trubka ocelová 6025  +5% prořez</t>
  </si>
  <si>
    <t>Lišta PVC LHD 20x10 hranatá  +5% prořez</t>
  </si>
  <si>
    <t>Lišta PVC LHD 40x20 hranatá  +5% prořez</t>
  </si>
  <si>
    <t>Lišta PVC LHD 60x40 hranatá  +5% prořez</t>
  </si>
  <si>
    <t>Kanál EKE 100x60  +5% prořez</t>
  </si>
  <si>
    <t>Krabice přístrojová KP EKE</t>
  </si>
  <si>
    <t>Krabice odbočná KO 68</t>
  </si>
  <si>
    <t>Krabice  KU 68</t>
  </si>
  <si>
    <t>Krabice  odbočná KO 125</t>
  </si>
  <si>
    <t>Krabice  KSK80</t>
  </si>
  <si>
    <t>Kabel CYKYLO 2Ax1,5mm2  +5% prořez</t>
  </si>
  <si>
    <t>Kabel CYKYLO 3Ax1,5mm2  +5% prořez</t>
  </si>
  <si>
    <t>Kabel CYKYLO 3Cx1,5mm2  +5% prořez</t>
  </si>
  <si>
    <t>Kabel CYKYLO 3Cx2,5mm2  +5% prořez</t>
  </si>
  <si>
    <t>Kabel CYKY 3Cx1,5mm2  +5% prořez</t>
  </si>
  <si>
    <t>Kabel CYKY 3Cx2,5mm2  +5% prořez</t>
  </si>
  <si>
    <t>Kabel CYKY 5Cx16mm2  +5% prořez</t>
  </si>
  <si>
    <t>Kabel 1-CHKE-V 3Jx1,5mm2  +5% prořez</t>
  </si>
  <si>
    <t>Vodič CY 25 zžl    +5% prořez</t>
  </si>
  <si>
    <t>Štítek PVC k označ kabelů</t>
  </si>
  <si>
    <t>Spínač 3553-05929 velkoplošný</t>
  </si>
  <si>
    <t xml:space="preserve">Zásuvka 5519A-A02357 B1 16A 250V   </t>
  </si>
  <si>
    <t xml:space="preserve">Zásuvka 5518-2929 B1 16A 250V   </t>
  </si>
  <si>
    <t>Rámeček 4 násobný 3901A-B40B</t>
  </si>
  <si>
    <t>Rámeček 5 násobný 3901A-B50B</t>
  </si>
  <si>
    <t>A-Svítidlo LED 44W MIRL DI, vč zdroje</t>
  </si>
  <si>
    <t>B-Svítidlo LED 37W FAW, vč zdroje</t>
  </si>
  <si>
    <t>N-Svítidlo LED nouzové 5W, vč zdroje</t>
  </si>
  <si>
    <t>N1-Svítidlo LED nouzové 5W, vč zdroje</t>
  </si>
  <si>
    <t>Trubka ocelová 6016  +5% prořez</t>
  </si>
  <si>
    <t>Lišta PVC LHD 50x20 hranatá  +5% prořez</t>
  </si>
  <si>
    <t>Zásuvka TV+R+SAT  koncová</t>
  </si>
  <si>
    <t>Zásuvka TV+R+SAT  průběžná</t>
  </si>
  <si>
    <t>Zásuvka RJ-45 dvojitá kompletní</t>
  </si>
  <si>
    <t>Reproduktor 100V 3W</t>
  </si>
  <si>
    <t>Kabel CYKY 2Ax1,5mm2  +5% prořez</t>
  </si>
  <si>
    <t>Vodič UTP 4 pár - kat.6  +5% prořez</t>
  </si>
  <si>
    <t>Kabel koaxiál 75 outdor +5% prořez</t>
  </si>
  <si>
    <t>Mezisoučet</t>
  </si>
  <si>
    <t>Podružný materiál</t>
  </si>
  <si>
    <t>Nosný materiál celkem</t>
  </si>
  <si>
    <t xml:space="preserve">R E K A P I T U L A C E  </t>
  </si>
  <si>
    <t>Text</t>
  </si>
  <si>
    <t>Montážní práce</t>
  </si>
  <si>
    <t>HLAVA II  -  PROVOZNÍ SOUBOR</t>
  </si>
  <si>
    <t>DODÁVKY STROJŮ A ZAŘÍZENÍ</t>
  </si>
  <si>
    <t>4.00% DOPRAVA STROJŮ A ZAŘÍZENÍ</t>
  </si>
  <si>
    <t>MONT PRÁCE DLE 21M - ÚHRN</t>
  </si>
  <si>
    <t>NOSNÝ MATERIÁL DLE 21M - ÚHRN (VČETNĚ PODRUŽNÝ)</t>
  </si>
  <si>
    <t xml:space="preserve">DEMONTÁŽE DLE 21M </t>
  </si>
  <si>
    <t xml:space="preserve">MONTÁŽE DLE 22M </t>
  </si>
  <si>
    <t>1.00 % PPV A PPP NA MONT PRÁCE</t>
  </si>
  <si>
    <t>1.00 % PPV A PPP NA MATERIÁL</t>
  </si>
  <si>
    <t>6.00 % PPV A PPP NA MONT PRÁCE</t>
  </si>
  <si>
    <t>6.00 % PPV A PPP NA MATERIÁL</t>
  </si>
  <si>
    <t>1.30% HORIZONT.PŘESUN STROJŮ A ZAŘÍZENÍ</t>
  </si>
  <si>
    <t>ZÁKLADNÍ ROZPOČTOVÉ NÁKLADY</t>
  </si>
  <si>
    <t>HLAVA II (III) - ÚHRN</t>
  </si>
  <si>
    <t>MEZISOUČET DODÁVKA + MATERIÁL + MONTÁŽE</t>
  </si>
  <si>
    <t>HLAVA VI  -  VEDLEJŠÍ ROZPOČTOVÉ NÁKLADY</t>
  </si>
  <si>
    <t>4,20 GZS NA STAVEBNÍ OBJEKTY</t>
  </si>
  <si>
    <t>4,20 GZS NA STAVEBNÍ OBJEKTY Z MATERIÁLU</t>
  </si>
  <si>
    <t xml:space="preserve">1.60 % NA PROVOZNÍ VLIVY </t>
  </si>
  <si>
    <t xml:space="preserve">1.60 % PROVOZNÍ VLIVY NA STAVEB OBJEKTY  </t>
  </si>
  <si>
    <t>HLAVA VI - VEDLEJŠÍ ROZPOČTOVÉ NÁKLADY - ÚHRN</t>
  </si>
  <si>
    <t>HLAVA XI - NÁKLADY HRAZ. Z PROVOZNÍCH PROSTŘEDKŮ INVESTORA</t>
  </si>
  <si>
    <t>HZS - VÝCHOZÍ REVIZE</t>
  </si>
  <si>
    <t>HLAVA XI - ÚHRN</t>
  </si>
  <si>
    <t>ROZPOČET CELKEM BEZ DPH</t>
  </si>
  <si>
    <t>ROZPOČET CELKEM BEZ DPH ÚHRN</t>
  </si>
  <si>
    <t>Výpočet daně z přidané hodnoty</t>
  </si>
  <si>
    <t>ROZPOČET CELKEM VČETNĚ DPH</t>
  </si>
  <si>
    <t>Rozšíření kapacity ZŠ Bohumínská 1082, k.ú. Slezská Ostrava</t>
  </si>
  <si>
    <t>24. 5. 2019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</si>
</sst>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dd\.mm\.yyyy"/>
    <numFmt numFmtId="168" formatCode="#,##0.00%"/>
    <numFmt numFmtId="169" formatCode="#,##0.00000"/>
    <numFmt numFmtId="170" formatCode="#,##0.000"/>
  </numFmts>
  <fonts count="7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20"/>
      <name val="Arial CE"/>
      <family val="0"/>
    </font>
    <font>
      <i/>
      <sz val="8"/>
      <color indexed="12"/>
      <name val="Arial CE"/>
      <family val="0"/>
    </font>
    <font>
      <sz val="8"/>
      <color indexed="6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48"/>
      <name val="Arial CE"/>
      <family val="0"/>
    </font>
    <font>
      <sz val="8"/>
      <color indexed="55"/>
      <name val="Arial CE"/>
      <family val="0"/>
    </font>
    <font>
      <sz val="10"/>
      <color indexed="63"/>
      <name val="Arial CE"/>
      <family val="0"/>
    </font>
    <font>
      <b/>
      <sz val="12"/>
      <color indexed="16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9"/>
      <color indexed="55"/>
      <name val="Arial CE"/>
      <family val="0"/>
    </font>
    <font>
      <sz val="10"/>
      <color indexed="55"/>
      <name val="Arial CE"/>
      <family val="0"/>
    </font>
    <font>
      <sz val="8"/>
      <color indexed="16"/>
      <name val="Arial CE"/>
      <family val="0"/>
    </font>
    <font>
      <sz val="8"/>
      <color indexed="56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3366FF"/>
      <name val="Arial CE"/>
      <family val="0"/>
    </font>
    <font>
      <sz val="8"/>
      <color rgb="FF969696"/>
      <name val="Arial CE"/>
      <family val="0"/>
    </font>
    <font>
      <sz val="10"/>
      <color rgb="FF464646"/>
      <name val="Arial CE"/>
      <family val="0"/>
    </font>
    <font>
      <b/>
      <sz val="12"/>
      <color rgb="FF960000"/>
      <name val="Arial CE"/>
      <family val="0"/>
    </font>
    <font>
      <b/>
      <sz val="12"/>
      <color rgb="FF800000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9"/>
      <color rgb="FF969696"/>
      <name val="Arial CE"/>
      <family val="0"/>
    </font>
    <font>
      <sz val="10"/>
      <color rgb="FF969696"/>
      <name val="Arial CE"/>
      <family val="0"/>
    </font>
    <font>
      <sz val="8"/>
      <color rgb="FF960000"/>
      <name val="Arial CE"/>
      <family val="0"/>
    </font>
    <font>
      <sz val="8"/>
      <color rgb="FF003366"/>
      <name val="Arial CE"/>
      <family val="0"/>
    </font>
    <font>
      <i/>
      <sz val="8"/>
      <color rgb="FF0000FF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0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4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37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66" fontId="6" fillId="0" borderId="0" xfId="0" applyNumberFormat="1" applyFont="1" applyAlignment="1">
      <alignment horizontal="right"/>
    </xf>
    <xf numFmtId="39" fontId="6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7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6" fontId="4" fillId="0" borderId="11" xfId="0" applyNumberFormat="1" applyFont="1" applyBorder="1" applyAlignment="1">
      <alignment horizontal="right"/>
    </xf>
    <xf numFmtId="39" fontId="4" fillId="0" borderId="11" xfId="0" applyNumberFormat="1" applyFont="1" applyBorder="1" applyAlignment="1">
      <alignment horizontal="right"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wrapText="1"/>
    </xf>
    <xf numFmtId="166" fontId="10" fillId="0" borderId="11" xfId="0" applyNumberFormat="1" applyFont="1" applyBorder="1" applyAlignment="1">
      <alignment horizontal="right"/>
    </xf>
    <xf numFmtId="39" fontId="10" fillId="0" borderId="11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6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3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6" fontId="12" fillId="0" borderId="0" xfId="0" applyNumberFormat="1" applyFont="1" applyAlignment="1">
      <alignment horizontal="right"/>
    </xf>
    <xf numFmtId="39" fontId="12" fillId="0" borderId="0" xfId="0" applyNumberFormat="1" applyFont="1" applyAlignment="1">
      <alignment horizontal="right"/>
    </xf>
    <xf numFmtId="39" fontId="10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39" fontId="5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39" fontId="6" fillId="0" borderId="0" xfId="0" applyNumberFormat="1" applyFont="1" applyFill="1" applyAlignment="1">
      <alignment horizontal="right"/>
    </xf>
    <xf numFmtId="39" fontId="7" fillId="0" borderId="0" xfId="0" applyNumberFormat="1" applyFont="1" applyFill="1" applyAlignment="1">
      <alignment horizontal="right"/>
    </xf>
    <xf numFmtId="39" fontId="4" fillId="0" borderId="11" xfId="0" applyNumberFormat="1" applyFont="1" applyFill="1" applyBorder="1" applyAlignment="1">
      <alignment horizontal="right"/>
    </xf>
    <xf numFmtId="39" fontId="8" fillId="0" borderId="0" xfId="0" applyNumberFormat="1" applyFont="1" applyFill="1" applyAlignment="1">
      <alignment horizontal="right"/>
    </xf>
    <xf numFmtId="39" fontId="9" fillId="0" borderId="0" xfId="0" applyNumberFormat="1" applyFont="1" applyFill="1" applyAlignment="1">
      <alignment horizontal="right"/>
    </xf>
    <xf numFmtId="39" fontId="11" fillId="0" borderId="0" xfId="0" applyNumberFormat="1" applyFont="1" applyFill="1" applyAlignment="1">
      <alignment horizontal="right"/>
    </xf>
    <xf numFmtId="39" fontId="12" fillId="0" borderId="0" xfId="0" applyNumberFormat="1" applyFont="1" applyFill="1" applyAlignment="1">
      <alignment horizontal="right"/>
    </xf>
    <xf numFmtId="39" fontId="0" fillId="0" borderId="0" xfId="0" applyNumberFormat="1" applyFill="1" applyAlignment="1">
      <alignment horizontal="right" vertical="top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62" fillId="0" borderId="0" xfId="0" applyFont="1" applyAlignment="1" applyProtection="1">
      <alignment horizontal="left" vertical="center"/>
      <protection/>
    </xf>
    <xf numFmtId="0" fontId="6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167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6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4" fontId="65" fillId="0" borderId="0" xfId="0" applyNumberFormat="1" applyFont="1" applyAlignment="1" applyProtection="1">
      <alignment vertical="center"/>
      <protection/>
    </xf>
    <xf numFmtId="0" fontId="63" fillId="0" borderId="0" xfId="0" applyFont="1" applyAlignment="1" applyProtection="1">
      <alignment horizontal="right" vertical="center"/>
      <protection/>
    </xf>
    <xf numFmtId="4" fontId="63" fillId="0" borderId="0" xfId="0" applyNumberFormat="1" applyFont="1" applyAlignment="1" applyProtection="1">
      <alignment vertical="center"/>
      <protection/>
    </xf>
    <xf numFmtId="168" fontId="63" fillId="0" borderId="0" xfId="0" applyNumberFormat="1" applyFont="1" applyAlignment="1" applyProtection="1">
      <alignment horizontal="right" vertical="center"/>
      <protection/>
    </xf>
    <xf numFmtId="0" fontId="0" fillId="34" borderId="0" xfId="0" applyFill="1" applyAlignment="1" applyProtection="1">
      <alignment vertical="center"/>
      <protection/>
    </xf>
    <xf numFmtId="0" fontId="15" fillId="34" borderId="16" xfId="0" applyFont="1" applyFill="1" applyBorder="1" applyAlignment="1" applyProtection="1">
      <alignment horizontal="left" vertical="center"/>
      <protection/>
    </xf>
    <xf numFmtId="0" fontId="0" fillId="34" borderId="17" xfId="0" applyFill="1" applyBorder="1" applyAlignment="1" applyProtection="1">
      <alignment vertical="center"/>
      <protection/>
    </xf>
    <xf numFmtId="0" fontId="15" fillId="34" borderId="17" xfId="0" applyFont="1" applyFill="1" applyBorder="1" applyAlignment="1" applyProtection="1">
      <alignment horizontal="right" vertical="center"/>
      <protection/>
    </xf>
    <xf numFmtId="0" fontId="15" fillId="34" borderId="17" xfId="0" applyFont="1" applyFill="1" applyBorder="1" applyAlignment="1" applyProtection="1">
      <alignment horizontal="center" vertical="center"/>
      <protection/>
    </xf>
    <xf numFmtId="4" fontId="15" fillId="34" borderId="17" xfId="0" applyNumberFormat="1" applyFont="1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6" fillId="34" borderId="0" xfId="0" applyFont="1" applyFill="1" applyAlignment="1" applyProtection="1">
      <alignment horizontal="left" vertical="center"/>
      <protection/>
    </xf>
    <xf numFmtId="0" fontId="16" fillId="34" borderId="0" xfId="0" applyFont="1" applyFill="1" applyAlignment="1" applyProtection="1">
      <alignment horizontal="right" vertical="center"/>
      <protection/>
    </xf>
    <xf numFmtId="0" fontId="66" fillId="0" borderId="0" xfId="0" applyFont="1" applyAlignment="1" applyProtection="1">
      <alignment horizontal="left" vertical="center"/>
      <protection/>
    </xf>
    <xf numFmtId="0" fontId="67" fillId="0" borderId="0" xfId="0" applyFont="1" applyAlignment="1" applyProtection="1">
      <alignment vertical="center"/>
      <protection/>
    </xf>
    <xf numFmtId="0" fontId="67" fillId="0" borderId="14" xfId="0" applyFont="1" applyBorder="1" applyAlignment="1" applyProtection="1">
      <alignment vertical="center"/>
      <protection/>
    </xf>
    <xf numFmtId="0" fontId="67" fillId="0" borderId="21" xfId="0" applyFont="1" applyBorder="1" applyAlignment="1" applyProtection="1">
      <alignment horizontal="left" vertical="center"/>
      <protection/>
    </xf>
    <xf numFmtId="0" fontId="67" fillId="0" borderId="21" xfId="0" applyFont="1" applyBorder="1" applyAlignment="1" applyProtection="1">
      <alignment vertical="center"/>
      <protection/>
    </xf>
    <xf numFmtId="4" fontId="67" fillId="0" borderId="21" xfId="0" applyNumberFormat="1" applyFont="1" applyBorder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68" fillId="0" borderId="14" xfId="0" applyFont="1" applyBorder="1" applyAlignment="1" applyProtection="1">
      <alignment vertical="center"/>
      <protection/>
    </xf>
    <xf numFmtId="0" fontId="68" fillId="0" borderId="21" xfId="0" applyFont="1" applyBorder="1" applyAlignment="1" applyProtection="1">
      <alignment horizontal="left" vertical="center"/>
      <protection/>
    </xf>
    <xf numFmtId="0" fontId="68" fillId="0" borderId="21" xfId="0" applyFont="1" applyBorder="1" applyAlignment="1" applyProtection="1">
      <alignment vertical="center"/>
      <protection/>
    </xf>
    <xf numFmtId="4" fontId="68" fillId="0" borderId="21" xfId="0" applyNumberFormat="1" applyFont="1" applyBorder="1" applyAlignment="1" applyProtection="1">
      <alignment vertical="center"/>
      <protection/>
    </xf>
    <xf numFmtId="4" fontId="66" fillId="0" borderId="0" xfId="0" applyNumberFormat="1" applyFont="1" applyAlignment="1" applyProtection="1">
      <alignment vertical="center"/>
      <protection/>
    </xf>
    <xf numFmtId="0" fontId="69" fillId="0" borderId="0" xfId="0" applyFont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4" fontId="68" fillId="0" borderId="0" xfId="0" applyNumberFormat="1" applyFont="1" applyAlignment="1">
      <alignment vertical="center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65" fillId="34" borderId="0" xfId="0" applyFont="1" applyFill="1" applyAlignment="1" applyProtection="1">
      <alignment horizontal="left" vertical="center"/>
      <protection/>
    </xf>
    <xf numFmtId="4" fontId="65" fillId="34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16" fillId="34" borderId="22" xfId="0" applyFont="1" applyFill="1" applyBorder="1" applyAlignment="1" applyProtection="1">
      <alignment horizontal="center" vertical="center" wrapText="1"/>
      <protection/>
    </xf>
    <xf numFmtId="0" fontId="16" fillId="34" borderId="23" xfId="0" applyFont="1" applyFill="1" applyBorder="1" applyAlignment="1" applyProtection="1">
      <alignment horizontal="center" vertical="center" wrapText="1"/>
      <protection/>
    </xf>
    <xf numFmtId="0" fontId="16" fillId="34" borderId="24" xfId="0" applyFont="1" applyFill="1" applyBorder="1" applyAlignment="1" applyProtection="1">
      <alignment horizontal="center" vertical="center" wrapText="1"/>
      <protection/>
    </xf>
    <xf numFmtId="0" fontId="16" fillId="34" borderId="0" xfId="0" applyFont="1" applyFill="1" applyAlignment="1" applyProtection="1">
      <alignment horizontal="center" vertical="center" wrapText="1"/>
      <protection/>
    </xf>
    <xf numFmtId="0" fontId="69" fillId="0" borderId="22" xfId="0" applyFont="1" applyBorder="1" applyAlignment="1" applyProtection="1">
      <alignment horizontal="center" vertical="center" wrapText="1"/>
      <protection/>
    </xf>
    <xf numFmtId="0" fontId="69" fillId="0" borderId="23" xfId="0" applyFont="1" applyBorder="1" applyAlignment="1" applyProtection="1">
      <alignment horizontal="center" vertical="center" wrapText="1"/>
      <protection/>
    </xf>
    <xf numFmtId="0" fontId="69" fillId="0" borderId="24" xfId="0" applyFont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 horizontal="left" vertical="center"/>
      <protection/>
    </xf>
    <xf numFmtId="4" fontId="65" fillId="0" borderId="0" xfId="0" applyNumberFormat="1" applyFont="1" applyAlignment="1" applyProtection="1">
      <alignment/>
      <protection/>
    </xf>
    <xf numFmtId="0" fontId="0" fillId="0" borderId="25" xfId="0" applyBorder="1" applyAlignment="1" applyProtection="1">
      <alignment vertical="center"/>
      <protection/>
    </xf>
    <xf numFmtId="169" fontId="71" fillId="0" borderId="15" xfId="0" applyNumberFormat="1" applyFont="1" applyBorder="1" applyAlignment="1" applyProtection="1">
      <alignment/>
      <protection/>
    </xf>
    <xf numFmtId="169" fontId="71" fillId="0" borderId="26" xfId="0" applyNumberFormat="1" applyFont="1" applyBorder="1" applyAlignment="1" applyProtection="1">
      <alignment/>
      <protection/>
    </xf>
    <xf numFmtId="4" fontId="3" fillId="0" borderId="0" xfId="0" applyNumberFormat="1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72" fillId="0" borderId="14" xfId="0" applyFont="1" applyBorder="1" applyAlignment="1" applyProtection="1">
      <alignment/>
      <protection/>
    </xf>
    <xf numFmtId="0" fontId="72" fillId="0" borderId="0" xfId="0" applyFont="1" applyAlignment="1" applyProtection="1">
      <alignment horizontal="left"/>
      <protection/>
    </xf>
    <xf numFmtId="0" fontId="67" fillId="0" borderId="0" xfId="0" applyFont="1" applyAlignment="1" applyProtection="1">
      <alignment horizontal="left"/>
      <protection/>
    </xf>
    <xf numFmtId="4" fontId="67" fillId="0" borderId="0" xfId="0" applyNumberFormat="1" applyFont="1" applyAlignment="1" applyProtection="1">
      <alignment/>
      <protection/>
    </xf>
    <xf numFmtId="0" fontId="72" fillId="0" borderId="27" xfId="0" applyFont="1" applyBorder="1" applyAlignment="1" applyProtection="1">
      <alignment/>
      <protection/>
    </xf>
    <xf numFmtId="169" fontId="72" fillId="0" borderId="0" xfId="0" applyNumberFormat="1" applyFont="1" applyAlignment="1" applyProtection="1">
      <alignment/>
      <protection/>
    </xf>
    <xf numFmtId="169" fontId="72" fillId="0" borderId="28" xfId="0" applyNumberFormat="1" applyFont="1" applyBorder="1" applyAlignment="1" applyProtection="1">
      <alignment/>
      <protection/>
    </xf>
    <xf numFmtId="0" fontId="72" fillId="0" borderId="0" xfId="0" applyFont="1" applyAlignment="1" applyProtection="1">
      <alignment horizontal="center"/>
      <protection/>
    </xf>
    <xf numFmtId="4" fontId="72" fillId="0" borderId="0" xfId="0" applyNumberFormat="1" applyFont="1" applyAlignment="1" applyProtection="1">
      <alignment vertical="center"/>
      <protection/>
    </xf>
    <xf numFmtId="0" fontId="68" fillId="0" borderId="0" xfId="0" applyFont="1" applyAlignment="1" applyProtection="1">
      <alignment horizontal="left"/>
      <protection/>
    </xf>
    <xf numFmtId="4" fontId="68" fillId="0" borderId="0" xfId="0" applyNumberFormat="1" applyFont="1" applyAlignment="1" applyProtection="1">
      <alignment/>
      <protection/>
    </xf>
    <xf numFmtId="0" fontId="0" fillId="0" borderId="29" xfId="0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170" fontId="0" fillId="0" borderId="29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0" fontId="63" fillId="0" borderId="27" xfId="0" applyFont="1" applyBorder="1" applyAlignment="1" applyProtection="1">
      <alignment horizontal="left" vertical="center"/>
      <protection/>
    </xf>
    <xf numFmtId="0" fontId="63" fillId="0" borderId="0" xfId="0" applyFont="1" applyAlignment="1" applyProtection="1">
      <alignment horizontal="center" vertical="center"/>
      <protection/>
    </xf>
    <xf numFmtId="169" fontId="63" fillId="0" borderId="0" xfId="0" applyNumberFormat="1" applyFont="1" applyAlignment="1" applyProtection="1">
      <alignment vertical="center"/>
      <protection/>
    </xf>
    <xf numFmtId="169" fontId="63" fillId="0" borderId="28" xfId="0" applyNumberFormat="1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73" fillId="0" borderId="29" xfId="0" applyFont="1" applyBorder="1" applyAlignment="1">
      <alignment horizontal="center" vertical="center"/>
    </xf>
    <xf numFmtId="49" fontId="73" fillId="0" borderId="29" xfId="0" applyNumberFormat="1" applyFont="1" applyBorder="1" applyAlignment="1">
      <alignment horizontal="left" vertical="center" wrapText="1"/>
    </xf>
    <xf numFmtId="0" fontId="73" fillId="0" borderId="29" xfId="0" applyFont="1" applyBorder="1" applyAlignment="1">
      <alignment horizontal="left" vertical="center" wrapText="1"/>
    </xf>
    <xf numFmtId="0" fontId="73" fillId="0" borderId="29" xfId="0" applyFont="1" applyBorder="1" applyAlignment="1">
      <alignment horizontal="center" vertical="center" wrapText="1"/>
    </xf>
    <xf numFmtId="170" fontId="73" fillId="0" borderId="29" xfId="0" applyNumberFormat="1" applyFont="1" applyBorder="1" applyAlignment="1">
      <alignment vertical="center"/>
    </xf>
    <xf numFmtId="4" fontId="73" fillId="0" borderId="29" xfId="0" applyNumberFormat="1" applyFont="1" applyBorder="1" applyAlignment="1">
      <alignment vertical="center"/>
    </xf>
    <xf numFmtId="0" fontId="73" fillId="0" borderId="14" xfId="0" applyFont="1" applyBorder="1" applyAlignment="1" applyProtection="1">
      <alignment vertical="center"/>
      <protection/>
    </xf>
    <xf numFmtId="0" fontId="73" fillId="0" borderId="27" xfId="0" applyFont="1" applyBorder="1" applyAlignment="1" applyProtection="1">
      <alignment horizontal="left"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63" fillId="0" borderId="30" xfId="0" applyFont="1" applyBorder="1" applyAlignment="1" applyProtection="1">
      <alignment horizontal="left" vertical="center"/>
      <protection/>
    </xf>
    <xf numFmtId="0" fontId="63" fillId="0" borderId="21" xfId="0" applyFont="1" applyBorder="1" applyAlignment="1" applyProtection="1">
      <alignment horizontal="center" vertical="center"/>
      <protection/>
    </xf>
    <xf numFmtId="169" fontId="63" fillId="0" borderId="21" xfId="0" applyNumberFormat="1" applyFont="1" applyBorder="1" applyAlignment="1" applyProtection="1">
      <alignment vertical="center"/>
      <protection/>
    </xf>
    <xf numFmtId="169" fontId="63" fillId="0" borderId="31" xfId="0" applyNumberFormat="1" applyFont="1" applyBorder="1" applyAlignment="1" applyProtection="1">
      <alignment vertical="center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22" fontId="0" fillId="0" borderId="33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16" fillId="35" borderId="38" xfId="0" applyFont="1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14" fillId="35" borderId="38" xfId="0" applyFont="1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36" borderId="40" xfId="0" applyFill="1" applyBorder="1" applyAlignment="1" applyProtection="1">
      <alignment/>
      <protection/>
    </xf>
    <xf numFmtId="0" fontId="16" fillId="36" borderId="41" xfId="0" applyFont="1" applyFill="1" applyBorder="1" applyAlignment="1" applyProtection="1">
      <alignment/>
      <protection/>
    </xf>
    <xf numFmtId="0" fontId="0" fillId="36" borderId="41" xfId="0" applyFill="1" applyBorder="1" applyAlignment="1" applyProtection="1">
      <alignment/>
      <protection/>
    </xf>
    <xf numFmtId="0" fontId="0" fillId="36" borderId="42" xfId="0" applyFill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 horizontal="right"/>
      <protection/>
    </xf>
    <xf numFmtId="0" fontId="16" fillId="0" borderId="47" xfId="0" applyFont="1" applyBorder="1" applyAlignment="1" applyProtection="1">
      <alignment horizontal="right"/>
      <protection/>
    </xf>
    <xf numFmtId="0" fontId="16" fillId="0" borderId="47" xfId="0" applyFont="1" applyBorder="1" applyAlignment="1" applyProtection="1">
      <alignment horizontal="left"/>
      <protection/>
    </xf>
    <xf numFmtId="0" fontId="16" fillId="0" borderId="47" xfId="0" applyFont="1" applyBorder="1" applyAlignment="1" applyProtection="1">
      <alignment/>
      <protection/>
    </xf>
    <xf numFmtId="2" fontId="0" fillId="0" borderId="47" xfId="0" applyNumberFormat="1" applyBorder="1" applyAlignment="1" applyProtection="1">
      <alignment/>
      <protection/>
    </xf>
    <xf numFmtId="2" fontId="0" fillId="0" borderId="48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0" fillId="0" borderId="47" xfId="0" applyBorder="1" applyAlignment="1" applyProtection="1">
      <alignment/>
      <protection/>
    </xf>
    <xf numFmtId="0" fontId="16" fillId="37" borderId="47" xfId="0" applyFont="1" applyFill="1" applyBorder="1" applyAlignment="1" applyProtection="1">
      <alignment/>
      <protection/>
    </xf>
    <xf numFmtId="0" fontId="16" fillId="37" borderId="47" xfId="0" applyFont="1" applyFill="1" applyBorder="1" applyAlignment="1" applyProtection="1">
      <alignment horizontal="left"/>
      <protection/>
    </xf>
    <xf numFmtId="0" fontId="0" fillId="37" borderId="47" xfId="0" applyFill="1" applyBorder="1" applyAlignment="1" applyProtection="1">
      <alignment/>
      <protection/>
    </xf>
    <xf numFmtId="2" fontId="0" fillId="37" borderId="49" xfId="0" applyNumberFormat="1" applyFill="1" applyBorder="1" applyAlignment="1" applyProtection="1">
      <alignment/>
      <protection/>
    </xf>
    <xf numFmtId="2" fontId="12" fillId="37" borderId="50" xfId="0" applyNumberFormat="1" applyFont="1" applyFill="1" applyBorder="1" applyAlignment="1" applyProtection="1">
      <alignment/>
      <protection/>
    </xf>
    <xf numFmtId="2" fontId="0" fillId="37" borderId="51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6" fillId="0" borderId="47" xfId="0" applyFont="1" applyBorder="1" applyAlignment="1" applyProtection="1">
      <alignment/>
      <protection/>
    </xf>
    <xf numFmtId="2" fontId="16" fillId="0" borderId="47" xfId="0" applyNumberFormat="1" applyFont="1" applyBorder="1" applyAlignment="1" applyProtection="1">
      <alignment/>
      <protection/>
    </xf>
    <xf numFmtId="2" fontId="16" fillId="0" borderId="48" xfId="0" applyNumberFormat="1" applyFont="1" applyBorder="1" applyAlignment="1" applyProtection="1">
      <alignment/>
      <protection/>
    </xf>
    <xf numFmtId="0" fontId="0" fillId="0" borderId="52" xfId="0" applyBorder="1" applyAlignment="1" applyProtection="1">
      <alignment horizontal="right"/>
      <protection/>
    </xf>
    <xf numFmtId="0" fontId="16" fillId="0" borderId="53" xfId="0" applyFon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2" fontId="14" fillId="0" borderId="53" xfId="0" applyNumberFormat="1" applyFont="1" applyBorder="1" applyAlignment="1" applyProtection="1">
      <alignment/>
      <protection/>
    </xf>
    <xf numFmtId="2" fontId="14" fillId="0" borderId="54" xfId="0" applyNumberFormat="1" applyFont="1" applyBorder="1" applyAlignment="1" applyProtection="1">
      <alignment/>
      <protection/>
    </xf>
    <xf numFmtId="0" fontId="0" fillId="0" borderId="55" xfId="0" applyBorder="1" applyAlignment="1" applyProtection="1">
      <alignment horizontal="right"/>
      <protection/>
    </xf>
    <xf numFmtId="0" fontId="16" fillId="36" borderId="47" xfId="0" applyFont="1" applyFill="1" applyBorder="1" applyAlignment="1" applyProtection="1">
      <alignment/>
      <protection/>
    </xf>
    <xf numFmtId="0" fontId="14" fillId="36" borderId="47" xfId="0" applyFont="1" applyFill="1" applyBorder="1" applyAlignment="1" applyProtection="1">
      <alignment horizontal="left"/>
      <protection/>
    </xf>
    <xf numFmtId="0" fontId="0" fillId="36" borderId="47" xfId="0" applyFill="1" applyBorder="1" applyAlignment="1" applyProtection="1">
      <alignment/>
      <protection/>
    </xf>
    <xf numFmtId="2" fontId="0" fillId="36" borderId="47" xfId="0" applyNumberFormat="1" applyFill="1" applyBorder="1" applyAlignment="1" applyProtection="1">
      <alignment/>
      <protection/>
    </xf>
    <xf numFmtId="2" fontId="0" fillId="36" borderId="49" xfId="0" applyNumberFormat="1" applyFill="1" applyBorder="1" applyAlignment="1" applyProtection="1">
      <alignment/>
      <protection/>
    </xf>
    <xf numFmtId="2" fontId="14" fillId="36" borderId="50" xfId="0" applyNumberFormat="1" applyFont="1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2" fontId="16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2" fontId="16" fillId="0" borderId="47" xfId="0" applyNumberFormat="1" applyFont="1" applyBorder="1" applyAlignment="1" applyProtection="1">
      <alignment/>
      <protection/>
    </xf>
    <xf numFmtId="2" fontId="16" fillId="0" borderId="48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38" borderId="59" xfId="0" applyFill="1" applyBorder="1" applyAlignment="1" applyProtection="1">
      <alignment/>
      <protection/>
    </xf>
    <xf numFmtId="0" fontId="16" fillId="38" borderId="60" xfId="0" applyFont="1" applyFill="1" applyBorder="1" applyAlignment="1" applyProtection="1">
      <alignment/>
      <protection/>
    </xf>
    <xf numFmtId="0" fontId="0" fillId="38" borderId="60" xfId="0" applyFill="1" applyBorder="1" applyAlignment="1" applyProtection="1">
      <alignment/>
      <protection/>
    </xf>
    <xf numFmtId="0" fontId="0" fillId="38" borderId="51" xfId="0" applyFill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16" fillId="0" borderId="6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16" fillId="0" borderId="53" xfId="0" applyFont="1" applyBorder="1" applyAlignment="1" applyProtection="1">
      <alignment horizontal="left"/>
      <protection/>
    </xf>
    <xf numFmtId="2" fontId="0" fillId="0" borderId="53" xfId="0" applyNumberFormat="1" applyBorder="1" applyAlignment="1" applyProtection="1">
      <alignment/>
      <protection/>
    </xf>
    <xf numFmtId="2" fontId="0" fillId="0" borderId="54" xfId="0" applyNumberFormat="1" applyBorder="1" applyAlignment="1" applyProtection="1">
      <alignment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7" xfId="0" applyFont="1" applyBorder="1" applyAlignment="1" applyProtection="1">
      <alignment/>
      <protection/>
    </xf>
    <xf numFmtId="2" fontId="14" fillId="0" borderId="47" xfId="0" applyNumberFormat="1" applyFont="1" applyBorder="1" applyAlignment="1" applyProtection="1">
      <alignment/>
      <protection/>
    </xf>
    <xf numFmtId="0" fontId="14" fillId="0" borderId="47" xfId="0" applyFont="1" applyBorder="1" applyAlignment="1" applyProtection="1">
      <alignment/>
      <protection/>
    </xf>
    <xf numFmtId="2" fontId="14" fillId="0" borderId="48" xfId="0" applyNumberFormat="1" applyFont="1" applyBorder="1" applyAlignment="1" applyProtection="1">
      <alignment/>
      <protection/>
    </xf>
    <xf numFmtId="2" fontId="16" fillId="0" borderId="64" xfId="0" applyNumberFormat="1" applyFont="1" applyBorder="1" applyAlignment="1" applyProtection="1">
      <alignment/>
      <protection/>
    </xf>
    <xf numFmtId="0" fontId="16" fillId="38" borderId="47" xfId="0" applyFont="1" applyFill="1" applyBorder="1" applyAlignment="1" applyProtection="1">
      <alignment/>
      <protection/>
    </xf>
    <xf numFmtId="0" fontId="2" fillId="38" borderId="47" xfId="0" applyFont="1" applyFill="1" applyBorder="1" applyAlignment="1" applyProtection="1">
      <alignment horizontal="left"/>
      <protection/>
    </xf>
    <xf numFmtId="0" fontId="2" fillId="38" borderId="47" xfId="0" applyFont="1" applyFill="1" applyBorder="1" applyAlignment="1" applyProtection="1">
      <alignment/>
      <protection/>
    </xf>
    <xf numFmtId="2" fontId="2" fillId="38" borderId="47" xfId="0" applyNumberFormat="1" applyFont="1" applyFill="1" applyBorder="1" applyAlignment="1" applyProtection="1">
      <alignment/>
      <protection/>
    </xf>
    <xf numFmtId="0" fontId="2" fillId="38" borderId="49" xfId="0" applyFont="1" applyFill="1" applyBorder="1" applyAlignment="1" applyProtection="1">
      <alignment/>
      <protection/>
    </xf>
    <xf numFmtId="2" fontId="14" fillId="38" borderId="50" xfId="0" applyNumberFormat="1" applyFont="1" applyFill="1" applyBorder="1" applyAlignment="1" applyProtection="1">
      <alignment/>
      <protection/>
    </xf>
    <xf numFmtId="2" fontId="2" fillId="0" borderId="47" xfId="0" applyNumberFormat="1" applyFont="1" applyBorder="1" applyAlignment="1" applyProtection="1">
      <alignment/>
      <protection/>
    </xf>
    <xf numFmtId="0" fontId="0" fillId="39" borderId="52" xfId="0" applyFill="1" applyBorder="1" applyAlignment="1" applyProtection="1">
      <alignment/>
      <protection/>
    </xf>
    <xf numFmtId="0" fontId="16" fillId="39" borderId="53" xfId="0" applyFont="1" applyFill="1" applyBorder="1" applyAlignment="1" applyProtection="1">
      <alignment/>
      <protection/>
    </xf>
    <xf numFmtId="0" fontId="15" fillId="39" borderId="53" xfId="0" applyFont="1" applyFill="1" applyBorder="1" applyAlignment="1" applyProtection="1">
      <alignment/>
      <protection/>
    </xf>
    <xf numFmtId="0" fontId="0" fillId="39" borderId="53" xfId="0" applyFill="1" applyBorder="1" applyAlignment="1" applyProtection="1">
      <alignment/>
      <protection/>
    </xf>
    <xf numFmtId="0" fontId="0" fillId="39" borderId="54" xfId="0" applyFill="1" applyBorder="1" applyAlignment="1" applyProtection="1">
      <alignment/>
      <protection/>
    </xf>
    <xf numFmtId="0" fontId="16" fillId="0" borderId="57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4" fillId="0" borderId="47" xfId="0" applyFont="1" applyBorder="1" applyAlignment="1" applyProtection="1">
      <alignment/>
      <protection/>
    </xf>
    <xf numFmtId="2" fontId="2" fillId="0" borderId="48" xfId="0" applyNumberFormat="1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3" fillId="0" borderId="44" xfId="0" applyFont="1" applyBorder="1" applyAlignment="1" applyProtection="1">
      <alignment/>
      <protection/>
    </xf>
    <xf numFmtId="0" fontId="16" fillId="0" borderId="46" xfId="0" applyFont="1" applyBorder="1" applyAlignment="1" applyProtection="1">
      <alignment/>
      <protection/>
    </xf>
    <xf numFmtId="2" fontId="16" fillId="0" borderId="65" xfId="0" applyNumberFormat="1" applyFont="1" applyBorder="1" applyAlignment="1" applyProtection="1">
      <alignment/>
      <protection/>
    </xf>
    <xf numFmtId="2" fontId="14" fillId="0" borderId="64" xfId="0" applyNumberFormat="1" applyFont="1" applyBorder="1" applyAlignment="1" applyProtection="1">
      <alignment/>
      <protection/>
    </xf>
    <xf numFmtId="0" fontId="0" fillId="35" borderId="46" xfId="0" applyFill="1" applyBorder="1" applyAlignment="1" applyProtection="1">
      <alignment/>
      <protection/>
    </xf>
    <xf numFmtId="0" fontId="4" fillId="35" borderId="47" xfId="0" applyFont="1" applyFill="1" applyBorder="1" applyAlignment="1" applyProtection="1">
      <alignment/>
      <protection/>
    </xf>
    <xf numFmtId="0" fontId="16" fillId="35" borderId="47" xfId="0" applyFont="1" applyFill="1" applyBorder="1" applyAlignment="1" applyProtection="1">
      <alignment/>
      <protection/>
    </xf>
    <xf numFmtId="2" fontId="16" fillId="35" borderId="49" xfId="0" applyNumberFormat="1" applyFont="1" applyFill="1" applyBorder="1" applyAlignment="1" applyProtection="1">
      <alignment/>
      <protection/>
    </xf>
    <xf numFmtId="2" fontId="2" fillId="35" borderId="50" xfId="0" applyNumberFormat="1" applyFont="1" applyFill="1" applyBorder="1" applyAlignment="1" applyProtection="1">
      <alignment/>
      <protection/>
    </xf>
    <xf numFmtId="2" fontId="0" fillId="35" borderId="51" xfId="0" applyNumberFormat="1" applyFill="1" applyBorder="1" applyAlignment="1" applyProtection="1">
      <alignment/>
      <protection/>
    </xf>
    <xf numFmtId="2" fontId="16" fillId="0" borderId="57" xfId="0" applyNumberFormat="1" applyFont="1" applyBorder="1" applyAlignment="1" applyProtection="1">
      <alignment/>
      <protection/>
    </xf>
    <xf numFmtId="2" fontId="0" fillId="0" borderId="58" xfId="0" applyNumberFormat="1" applyBorder="1" applyAlignment="1" applyProtection="1">
      <alignment/>
      <protection/>
    </xf>
    <xf numFmtId="9" fontId="4" fillId="0" borderId="47" xfId="0" applyNumberFormat="1" applyFont="1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4" fillId="0" borderId="65" xfId="0" applyFont="1" applyBorder="1" applyAlignment="1" applyProtection="1">
      <alignment/>
      <protection/>
    </xf>
    <xf numFmtId="0" fontId="16" fillId="0" borderId="65" xfId="0" applyFont="1" applyBorder="1" applyAlignment="1" applyProtection="1">
      <alignment/>
      <protection/>
    </xf>
    <xf numFmtId="2" fontId="0" fillId="0" borderId="64" xfId="0" applyNumberForma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16" fillId="0" borderId="44" xfId="0" applyFont="1" applyBorder="1" applyAlignment="1" applyProtection="1">
      <alignment/>
      <protection/>
    </xf>
    <xf numFmtId="2" fontId="16" fillId="0" borderId="44" xfId="0" applyNumberFormat="1" applyFont="1" applyBorder="1" applyAlignment="1" applyProtection="1">
      <alignment/>
      <protection/>
    </xf>
    <xf numFmtId="2" fontId="0" fillId="0" borderId="66" xfId="0" applyNumberFormat="1" applyBorder="1" applyAlignment="1" applyProtection="1">
      <alignment/>
      <protection/>
    </xf>
    <xf numFmtId="0" fontId="0" fillId="39" borderId="46" xfId="0" applyFill="1" applyBorder="1" applyAlignment="1" applyProtection="1">
      <alignment/>
      <protection/>
    </xf>
    <xf numFmtId="0" fontId="16" fillId="39" borderId="47" xfId="0" applyFont="1" applyFill="1" applyBorder="1" applyAlignment="1" applyProtection="1">
      <alignment/>
      <protection/>
    </xf>
    <xf numFmtId="0" fontId="16" fillId="39" borderId="47" xfId="0" applyFont="1" applyFill="1" applyBorder="1" applyAlignment="1" applyProtection="1">
      <alignment horizontal="left"/>
      <protection/>
    </xf>
    <xf numFmtId="2" fontId="16" fillId="39" borderId="47" xfId="0" applyNumberFormat="1" applyFont="1" applyFill="1" applyBorder="1" applyAlignment="1" applyProtection="1">
      <alignment/>
      <protection/>
    </xf>
    <xf numFmtId="2" fontId="16" fillId="39" borderId="49" xfId="0" applyNumberFormat="1" applyFont="1" applyFill="1" applyBorder="1" applyAlignment="1" applyProtection="1">
      <alignment/>
      <protection/>
    </xf>
    <xf numFmtId="2" fontId="14" fillId="39" borderId="50" xfId="0" applyNumberFormat="1" applyFont="1" applyFill="1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68" fillId="0" borderId="0" xfId="0" applyFont="1" applyAlignment="1">
      <alignment horizontal="left" vertical="center"/>
    </xf>
    <xf numFmtId="0" fontId="63" fillId="0" borderId="0" xfId="0" applyFont="1" applyAlignment="1" applyProtection="1">
      <alignment horizontal="left" vertical="center" wrapText="1"/>
      <protection/>
    </xf>
    <xf numFmtId="0" fontId="63" fillId="0" borderId="0" xfId="0" applyFont="1" applyAlignment="1" applyProtection="1">
      <alignment horizontal="left" vertical="center"/>
      <protection/>
    </xf>
    <xf numFmtId="0" fontId="62" fillId="4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33" xfId="0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showGridLines="0" view="pageLayout" workbookViewId="0" topLeftCell="A1">
      <selection activeCell="G11" sqref="G11"/>
    </sheetView>
  </sheetViews>
  <sheetFormatPr defaultColWidth="10.5" defaultRowHeight="12" customHeight="1"/>
  <cols>
    <col min="1" max="1" width="7" style="2" customWidth="1"/>
    <col min="2" max="2" width="8.66015625" style="3" customWidth="1"/>
    <col min="3" max="3" width="11.6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60" customWidth="1"/>
    <col min="9" max="16384" width="10.5" style="1" customWidth="1"/>
  </cols>
  <sheetData>
    <row r="1" spans="1:8" s="6" customFormat="1" ht="27.75" customHeight="1">
      <c r="A1" s="291" t="s">
        <v>0</v>
      </c>
      <c r="B1" s="291"/>
      <c r="C1" s="291"/>
      <c r="D1" s="291"/>
      <c r="E1" s="291"/>
      <c r="F1" s="291"/>
      <c r="G1" s="291"/>
      <c r="H1" s="291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49"/>
    </row>
    <row r="3" spans="1:8" s="6" customFormat="1" ht="12.75" customHeight="1">
      <c r="A3" s="7" t="s">
        <v>268</v>
      </c>
      <c r="B3" s="7"/>
      <c r="C3" s="7"/>
      <c r="D3" s="7"/>
      <c r="E3" s="7"/>
      <c r="F3" s="7"/>
      <c r="G3" s="7"/>
      <c r="H3" s="49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49"/>
    </row>
    <row r="5" spans="1:8" s="6" customFormat="1" ht="6.75" customHeight="1">
      <c r="A5" s="9"/>
      <c r="B5" s="10"/>
      <c r="C5" s="11"/>
      <c r="D5" s="10"/>
      <c r="E5" s="10"/>
      <c r="F5" s="12"/>
      <c r="G5" s="13"/>
      <c r="H5" s="50"/>
    </row>
    <row r="6" spans="1:8" s="6" customFormat="1" ht="6" customHeight="1" thickBot="1">
      <c r="A6" s="14"/>
      <c r="B6" s="14"/>
      <c r="C6" s="14"/>
      <c r="D6" s="14"/>
      <c r="E6" s="14"/>
      <c r="F6" s="14"/>
      <c r="G6" s="14"/>
      <c r="H6" s="51"/>
    </row>
    <row r="7" spans="1:8" s="6" customFormat="1" ht="25.5" customHeight="1" thickBot="1">
      <c r="A7" s="15" t="s">
        <v>2</v>
      </c>
      <c r="B7" s="15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52" t="s">
        <v>9</v>
      </c>
    </row>
    <row r="8" spans="1:8" s="6" customFormat="1" ht="12.75" customHeight="1" hidden="1">
      <c r="A8" s="15" t="s">
        <v>10</v>
      </c>
      <c r="B8" s="15" t="s">
        <v>11</v>
      </c>
      <c r="C8" s="15" t="s">
        <v>12</v>
      </c>
      <c r="D8" s="15" t="s">
        <v>13</v>
      </c>
      <c r="E8" s="15" t="s">
        <v>14</v>
      </c>
      <c r="F8" s="15" t="s">
        <v>15</v>
      </c>
      <c r="G8" s="15" t="s">
        <v>16</v>
      </c>
      <c r="H8" s="52" t="s">
        <v>17</v>
      </c>
    </row>
    <row r="9" spans="1:8" s="6" customFormat="1" ht="4.5" customHeight="1">
      <c r="A9" s="14"/>
      <c r="B9" s="14"/>
      <c r="C9" s="14"/>
      <c r="D9" s="14"/>
      <c r="E9" s="14"/>
      <c r="F9" s="14"/>
      <c r="G9" s="14"/>
      <c r="H9" s="51"/>
    </row>
    <row r="10" spans="1:8" s="6" customFormat="1" ht="30.75" customHeight="1">
      <c r="A10" s="16"/>
      <c r="B10" s="17"/>
      <c r="C10" s="17" t="s">
        <v>18</v>
      </c>
      <c r="D10" s="17" t="s">
        <v>19</v>
      </c>
      <c r="E10" s="17"/>
      <c r="F10" s="18"/>
      <c r="G10" s="19"/>
      <c r="H10" s="53">
        <f>SUM(H11,H21,H43,H60,H69)</f>
        <v>0</v>
      </c>
    </row>
    <row r="11" spans="1:8" s="6" customFormat="1" ht="28.5" customHeight="1">
      <c r="A11" s="20"/>
      <c r="B11" s="21"/>
      <c r="C11" s="21" t="s">
        <v>12</v>
      </c>
      <c r="D11" s="21" t="s">
        <v>20</v>
      </c>
      <c r="E11" s="21"/>
      <c r="F11" s="22"/>
      <c r="G11" s="23"/>
      <c r="H11" s="54">
        <f>SUM(H12:H19)</f>
        <v>0</v>
      </c>
    </row>
    <row r="12" spans="1:8" s="6" customFormat="1" ht="13.5" customHeight="1">
      <c r="A12" s="24">
        <v>1</v>
      </c>
      <c r="B12" s="25" t="s">
        <v>21</v>
      </c>
      <c r="C12" s="25" t="s">
        <v>22</v>
      </c>
      <c r="D12" s="25" t="s">
        <v>23</v>
      </c>
      <c r="E12" s="25" t="s">
        <v>24</v>
      </c>
      <c r="F12" s="26">
        <v>0.08</v>
      </c>
      <c r="G12" s="27">
        <v>0</v>
      </c>
      <c r="H12" s="55">
        <f>PRODUCT(F12,G12)</f>
        <v>0</v>
      </c>
    </row>
    <row r="13" spans="1:8" s="6" customFormat="1" ht="13.5" customHeight="1">
      <c r="A13" s="28"/>
      <c r="B13" s="29"/>
      <c r="C13" s="29"/>
      <c r="D13" s="29" t="s">
        <v>25</v>
      </c>
      <c r="E13" s="29"/>
      <c r="F13" s="30">
        <v>0.08</v>
      </c>
      <c r="G13" s="31"/>
      <c r="H13" s="56"/>
    </row>
    <row r="14" spans="1:8" s="6" customFormat="1" ht="24" customHeight="1">
      <c r="A14" s="24">
        <v>2</v>
      </c>
      <c r="B14" s="25" t="s">
        <v>21</v>
      </c>
      <c r="C14" s="25" t="s">
        <v>26</v>
      </c>
      <c r="D14" s="25" t="s">
        <v>27</v>
      </c>
      <c r="E14" s="25" t="s">
        <v>28</v>
      </c>
      <c r="F14" s="26">
        <v>0.135</v>
      </c>
      <c r="G14" s="27">
        <v>0</v>
      </c>
      <c r="H14" s="55">
        <f>PRODUCT(F14,G14)</f>
        <v>0</v>
      </c>
    </row>
    <row r="15" spans="1:8" s="6" customFormat="1" ht="13.5" customHeight="1">
      <c r="A15" s="32"/>
      <c r="B15" s="33"/>
      <c r="C15" s="33"/>
      <c r="D15" s="33" t="s">
        <v>29</v>
      </c>
      <c r="E15" s="33"/>
      <c r="F15" s="34"/>
      <c r="G15" s="35"/>
      <c r="H15" s="57"/>
    </row>
    <row r="16" spans="1:8" s="6" customFormat="1" ht="13.5" customHeight="1">
      <c r="A16" s="28"/>
      <c r="B16" s="29"/>
      <c r="C16" s="29"/>
      <c r="D16" s="29" t="s">
        <v>30</v>
      </c>
      <c r="E16" s="29"/>
      <c r="F16" s="30">
        <v>0.135</v>
      </c>
      <c r="G16" s="31"/>
      <c r="H16" s="56"/>
    </row>
    <row r="17" spans="1:8" s="6" customFormat="1" ht="24" customHeight="1">
      <c r="A17" s="24">
        <v>3</v>
      </c>
      <c r="B17" s="25" t="s">
        <v>21</v>
      </c>
      <c r="C17" s="25" t="s">
        <v>31</v>
      </c>
      <c r="D17" s="25" t="s">
        <v>32</v>
      </c>
      <c r="E17" s="25" t="s">
        <v>33</v>
      </c>
      <c r="F17" s="26">
        <v>19</v>
      </c>
      <c r="G17" s="27">
        <v>0</v>
      </c>
      <c r="H17" s="55">
        <f>PRODUCT(F17,G17)</f>
        <v>0</v>
      </c>
    </row>
    <row r="18" spans="1:8" s="6" customFormat="1" ht="13.5" customHeight="1">
      <c r="A18" s="28"/>
      <c r="B18" s="29"/>
      <c r="C18" s="29"/>
      <c r="D18" s="29" t="s">
        <v>34</v>
      </c>
      <c r="E18" s="29"/>
      <c r="F18" s="30">
        <v>19</v>
      </c>
      <c r="G18" s="31"/>
      <c r="H18" s="56"/>
    </row>
    <row r="19" spans="1:8" s="6" customFormat="1" ht="24" customHeight="1">
      <c r="A19" s="24">
        <v>4</v>
      </c>
      <c r="B19" s="25" t="s">
        <v>35</v>
      </c>
      <c r="C19" s="25" t="s">
        <v>36</v>
      </c>
      <c r="D19" s="25" t="s">
        <v>37</v>
      </c>
      <c r="E19" s="25" t="s">
        <v>38</v>
      </c>
      <c r="F19" s="26">
        <v>2</v>
      </c>
      <c r="G19" s="27">
        <v>0</v>
      </c>
      <c r="H19" s="55">
        <f>PRODUCT(F19,G19)</f>
        <v>0</v>
      </c>
    </row>
    <row r="20" spans="1:8" s="6" customFormat="1" ht="13.5" customHeight="1">
      <c r="A20" s="28"/>
      <c r="B20" s="29"/>
      <c r="C20" s="29"/>
      <c r="D20" s="29" t="s">
        <v>39</v>
      </c>
      <c r="E20" s="29"/>
      <c r="F20" s="30">
        <v>2</v>
      </c>
      <c r="G20" s="31"/>
      <c r="H20" s="56"/>
    </row>
    <row r="21" spans="1:8" s="6" customFormat="1" ht="28.5" customHeight="1">
      <c r="A21" s="20"/>
      <c r="B21" s="21"/>
      <c r="C21" s="21" t="s">
        <v>15</v>
      </c>
      <c r="D21" s="21" t="s">
        <v>40</v>
      </c>
      <c r="E21" s="21"/>
      <c r="F21" s="22"/>
      <c r="G21" s="23"/>
      <c r="H21" s="54">
        <f>SUM(H22:H41)</f>
        <v>0</v>
      </c>
    </row>
    <row r="22" spans="1:8" s="6" customFormat="1" ht="24" customHeight="1">
      <c r="A22" s="24">
        <v>5</v>
      </c>
      <c r="B22" s="25" t="s">
        <v>21</v>
      </c>
      <c r="C22" s="25" t="s">
        <v>41</v>
      </c>
      <c r="D22" s="25" t="s">
        <v>42</v>
      </c>
      <c r="E22" s="25" t="s">
        <v>33</v>
      </c>
      <c r="F22" s="26">
        <v>76</v>
      </c>
      <c r="G22" s="27">
        <v>0</v>
      </c>
      <c r="H22" s="55">
        <f>PRODUCT(F22,G22)</f>
        <v>0</v>
      </c>
    </row>
    <row r="23" spans="1:8" s="6" customFormat="1" ht="13.5" customHeight="1">
      <c r="A23" s="28"/>
      <c r="B23" s="29"/>
      <c r="C23" s="29"/>
      <c r="D23" s="29" t="s">
        <v>43</v>
      </c>
      <c r="E23" s="29"/>
      <c r="F23" s="30">
        <v>76</v>
      </c>
      <c r="G23" s="31"/>
      <c r="H23" s="56"/>
    </row>
    <row r="24" spans="1:8" s="6" customFormat="1" ht="24" customHeight="1">
      <c r="A24" s="24">
        <v>6</v>
      </c>
      <c r="B24" s="25" t="s">
        <v>21</v>
      </c>
      <c r="C24" s="25" t="s">
        <v>44</v>
      </c>
      <c r="D24" s="25" t="s">
        <v>45</v>
      </c>
      <c r="E24" s="25" t="s">
        <v>33</v>
      </c>
      <c r="F24" s="26">
        <v>98</v>
      </c>
      <c r="G24" s="27">
        <v>0</v>
      </c>
      <c r="H24" s="55">
        <f>PRODUCT(F24,G24)</f>
        <v>0</v>
      </c>
    </row>
    <row r="25" spans="1:8" s="6" customFormat="1" ht="13.5" customHeight="1">
      <c r="A25" s="28"/>
      <c r="B25" s="29"/>
      <c r="C25" s="29"/>
      <c r="D25" s="29" t="s">
        <v>46</v>
      </c>
      <c r="E25" s="29"/>
      <c r="F25" s="30">
        <v>98</v>
      </c>
      <c r="G25" s="31"/>
      <c r="H25" s="56"/>
    </row>
    <row r="26" spans="1:8" s="6" customFormat="1" ht="24" customHeight="1">
      <c r="A26" s="24">
        <v>7</v>
      </c>
      <c r="B26" s="25" t="s">
        <v>21</v>
      </c>
      <c r="C26" s="25" t="s">
        <v>47</v>
      </c>
      <c r="D26" s="25" t="s">
        <v>48</v>
      </c>
      <c r="E26" s="25" t="s">
        <v>33</v>
      </c>
      <c r="F26" s="26">
        <v>13.44</v>
      </c>
      <c r="G26" s="27">
        <v>0</v>
      </c>
      <c r="H26" s="55">
        <f>PRODUCT(F26,G26)</f>
        <v>0</v>
      </c>
    </row>
    <row r="27" spans="1:8" s="6" customFormat="1" ht="13.5" customHeight="1">
      <c r="A27" s="28"/>
      <c r="B27" s="29"/>
      <c r="C27" s="29"/>
      <c r="D27" s="29" t="s">
        <v>49</v>
      </c>
      <c r="E27" s="29"/>
      <c r="F27" s="30">
        <v>13.44</v>
      </c>
      <c r="G27" s="31"/>
      <c r="H27" s="56"/>
    </row>
    <row r="28" spans="1:8" s="6" customFormat="1" ht="24" customHeight="1">
      <c r="A28" s="24">
        <v>8</v>
      </c>
      <c r="B28" s="25" t="s">
        <v>50</v>
      </c>
      <c r="C28" s="25" t="s">
        <v>51</v>
      </c>
      <c r="D28" s="25" t="s">
        <v>52</v>
      </c>
      <c r="E28" s="25" t="s">
        <v>33</v>
      </c>
      <c r="F28" s="26">
        <v>15.9</v>
      </c>
      <c r="G28" s="27">
        <v>0</v>
      </c>
      <c r="H28" s="55">
        <f>PRODUCT(F28,G28)</f>
        <v>0</v>
      </c>
    </row>
    <row r="29" spans="1:8" s="6" customFormat="1" ht="13.5" customHeight="1">
      <c r="A29" s="28"/>
      <c r="B29" s="29"/>
      <c r="C29" s="29"/>
      <c r="D29" s="29" t="s">
        <v>53</v>
      </c>
      <c r="E29" s="29"/>
      <c r="F29" s="30">
        <v>15.9</v>
      </c>
      <c r="G29" s="31"/>
      <c r="H29" s="56"/>
    </row>
    <row r="30" spans="1:8" s="6" customFormat="1" ht="13.5" customHeight="1">
      <c r="A30" s="24">
        <v>9</v>
      </c>
      <c r="B30" s="25" t="s">
        <v>50</v>
      </c>
      <c r="C30" s="25" t="s">
        <v>54</v>
      </c>
      <c r="D30" s="25" t="s">
        <v>55</v>
      </c>
      <c r="E30" s="25" t="s">
        <v>33</v>
      </c>
      <c r="F30" s="26">
        <v>4.8</v>
      </c>
      <c r="G30" s="27">
        <v>0</v>
      </c>
      <c r="H30" s="55">
        <f>PRODUCT(F30,G30)</f>
        <v>0</v>
      </c>
    </row>
    <row r="31" spans="1:8" s="6" customFormat="1" ht="13.5" customHeight="1">
      <c r="A31" s="28"/>
      <c r="B31" s="29"/>
      <c r="C31" s="29"/>
      <c r="D31" s="29" t="s">
        <v>56</v>
      </c>
      <c r="E31" s="29"/>
      <c r="F31" s="30">
        <v>4.8</v>
      </c>
      <c r="G31" s="31"/>
      <c r="H31" s="56"/>
    </row>
    <row r="32" spans="1:8" s="6" customFormat="1" ht="13.5" customHeight="1">
      <c r="A32" s="24">
        <v>10</v>
      </c>
      <c r="B32" s="25" t="s">
        <v>50</v>
      </c>
      <c r="C32" s="25" t="s">
        <v>57</v>
      </c>
      <c r="D32" s="25" t="s">
        <v>58</v>
      </c>
      <c r="E32" s="25" t="s">
        <v>33</v>
      </c>
      <c r="F32" s="26">
        <v>48.72</v>
      </c>
      <c r="G32" s="27">
        <v>0</v>
      </c>
      <c r="H32" s="55">
        <f>PRODUCT(F32,G32)</f>
        <v>0</v>
      </c>
    </row>
    <row r="33" spans="1:8" s="6" customFormat="1" ht="13.5" customHeight="1">
      <c r="A33" s="28"/>
      <c r="B33" s="29"/>
      <c r="C33" s="29"/>
      <c r="D33" s="29" t="s">
        <v>59</v>
      </c>
      <c r="E33" s="29"/>
      <c r="F33" s="30">
        <v>48.72</v>
      </c>
      <c r="G33" s="31"/>
      <c r="H33" s="56"/>
    </row>
    <row r="34" spans="1:8" s="6" customFormat="1" ht="24" customHeight="1">
      <c r="A34" s="24">
        <v>11</v>
      </c>
      <c r="B34" s="25" t="s">
        <v>21</v>
      </c>
      <c r="C34" s="25" t="s">
        <v>60</v>
      </c>
      <c r="D34" s="25" t="s">
        <v>61</v>
      </c>
      <c r="E34" s="25" t="s">
        <v>33</v>
      </c>
      <c r="F34" s="26">
        <v>213.36</v>
      </c>
      <c r="G34" s="27">
        <v>0</v>
      </c>
      <c r="H34" s="55">
        <f>PRODUCT(F34,G34)</f>
        <v>0</v>
      </c>
    </row>
    <row r="35" spans="1:8" s="6" customFormat="1" ht="13.5" customHeight="1">
      <c r="A35" s="28"/>
      <c r="B35" s="29"/>
      <c r="C35" s="29"/>
      <c r="D35" s="29" t="s">
        <v>62</v>
      </c>
      <c r="E35" s="29"/>
      <c r="F35" s="30">
        <v>213.36</v>
      </c>
      <c r="G35" s="31"/>
      <c r="H35" s="56"/>
    </row>
    <row r="36" spans="1:8" s="6" customFormat="1" ht="13.5" customHeight="1">
      <c r="A36" s="24">
        <v>12</v>
      </c>
      <c r="B36" s="25" t="s">
        <v>50</v>
      </c>
      <c r="C36" s="25" t="s">
        <v>63</v>
      </c>
      <c r="D36" s="25" t="s">
        <v>64</v>
      </c>
      <c r="E36" s="25" t="s">
        <v>65</v>
      </c>
      <c r="F36" s="26">
        <v>8</v>
      </c>
      <c r="G36" s="27">
        <v>0</v>
      </c>
      <c r="H36" s="55">
        <f>PRODUCT(F36,G36)</f>
        <v>0</v>
      </c>
    </row>
    <row r="37" spans="1:8" s="6" customFormat="1" ht="13.5" customHeight="1">
      <c r="A37" s="28"/>
      <c r="B37" s="29"/>
      <c r="C37" s="29"/>
      <c r="D37" s="29" t="s">
        <v>66</v>
      </c>
      <c r="E37" s="29"/>
      <c r="F37" s="30">
        <v>8</v>
      </c>
      <c r="G37" s="31"/>
      <c r="H37" s="56"/>
    </row>
    <row r="38" spans="1:8" s="6" customFormat="1" ht="24" customHeight="1">
      <c r="A38" s="36">
        <v>13</v>
      </c>
      <c r="B38" s="37" t="s">
        <v>67</v>
      </c>
      <c r="C38" s="37" t="s">
        <v>68</v>
      </c>
      <c r="D38" s="37" t="s">
        <v>69</v>
      </c>
      <c r="E38" s="37" t="s">
        <v>65</v>
      </c>
      <c r="F38" s="38">
        <v>6</v>
      </c>
      <c r="G38" s="39">
        <v>0</v>
      </c>
      <c r="H38" s="48">
        <f>PRODUCT(F38,G38)</f>
        <v>0</v>
      </c>
    </row>
    <row r="39" spans="1:8" s="6" customFormat="1" ht="13.5" customHeight="1">
      <c r="A39" s="32"/>
      <c r="B39" s="33"/>
      <c r="C39" s="33"/>
      <c r="D39" s="33" t="s">
        <v>70</v>
      </c>
      <c r="E39" s="33"/>
      <c r="F39" s="34"/>
      <c r="G39" s="35"/>
      <c r="H39" s="57"/>
    </row>
    <row r="40" spans="1:8" s="6" customFormat="1" ht="13.5" customHeight="1">
      <c r="A40" s="28"/>
      <c r="B40" s="29"/>
      <c r="C40" s="29"/>
      <c r="D40" s="29" t="s">
        <v>71</v>
      </c>
      <c r="E40" s="29"/>
      <c r="F40" s="30">
        <v>6</v>
      </c>
      <c r="G40" s="31"/>
      <c r="H40" s="56"/>
    </row>
    <row r="41" spans="1:8" s="6" customFormat="1" ht="24" customHeight="1">
      <c r="A41" s="36">
        <v>14</v>
      </c>
      <c r="B41" s="37" t="s">
        <v>67</v>
      </c>
      <c r="C41" s="37" t="s">
        <v>72</v>
      </c>
      <c r="D41" s="37" t="s">
        <v>73</v>
      </c>
      <c r="E41" s="37" t="s">
        <v>65</v>
      </c>
      <c r="F41" s="38">
        <v>2</v>
      </c>
      <c r="G41" s="39">
        <v>0</v>
      </c>
      <c r="H41" s="48">
        <f>PRODUCT(F41,G41)</f>
        <v>0</v>
      </c>
    </row>
    <row r="42" spans="1:8" s="6" customFormat="1" ht="13.5" customHeight="1">
      <c r="A42" s="28"/>
      <c r="B42" s="29"/>
      <c r="C42" s="29"/>
      <c r="D42" s="29" t="s">
        <v>74</v>
      </c>
      <c r="E42" s="29"/>
      <c r="F42" s="30">
        <v>2</v>
      </c>
      <c r="G42" s="31"/>
      <c r="H42" s="56"/>
    </row>
    <row r="43" spans="1:8" s="6" customFormat="1" ht="28.5" customHeight="1">
      <c r="A43" s="20"/>
      <c r="B43" s="21"/>
      <c r="C43" s="21" t="s">
        <v>75</v>
      </c>
      <c r="D43" s="21" t="s">
        <v>76</v>
      </c>
      <c r="E43" s="21"/>
      <c r="F43" s="22"/>
      <c r="G43" s="23"/>
      <c r="H43" s="54">
        <f>SUM(H44:H58)</f>
        <v>0</v>
      </c>
    </row>
    <row r="44" spans="1:8" s="6" customFormat="1" ht="24" customHeight="1">
      <c r="A44" s="24">
        <v>15</v>
      </c>
      <c r="B44" s="25" t="s">
        <v>77</v>
      </c>
      <c r="C44" s="25" t="s">
        <v>78</v>
      </c>
      <c r="D44" s="25" t="s">
        <v>79</v>
      </c>
      <c r="E44" s="25" t="s">
        <v>33</v>
      </c>
      <c r="F44" s="26">
        <v>213.36</v>
      </c>
      <c r="G44" s="27">
        <v>0</v>
      </c>
      <c r="H44" s="55">
        <f>PRODUCT(F44,G44)</f>
        <v>0</v>
      </c>
    </row>
    <row r="45" spans="1:8" s="6" customFormat="1" ht="13.5" customHeight="1">
      <c r="A45" s="28"/>
      <c r="B45" s="29"/>
      <c r="C45" s="29"/>
      <c r="D45" s="29" t="s">
        <v>80</v>
      </c>
      <c r="E45" s="29"/>
      <c r="F45" s="30">
        <v>213.36</v>
      </c>
      <c r="G45" s="31"/>
      <c r="H45" s="56"/>
    </row>
    <row r="46" spans="1:8" s="6" customFormat="1" ht="24" customHeight="1">
      <c r="A46" s="24">
        <v>16</v>
      </c>
      <c r="B46" s="25" t="s">
        <v>50</v>
      </c>
      <c r="C46" s="25" t="s">
        <v>81</v>
      </c>
      <c r="D46" s="25" t="s">
        <v>82</v>
      </c>
      <c r="E46" s="25" t="s">
        <v>33</v>
      </c>
      <c r="F46" s="26">
        <v>333.502</v>
      </c>
      <c r="G46" s="27">
        <v>0</v>
      </c>
      <c r="H46" s="55">
        <f>PRODUCT(F46,G46)</f>
        <v>0</v>
      </c>
    </row>
    <row r="47" spans="1:8" s="6" customFormat="1" ht="13.5" customHeight="1">
      <c r="A47" s="28"/>
      <c r="B47" s="29"/>
      <c r="C47" s="29"/>
      <c r="D47" s="29" t="s">
        <v>83</v>
      </c>
      <c r="E47" s="29"/>
      <c r="F47" s="30">
        <v>333.502</v>
      </c>
      <c r="G47" s="31"/>
      <c r="H47" s="56"/>
    </row>
    <row r="48" spans="1:8" s="6" customFormat="1" ht="13.5" customHeight="1">
      <c r="A48" s="24">
        <v>17</v>
      </c>
      <c r="B48" s="25" t="s">
        <v>84</v>
      </c>
      <c r="C48" s="25" t="s">
        <v>85</v>
      </c>
      <c r="D48" s="25" t="s">
        <v>86</v>
      </c>
      <c r="E48" s="25" t="s">
        <v>33</v>
      </c>
      <c r="F48" s="26">
        <v>9.9</v>
      </c>
      <c r="G48" s="27">
        <v>0</v>
      </c>
      <c r="H48" s="55">
        <f>PRODUCT(F48,G48)</f>
        <v>0</v>
      </c>
    </row>
    <row r="49" spans="1:8" s="6" customFormat="1" ht="13.5" customHeight="1">
      <c r="A49" s="28"/>
      <c r="B49" s="29"/>
      <c r="C49" s="29"/>
      <c r="D49" s="29" t="s">
        <v>87</v>
      </c>
      <c r="E49" s="29"/>
      <c r="F49" s="30">
        <v>9.9</v>
      </c>
      <c r="G49" s="31"/>
      <c r="H49" s="56"/>
    </row>
    <row r="50" spans="1:8" s="6" customFormat="1" ht="24" customHeight="1">
      <c r="A50" s="24">
        <v>18</v>
      </c>
      <c r="B50" s="25" t="s">
        <v>84</v>
      </c>
      <c r="C50" s="25" t="s">
        <v>88</v>
      </c>
      <c r="D50" s="25" t="s">
        <v>89</v>
      </c>
      <c r="E50" s="25" t="s">
        <v>33</v>
      </c>
      <c r="F50" s="26">
        <v>219.8</v>
      </c>
      <c r="G50" s="27">
        <v>0</v>
      </c>
      <c r="H50" s="55">
        <f>PRODUCT(F50,G50)</f>
        <v>0</v>
      </c>
    </row>
    <row r="51" spans="1:8" s="6" customFormat="1" ht="13.5" customHeight="1">
      <c r="A51" s="28"/>
      <c r="B51" s="29"/>
      <c r="C51" s="29"/>
      <c r="D51" s="29" t="s">
        <v>90</v>
      </c>
      <c r="E51" s="29"/>
      <c r="F51" s="30">
        <v>219.8</v>
      </c>
      <c r="G51" s="31"/>
      <c r="H51" s="56"/>
    </row>
    <row r="52" spans="1:8" s="6" customFormat="1" ht="24" customHeight="1">
      <c r="A52" s="24">
        <v>19</v>
      </c>
      <c r="B52" s="25" t="s">
        <v>84</v>
      </c>
      <c r="C52" s="25" t="s">
        <v>91</v>
      </c>
      <c r="D52" s="25" t="s">
        <v>92</v>
      </c>
      <c r="E52" s="25" t="s">
        <v>33</v>
      </c>
      <c r="F52" s="26">
        <v>4.728</v>
      </c>
      <c r="G52" s="27">
        <v>0</v>
      </c>
      <c r="H52" s="55">
        <f>PRODUCT(F52,G52)</f>
        <v>0</v>
      </c>
    </row>
    <row r="53" spans="1:8" s="6" customFormat="1" ht="13.5" customHeight="1">
      <c r="A53" s="28"/>
      <c r="B53" s="29"/>
      <c r="C53" s="29"/>
      <c r="D53" s="29" t="s">
        <v>93</v>
      </c>
      <c r="E53" s="29"/>
      <c r="F53" s="30">
        <v>4.728</v>
      </c>
      <c r="G53" s="31"/>
      <c r="H53" s="56"/>
    </row>
    <row r="54" spans="1:8" s="6" customFormat="1" ht="13.5" customHeight="1">
      <c r="A54" s="24">
        <v>20</v>
      </c>
      <c r="B54" s="25" t="s">
        <v>84</v>
      </c>
      <c r="C54" s="25" t="s">
        <v>94</v>
      </c>
      <c r="D54" s="25" t="s">
        <v>95</v>
      </c>
      <c r="E54" s="25" t="s">
        <v>33</v>
      </c>
      <c r="F54" s="26">
        <v>17.73</v>
      </c>
      <c r="G54" s="27">
        <v>0</v>
      </c>
      <c r="H54" s="55">
        <f>PRODUCT(F54,G54)</f>
        <v>0</v>
      </c>
    </row>
    <row r="55" spans="1:8" s="6" customFormat="1" ht="13.5" customHeight="1">
      <c r="A55" s="28"/>
      <c r="B55" s="29"/>
      <c r="C55" s="29"/>
      <c r="D55" s="29" t="s">
        <v>96</v>
      </c>
      <c r="E55" s="29"/>
      <c r="F55" s="30">
        <v>17.73</v>
      </c>
      <c r="G55" s="31"/>
      <c r="H55" s="56"/>
    </row>
    <row r="56" spans="1:8" s="6" customFormat="1" ht="13.5" customHeight="1">
      <c r="A56" s="24">
        <v>21</v>
      </c>
      <c r="B56" s="25" t="s">
        <v>84</v>
      </c>
      <c r="C56" s="25" t="s">
        <v>97</v>
      </c>
      <c r="D56" s="25" t="s">
        <v>98</v>
      </c>
      <c r="E56" s="25" t="s">
        <v>33</v>
      </c>
      <c r="F56" s="26">
        <v>4.531</v>
      </c>
      <c r="G56" s="27">
        <v>0</v>
      </c>
      <c r="H56" s="55">
        <f>PRODUCT(F56,G56)</f>
        <v>0</v>
      </c>
    </row>
    <row r="57" spans="1:8" s="6" customFormat="1" ht="13.5" customHeight="1">
      <c r="A57" s="28"/>
      <c r="B57" s="29"/>
      <c r="C57" s="29"/>
      <c r="D57" s="29" t="s">
        <v>99</v>
      </c>
      <c r="E57" s="29"/>
      <c r="F57" s="30">
        <v>4.531</v>
      </c>
      <c r="G57" s="31"/>
      <c r="H57" s="56"/>
    </row>
    <row r="58" spans="1:8" s="6" customFormat="1" ht="24" customHeight="1">
      <c r="A58" s="24">
        <v>22</v>
      </c>
      <c r="B58" s="25" t="s">
        <v>84</v>
      </c>
      <c r="C58" s="25" t="s">
        <v>100</v>
      </c>
      <c r="D58" s="25" t="s">
        <v>101</v>
      </c>
      <c r="E58" s="25" t="s">
        <v>102</v>
      </c>
      <c r="F58" s="26">
        <v>22</v>
      </c>
      <c r="G58" s="27">
        <v>0</v>
      </c>
      <c r="H58" s="55">
        <f>PRODUCT(F58,G58)</f>
        <v>0</v>
      </c>
    </row>
    <row r="59" spans="1:8" s="6" customFormat="1" ht="13.5" customHeight="1">
      <c r="A59" s="28"/>
      <c r="B59" s="29"/>
      <c r="C59" s="29"/>
      <c r="D59" s="29" t="s">
        <v>103</v>
      </c>
      <c r="E59" s="29"/>
      <c r="F59" s="30">
        <v>22</v>
      </c>
      <c r="G59" s="31"/>
      <c r="H59" s="56"/>
    </row>
    <row r="60" spans="1:8" s="6" customFormat="1" ht="28.5" customHeight="1">
      <c r="A60" s="20"/>
      <c r="B60" s="21"/>
      <c r="C60" s="21" t="s">
        <v>104</v>
      </c>
      <c r="D60" s="21" t="s">
        <v>105</v>
      </c>
      <c r="E60" s="21"/>
      <c r="F60" s="22"/>
      <c r="G60" s="23"/>
      <c r="H60" s="54">
        <f>SUM(H61:H68)</f>
        <v>0</v>
      </c>
    </row>
    <row r="61" spans="1:8" s="6" customFormat="1" ht="24" customHeight="1">
      <c r="A61" s="24">
        <v>23</v>
      </c>
      <c r="B61" s="25" t="s">
        <v>84</v>
      </c>
      <c r="C61" s="25" t="s">
        <v>106</v>
      </c>
      <c r="D61" s="25" t="s">
        <v>107</v>
      </c>
      <c r="E61" s="25" t="s">
        <v>28</v>
      </c>
      <c r="F61" s="26">
        <v>20.653</v>
      </c>
      <c r="G61" s="27">
        <v>0</v>
      </c>
      <c r="H61" s="55">
        <f>PRODUCT(F61,G61)</f>
        <v>0</v>
      </c>
    </row>
    <row r="62" spans="1:8" s="6" customFormat="1" ht="24" customHeight="1">
      <c r="A62" s="24">
        <v>24</v>
      </c>
      <c r="B62" s="25" t="s">
        <v>84</v>
      </c>
      <c r="C62" s="25" t="s">
        <v>108</v>
      </c>
      <c r="D62" s="25" t="s">
        <v>109</v>
      </c>
      <c r="E62" s="25" t="s">
        <v>28</v>
      </c>
      <c r="F62" s="26">
        <v>20.653</v>
      </c>
      <c r="G62" s="27">
        <v>0</v>
      </c>
      <c r="H62" s="55">
        <f>PRODUCT(F62,G62)</f>
        <v>0</v>
      </c>
    </row>
    <row r="63" spans="1:8" s="6" customFormat="1" ht="24" customHeight="1">
      <c r="A63" s="24">
        <v>25</v>
      </c>
      <c r="B63" s="25" t="s">
        <v>84</v>
      </c>
      <c r="C63" s="25" t="s">
        <v>110</v>
      </c>
      <c r="D63" s="25" t="s">
        <v>111</v>
      </c>
      <c r="E63" s="25" t="s">
        <v>28</v>
      </c>
      <c r="F63" s="26">
        <v>289.142</v>
      </c>
      <c r="G63" s="27">
        <v>0</v>
      </c>
      <c r="H63" s="55">
        <f>PRODUCT(F63,G63)</f>
        <v>0</v>
      </c>
    </row>
    <row r="64" spans="1:8" s="6" customFormat="1" ht="13.5" customHeight="1">
      <c r="A64" s="28"/>
      <c r="B64" s="29"/>
      <c r="C64" s="29"/>
      <c r="D64" s="29" t="s">
        <v>112</v>
      </c>
      <c r="E64" s="29"/>
      <c r="F64" s="30">
        <v>289.142</v>
      </c>
      <c r="G64" s="31"/>
      <c r="H64" s="55"/>
    </row>
    <row r="65" spans="1:8" s="6" customFormat="1" ht="24" customHeight="1">
      <c r="A65" s="24">
        <v>26</v>
      </c>
      <c r="B65" s="25" t="s">
        <v>84</v>
      </c>
      <c r="C65" s="25" t="s">
        <v>113</v>
      </c>
      <c r="D65" s="25" t="s">
        <v>114</v>
      </c>
      <c r="E65" s="25" t="s">
        <v>28</v>
      </c>
      <c r="F65" s="26">
        <v>60.768</v>
      </c>
      <c r="G65" s="27">
        <v>0</v>
      </c>
      <c r="H65" s="55">
        <f>PRODUCT(F65,G65)</f>
        <v>0</v>
      </c>
    </row>
    <row r="66" spans="1:8" s="6" customFormat="1" ht="13.5" customHeight="1">
      <c r="A66" s="28"/>
      <c r="B66" s="29"/>
      <c r="C66" s="29"/>
      <c r="D66" s="29" t="s">
        <v>115</v>
      </c>
      <c r="E66" s="29"/>
      <c r="F66" s="30">
        <v>60.768</v>
      </c>
      <c r="G66" s="31"/>
      <c r="H66" s="55"/>
    </row>
    <row r="67" spans="1:8" s="6" customFormat="1" ht="24" customHeight="1">
      <c r="A67" s="24">
        <v>27</v>
      </c>
      <c r="B67" s="25" t="s">
        <v>84</v>
      </c>
      <c r="C67" s="25" t="s">
        <v>116</v>
      </c>
      <c r="D67" s="25" t="s">
        <v>117</v>
      </c>
      <c r="E67" s="25" t="s">
        <v>28</v>
      </c>
      <c r="F67" s="26">
        <v>0.126</v>
      </c>
      <c r="G67" s="27">
        <v>0</v>
      </c>
      <c r="H67" s="55">
        <f>PRODUCT(F67,G67)</f>
        <v>0</v>
      </c>
    </row>
    <row r="68" spans="1:8" s="6" customFormat="1" ht="24" customHeight="1">
      <c r="A68" s="24">
        <v>28</v>
      </c>
      <c r="B68" s="25" t="s">
        <v>84</v>
      </c>
      <c r="C68" s="25" t="s">
        <v>118</v>
      </c>
      <c r="D68" s="25" t="s">
        <v>119</v>
      </c>
      <c r="E68" s="25" t="s">
        <v>28</v>
      </c>
      <c r="F68" s="26">
        <v>0.575</v>
      </c>
      <c r="G68" s="27">
        <v>0</v>
      </c>
      <c r="H68" s="55">
        <f>PRODUCT(F68,G68)</f>
        <v>0</v>
      </c>
    </row>
    <row r="69" spans="1:8" s="6" customFormat="1" ht="28.5" customHeight="1">
      <c r="A69" s="20"/>
      <c r="B69" s="21"/>
      <c r="C69" s="21" t="s">
        <v>120</v>
      </c>
      <c r="D69" s="21" t="s">
        <v>121</v>
      </c>
      <c r="E69" s="21"/>
      <c r="F69" s="22"/>
      <c r="G69" s="23"/>
      <c r="H69" s="54">
        <f>SUM(H70)</f>
        <v>0</v>
      </c>
    </row>
    <row r="70" spans="1:8" s="6" customFormat="1" ht="13.5" customHeight="1">
      <c r="A70" s="24">
        <v>29</v>
      </c>
      <c r="B70" s="25" t="s">
        <v>50</v>
      </c>
      <c r="C70" s="25" t="s">
        <v>122</v>
      </c>
      <c r="D70" s="25" t="s">
        <v>123</v>
      </c>
      <c r="E70" s="25" t="s">
        <v>28</v>
      </c>
      <c r="F70" s="26">
        <v>12.949</v>
      </c>
      <c r="G70" s="27">
        <v>0</v>
      </c>
      <c r="H70" s="55">
        <f>PRODUCT(F70,G70)</f>
        <v>0</v>
      </c>
    </row>
    <row r="71" spans="1:8" s="6" customFormat="1" ht="30.75" customHeight="1">
      <c r="A71" s="16"/>
      <c r="B71" s="17"/>
      <c r="C71" s="17" t="s">
        <v>124</v>
      </c>
      <c r="D71" s="17" t="s">
        <v>125</v>
      </c>
      <c r="E71" s="17"/>
      <c r="F71" s="18"/>
      <c r="G71" s="19"/>
      <c r="H71" s="53">
        <f>SUM(H72,H92,H95,H110,H113,H116,H134,H142,H147)</f>
        <v>0</v>
      </c>
    </row>
    <row r="72" spans="1:8" s="6" customFormat="1" ht="28.5" customHeight="1">
      <c r="A72" s="20"/>
      <c r="B72" s="21"/>
      <c r="C72" s="21" t="s">
        <v>126</v>
      </c>
      <c r="D72" s="21" t="s">
        <v>127</v>
      </c>
      <c r="E72" s="21"/>
      <c r="F72" s="22"/>
      <c r="G72" s="23"/>
      <c r="H72" s="54">
        <f>SUM(H73:H91)</f>
        <v>0</v>
      </c>
    </row>
    <row r="73" spans="1:8" s="6" customFormat="1" ht="24" customHeight="1">
      <c r="A73" s="24">
        <v>30</v>
      </c>
      <c r="B73" s="25" t="s">
        <v>126</v>
      </c>
      <c r="C73" s="25" t="s">
        <v>128</v>
      </c>
      <c r="D73" s="25" t="s">
        <v>129</v>
      </c>
      <c r="E73" s="25" t="s">
        <v>33</v>
      </c>
      <c r="F73" s="26">
        <v>56.7</v>
      </c>
      <c r="G73" s="27">
        <v>0</v>
      </c>
      <c r="H73" s="55">
        <f>PRODUCT(F73,G73)</f>
        <v>0</v>
      </c>
    </row>
    <row r="74" spans="1:8" s="6" customFormat="1" ht="13.5" customHeight="1">
      <c r="A74" s="28"/>
      <c r="B74" s="29"/>
      <c r="C74" s="29"/>
      <c r="D74" s="29" t="s">
        <v>130</v>
      </c>
      <c r="E74" s="29"/>
      <c r="F74" s="30">
        <v>56.7</v>
      </c>
      <c r="G74" s="31"/>
      <c r="H74" s="56"/>
    </row>
    <row r="75" spans="1:8" s="6" customFormat="1" ht="13.5" customHeight="1">
      <c r="A75" s="24">
        <v>31</v>
      </c>
      <c r="B75" s="25" t="s">
        <v>126</v>
      </c>
      <c r="C75" s="25" t="s">
        <v>131</v>
      </c>
      <c r="D75" s="25" t="s">
        <v>132</v>
      </c>
      <c r="E75" s="25" t="s">
        <v>33</v>
      </c>
      <c r="F75" s="26">
        <v>162.377</v>
      </c>
      <c r="G75" s="27">
        <v>0</v>
      </c>
      <c r="H75" s="55">
        <f>PRODUCT(F75,G75)</f>
        <v>0</v>
      </c>
    </row>
    <row r="76" spans="1:8" s="6" customFormat="1" ht="13.5" customHeight="1">
      <c r="A76" s="28"/>
      <c r="B76" s="29"/>
      <c r="C76" s="29"/>
      <c r="D76" s="29" t="s">
        <v>133</v>
      </c>
      <c r="E76" s="29"/>
      <c r="F76" s="30">
        <v>162.377</v>
      </c>
      <c r="G76" s="31"/>
      <c r="H76" s="56"/>
    </row>
    <row r="77" spans="1:8" s="6" customFormat="1" ht="24" customHeight="1">
      <c r="A77" s="24">
        <v>32</v>
      </c>
      <c r="B77" s="25" t="s">
        <v>126</v>
      </c>
      <c r="C77" s="25" t="s">
        <v>134</v>
      </c>
      <c r="D77" s="25" t="s">
        <v>135</v>
      </c>
      <c r="E77" s="25" t="s">
        <v>33</v>
      </c>
      <c r="F77" s="26">
        <v>6.8</v>
      </c>
      <c r="G77" s="27">
        <v>0</v>
      </c>
      <c r="H77" s="55">
        <f>PRODUCT(F77,G77)</f>
        <v>0</v>
      </c>
    </row>
    <row r="78" spans="1:8" s="6" customFormat="1" ht="13.5" customHeight="1">
      <c r="A78" s="28"/>
      <c r="B78" s="29"/>
      <c r="C78" s="29"/>
      <c r="D78" s="29" t="s">
        <v>136</v>
      </c>
      <c r="E78" s="29"/>
      <c r="F78" s="30">
        <v>6.8</v>
      </c>
      <c r="G78" s="31"/>
      <c r="H78" s="56"/>
    </row>
    <row r="79" spans="1:8" s="6" customFormat="1" ht="24" customHeight="1">
      <c r="A79" s="24">
        <v>33</v>
      </c>
      <c r="B79" s="25" t="s">
        <v>126</v>
      </c>
      <c r="C79" s="25" t="s">
        <v>137</v>
      </c>
      <c r="D79" s="25" t="s">
        <v>138</v>
      </c>
      <c r="E79" s="25" t="s">
        <v>33</v>
      </c>
      <c r="F79" s="26">
        <v>76.462</v>
      </c>
      <c r="G79" s="27">
        <v>0</v>
      </c>
      <c r="H79" s="55">
        <f>PRODUCT(F79,G79)</f>
        <v>0</v>
      </c>
    </row>
    <row r="80" spans="1:8" s="6" customFormat="1" ht="24" customHeight="1">
      <c r="A80" s="28"/>
      <c r="B80" s="29"/>
      <c r="C80" s="29"/>
      <c r="D80" s="29" t="s">
        <v>139</v>
      </c>
      <c r="E80" s="29"/>
      <c r="F80" s="30">
        <v>76.462</v>
      </c>
      <c r="G80" s="31"/>
      <c r="H80" s="56"/>
    </row>
    <row r="81" spans="1:8" s="6" customFormat="1" ht="24" customHeight="1">
      <c r="A81" s="24">
        <v>34</v>
      </c>
      <c r="B81" s="25" t="s">
        <v>126</v>
      </c>
      <c r="C81" s="25" t="s">
        <v>140</v>
      </c>
      <c r="D81" s="25" t="s">
        <v>141</v>
      </c>
      <c r="E81" s="25" t="s">
        <v>33</v>
      </c>
      <c r="F81" s="26">
        <v>6.4</v>
      </c>
      <c r="G81" s="27">
        <v>0</v>
      </c>
      <c r="H81" s="55">
        <f>PRODUCT(F81,G81)</f>
        <v>0</v>
      </c>
    </row>
    <row r="82" spans="1:8" s="6" customFormat="1" ht="13.5" customHeight="1">
      <c r="A82" s="28"/>
      <c r="B82" s="29"/>
      <c r="C82" s="29"/>
      <c r="D82" s="29" t="s">
        <v>142</v>
      </c>
      <c r="E82" s="29"/>
      <c r="F82" s="30">
        <v>6.4</v>
      </c>
      <c r="G82" s="31"/>
      <c r="H82" s="56"/>
    </row>
    <row r="83" spans="1:8" s="6" customFormat="1" ht="24" customHeight="1">
      <c r="A83" s="24">
        <v>35</v>
      </c>
      <c r="B83" s="25" t="s">
        <v>126</v>
      </c>
      <c r="C83" s="25" t="s">
        <v>143</v>
      </c>
      <c r="D83" s="25" t="s">
        <v>144</v>
      </c>
      <c r="E83" s="25" t="s">
        <v>33</v>
      </c>
      <c r="F83" s="26">
        <v>11.2</v>
      </c>
      <c r="G83" s="27">
        <v>0</v>
      </c>
      <c r="H83" s="55">
        <f>PRODUCT(F83,G83)</f>
        <v>0</v>
      </c>
    </row>
    <row r="84" spans="1:8" s="6" customFormat="1" ht="13.5" customHeight="1">
      <c r="A84" s="28"/>
      <c r="B84" s="29"/>
      <c r="C84" s="29"/>
      <c r="D84" s="29" t="s">
        <v>145</v>
      </c>
      <c r="E84" s="29"/>
      <c r="F84" s="30">
        <v>11.2</v>
      </c>
      <c r="G84" s="31"/>
      <c r="H84" s="56"/>
    </row>
    <row r="85" spans="1:8" s="6" customFormat="1" ht="24" customHeight="1">
      <c r="A85" s="24">
        <v>36</v>
      </c>
      <c r="B85" s="25" t="s">
        <v>126</v>
      </c>
      <c r="C85" s="25" t="s">
        <v>146</v>
      </c>
      <c r="D85" s="25" t="s">
        <v>144</v>
      </c>
      <c r="E85" s="25" t="s">
        <v>33</v>
      </c>
      <c r="F85" s="26">
        <v>110.885</v>
      </c>
      <c r="G85" s="27">
        <v>0</v>
      </c>
      <c r="H85" s="55">
        <f>PRODUCT(F85,G85)</f>
        <v>0</v>
      </c>
    </row>
    <row r="86" spans="1:8" s="6" customFormat="1" ht="13.5" customHeight="1">
      <c r="A86" s="28"/>
      <c r="B86" s="29"/>
      <c r="C86" s="29"/>
      <c r="D86" s="29" t="s">
        <v>147</v>
      </c>
      <c r="E86" s="29"/>
      <c r="F86" s="30">
        <v>110.885</v>
      </c>
      <c r="G86" s="31"/>
      <c r="H86" s="56"/>
    </row>
    <row r="87" spans="1:8" s="6" customFormat="1" ht="13.5" customHeight="1">
      <c r="A87" s="24">
        <v>37</v>
      </c>
      <c r="B87" s="25" t="s">
        <v>126</v>
      </c>
      <c r="C87" s="25" t="s">
        <v>148</v>
      </c>
      <c r="D87" s="25" t="s">
        <v>149</v>
      </c>
      <c r="E87" s="25" t="s">
        <v>33</v>
      </c>
      <c r="F87" s="26">
        <v>108</v>
      </c>
      <c r="G87" s="27">
        <v>0</v>
      </c>
      <c r="H87" s="55">
        <f>PRODUCT(F87,G87)</f>
        <v>0</v>
      </c>
    </row>
    <row r="88" spans="1:8" s="6" customFormat="1" ht="13.5" customHeight="1">
      <c r="A88" s="28"/>
      <c r="B88" s="29"/>
      <c r="C88" s="29"/>
      <c r="D88" s="29" t="s">
        <v>150</v>
      </c>
      <c r="E88" s="29"/>
      <c r="F88" s="30">
        <v>108</v>
      </c>
      <c r="G88" s="31"/>
      <c r="H88" s="56"/>
    </row>
    <row r="89" spans="1:8" s="6" customFormat="1" ht="13.5" customHeight="1">
      <c r="A89" s="36">
        <v>38</v>
      </c>
      <c r="B89" s="37" t="s">
        <v>151</v>
      </c>
      <c r="C89" s="37" t="s">
        <v>152</v>
      </c>
      <c r="D89" s="37" t="s">
        <v>153</v>
      </c>
      <c r="E89" s="37" t="s">
        <v>33</v>
      </c>
      <c r="F89" s="38">
        <v>113.4</v>
      </c>
      <c r="G89" s="39">
        <v>0</v>
      </c>
      <c r="H89" s="48">
        <f>PRODUCT(F89,G89)</f>
        <v>0</v>
      </c>
    </row>
    <row r="90" spans="1:8" s="6" customFormat="1" ht="13.5" customHeight="1">
      <c r="A90" s="28"/>
      <c r="B90" s="29"/>
      <c r="C90" s="29"/>
      <c r="D90" s="29" t="s">
        <v>154</v>
      </c>
      <c r="E90" s="29"/>
      <c r="F90" s="30">
        <v>113.4</v>
      </c>
      <c r="G90" s="31"/>
      <c r="H90" s="56"/>
    </row>
    <row r="91" spans="1:8" s="6" customFormat="1" ht="24" customHeight="1">
      <c r="A91" s="24">
        <v>39</v>
      </c>
      <c r="B91" s="25" t="s">
        <v>126</v>
      </c>
      <c r="C91" s="25" t="s">
        <v>155</v>
      </c>
      <c r="D91" s="25" t="s">
        <v>156</v>
      </c>
      <c r="E91" s="25" t="s">
        <v>157</v>
      </c>
      <c r="F91" s="26">
        <v>3357.771</v>
      </c>
      <c r="G91" s="27">
        <v>0</v>
      </c>
      <c r="H91" s="55">
        <f>PRODUCT(F91,G91)</f>
        <v>0</v>
      </c>
    </row>
    <row r="92" spans="1:8" s="6" customFormat="1" ht="28.5" customHeight="1">
      <c r="A92" s="20"/>
      <c r="B92" s="21"/>
      <c r="C92" s="21" t="s">
        <v>158</v>
      </c>
      <c r="D92" s="21" t="s">
        <v>159</v>
      </c>
      <c r="E92" s="21"/>
      <c r="F92" s="22"/>
      <c r="G92" s="23"/>
      <c r="H92" s="54">
        <f>SUM(H93)</f>
        <v>0</v>
      </c>
    </row>
    <row r="93" spans="1:8" s="6" customFormat="1" ht="13.5" customHeight="1">
      <c r="A93" s="24">
        <v>40</v>
      </c>
      <c r="B93" s="25" t="s">
        <v>158</v>
      </c>
      <c r="C93" s="25" t="s">
        <v>160</v>
      </c>
      <c r="D93" s="25" t="s">
        <v>161</v>
      </c>
      <c r="E93" s="25" t="s">
        <v>102</v>
      </c>
      <c r="F93" s="26">
        <v>30.6</v>
      </c>
      <c r="G93" s="27">
        <v>0</v>
      </c>
      <c r="H93" s="55">
        <f>PRODUCT(F93,G93)</f>
        <v>0</v>
      </c>
    </row>
    <row r="94" spans="1:8" s="6" customFormat="1" ht="13.5" customHeight="1">
      <c r="A94" s="28"/>
      <c r="B94" s="29"/>
      <c r="C94" s="29"/>
      <c r="D94" s="29" t="s">
        <v>162</v>
      </c>
      <c r="E94" s="29"/>
      <c r="F94" s="30">
        <v>30.6</v>
      </c>
      <c r="G94" s="31"/>
      <c r="H94" s="56"/>
    </row>
    <row r="95" spans="1:8" s="6" customFormat="1" ht="28.5" customHeight="1">
      <c r="A95" s="20"/>
      <c r="B95" s="21"/>
      <c r="C95" s="21" t="s">
        <v>163</v>
      </c>
      <c r="D95" s="21" t="s">
        <v>164</v>
      </c>
      <c r="E95" s="21"/>
      <c r="F95" s="22"/>
      <c r="G95" s="23"/>
      <c r="H95" s="54">
        <f>SUM(H96:H109)</f>
        <v>0</v>
      </c>
    </row>
    <row r="96" spans="1:8" s="6" customFormat="1" ht="24" customHeight="1">
      <c r="A96" s="24">
        <v>41</v>
      </c>
      <c r="B96" s="25" t="s">
        <v>35</v>
      </c>
      <c r="C96" s="25" t="s">
        <v>165</v>
      </c>
      <c r="D96" s="25" t="s">
        <v>166</v>
      </c>
      <c r="E96" s="25" t="s">
        <v>65</v>
      </c>
      <c r="F96" s="26">
        <v>1</v>
      </c>
      <c r="G96" s="27">
        <v>0</v>
      </c>
      <c r="H96" s="55">
        <f aca="true" t="shared" si="0" ref="H96:H102">PRODUCT(F96,G96)</f>
        <v>0</v>
      </c>
    </row>
    <row r="97" spans="1:8" s="6" customFormat="1" ht="24" customHeight="1">
      <c r="A97" s="24">
        <v>42</v>
      </c>
      <c r="B97" s="25" t="s">
        <v>35</v>
      </c>
      <c r="C97" s="25" t="s">
        <v>167</v>
      </c>
      <c r="D97" s="25" t="s">
        <v>168</v>
      </c>
      <c r="E97" s="25" t="s">
        <v>65</v>
      </c>
      <c r="F97" s="26">
        <v>1</v>
      </c>
      <c r="G97" s="27">
        <v>0</v>
      </c>
      <c r="H97" s="55">
        <f t="shared" si="0"/>
        <v>0</v>
      </c>
    </row>
    <row r="98" spans="1:8" s="6" customFormat="1" ht="24" customHeight="1">
      <c r="A98" s="24">
        <v>43</v>
      </c>
      <c r="B98" s="25" t="s">
        <v>35</v>
      </c>
      <c r="C98" s="25" t="s">
        <v>169</v>
      </c>
      <c r="D98" s="25" t="s">
        <v>170</v>
      </c>
      <c r="E98" s="25" t="s">
        <v>65</v>
      </c>
      <c r="F98" s="26">
        <v>1</v>
      </c>
      <c r="G98" s="27">
        <v>0</v>
      </c>
      <c r="H98" s="55">
        <f t="shared" si="0"/>
        <v>0</v>
      </c>
    </row>
    <row r="99" spans="1:8" s="6" customFormat="1" ht="24" customHeight="1">
      <c r="A99" s="24">
        <v>44</v>
      </c>
      <c r="B99" s="25" t="s">
        <v>35</v>
      </c>
      <c r="C99" s="25" t="s">
        <v>171</v>
      </c>
      <c r="D99" s="25" t="s">
        <v>172</v>
      </c>
      <c r="E99" s="25" t="s">
        <v>65</v>
      </c>
      <c r="F99" s="26">
        <v>1</v>
      </c>
      <c r="G99" s="27">
        <v>0</v>
      </c>
      <c r="H99" s="55">
        <f t="shared" si="0"/>
        <v>0</v>
      </c>
    </row>
    <row r="100" spans="1:8" s="6" customFormat="1" ht="13.5" customHeight="1">
      <c r="A100" s="24">
        <v>45</v>
      </c>
      <c r="B100" s="25" t="s">
        <v>35</v>
      </c>
      <c r="C100" s="25" t="s">
        <v>173</v>
      </c>
      <c r="D100" s="25" t="s">
        <v>174</v>
      </c>
      <c r="E100" s="25" t="s">
        <v>65</v>
      </c>
      <c r="F100" s="26">
        <v>1</v>
      </c>
      <c r="G100" s="27">
        <v>0</v>
      </c>
      <c r="H100" s="55">
        <f t="shared" si="0"/>
        <v>0</v>
      </c>
    </row>
    <row r="101" spans="1:8" s="6" customFormat="1" ht="13.5" customHeight="1">
      <c r="A101" s="24">
        <v>46</v>
      </c>
      <c r="B101" s="25" t="s">
        <v>35</v>
      </c>
      <c r="C101" s="25" t="s">
        <v>175</v>
      </c>
      <c r="D101" s="25" t="s">
        <v>176</v>
      </c>
      <c r="E101" s="25" t="s">
        <v>65</v>
      </c>
      <c r="F101" s="26">
        <v>1</v>
      </c>
      <c r="G101" s="27">
        <v>0</v>
      </c>
      <c r="H101" s="55">
        <f t="shared" si="0"/>
        <v>0</v>
      </c>
    </row>
    <row r="102" spans="1:8" s="6" customFormat="1" ht="24" customHeight="1">
      <c r="A102" s="24">
        <v>47</v>
      </c>
      <c r="B102" s="25" t="s">
        <v>163</v>
      </c>
      <c r="C102" s="25" t="s">
        <v>177</v>
      </c>
      <c r="D102" s="25" t="s">
        <v>178</v>
      </c>
      <c r="E102" s="25" t="s">
        <v>65</v>
      </c>
      <c r="F102" s="26">
        <v>6</v>
      </c>
      <c r="G102" s="27">
        <v>0</v>
      </c>
      <c r="H102" s="55">
        <f t="shared" si="0"/>
        <v>0</v>
      </c>
    </row>
    <row r="103" spans="1:8" s="6" customFormat="1" ht="13.5" customHeight="1">
      <c r="A103" s="28"/>
      <c r="B103" s="29"/>
      <c r="C103" s="29"/>
      <c r="D103" s="29" t="s">
        <v>179</v>
      </c>
      <c r="E103" s="29"/>
      <c r="F103" s="30">
        <v>6</v>
      </c>
      <c r="G103" s="31"/>
      <c r="H103" s="56"/>
    </row>
    <row r="104" spans="1:8" s="6" customFormat="1" ht="34.5" customHeight="1">
      <c r="A104" s="36">
        <v>48</v>
      </c>
      <c r="B104" s="37" t="s">
        <v>180</v>
      </c>
      <c r="C104" s="37" t="s">
        <v>181</v>
      </c>
      <c r="D104" s="37" t="s">
        <v>182</v>
      </c>
      <c r="E104" s="37" t="s">
        <v>65</v>
      </c>
      <c r="F104" s="38">
        <v>6</v>
      </c>
      <c r="G104" s="39">
        <v>0</v>
      </c>
      <c r="H104" s="48">
        <f>PRODUCT(F104,G104)</f>
        <v>0</v>
      </c>
    </row>
    <row r="105" spans="1:8" s="6" customFormat="1" ht="13.5" customHeight="1">
      <c r="A105" s="28"/>
      <c r="B105" s="29"/>
      <c r="C105" s="29"/>
      <c r="D105" s="29" t="s">
        <v>179</v>
      </c>
      <c r="E105" s="29"/>
      <c r="F105" s="30">
        <v>6</v>
      </c>
      <c r="G105" s="31"/>
      <c r="H105" s="56"/>
    </row>
    <row r="106" spans="1:8" s="6" customFormat="1" ht="24" customHeight="1">
      <c r="A106" s="24">
        <v>49</v>
      </c>
      <c r="B106" s="25" t="s">
        <v>163</v>
      </c>
      <c r="C106" s="25" t="s">
        <v>183</v>
      </c>
      <c r="D106" s="25" t="s">
        <v>184</v>
      </c>
      <c r="E106" s="25" t="s">
        <v>65</v>
      </c>
      <c r="F106" s="26">
        <v>6</v>
      </c>
      <c r="G106" s="27">
        <v>0</v>
      </c>
      <c r="H106" s="55">
        <f>PRODUCT(F106,G106)</f>
        <v>0</v>
      </c>
    </row>
    <row r="107" spans="1:8" s="6" customFormat="1" ht="34.5" customHeight="1">
      <c r="A107" s="36">
        <v>50</v>
      </c>
      <c r="B107" s="37" t="s">
        <v>180</v>
      </c>
      <c r="C107" s="37" t="s">
        <v>185</v>
      </c>
      <c r="D107" s="37" t="s">
        <v>186</v>
      </c>
      <c r="E107" s="37" t="s">
        <v>65</v>
      </c>
      <c r="F107" s="38">
        <v>2</v>
      </c>
      <c r="G107" s="39">
        <v>0</v>
      </c>
      <c r="H107" s="48">
        <f>PRODUCT(F107,G107)</f>
        <v>0</v>
      </c>
    </row>
    <row r="108" spans="1:8" s="6" customFormat="1" ht="13.5" customHeight="1">
      <c r="A108" s="28"/>
      <c r="B108" s="29"/>
      <c r="C108" s="29"/>
      <c r="D108" s="29" t="s">
        <v>187</v>
      </c>
      <c r="E108" s="29"/>
      <c r="F108" s="30">
        <v>2</v>
      </c>
      <c r="G108" s="31"/>
      <c r="H108" s="56"/>
    </row>
    <row r="109" spans="1:8" s="6" customFormat="1" ht="24" customHeight="1">
      <c r="A109" s="24">
        <v>51</v>
      </c>
      <c r="B109" s="25" t="s">
        <v>163</v>
      </c>
      <c r="C109" s="25" t="s">
        <v>188</v>
      </c>
      <c r="D109" s="25" t="s">
        <v>189</v>
      </c>
      <c r="E109" s="25" t="s">
        <v>157</v>
      </c>
      <c r="F109" s="26">
        <v>1427.257</v>
      </c>
      <c r="G109" s="27">
        <v>0</v>
      </c>
      <c r="H109" s="55">
        <f>PRODUCT(F109,G109)</f>
        <v>0</v>
      </c>
    </row>
    <row r="110" spans="1:8" s="6" customFormat="1" ht="28.5" customHeight="1">
      <c r="A110" s="20"/>
      <c r="B110" s="21"/>
      <c r="C110" s="21" t="s">
        <v>190</v>
      </c>
      <c r="D110" s="21" t="s">
        <v>191</v>
      </c>
      <c r="E110" s="21"/>
      <c r="F110" s="22"/>
      <c r="G110" s="23"/>
      <c r="H110" s="54">
        <f>SUM(H111)</f>
        <v>0</v>
      </c>
    </row>
    <row r="111" spans="1:8" s="6" customFormat="1" ht="13.5" customHeight="1">
      <c r="A111" s="24">
        <v>52</v>
      </c>
      <c r="B111" s="25" t="s">
        <v>190</v>
      </c>
      <c r="C111" s="25" t="s">
        <v>192</v>
      </c>
      <c r="D111" s="25" t="s">
        <v>193</v>
      </c>
      <c r="E111" s="25" t="s">
        <v>33</v>
      </c>
      <c r="F111" s="26">
        <v>358.45</v>
      </c>
      <c r="G111" s="27">
        <v>0</v>
      </c>
      <c r="H111" s="55">
        <f>PRODUCT(F111,G111)</f>
        <v>0</v>
      </c>
    </row>
    <row r="112" spans="1:8" s="6" customFormat="1" ht="13.5" customHeight="1">
      <c r="A112" s="28"/>
      <c r="B112" s="29"/>
      <c r="C112" s="29"/>
      <c r="D112" s="29" t="s">
        <v>194</v>
      </c>
      <c r="E112" s="29"/>
      <c r="F112" s="30">
        <v>358.45</v>
      </c>
      <c r="G112" s="31"/>
      <c r="H112" s="56"/>
    </row>
    <row r="113" spans="1:8" s="6" customFormat="1" ht="28.5" customHeight="1">
      <c r="A113" s="20"/>
      <c r="B113" s="21"/>
      <c r="C113" s="21" t="s">
        <v>195</v>
      </c>
      <c r="D113" s="21" t="s">
        <v>196</v>
      </c>
      <c r="E113" s="21"/>
      <c r="F113" s="22"/>
      <c r="G113" s="23"/>
      <c r="H113" s="54">
        <f>SUM(H114)</f>
        <v>0</v>
      </c>
    </row>
    <row r="114" spans="1:8" s="6" customFormat="1" ht="24" customHeight="1">
      <c r="A114" s="24">
        <v>53</v>
      </c>
      <c r="B114" s="25" t="s">
        <v>195</v>
      </c>
      <c r="C114" s="25" t="s">
        <v>197</v>
      </c>
      <c r="D114" s="25" t="s">
        <v>198</v>
      </c>
      <c r="E114" s="25" t="s">
        <v>102</v>
      </c>
      <c r="F114" s="26">
        <v>112</v>
      </c>
      <c r="G114" s="27">
        <v>0</v>
      </c>
      <c r="H114" s="55">
        <f>PRODUCT(F114,G114)</f>
        <v>0</v>
      </c>
    </row>
    <row r="115" spans="1:8" s="6" customFormat="1" ht="13.5" customHeight="1">
      <c r="A115" s="28"/>
      <c r="B115" s="29"/>
      <c r="C115" s="29"/>
      <c r="D115" s="29" t="s">
        <v>199</v>
      </c>
      <c r="E115" s="29"/>
      <c r="F115" s="30">
        <v>112</v>
      </c>
      <c r="G115" s="31"/>
      <c r="H115" s="56"/>
    </row>
    <row r="116" spans="1:8" s="6" customFormat="1" ht="28.5" customHeight="1">
      <c r="A116" s="20"/>
      <c r="B116" s="21"/>
      <c r="C116" s="21" t="s">
        <v>200</v>
      </c>
      <c r="D116" s="21" t="s">
        <v>201</v>
      </c>
      <c r="E116" s="21"/>
      <c r="F116" s="22"/>
      <c r="G116" s="23"/>
      <c r="H116" s="54">
        <f>SUM(H117:H133)</f>
        <v>0</v>
      </c>
    </row>
    <row r="117" spans="1:8" s="6" customFormat="1" ht="13.5" customHeight="1">
      <c r="A117" s="24">
        <v>54</v>
      </c>
      <c r="B117" s="25" t="s">
        <v>200</v>
      </c>
      <c r="C117" s="25" t="s">
        <v>202</v>
      </c>
      <c r="D117" s="25" t="s">
        <v>203</v>
      </c>
      <c r="E117" s="25" t="s">
        <v>33</v>
      </c>
      <c r="F117" s="26">
        <v>174</v>
      </c>
      <c r="G117" s="27">
        <v>0</v>
      </c>
      <c r="H117" s="55">
        <f>PRODUCT(F117,G117)</f>
        <v>0</v>
      </c>
    </row>
    <row r="118" spans="1:8" s="6" customFormat="1" ht="13.5" customHeight="1">
      <c r="A118" s="28"/>
      <c r="B118" s="29"/>
      <c r="C118" s="29"/>
      <c r="D118" s="29" t="s">
        <v>204</v>
      </c>
      <c r="E118" s="29"/>
      <c r="F118" s="30">
        <v>174</v>
      </c>
      <c r="G118" s="31"/>
      <c r="H118" s="56"/>
    </row>
    <row r="119" spans="1:8" s="6" customFormat="1" ht="13.5" customHeight="1">
      <c r="A119" s="24">
        <v>55</v>
      </c>
      <c r="B119" s="25" t="s">
        <v>200</v>
      </c>
      <c r="C119" s="25" t="s">
        <v>205</v>
      </c>
      <c r="D119" s="25" t="s">
        <v>206</v>
      </c>
      <c r="E119" s="25" t="s">
        <v>33</v>
      </c>
      <c r="F119" s="26">
        <v>387.36</v>
      </c>
      <c r="G119" s="27">
        <v>0</v>
      </c>
      <c r="H119" s="55">
        <f>PRODUCT(F119,G119)</f>
        <v>0</v>
      </c>
    </row>
    <row r="120" spans="1:8" s="6" customFormat="1" ht="13.5" customHeight="1">
      <c r="A120" s="28"/>
      <c r="B120" s="29"/>
      <c r="C120" s="29"/>
      <c r="D120" s="29" t="s">
        <v>207</v>
      </c>
      <c r="E120" s="29"/>
      <c r="F120" s="30">
        <v>387.36</v>
      </c>
      <c r="G120" s="31"/>
      <c r="H120" s="56"/>
    </row>
    <row r="121" spans="1:8" s="6" customFormat="1" ht="24" customHeight="1">
      <c r="A121" s="24">
        <v>56</v>
      </c>
      <c r="B121" s="25" t="s">
        <v>200</v>
      </c>
      <c r="C121" s="25" t="s">
        <v>208</v>
      </c>
      <c r="D121" s="25" t="s">
        <v>209</v>
      </c>
      <c r="E121" s="25" t="s">
        <v>33</v>
      </c>
      <c r="F121" s="26">
        <v>213.36</v>
      </c>
      <c r="G121" s="27">
        <v>0</v>
      </c>
      <c r="H121" s="55">
        <f>PRODUCT(F121,G121)</f>
        <v>0</v>
      </c>
    </row>
    <row r="122" spans="1:8" s="6" customFormat="1" ht="13.5" customHeight="1">
      <c r="A122" s="28"/>
      <c r="B122" s="29"/>
      <c r="C122" s="29"/>
      <c r="D122" s="29" t="s">
        <v>62</v>
      </c>
      <c r="E122" s="29"/>
      <c r="F122" s="30">
        <v>213.36</v>
      </c>
      <c r="G122" s="31"/>
      <c r="H122" s="56"/>
    </row>
    <row r="123" spans="1:8" s="6" customFormat="1" ht="24" customHeight="1">
      <c r="A123" s="24">
        <v>57</v>
      </c>
      <c r="B123" s="25" t="s">
        <v>200</v>
      </c>
      <c r="C123" s="25" t="s">
        <v>210</v>
      </c>
      <c r="D123" s="25" t="s">
        <v>211</v>
      </c>
      <c r="E123" s="25" t="s">
        <v>33</v>
      </c>
      <c r="F123" s="26">
        <v>174</v>
      </c>
      <c r="G123" s="27">
        <v>0</v>
      </c>
      <c r="H123" s="55">
        <f>PRODUCT(F123,G123)</f>
        <v>0</v>
      </c>
    </row>
    <row r="124" spans="1:8" s="6" customFormat="1" ht="13.5" customHeight="1">
      <c r="A124" s="28"/>
      <c r="B124" s="29"/>
      <c r="C124" s="29"/>
      <c r="D124" s="29" t="s">
        <v>212</v>
      </c>
      <c r="E124" s="29"/>
      <c r="F124" s="30">
        <v>174</v>
      </c>
      <c r="G124" s="31"/>
      <c r="H124" s="56"/>
    </row>
    <row r="125" spans="1:8" s="6" customFormat="1" ht="24" customHeight="1">
      <c r="A125" s="24">
        <v>58</v>
      </c>
      <c r="B125" s="25" t="s">
        <v>200</v>
      </c>
      <c r="C125" s="25" t="s">
        <v>213</v>
      </c>
      <c r="D125" s="25" t="s">
        <v>214</v>
      </c>
      <c r="E125" s="25" t="s">
        <v>33</v>
      </c>
      <c r="F125" s="26">
        <v>174</v>
      </c>
      <c r="G125" s="27">
        <v>0</v>
      </c>
      <c r="H125" s="55">
        <f>PRODUCT(F125,G125)</f>
        <v>0</v>
      </c>
    </row>
    <row r="126" spans="1:8" s="6" customFormat="1" ht="13.5" customHeight="1">
      <c r="A126" s="28"/>
      <c r="B126" s="29"/>
      <c r="C126" s="29"/>
      <c r="D126" s="29" t="s">
        <v>215</v>
      </c>
      <c r="E126" s="29"/>
      <c r="F126" s="30">
        <v>174</v>
      </c>
      <c r="G126" s="31"/>
      <c r="H126" s="56"/>
    </row>
    <row r="127" spans="1:8" s="6" customFormat="1" ht="24" customHeight="1">
      <c r="A127" s="24">
        <v>59</v>
      </c>
      <c r="B127" s="25" t="s">
        <v>200</v>
      </c>
      <c r="C127" s="25" t="s">
        <v>216</v>
      </c>
      <c r="D127" s="25" t="s">
        <v>217</v>
      </c>
      <c r="E127" s="25" t="s">
        <v>33</v>
      </c>
      <c r="F127" s="26">
        <v>387.36</v>
      </c>
      <c r="G127" s="27">
        <v>0</v>
      </c>
      <c r="H127" s="55">
        <f>PRODUCT(F127,G127)</f>
        <v>0</v>
      </c>
    </row>
    <row r="128" spans="1:8" s="6" customFormat="1" ht="13.5" customHeight="1">
      <c r="A128" s="28"/>
      <c r="B128" s="29"/>
      <c r="C128" s="29"/>
      <c r="D128" s="29" t="s">
        <v>207</v>
      </c>
      <c r="E128" s="29"/>
      <c r="F128" s="30">
        <v>387.36</v>
      </c>
      <c r="G128" s="31"/>
      <c r="H128" s="56"/>
    </row>
    <row r="129" spans="1:8" s="6" customFormat="1" ht="13.5" customHeight="1">
      <c r="A129" s="36">
        <v>60</v>
      </c>
      <c r="B129" s="37" t="s">
        <v>218</v>
      </c>
      <c r="C129" s="37" t="s">
        <v>219</v>
      </c>
      <c r="D129" s="37" t="s">
        <v>220</v>
      </c>
      <c r="E129" s="37" t="s">
        <v>33</v>
      </c>
      <c r="F129" s="38">
        <v>426.096</v>
      </c>
      <c r="G129" s="39">
        <v>0</v>
      </c>
      <c r="H129" s="48">
        <f>PRODUCT(F129,G129)</f>
        <v>0</v>
      </c>
    </row>
    <row r="130" spans="1:8" s="6" customFormat="1" ht="13.5" customHeight="1">
      <c r="A130" s="28"/>
      <c r="B130" s="29"/>
      <c r="C130" s="29"/>
      <c r="D130" s="29" t="s">
        <v>221</v>
      </c>
      <c r="E130" s="29"/>
      <c r="F130" s="30">
        <v>426.096</v>
      </c>
      <c r="G130" s="31"/>
      <c r="H130" s="56"/>
    </row>
    <row r="131" spans="1:8" s="6" customFormat="1" ht="13.5" customHeight="1">
      <c r="A131" s="24">
        <v>61</v>
      </c>
      <c r="B131" s="25" t="s">
        <v>200</v>
      </c>
      <c r="C131" s="25" t="s">
        <v>222</v>
      </c>
      <c r="D131" s="25" t="s">
        <v>223</v>
      </c>
      <c r="E131" s="25" t="s">
        <v>102</v>
      </c>
      <c r="F131" s="26">
        <v>248</v>
      </c>
      <c r="G131" s="27">
        <v>0</v>
      </c>
      <c r="H131" s="55">
        <f>PRODUCT(F131,G131)</f>
        <v>0</v>
      </c>
    </row>
    <row r="132" spans="1:8" s="6" customFormat="1" ht="13.5" customHeight="1">
      <c r="A132" s="28"/>
      <c r="B132" s="29"/>
      <c r="C132" s="29"/>
      <c r="D132" s="29" t="s">
        <v>224</v>
      </c>
      <c r="E132" s="29"/>
      <c r="F132" s="30">
        <v>248</v>
      </c>
      <c r="G132" s="31"/>
      <c r="H132" s="56"/>
    </row>
    <row r="133" spans="1:8" s="6" customFormat="1" ht="24" customHeight="1">
      <c r="A133" s="24">
        <v>62</v>
      </c>
      <c r="B133" s="25" t="s">
        <v>200</v>
      </c>
      <c r="C133" s="25" t="s">
        <v>225</v>
      </c>
      <c r="D133" s="25" t="s">
        <v>226</v>
      </c>
      <c r="E133" s="25" t="s">
        <v>157</v>
      </c>
      <c r="F133" s="26">
        <v>4924.545</v>
      </c>
      <c r="G133" s="27">
        <v>0</v>
      </c>
      <c r="H133" s="55">
        <f>PRODUCT(F133,G133)</f>
        <v>0</v>
      </c>
    </row>
    <row r="134" spans="1:8" s="6" customFormat="1" ht="28.5" customHeight="1">
      <c r="A134" s="20"/>
      <c r="B134" s="21"/>
      <c r="C134" s="21" t="s">
        <v>227</v>
      </c>
      <c r="D134" s="21" t="s">
        <v>228</v>
      </c>
      <c r="E134" s="21"/>
      <c r="F134" s="22"/>
      <c r="G134" s="23"/>
      <c r="H134" s="54">
        <f>SUM(H135:H141)</f>
        <v>0</v>
      </c>
    </row>
    <row r="135" spans="1:8" s="6" customFormat="1" ht="24" customHeight="1">
      <c r="A135" s="24">
        <v>63</v>
      </c>
      <c r="B135" s="25" t="s">
        <v>227</v>
      </c>
      <c r="C135" s="25" t="s">
        <v>229</v>
      </c>
      <c r="D135" s="25" t="s">
        <v>230</v>
      </c>
      <c r="E135" s="25" t="s">
        <v>33</v>
      </c>
      <c r="F135" s="26">
        <v>4.8</v>
      </c>
      <c r="G135" s="27">
        <v>0</v>
      </c>
      <c r="H135" s="55">
        <f>PRODUCT(F135,G135)</f>
        <v>0</v>
      </c>
    </row>
    <row r="136" spans="1:8" s="6" customFormat="1" ht="13.5" customHeight="1">
      <c r="A136" s="28"/>
      <c r="B136" s="29"/>
      <c r="C136" s="29"/>
      <c r="D136" s="29" t="s">
        <v>231</v>
      </c>
      <c r="E136" s="29"/>
      <c r="F136" s="30">
        <v>4.8</v>
      </c>
      <c r="G136" s="31"/>
      <c r="H136" s="56"/>
    </row>
    <row r="137" spans="1:8" s="6" customFormat="1" ht="13.5" customHeight="1">
      <c r="A137" s="36">
        <v>64</v>
      </c>
      <c r="B137" s="37" t="s">
        <v>232</v>
      </c>
      <c r="C137" s="37" t="s">
        <v>233</v>
      </c>
      <c r="D137" s="37" t="s">
        <v>234</v>
      </c>
      <c r="E137" s="37" t="s">
        <v>33</v>
      </c>
      <c r="F137" s="38">
        <v>5.28</v>
      </c>
      <c r="G137" s="39">
        <v>0</v>
      </c>
      <c r="H137" s="48">
        <f>PRODUCT(F137,G137)</f>
        <v>0</v>
      </c>
    </row>
    <row r="138" spans="1:8" s="6" customFormat="1" ht="13.5" customHeight="1">
      <c r="A138" s="28"/>
      <c r="B138" s="29"/>
      <c r="C138" s="29"/>
      <c r="D138" s="29" t="s">
        <v>235</v>
      </c>
      <c r="E138" s="29"/>
      <c r="F138" s="30">
        <v>5.28</v>
      </c>
      <c r="G138" s="31"/>
      <c r="H138" s="56"/>
    </row>
    <row r="139" spans="1:8" s="6" customFormat="1" ht="24" customHeight="1">
      <c r="A139" s="24">
        <v>65</v>
      </c>
      <c r="B139" s="25" t="s">
        <v>227</v>
      </c>
      <c r="C139" s="25" t="s">
        <v>236</v>
      </c>
      <c r="D139" s="25" t="s">
        <v>237</v>
      </c>
      <c r="E139" s="25" t="s">
        <v>33</v>
      </c>
      <c r="F139" s="26">
        <v>4.8</v>
      </c>
      <c r="G139" s="27">
        <v>0</v>
      </c>
      <c r="H139" s="55">
        <f>PRODUCT(F139,G139)</f>
        <v>0</v>
      </c>
    </row>
    <row r="140" spans="1:8" s="6" customFormat="1" ht="24" customHeight="1">
      <c r="A140" s="24">
        <v>66</v>
      </c>
      <c r="B140" s="25" t="s">
        <v>227</v>
      </c>
      <c r="C140" s="25" t="s">
        <v>238</v>
      </c>
      <c r="D140" s="25" t="s">
        <v>239</v>
      </c>
      <c r="E140" s="25" t="s">
        <v>33</v>
      </c>
      <c r="F140" s="26">
        <v>4.8</v>
      </c>
      <c r="G140" s="27">
        <v>0</v>
      </c>
      <c r="H140" s="55">
        <f>PRODUCT(F140,G140)</f>
        <v>0</v>
      </c>
    </row>
    <row r="141" spans="1:8" s="6" customFormat="1" ht="24" customHeight="1">
      <c r="A141" s="24">
        <v>67</v>
      </c>
      <c r="B141" s="25" t="s">
        <v>227</v>
      </c>
      <c r="C141" s="25" t="s">
        <v>240</v>
      </c>
      <c r="D141" s="25" t="s">
        <v>241</v>
      </c>
      <c r="E141" s="25" t="s">
        <v>157</v>
      </c>
      <c r="F141" s="26">
        <v>46.482</v>
      </c>
      <c r="G141" s="27">
        <v>0</v>
      </c>
      <c r="H141" s="55">
        <f>PRODUCT(F141,G141)</f>
        <v>0</v>
      </c>
    </row>
    <row r="142" spans="1:8" s="6" customFormat="1" ht="28.5" customHeight="1">
      <c r="A142" s="20"/>
      <c r="B142" s="21"/>
      <c r="C142" s="21" t="s">
        <v>242</v>
      </c>
      <c r="D142" s="21" t="s">
        <v>243</v>
      </c>
      <c r="E142" s="21"/>
      <c r="F142" s="22"/>
      <c r="G142" s="23"/>
      <c r="H142" s="54">
        <f>SUM(H143:H145)</f>
        <v>0</v>
      </c>
    </row>
    <row r="143" spans="1:8" s="6" customFormat="1" ht="24" customHeight="1">
      <c r="A143" s="24">
        <v>68</v>
      </c>
      <c r="B143" s="25" t="s">
        <v>242</v>
      </c>
      <c r="C143" s="25" t="s">
        <v>244</v>
      </c>
      <c r="D143" s="25" t="s">
        <v>245</v>
      </c>
      <c r="E143" s="25" t="s">
        <v>33</v>
      </c>
      <c r="F143" s="26">
        <v>12.2</v>
      </c>
      <c r="G143" s="27">
        <v>0</v>
      </c>
      <c r="H143" s="55">
        <f>PRODUCT(F143,G143)</f>
        <v>0</v>
      </c>
    </row>
    <row r="144" spans="1:8" s="6" customFormat="1" ht="13.5" customHeight="1">
      <c r="A144" s="28"/>
      <c r="B144" s="29"/>
      <c r="C144" s="29"/>
      <c r="D144" s="29" t="s">
        <v>246</v>
      </c>
      <c r="E144" s="29"/>
      <c r="F144" s="30">
        <v>12.2</v>
      </c>
      <c r="G144" s="31"/>
      <c r="H144" s="56"/>
    </row>
    <row r="145" spans="1:8" s="6" customFormat="1" ht="24" customHeight="1">
      <c r="A145" s="24">
        <v>69</v>
      </c>
      <c r="B145" s="25" t="s">
        <v>242</v>
      </c>
      <c r="C145" s="25" t="s">
        <v>247</v>
      </c>
      <c r="D145" s="25" t="s">
        <v>248</v>
      </c>
      <c r="E145" s="25" t="s">
        <v>33</v>
      </c>
      <c r="F145" s="26">
        <v>12.2</v>
      </c>
      <c r="G145" s="27">
        <v>0</v>
      </c>
      <c r="H145" s="55">
        <f>PRODUCT(F145,G145)</f>
        <v>0</v>
      </c>
    </row>
    <row r="146" spans="1:8" s="6" customFormat="1" ht="13.5" customHeight="1">
      <c r="A146" s="28"/>
      <c r="B146" s="29"/>
      <c r="C146" s="29"/>
      <c r="D146" s="29" t="s">
        <v>246</v>
      </c>
      <c r="E146" s="29"/>
      <c r="F146" s="30">
        <v>12.2</v>
      </c>
      <c r="G146" s="31"/>
      <c r="H146" s="56"/>
    </row>
    <row r="147" spans="1:8" s="6" customFormat="1" ht="28.5" customHeight="1">
      <c r="A147" s="20"/>
      <c r="B147" s="21"/>
      <c r="C147" s="21" t="s">
        <v>249</v>
      </c>
      <c r="D147" s="21" t="s">
        <v>250</v>
      </c>
      <c r="E147" s="21"/>
      <c r="F147" s="22"/>
      <c r="G147" s="23"/>
      <c r="H147" s="54">
        <f>SUM(H148)</f>
        <v>0</v>
      </c>
    </row>
    <row r="148" spans="1:8" s="6" customFormat="1" ht="24" customHeight="1">
      <c r="A148" s="24">
        <v>70</v>
      </c>
      <c r="B148" s="25" t="s">
        <v>249</v>
      </c>
      <c r="C148" s="25" t="s">
        <v>251</v>
      </c>
      <c r="D148" s="25" t="s">
        <v>252</v>
      </c>
      <c r="E148" s="25" t="s">
        <v>33</v>
      </c>
      <c r="F148" s="26">
        <v>1011.433</v>
      </c>
      <c r="G148" s="27">
        <v>0</v>
      </c>
      <c r="H148" s="55">
        <f>PRODUCT(F148,G148)</f>
        <v>0</v>
      </c>
    </row>
    <row r="149" spans="1:8" s="6" customFormat="1" ht="13.5" customHeight="1">
      <c r="A149" s="32"/>
      <c r="B149" s="33"/>
      <c r="C149" s="33"/>
      <c r="D149" s="33" t="s">
        <v>253</v>
      </c>
      <c r="E149" s="33"/>
      <c r="F149" s="34"/>
      <c r="G149" s="35"/>
      <c r="H149" s="57"/>
    </row>
    <row r="150" spans="1:8" s="6" customFormat="1" ht="13.5" customHeight="1">
      <c r="A150" s="28"/>
      <c r="B150" s="29"/>
      <c r="C150" s="29"/>
      <c r="D150" s="29" t="s">
        <v>254</v>
      </c>
      <c r="E150" s="29"/>
      <c r="F150" s="30">
        <v>358.91</v>
      </c>
      <c r="G150" s="31"/>
      <c r="H150" s="56"/>
    </row>
    <row r="151" spans="1:8" s="6" customFormat="1" ht="13.5" customHeight="1">
      <c r="A151" s="28"/>
      <c r="B151" s="29"/>
      <c r="C151" s="29"/>
      <c r="D151" s="29" t="s">
        <v>255</v>
      </c>
      <c r="E151" s="29"/>
      <c r="F151" s="30">
        <v>461.898</v>
      </c>
      <c r="G151" s="31"/>
      <c r="H151" s="56"/>
    </row>
    <row r="152" spans="1:8" s="6" customFormat="1" ht="13.5" customHeight="1">
      <c r="A152" s="28"/>
      <c r="B152" s="29"/>
      <c r="C152" s="29"/>
      <c r="D152" s="29" t="s">
        <v>256</v>
      </c>
      <c r="E152" s="29"/>
      <c r="F152" s="30">
        <v>190.625</v>
      </c>
      <c r="G152" s="31"/>
      <c r="H152" s="56"/>
    </row>
    <row r="153" spans="1:8" s="6" customFormat="1" ht="13.5" customHeight="1">
      <c r="A153" s="40"/>
      <c r="B153" s="41"/>
      <c r="C153" s="41"/>
      <c r="D153" s="41" t="s">
        <v>257</v>
      </c>
      <c r="E153" s="41"/>
      <c r="F153" s="42">
        <v>1011.433</v>
      </c>
      <c r="G153" s="43"/>
      <c r="H153" s="58"/>
    </row>
    <row r="154" spans="1:8" s="6" customFormat="1" ht="30.75" customHeight="1">
      <c r="A154" s="16"/>
      <c r="B154" s="17"/>
      <c r="C154" s="17" t="s">
        <v>258</v>
      </c>
      <c r="D154" s="17" t="s">
        <v>259</v>
      </c>
      <c r="E154" s="17"/>
      <c r="F154" s="18"/>
      <c r="G154" s="19"/>
      <c r="H154" s="53">
        <f>SUM(H155)</f>
        <v>0</v>
      </c>
    </row>
    <row r="155" spans="1:8" s="6" customFormat="1" ht="28.5" customHeight="1">
      <c r="A155" s="20"/>
      <c r="B155" s="21"/>
      <c r="C155" s="21" t="s">
        <v>260</v>
      </c>
      <c r="D155" s="21" t="s">
        <v>261</v>
      </c>
      <c r="E155" s="21"/>
      <c r="F155" s="22"/>
      <c r="G155" s="23"/>
      <c r="H155" s="54">
        <f>SUM(H156)</f>
        <v>0</v>
      </c>
    </row>
    <row r="156" spans="1:8" s="6" customFormat="1" ht="13.5" customHeight="1">
      <c r="A156" s="24">
        <v>71</v>
      </c>
      <c r="B156" s="25" t="s">
        <v>262</v>
      </c>
      <c r="C156" s="25" t="s">
        <v>263</v>
      </c>
      <c r="D156" s="25" t="s">
        <v>264</v>
      </c>
      <c r="E156" s="25" t="s">
        <v>265</v>
      </c>
      <c r="F156" s="26">
        <v>1</v>
      </c>
      <c r="G156" s="27">
        <v>0</v>
      </c>
      <c r="H156" s="55">
        <f>PRODUCT(F156,G156)</f>
        <v>0</v>
      </c>
    </row>
    <row r="157" spans="1:8" s="6" customFormat="1" ht="13.5" customHeight="1">
      <c r="A157" s="28"/>
      <c r="B157" s="29"/>
      <c r="C157" s="29"/>
      <c r="D157" s="29" t="s">
        <v>266</v>
      </c>
      <c r="E157" s="29"/>
      <c r="F157" s="30">
        <v>1</v>
      </c>
      <c r="G157" s="31"/>
      <c r="H157" s="56"/>
    </row>
    <row r="158" spans="1:8" s="6" customFormat="1" ht="30.75" customHeight="1">
      <c r="A158" s="44"/>
      <c r="B158" s="45"/>
      <c r="C158" s="45"/>
      <c r="D158" s="45" t="s">
        <v>267</v>
      </c>
      <c r="E158" s="45"/>
      <c r="F158" s="46"/>
      <c r="G158" s="47"/>
      <c r="H158" s="59">
        <f>SUM(H10,H71,H154)</f>
        <v>0</v>
      </c>
    </row>
  </sheetData>
  <sheetProtection/>
  <mergeCells count="1">
    <mergeCell ref="A1:H1"/>
  </mergeCells>
  <printOptions/>
  <pageMargins left="0.39370079040527345" right="0.24" top="0.7874015808105469" bottom="0.7874015808105469" header="0" footer="0"/>
  <pageSetup blackAndWhite="1" fitToHeight="100" fitToWidth="1" horizontalDpi="300" verticalDpi="300" orientation="portrait" paperSize="9" scale="98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M149"/>
  <sheetViews>
    <sheetView zoomScalePageLayoutView="0" workbookViewId="0" topLeftCell="A88">
      <selection activeCell="I100" sqref="I100"/>
    </sheetView>
  </sheetViews>
  <sheetFormatPr defaultColWidth="9.33203125" defaultRowHeight="10.5"/>
  <cols>
    <col min="1" max="1" width="8.33203125" style="61" customWidth="1"/>
    <col min="2" max="2" width="1.66796875" style="61" customWidth="1"/>
    <col min="3" max="3" width="4.16015625" style="61" customWidth="1"/>
    <col min="4" max="4" width="4.33203125" style="61" customWidth="1"/>
    <col min="5" max="5" width="17.16015625" style="61" customWidth="1"/>
    <col min="6" max="6" width="100.83203125" style="61" customWidth="1"/>
    <col min="7" max="7" width="8.66015625" style="61" customWidth="1"/>
    <col min="8" max="8" width="11.16015625" style="61" customWidth="1"/>
    <col min="9" max="9" width="14.16015625" style="61" customWidth="1"/>
    <col min="10" max="10" width="23.5" style="61" customWidth="1"/>
    <col min="11" max="11" width="15.5" style="61" hidden="1" customWidth="1"/>
    <col min="12" max="12" width="9.33203125" style="61" customWidth="1"/>
    <col min="13" max="13" width="10.83203125" style="61" hidden="1" customWidth="1"/>
    <col min="14" max="14" width="9.33203125" style="61" customWidth="1"/>
    <col min="15" max="20" width="14.16015625" style="61" hidden="1" customWidth="1"/>
    <col min="21" max="21" width="16.33203125" style="61" hidden="1" customWidth="1"/>
    <col min="22" max="22" width="12.33203125" style="61" customWidth="1"/>
    <col min="23" max="23" width="16.33203125" style="61" customWidth="1"/>
    <col min="24" max="24" width="12.33203125" style="61" customWidth="1"/>
    <col min="25" max="25" width="15" style="61" customWidth="1"/>
    <col min="26" max="26" width="11" style="61" customWidth="1"/>
    <col min="27" max="27" width="15" style="61" customWidth="1"/>
    <col min="28" max="28" width="16.33203125" style="61" customWidth="1"/>
    <col min="29" max="29" width="11" style="61" customWidth="1"/>
    <col min="30" max="30" width="15" style="61" customWidth="1"/>
    <col min="31" max="31" width="16.33203125" style="61" customWidth="1"/>
    <col min="32" max="16384" width="9.33203125" style="61" customWidth="1"/>
  </cols>
  <sheetData>
    <row r="2" spans="12:46" ht="36.75" customHeight="1">
      <c r="L2" s="297" t="s">
        <v>269</v>
      </c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62" t="s">
        <v>270</v>
      </c>
    </row>
    <row r="3" spans="2:46" ht="6.75" customHeight="1">
      <c r="B3" s="63"/>
      <c r="C3" s="64"/>
      <c r="D3" s="64"/>
      <c r="E3" s="64"/>
      <c r="F3" s="64"/>
      <c r="G3" s="64"/>
      <c r="H3" s="64"/>
      <c r="I3" s="64"/>
      <c r="J3" s="64"/>
      <c r="K3" s="64"/>
      <c r="L3" s="65"/>
      <c r="AT3" s="62" t="s">
        <v>11</v>
      </c>
    </row>
    <row r="4" spans="2:46" ht="24.75" customHeight="1">
      <c r="B4" s="65"/>
      <c r="D4" s="66" t="s">
        <v>271</v>
      </c>
      <c r="L4" s="65"/>
      <c r="M4" s="67" t="s">
        <v>272</v>
      </c>
      <c r="AT4" s="62" t="s">
        <v>273</v>
      </c>
    </row>
    <row r="5" spans="2:12" ht="6.75" customHeight="1">
      <c r="B5" s="65"/>
      <c r="L5" s="65"/>
    </row>
    <row r="6" spans="2:12" ht="12" customHeight="1">
      <c r="B6" s="65"/>
      <c r="D6" s="68" t="s">
        <v>274</v>
      </c>
      <c r="L6" s="65"/>
    </row>
    <row r="7" spans="2:12" ht="16.5" customHeight="1">
      <c r="B7" s="65"/>
      <c r="E7" s="295" t="s">
        <v>764</v>
      </c>
      <c r="F7" s="296"/>
      <c r="G7" s="296"/>
      <c r="H7" s="296"/>
      <c r="L7" s="65"/>
    </row>
    <row r="8" spans="2:12" s="69" customFormat="1" ht="12" customHeight="1">
      <c r="B8" s="70"/>
      <c r="D8" s="68" t="s">
        <v>275</v>
      </c>
      <c r="L8" s="70"/>
    </row>
    <row r="9" spans="2:12" s="69" customFormat="1" ht="36.75" customHeight="1">
      <c r="B9" s="70"/>
      <c r="E9" s="292" t="s">
        <v>276</v>
      </c>
      <c r="F9" s="293"/>
      <c r="G9" s="293"/>
      <c r="H9" s="293"/>
      <c r="L9" s="70"/>
    </row>
    <row r="10" spans="2:12" s="69" customFormat="1" ht="10.5">
      <c r="B10" s="70"/>
      <c r="L10" s="70"/>
    </row>
    <row r="11" spans="2:12" s="69" customFormat="1" ht="12" customHeight="1">
      <c r="B11" s="70"/>
      <c r="D11" s="68" t="s">
        <v>277</v>
      </c>
      <c r="F11" s="62" t="s">
        <v>278</v>
      </c>
      <c r="I11" s="68" t="s">
        <v>279</v>
      </c>
      <c r="J11" s="62" t="s">
        <v>278</v>
      </c>
      <c r="L11" s="70"/>
    </row>
    <row r="12" spans="2:12" s="69" customFormat="1" ht="12" customHeight="1">
      <c r="B12" s="70"/>
      <c r="D12" s="68" t="s">
        <v>280</v>
      </c>
      <c r="F12" s="62" t="s">
        <v>281</v>
      </c>
      <c r="I12" s="68" t="s">
        <v>282</v>
      </c>
      <c r="J12" s="71" t="s">
        <v>765</v>
      </c>
      <c r="L12" s="70"/>
    </row>
    <row r="13" spans="2:12" s="69" customFormat="1" ht="10.5" customHeight="1">
      <c r="B13" s="70"/>
      <c r="L13" s="70"/>
    </row>
    <row r="14" spans="2:12" s="69" customFormat="1" ht="12" customHeight="1">
      <c r="B14" s="70"/>
      <c r="D14" s="68" t="s">
        <v>283</v>
      </c>
      <c r="I14" s="68" t="s">
        <v>284</v>
      </c>
      <c r="J14" s="62" t="s">
        <v>278</v>
      </c>
      <c r="L14" s="70"/>
    </row>
    <row r="15" spans="2:12" s="69" customFormat="1" ht="18" customHeight="1">
      <c r="B15" s="70"/>
      <c r="E15" s="62" t="s">
        <v>281</v>
      </c>
      <c r="I15" s="68" t="s">
        <v>285</v>
      </c>
      <c r="J15" s="62" t="s">
        <v>278</v>
      </c>
      <c r="L15" s="70"/>
    </row>
    <row r="16" spans="2:12" s="69" customFormat="1" ht="6.75" customHeight="1">
      <c r="B16" s="70"/>
      <c r="L16" s="70"/>
    </row>
    <row r="17" spans="2:12" s="69" customFormat="1" ht="12" customHeight="1">
      <c r="B17" s="70"/>
      <c r="D17" s="68" t="s">
        <v>286</v>
      </c>
      <c r="I17" s="68" t="s">
        <v>284</v>
      </c>
      <c r="J17" s="62" t="s">
        <v>278</v>
      </c>
      <c r="L17" s="70"/>
    </row>
    <row r="18" spans="2:12" s="69" customFormat="1" ht="18" customHeight="1">
      <c r="B18" s="70"/>
      <c r="E18" s="299" t="s">
        <v>281</v>
      </c>
      <c r="F18" s="299"/>
      <c r="G18" s="299"/>
      <c r="H18" s="299"/>
      <c r="I18" s="68" t="s">
        <v>285</v>
      </c>
      <c r="J18" s="62" t="s">
        <v>278</v>
      </c>
      <c r="L18" s="70"/>
    </row>
    <row r="19" spans="2:12" s="69" customFormat="1" ht="6.75" customHeight="1">
      <c r="B19" s="70"/>
      <c r="L19" s="70"/>
    </row>
    <row r="20" spans="2:12" s="69" customFormat="1" ht="12" customHeight="1">
      <c r="B20" s="70"/>
      <c r="D20" s="68" t="s">
        <v>287</v>
      </c>
      <c r="I20" s="68" t="s">
        <v>284</v>
      </c>
      <c r="J20" s="62" t="s">
        <v>278</v>
      </c>
      <c r="L20" s="70"/>
    </row>
    <row r="21" spans="2:12" s="69" customFormat="1" ht="18" customHeight="1">
      <c r="B21" s="70"/>
      <c r="E21" s="62" t="s">
        <v>281</v>
      </c>
      <c r="I21" s="68" t="s">
        <v>285</v>
      </c>
      <c r="J21" s="62" t="s">
        <v>278</v>
      </c>
      <c r="L21" s="70"/>
    </row>
    <row r="22" spans="2:12" s="69" customFormat="1" ht="6.75" customHeight="1">
      <c r="B22" s="70"/>
      <c r="L22" s="70"/>
    </row>
    <row r="23" spans="2:12" s="69" customFormat="1" ht="12" customHeight="1">
      <c r="B23" s="70"/>
      <c r="D23" s="68" t="s">
        <v>288</v>
      </c>
      <c r="I23" s="68" t="s">
        <v>284</v>
      </c>
      <c r="J23" s="62" t="s">
        <v>278</v>
      </c>
      <c r="L23" s="70"/>
    </row>
    <row r="24" spans="2:12" s="69" customFormat="1" ht="18" customHeight="1">
      <c r="B24" s="70"/>
      <c r="E24" s="62" t="s">
        <v>281</v>
      </c>
      <c r="I24" s="68" t="s">
        <v>285</v>
      </c>
      <c r="J24" s="62" t="s">
        <v>278</v>
      </c>
      <c r="L24" s="70"/>
    </row>
    <row r="25" spans="2:12" s="69" customFormat="1" ht="6.75" customHeight="1">
      <c r="B25" s="70"/>
      <c r="L25" s="70"/>
    </row>
    <row r="26" spans="2:12" s="69" customFormat="1" ht="12" customHeight="1">
      <c r="B26" s="70"/>
      <c r="D26" s="68" t="s">
        <v>289</v>
      </c>
      <c r="L26" s="70"/>
    </row>
    <row r="27" spans="2:12" s="72" customFormat="1" ht="16.5" customHeight="1">
      <c r="B27" s="73"/>
      <c r="E27" s="300" t="s">
        <v>278</v>
      </c>
      <c r="F27" s="300"/>
      <c r="G27" s="300"/>
      <c r="H27" s="300"/>
      <c r="L27" s="73"/>
    </row>
    <row r="28" spans="2:12" s="69" customFormat="1" ht="6.75" customHeight="1">
      <c r="B28" s="70"/>
      <c r="L28" s="70"/>
    </row>
    <row r="29" spans="2:12" s="69" customFormat="1" ht="6.75" customHeight="1">
      <c r="B29" s="70"/>
      <c r="D29" s="75"/>
      <c r="E29" s="75"/>
      <c r="F29" s="75"/>
      <c r="G29" s="75"/>
      <c r="H29" s="75"/>
      <c r="I29" s="75"/>
      <c r="J29" s="75"/>
      <c r="K29" s="75"/>
      <c r="L29" s="70"/>
    </row>
    <row r="30" spans="2:12" s="69" customFormat="1" ht="14.25" customHeight="1">
      <c r="B30" s="70"/>
      <c r="D30" s="76" t="s">
        <v>290</v>
      </c>
      <c r="J30" s="77">
        <f>J61</f>
        <v>0</v>
      </c>
      <c r="L30" s="70"/>
    </row>
    <row r="31" spans="2:12" s="69" customFormat="1" ht="14.25" customHeight="1">
      <c r="B31" s="70"/>
      <c r="D31" s="78" t="s">
        <v>291</v>
      </c>
      <c r="J31" s="77">
        <f>J73</f>
        <v>0</v>
      </c>
      <c r="L31" s="70"/>
    </row>
    <row r="32" spans="2:12" s="69" customFormat="1" ht="24.75" customHeight="1">
      <c r="B32" s="70"/>
      <c r="D32" s="79" t="s">
        <v>292</v>
      </c>
      <c r="J32" s="80">
        <f>ROUND(J30+J31,2)</f>
        <v>0</v>
      </c>
      <c r="L32" s="70"/>
    </row>
    <row r="33" spans="2:12" s="69" customFormat="1" ht="6.75" customHeight="1">
      <c r="B33" s="70"/>
      <c r="D33" s="75"/>
      <c r="E33" s="75"/>
      <c r="F33" s="75"/>
      <c r="G33" s="75"/>
      <c r="H33" s="75"/>
      <c r="I33" s="75"/>
      <c r="J33" s="75"/>
      <c r="K33" s="75"/>
      <c r="L33" s="70"/>
    </row>
    <row r="34" spans="2:12" s="69" customFormat="1" ht="14.25" customHeight="1">
      <c r="B34" s="70"/>
      <c r="F34" s="81" t="s">
        <v>293</v>
      </c>
      <c r="I34" s="81" t="s">
        <v>294</v>
      </c>
      <c r="J34" s="81" t="s">
        <v>295</v>
      </c>
      <c r="L34" s="70"/>
    </row>
    <row r="35" spans="2:12" s="69" customFormat="1" ht="14.25" customHeight="1">
      <c r="B35" s="70"/>
      <c r="D35" s="68" t="s">
        <v>296</v>
      </c>
      <c r="E35" s="68" t="s">
        <v>297</v>
      </c>
      <c r="F35" s="82">
        <f>ROUND((SUM(BE73:BE76)+SUM(BE96:BE148)),2)</f>
        <v>0</v>
      </c>
      <c r="I35" s="83">
        <v>0.21</v>
      </c>
      <c r="J35" s="82">
        <f>ROUND(((SUM(BE73:BE76)+SUM(BE96:BE148))*I35),2)</f>
        <v>0</v>
      </c>
      <c r="L35" s="70"/>
    </row>
    <row r="36" spans="2:12" s="69" customFormat="1" ht="14.25" customHeight="1">
      <c r="B36" s="70"/>
      <c r="E36" s="68" t="s">
        <v>298</v>
      </c>
      <c r="F36" s="82">
        <f>ROUND((SUM(BF73:BF76)+SUM(BF96:BF148)),2)</f>
        <v>0</v>
      </c>
      <c r="I36" s="83">
        <v>0.15</v>
      </c>
      <c r="J36" s="82">
        <f>ROUND(((SUM(BF73:BF76)+SUM(BF96:BF148))*I36),2)</f>
        <v>0</v>
      </c>
      <c r="L36" s="70"/>
    </row>
    <row r="37" spans="2:12" s="69" customFormat="1" ht="14.25" customHeight="1" hidden="1">
      <c r="B37" s="70"/>
      <c r="E37" s="68" t="s">
        <v>299</v>
      </c>
      <c r="F37" s="82">
        <f>ROUND((SUM(BG73:BG76)+SUM(BG96:BG148)),2)</f>
        <v>0</v>
      </c>
      <c r="I37" s="83">
        <v>0.21</v>
      </c>
      <c r="J37" s="82">
        <f>0</f>
        <v>0</v>
      </c>
      <c r="L37" s="70"/>
    </row>
    <row r="38" spans="2:12" s="69" customFormat="1" ht="14.25" customHeight="1" hidden="1">
      <c r="B38" s="70"/>
      <c r="E38" s="68" t="s">
        <v>300</v>
      </c>
      <c r="F38" s="82">
        <f>ROUND((SUM(BH73:BH76)+SUM(BH96:BH148)),2)</f>
        <v>0</v>
      </c>
      <c r="I38" s="83">
        <v>0.15</v>
      </c>
      <c r="J38" s="82">
        <f>0</f>
        <v>0</v>
      </c>
      <c r="L38" s="70"/>
    </row>
    <row r="39" spans="2:12" s="69" customFormat="1" ht="14.25" customHeight="1" hidden="1">
      <c r="B39" s="70"/>
      <c r="E39" s="68" t="s">
        <v>301</v>
      </c>
      <c r="F39" s="82">
        <f>ROUND((SUM(BI73:BI76)+SUM(BI96:BI148)),2)</f>
        <v>0</v>
      </c>
      <c r="I39" s="83">
        <v>0</v>
      </c>
      <c r="J39" s="82">
        <f>0</f>
        <v>0</v>
      </c>
      <c r="L39" s="70"/>
    </row>
    <row r="40" spans="2:12" s="69" customFormat="1" ht="6.75" customHeight="1">
      <c r="B40" s="70"/>
      <c r="L40" s="70"/>
    </row>
    <row r="41" spans="2:12" s="69" customFormat="1" ht="24.75" customHeight="1">
      <c r="B41" s="70"/>
      <c r="C41" s="84"/>
      <c r="D41" s="85" t="s">
        <v>302</v>
      </c>
      <c r="E41" s="86"/>
      <c r="F41" s="86"/>
      <c r="G41" s="87" t="s">
        <v>303</v>
      </c>
      <c r="H41" s="88" t="s">
        <v>304</v>
      </c>
      <c r="I41" s="86"/>
      <c r="J41" s="89">
        <f>SUM(J32:J39)</f>
        <v>0</v>
      </c>
      <c r="K41" s="90"/>
      <c r="L41" s="70"/>
    </row>
    <row r="42" spans="2:12" s="69" customFormat="1" ht="14.25" customHeight="1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70"/>
    </row>
    <row r="46" spans="2:12" s="69" customFormat="1" ht="6.75" customHeight="1">
      <c r="B46" s="93"/>
      <c r="C46" s="94"/>
      <c r="D46" s="94"/>
      <c r="E46" s="94"/>
      <c r="F46" s="94"/>
      <c r="G46" s="94"/>
      <c r="H46" s="94"/>
      <c r="I46" s="94"/>
      <c r="J46" s="94"/>
      <c r="K46" s="94"/>
      <c r="L46" s="70"/>
    </row>
    <row r="47" spans="2:12" s="69" customFormat="1" ht="24.75" customHeight="1">
      <c r="B47" s="70"/>
      <c r="C47" s="66" t="s">
        <v>305</v>
      </c>
      <c r="L47" s="70"/>
    </row>
    <row r="48" spans="2:12" s="69" customFormat="1" ht="6.75" customHeight="1">
      <c r="B48" s="70"/>
      <c r="L48" s="70"/>
    </row>
    <row r="49" spans="2:12" s="69" customFormat="1" ht="12" customHeight="1">
      <c r="B49" s="70"/>
      <c r="C49" s="68" t="s">
        <v>274</v>
      </c>
      <c r="L49" s="70"/>
    </row>
    <row r="50" spans="2:12" s="69" customFormat="1" ht="16.5" customHeight="1">
      <c r="B50" s="70"/>
      <c r="E50" s="295" t="str">
        <f>E7</f>
        <v>Rozšíření kapacity ZŠ Bohumínská 1082, k.ú. Slezská Ostrava</v>
      </c>
      <c r="F50" s="296"/>
      <c r="G50" s="296"/>
      <c r="H50" s="296"/>
      <c r="L50" s="70"/>
    </row>
    <row r="51" spans="2:12" s="69" customFormat="1" ht="12" customHeight="1">
      <c r="B51" s="70"/>
      <c r="C51" s="68" t="s">
        <v>275</v>
      </c>
      <c r="L51" s="70"/>
    </row>
    <row r="52" spans="2:12" s="69" customFormat="1" ht="16.5" customHeight="1">
      <c r="B52" s="70"/>
      <c r="E52" s="292" t="str">
        <f>E9</f>
        <v>ZTI, ÚT</v>
      </c>
      <c r="F52" s="293"/>
      <c r="G52" s="293"/>
      <c r="H52" s="293"/>
      <c r="L52" s="70"/>
    </row>
    <row r="53" spans="2:12" s="69" customFormat="1" ht="6.75" customHeight="1">
      <c r="B53" s="70"/>
      <c r="L53" s="70"/>
    </row>
    <row r="54" spans="2:12" s="69" customFormat="1" ht="12" customHeight="1">
      <c r="B54" s="70"/>
      <c r="C54" s="68" t="s">
        <v>280</v>
      </c>
      <c r="F54" s="62" t="str">
        <f>F12</f>
        <v> </v>
      </c>
      <c r="I54" s="68" t="s">
        <v>282</v>
      </c>
      <c r="J54" s="71" t="str">
        <f>IF(J12="","",J12)</f>
        <v>24. 5. 2019</v>
      </c>
      <c r="L54" s="70"/>
    </row>
    <row r="55" spans="2:12" s="69" customFormat="1" ht="6.75" customHeight="1">
      <c r="B55" s="70"/>
      <c r="L55" s="70"/>
    </row>
    <row r="56" spans="2:12" s="69" customFormat="1" ht="13.5" customHeight="1">
      <c r="B56" s="70"/>
      <c r="C56" s="68" t="s">
        <v>283</v>
      </c>
      <c r="F56" s="62" t="str">
        <f>E15</f>
        <v> </v>
      </c>
      <c r="I56" s="68" t="s">
        <v>287</v>
      </c>
      <c r="J56" s="74" t="str">
        <f>E21</f>
        <v> </v>
      </c>
      <c r="L56" s="70"/>
    </row>
    <row r="57" spans="2:12" s="69" customFormat="1" ht="13.5" customHeight="1">
      <c r="B57" s="70"/>
      <c r="C57" s="68" t="s">
        <v>286</v>
      </c>
      <c r="F57" s="62" t="str">
        <f>IF(E18="","",E18)</f>
        <v> </v>
      </c>
      <c r="I57" s="68" t="s">
        <v>288</v>
      </c>
      <c r="J57" s="74" t="str">
        <f>E24</f>
        <v> </v>
      </c>
      <c r="L57" s="70"/>
    </row>
    <row r="58" spans="2:12" s="69" customFormat="1" ht="9.75" customHeight="1">
      <c r="B58" s="70"/>
      <c r="L58" s="70"/>
    </row>
    <row r="59" spans="2:12" s="69" customFormat="1" ht="29.25" customHeight="1">
      <c r="B59" s="70"/>
      <c r="C59" s="95" t="s">
        <v>306</v>
      </c>
      <c r="D59" s="84"/>
      <c r="E59" s="84"/>
      <c r="F59" s="84"/>
      <c r="G59" s="84"/>
      <c r="H59" s="84"/>
      <c r="I59" s="84"/>
      <c r="J59" s="96" t="s">
        <v>307</v>
      </c>
      <c r="K59" s="84"/>
      <c r="L59" s="70"/>
    </row>
    <row r="60" spans="2:12" s="69" customFormat="1" ht="9.75" customHeight="1">
      <c r="B60" s="70"/>
      <c r="L60" s="70"/>
    </row>
    <row r="61" spans="2:47" s="69" customFormat="1" ht="22.5" customHeight="1">
      <c r="B61" s="70"/>
      <c r="C61" s="97" t="s">
        <v>308</v>
      </c>
      <c r="J61" s="80">
        <f>J96</f>
        <v>0</v>
      </c>
      <c r="L61" s="70"/>
      <c r="AU61" s="62" t="s">
        <v>309</v>
      </c>
    </row>
    <row r="62" spans="2:12" s="98" customFormat="1" ht="24.75" customHeight="1">
      <c r="B62" s="99"/>
      <c r="D62" s="100" t="s">
        <v>310</v>
      </c>
      <c r="E62" s="101"/>
      <c r="F62" s="101"/>
      <c r="G62" s="101"/>
      <c r="H62" s="101"/>
      <c r="I62" s="101"/>
      <c r="J62" s="102">
        <f>J97</f>
        <v>0</v>
      </c>
      <c r="L62" s="99"/>
    </row>
    <row r="63" spans="2:12" s="103" customFormat="1" ht="19.5" customHeight="1">
      <c r="B63" s="104"/>
      <c r="D63" s="105" t="s">
        <v>311</v>
      </c>
      <c r="E63" s="106"/>
      <c r="F63" s="106"/>
      <c r="G63" s="106"/>
      <c r="H63" s="106"/>
      <c r="I63" s="106"/>
      <c r="J63" s="107">
        <f>J98</f>
        <v>0</v>
      </c>
      <c r="L63" s="104"/>
    </row>
    <row r="64" spans="2:12" s="103" customFormat="1" ht="19.5" customHeight="1">
      <c r="B64" s="104"/>
      <c r="D64" s="105" t="s">
        <v>312</v>
      </c>
      <c r="E64" s="106"/>
      <c r="F64" s="106"/>
      <c r="G64" s="106"/>
      <c r="H64" s="106"/>
      <c r="I64" s="106"/>
      <c r="J64" s="107">
        <f>J103</f>
        <v>0</v>
      </c>
      <c r="L64" s="104"/>
    </row>
    <row r="65" spans="2:12" s="103" customFormat="1" ht="19.5" customHeight="1">
      <c r="B65" s="104"/>
      <c r="D65" s="105" t="s">
        <v>313</v>
      </c>
      <c r="E65" s="106"/>
      <c r="F65" s="106"/>
      <c r="G65" s="106"/>
      <c r="H65" s="106"/>
      <c r="I65" s="106"/>
      <c r="J65" s="107">
        <f>J110</f>
        <v>0</v>
      </c>
      <c r="L65" s="104"/>
    </row>
    <row r="66" spans="2:12" s="103" customFormat="1" ht="19.5" customHeight="1">
      <c r="B66" s="104"/>
      <c r="D66" s="105" t="s">
        <v>314</v>
      </c>
      <c r="E66" s="106"/>
      <c r="F66" s="106"/>
      <c r="G66" s="106"/>
      <c r="H66" s="106"/>
      <c r="I66" s="106"/>
      <c r="J66" s="107">
        <f>J119</f>
        <v>0</v>
      </c>
      <c r="L66" s="104"/>
    </row>
    <row r="67" spans="2:12" s="103" customFormat="1" ht="19.5" customHeight="1">
      <c r="B67" s="104"/>
      <c r="D67" s="105" t="s">
        <v>315</v>
      </c>
      <c r="E67" s="106"/>
      <c r="F67" s="106"/>
      <c r="G67" s="106"/>
      <c r="H67" s="106"/>
      <c r="I67" s="106"/>
      <c r="J67" s="107">
        <f>J126</f>
        <v>0</v>
      </c>
      <c r="L67" s="104"/>
    </row>
    <row r="68" spans="2:12" s="103" customFormat="1" ht="19.5" customHeight="1">
      <c r="B68" s="104"/>
      <c r="D68" s="105" t="s">
        <v>316</v>
      </c>
      <c r="E68" s="106"/>
      <c r="F68" s="106"/>
      <c r="G68" s="106"/>
      <c r="H68" s="106"/>
      <c r="I68" s="106"/>
      <c r="J68" s="107">
        <f>J133</f>
        <v>0</v>
      </c>
      <c r="L68" s="104"/>
    </row>
    <row r="69" spans="2:12" s="103" customFormat="1" ht="19.5" customHeight="1">
      <c r="B69" s="104"/>
      <c r="D69" s="105" t="s">
        <v>317</v>
      </c>
      <c r="E69" s="106"/>
      <c r="F69" s="106"/>
      <c r="G69" s="106"/>
      <c r="H69" s="106"/>
      <c r="I69" s="106"/>
      <c r="J69" s="107">
        <f>J140</f>
        <v>0</v>
      </c>
      <c r="L69" s="104"/>
    </row>
    <row r="70" spans="2:12" s="103" customFormat="1" ht="19.5" customHeight="1">
      <c r="B70" s="104"/>
      <c r="D70" s="105" t="s">
        <v>318</v>
      </c>
      <c r="E70" s="106"/>
      <c r="F70" s="106"/>
      <c r="G70" s="106"/>
      <c r="H70" s="106"/>
      <c r="I70" s="106"/>
      <c r="J70" s="107">
        <f>J147</f>
        <v>0</v>
      </c>
      <c r="L70" s="104"/>
    </row>
    <row r="71" spans="2:12" s="69" customFormat="1" ht="21.75" customHeight="1">
      <c r="B71" s="70"/>
      <c r="L71" s="70"/>
    </row>
    <row r="72" spans="2:12" s="69" customFormat="1" ht="6.75" customHeight="1">
      <c r="B72" s="70"/>
      <c r="L72" s="70"/>
    </row>
    <row r="73" spans="2:14" s="69" customFormat="1" ht="29.25" customHeight="1">
      <c r="B73" s="70"/>
      <c r="C73" s="97" t="s">
        <v>319</v>
      </c>
      <c r="J73" s="108">
        <f>ROUND(J74+J75,2)</f>
        <v>0</v>
      </c>
      <c r="L73" s="70"/>
      <c r="N73" s="109" t="s">
        <v>296</v>
      </c>
    </row>
    <row r="74" spans="2:65" s="69" customFormat="1" ht="18" customHeight="1">
      <c r="B74" s="110"/>
      <c r="C74" s="111"/>
      <c r="D74" s="294" t="s">
        <v>320</v>
      </c>
      <c r="E74" s="294"/>
      <c r="F74" s="294"/>
      <c r="G74" s="111"/>
      <c r="H74" s="111"/>
      <c r="I74" s="111"/>
      <c r="J74" s="112">
        <v>0</v>
      </c>
      <c r="K74" s="111"/>
      <c r="L74" s="110"/>
      <c r="M74" s="111"/>
      <c r="N74" s="113" t="s">
        <v>297</v>
      </c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4" t="s">
        <v>258</v>
      </c>
      <c r="AZ74" s="111"/>
      <c r="BA74" s="111"/>
      <c r="BB74" s="111"/>
      <c r="BC74" s="111"/>
      <c r="BD74" s="111"/>
      <c r="BE74" s="115">
        <f>IF(N74="základní",J74,0)</f>
        <v>0</v>
      </c>
      <c r="BF74" s="115">
        <f>IF(N74="snížená",J74,0)</f>
        <v>0</v>
      </c>
      <c r="BG74" s="115">
        <f>IF(N74="zákl. přenesená",J74,0)</f>
        <v>0</v>
      </c>
      <c r="BH74" s="115">
        <f>IF(N74="sníž. přenesená",J74,0)</f>
        <v>0</v>
      </c>
      <c r="BI74" s="115">
        <f>IF(N74="nulová",J74,0)</f>
        <v>0</v>
      </c>
      <c r="BJ74" s="114" t="s">
        <v>10</v>
      </c>
      <c r="BK74" s="111"/>
      <c r="BL74" s="111"/>
      <c r="BM74" s="111"/>
    </row>
    <row r="75" spans="2:65" s="69" customFormat="1" ht="18" customHeight="1">
      <c r="B75" s="110"/>
      <c r="C75" s="111"/>
      <c r="D75" s="294" t="s">
        <v>321</v>
      </c>
      <c r="E75" s="294"/>
      <c r="F75" s="294"/>
      <c r="G75" s="111"/>
      <c r="H75" s="111"/>
      <c r="I75" s="111"/>
      <c r="J75" s="112">
        <v>0</v>
      </c>
      <c r="K75" s="111"/>
      <c r="L75" s="110"/>
      <c r="M75" s="111"/>
      <c r="N75" s="113" t="s">
        <v>297</v>
      </c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4" t="s">
        <v>258</v>
      </c>
      <c r="AZ75" s="111"/>
      <c r="BA75" s="111"/>
      <c r="BB75" s="111"/>
      <c r="BC75" s="111"/>
      <c r="BD75" s="111"/>
      <c r="BE75" s="115">
        <f>IF(N75="základní",J75,0)</f>
        <v>0</v>
      </c>
      <c r="BF75" s="115">
        <f>IF(N75="snížená",J75,0)</f>
        <v>0</v>
      </c>
      <c r="BG75" s="115">
        <f>IF(N75="zákl. přenesená",J75,0)</f>
        <v>0</v>
      </c>
      <c r="BH75" s="115">
        <f>IF(N75="sníž. přenesená",J75,0)</f>
        <v>0</v>
      </c>
      <c r="BI75" s="115">
        <f>IF(N75="nulová",J75,0)</f>
        <v>0</v>
      </c>
      <c r="BJ75" s="114" t="s">
        <v>10</v>
      </c>
      <c r="BK75" s="111"/>
      <c r="BL75" s="111"/>
      <c r="BM75" s="111"/>
    </row>
    <row r="76" spans="2:12" s="69" customFormat="1" ht="18" customHeight="1">
      <c r="B76" s="70"/>
      <c r="L76" s="70"/>
    </row>
    <row r="77" spans="2:12" s="69" customFormat="1" ht="29.25" customHeight="1">
      <c r="B77" s="70"/>
      <c r="C77" s="116" t="s">
        <v>322</v>
      </c>
      <c r="D77" s="84"/>
      <c r="E77" s="84"/>
      <c r="F77" s="84"/>
      <c r="G77" s="84"/>
      <c r="H77" s="84"/>
      <c r="I77" s="84"/>
      <c r="J77" s="117">
        <f>ROUND(J61+J73,2)</f>
        <v>0</v>
      </c>
      <c r="K77" s="84"/>
      <c r="L77" s="70"/>
    </row>
    <row r="78" spans="2:12" s="69" customFormat="1" ht="6.75" customHeight="1"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70"/>
    </row>
    <row r="82" spans="2:12" s="69" customFormat="1" ht="6.75" customHeight="1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70"/>
    </row>
    <row r="83" spans="2:12" s="69" customFormat="1" ht="24.75" customHeight="1">
      <c r="B83" s="70"/>
      <c r="C83" s="66" t="s">
        <v>323</v>
      </c>
      <c r="L83" s="70"/>
    </row>
    <row r="84" spans="2:12" s="69" customFormat="1" ht="6.75" customHeight="1">
      <c r="B84" s="70"/>
      <c r="L84" s="70"/>
    </row>
    <row r="85" spans="2:12" s="69" customFormat="1" ht="12" customHeight="1">
      <c r="B85" s="70"/>
      <c r="C85" s="68" t="s">
        <v>274</v>
      </c>
      <c r="L85" s="70"/>
    </row>
    <row r="86" spans="2:12" s="69" customFormat="1" ht="16.5" customHeight="1">
      <c r="B86" s="70"/>
      <c r="E86" s="295" t="str">
        <f>E7</f>
        <v>Rozšíření kapacity ZŠ Bohumínská 1082, k.ú. Slezská Ostrava</v>
      </c>
      <c r="F86" s="296"/>
      <c r="G86" s="296"/>
      <c r="H86" s="296"/>
      <c r="L86" s="70"/>
    </row>
    <row r="87" spans="2:12" s="69" customFormat="1" ht="12" customHeight="1">
      <c r="B87" s="70"/>
      <c r="C87" s="68" t="s">
        <v>275</v>
      </c>
      <c r="L87" s="70"/>
    </row>
    <row r="88" spans="2:12" s="69" customFormat="1" ht="16.5" customHeight="1">
      <c r="B88" s="70"/>
      <c r="E88" s="292" t="str">
        <f>E9</f>
        <v>ZTI, ÚT</v>
      </c>
      <c r="F88" s="293"/>
      <c r="G88" s="293"/>
      <c r="H88" s="293"/>
      <c r="L88" s="70"/>
    </row>
    <row r="89" spans="2:12" s="69" customFormat="1" ht="6.75" customHeight="1">
      <c r="B89" s="70"/>
      <c r="L89" s="70"/>
    </row>
    <row r="90" spans="2:12" s="69" customFormat="1" ht="12" customHeight="1">
      <c r="B90" s="70"/>
      <c r="C90" s="68" t="s">
        <v>280</v>
      </c>
      <c r="F90" s="62" t="str">
        <f>F12</f>
        <v> </v>
      </c>
      <c r="I90" s="68" t="s">
        <v>282</v>
      </c>
      <c r="J90" s="71" t="str">
        <f>IF(J12="","",J12)</f>
        <v>24. 5. 2019</v>
      </c>
      <c r="L90" s="70"/>
    </row>
    <row r="91" spans="2:12" s="69" customFormat="1" ht="6.75" customHeight="1">
      <c r="B91" s="70"/>
      <c r="L91" s="70"/>
    </row>
    <row r="92" spans="2:12" s="69" customFormat="1" ht="13.5" customHeight="1">
      <c r="B92" s="70"/>
      <c r="C92" s="68" t="s">
        <v>283</v>
      </c>
      <c r="F92" s="62" t="str">
        <f>E15</f>
        <v> </v>
      </c>
      <c r="I92" s="68" t="s">
        <v>287</v>
      </c>
      <c r="J92" s="74" t="str">
        <f>E21</f>
        <v> </v>
      </c>
      <c r="L92" s="70"/>
    </row>
    <row r="93" spans="2:12" s="69" customFormat="1" ht="13.5" customHeight="1">
      <c r="B93" s="70"/>
      <c r="C93" s="68" t="s">
        <v>286</v>
      </c>
      <c r="F93" s="62" t="str">
        <f>IF(E18="","",E18)</f>
        <v> </v>
      </c>
      <c r="I93" s="68" t="s">
        <v>288</v>
      </c>
      <c r="J93" s="74" t="str">
        <f>E24</f>
        <v> </v>
      </c>
      <c r="L93" s="70"/>
    </row>
    <row r="94" spans="2:12" s="69" customFormat="1" ht="9.75" customHeight="1">
      <c r="B94" s="70"/>
      <c r="L94" s="70"/>
    </row>
    <row r="95" spans="2:20" s="118" customFormat="1" ht="29.25" customHeight="1">
      <c r="B95" s="119"/>
      <c r="C95" s="120" t="s">
        <v>324</v>
      </c>
      <c r="D95" s="121" t="s">
        <v>325</v>
      </c>
      <c r="E95" s="121" t="s">
        <v>326</v>
      </c>
      <c r="F95" s="121" t="s">
        <v>5</v>
      </c>
      <c r="G95" s="121" t="s">
        <v>6</v>
      </c>
      <c r="H95" s="121" t="s">
        <v>327</v>
      </c>
      <c r="I95" s="121" t="s">
        <v>328</v>
      </c>
      <c r="J95" s="122" t="s">
        <v>307</v>
      </c>
      <c r="K95" s="123" t="s">
        <v>329</v>
      </c>
      <c r="L95" s="119"/>
      <c r="M95" s="124" t="s">
        <v>278</v>
      </c>
      <c r="N95" s="125" t="s">
        <v>296</v>
      </c>
      <c r="O95" s="125" t="s">
        <v>330</v>
      </c>
      <c r="P95" s="125" t="s">
        <v>331</v>
      </c>
      <c r="Q95" s="125" t="s">
        <v>332</v>
      </c>
      <c r="R95" s="125" t="s">
        <v>333</v>
      </c>
      <c r="S95" s="125" t="s">
        <v>334</v>
      </c>
      <c r="T95" s="126" t="s">
        <v>335</v>
      </c>
    </row>
    <row r="96" spans="2:63" s="69" customFormat="1" ht="22.5" customHeight="1">
      <c r="B96" s="70"/>
      <c r="C96" s="127" t="s">
        <v>336</v>
      </c>
      <c r="J96" s="128">
        <f>BK96</f>
        <v>0</v>
      </c>
      <c r="L96" s="70"/>
      <c r="M96" s="129"/>
      <c r="N96" s="75"/>
      <c r="O96" s="75"/>
      <c r="P96" s="130">
        <f>P97</f>
        <v>113.40400000000001</v>
      </c>
      <c r="Q96" s="75"/>
      <c r="R96" s="130">
        <f>R97</f>
        <v>0.556917485</v>
      </c>
      <c r="S96" s="75"/>
      <c r="T96" s="131">
        <f>T97</f>
        <v>1.457</v>
      </c>
      <c r="AT96" s="62" t="s">
        <v>337</v>
      </c>
      <c r="AU96" s="62" t="s">
        <v>309</v>
      </c>
      <c r="BK96" s="132">
        <f>BK97</f>
        <v>0</v>
      </c>
    </row>
    <row r="97" spans="2:63" s="133" customFormat="1" ht="25.5" customHeight="1">
      <c r="B97" s="134"/>
      <c r="D97" s="135" t="s">
        <v>337</v>
      </c>
      <c r="E97" s="136" t="s">
        <v>124</v>
      </c>
      <c r="F97" s="136" t="s">
        <v>338</v>
      </c>
      <c r="J97" s="137">
        <f>BK97</f>
        <v>0</v>
      </c>
      <c r="L97" s="134"/>
      <c r="M97" s="138"/>
      <c r="P97" s="139">
        <f>P98+P103+P110+P119+P126+P133+P140+P147</f>
        <v>113.40400000000001</v>
      </c>
      <c r="R97" s="139">
        <f>R98+R103+R110+R119+R126+R133+R140+R147</f>
        <v>0.556917485</v>
      </c>
      <c r="T97" s="140">
        <f>T98+T103+T110+T119+T126+T133+T140+T147</f>
        <v>1.457</v>
      </c>
      <c r="AR97" s="135" t="s">
        <v>11</v>
      </c>
      <c r="AT97" s="141" t="s">
        <v>337</v>
      </c>
      <c r="AU97" s="141" t="s">
        <v>339</v>
      </c>
      <c r="AY97" s="135" t="s">
        <v>340</v>
      </c>
      <c r="BK97" s="142">
        <f>BK98+BK103+BK110+BK119+BK126+BK133+BK140+BK147</f>
        <v>0</v>
      </c>
    </row>
    <row r="98" spans="2:63" s="133" customFormat="1" ht="22.5" customHeight="1">
      <c r="B98" s="134"/>
      <c r="D98" s="135" t="s">
        <v>337</v>
      </c>
      <c r="E98" s="143" t="s">
        <v>341</v>
      </c>
      <c r="F98" s="143" t="s">
        <v>342</v>
      </c>
      <c r="J98" s="144">
        <f>BK98</f>
        <v>0</v>
      </c>
      <c r="L98" s="134"/>
      <c r="M98" s="138"/>
      <c r="P98" s="139">
        <f>SUM(P99:P102)</f>
        <v>4.5</v>
      </c>
      <c r="R98" s="139">
        <f>SUM(R99:R102)</f>
        <v>0.00275</v>
      </c>
      <c r="T98" s="140">
        <f>SUM(T99:T102)</f>
        <v>0</v>
      </c>
      <c r="AR98" s="135" t="s">
        <v>11</v>
      </c>
      <c r="AT98" s="141" t="s">
        <v>337</v>
      </c>
      <c r="AU98" s="141" t="s">
        <v>10</v>
      </c>
      <c r="AY98" s="135" t="s">
        <v>340</v>
      </c>
      <c r="BK98" s="142">
        <f>SUM(BK99:BK102)</f>
        <v>0</v>
      </c>
    </row>
    <row r="99" spans="2:65" s="69" customFormat="1" ht="16.5" customHeight="1">
      <c r="B99" s="110"/>
      <c r="C99" s="145" t="s">
        <v>10</v>
      </c>
      <c r="D99" s="145" t="s">
        <v>343</v>
      </c>
      <c r="E99" s="146" t="s">
        <v>344</v>
      </c>
      <c r="F99" s="147" t="s">
        <v>345</v>
      </c>
      <c r="G99" s="148" t="s">
        <v>102</v>
      </c>
      <c r="H99" s="149">
        <v>50</v>
      </c>
      <c r="I99" s="150"/>
      <c r="J99" s="150">
        <f>ROUND(I99*H99,2)</f>
        <v>0</v>
      </c>
      <c r="K99" s="147" t="s">
        <v>278</v>
      </c>
      <c r="L99" s="70"/>
      <c r="M99" s="151" t="s">
        <v>278</v>
      </c>
      <c r="N99" s="152" t="s">
        <v>297</v>
      </c>
      <c r="O99" s="153">
        <v>0.09</v>
      </c>
      <c r="P99" s="153">
        <f>O99*H99</f>
        <v>4.5</v>
      </c>
      <c r="Q99" s="153">
        <v>0</v>
      </c>
      <c r="R99" s="153">
        <f>Q99*H99</f>
        <v>0</v>
      </c>
      <c r="S99" s="153">
        <v>0</v>
      </c>
      <c r="T99" s="154">
        <f>S99*H99</f>
        <v>0</v>
      </c>
      <c r="AR99" s="62" t="s">
        <v>346</v>
      </c>
      <c r="AT99" s="62" t="s">
        <v>343</v>
      </c>
      <c r="AU99" s="62" t="s">
        <v>11</v>
      </c>
      <c r="AY99" s="62" t="s">
        <v>340</v>
      </c>
      <c r="BE99" s="155">
        <f>IF(N99="základní",J99,0)</f>
        <v>0</v>
      </c>
      <c r="BF99" s="155">
        <f>IF(N99="snížená",J99,0)</f>
        <v>0</v>
      </c>
      <c r="BG99" s="155">
        <f>IF(N99="zákl. přenesená",J99,0)</f>
        <v>0</v>
      </c>
      <c r="BH99" s="155">
        <f>IF(N99="sníž. přenesená",J99,0)</f>
        <v>0</v>
      </c>
      <c r="BI99" s="155">
        <f>IF(N99="nulová",J99,0)</f>
        <v>0</v>
      </c>
      <c r="BJ99" s="62" t="s">
        <v>10</v>
      </c>
      <c r="BK99" s="155">
        <f>ROUND(I99*H99,2)</f>
        <v>0</v>
      </c>
      <c r="BL99" s="62" t="s">
        <v>346</v>
      </c>
      <c r="BM99" s="62" t="s">
        <v>347</v>
      </c>
    </row>
    <row r="100" spans="2:65" s="69" customFormat="1" ht="16.5" customHeight="1">
      <c r="B100" s="110"/>
      <c r="C100" s="156" t="s">
        <v>11</v>
      </c>
      <c r="D100" s="156" t="s">
        <v>348</v>
      </c>
      <c r="E100" s="157" t="s">
        <v>349</v>
      </c>
      <c r="F100" s="158" t="s">
        <v>350</v>
      </c>
      <c r="G100" s="159" t="s">
        <v>102</v>
      </c>
      <c r="H100" s="160">
        <v>25</v>
      </c>
      <c r="I100" s="161"/>
      <c r="J100" s="161">
        <f>ROUND(I100*H100,2)</f>
        <v>0</v>
      </c>
      <c r="K100" s="158" t="s">
        <v>351</v>
      </c>
      <c r="L100" s="162"/>
      <c r="M100" s="163" t="s">
        <v>278</v>
      </c>
      <c r="N100" s="164" t="s">
        <v>297</v>
      </c>
      <c r="O100" s="153">
        <v>0</v>
      </c>
      <c r="P100" s="153">
        <f>O100*H100</f>
        <v>0</v>
      </c>
      <c r="Q100" s="153">
        <v>3E-05</v>
      </c>
      <c r="R100" s="153">
        <f>Q100*H100</f>
        <v>0.00075</v>
      </c>
      <c r="S100" s="153">
        <v>0</v>
      </c>
      <c r="T100" s="154">
        <f>S100*H100</f>
        <v>0</v>
      </c>
      <c r="AR100" s="62" t="s">
        <v>352</v>
      </c>
      <c r="AT100" s="62" t="s">
        <v>348</v>
      </c>
      <c r="AU100" s="62" t="s">
        <v>11</v>
      </c>
      <c r="AY100" s="62" t="s">
        <v>340</v>
      </c>
      <c r="BE100" s="155">
        <f>IF(N100="základní",J100,0)</f>
        <v>0</v>
      </c>
      <c r="BF100" s="155">
        <f>IF(N100="snížená",J100,0)</f>
        <v>0</v>
      </c>
      <c r="BG100" s="155">
        <f>IF(N100="zákl. přenesená",J100,0)</f>
        <v>0</v>
      </c>
      <c r="BH100" s="155">
        <f>IF(N100="sníž. přenesená",J100,0)</f>
        <v>0</v>
      </c>
      <c r="BI100" s="155">
        <f>IF(N100="nulová",J100,0)</f>
        <v>0</v>
      </c>
      <c r="BJ100" s="62" t="s">
        <v>10</v>
      </c>
      <c r="BK100" s="155">
        <f>ROUND(I100*H100,2)</f>
        <v>0</v>
      </c>
      <c r="BL100" s="62" t="s">
        <v>346</v>
      </c>
      <c r="BM100" s="62" t="s">
        <v>353</v>
      </c>
    </row>
    <row r="101" spans="2:65" s="69" customFormat="1" ht="16.5" customHeight="1">
      <c r="B101" s="110"/>
      <c r="C101" s="156" t="s">
        <v>12</v>
      </c>
      <c r="D101" s="156" t="s">
        <v>348</v>
      </c>
      <c r="E101" s="157" t="s">
        <v>354</v>
      </c>
      <c r="F101" s="158" t="s">
        <v>355</v>
      </c>
      <c r="G101" s="159" t="s">
        <v>102</v>
      </c>
      <c r="H101" s="160">
        <v>25</v>
      </c>
      <c r="I101" s="161"/>
      <c r="J101" s="161">
        <f>ROUND(I101*H101,2)</f>
        <v>0</v>
      </c>
      <c r="K101" s="158" t="s">
        <v>351</v>
      </c>
      <c r="L101" s="162"/>
      <c r="M101" s="163" t="s">
        <v>278</v>
      </c>
      <c r="N101" s="164" t="s">
        <v>297</v>
      </c>
      <c r="O101" s="153">
        <v>0</v>
      </c>
      <c r="P101" s="153">
        <f>O101*H101</f>
        <v>0</v>
      </c>
      <c r="Q101" s="153">
        <v>8E-05</v>
      </c>
      <c r="R101" s="153">
        <f>Q101*H101</f>
        <v>0.002</v>
      </c>
      <c r="S101" s="153">
        <v>0</v>
      </c>
      <c r="T101" s="154">
        <f>S101*H101</f>
        <v>0</v>
      </c>
      <c r="AR101" s="62" t="s">
        <v>352</v>
      </c>
      <c r="AT101" s="62" t="s">
        <v>348</v>
      </c>
      <c r="AU101" s="62" t="s">
        <v>11</v>
      </c>
      <c r="AY101" s="62" t="s">
        <v>340</v>
      </c>
      <c r="BE101" s="155">
        <f>IF(N101="základní",J101,0)</f>
        <v>0</v>
      </c>
      <c r="BF101" s="155">
        <f>IF(N101="snížená",J101,0)</f>
        <v>0</v>
      </c>
      <c r="BG101" s="155">
        <f>IF(N101="zákl. přenesená",J101,0)</f>
        <v>0</v>
      </c>
      <c r="BH101" s="155">
        <f>IF(N101="sníž. přenesená",J101,0)</f>
        <v>0</v>
      </c>
      <c r="BI101" s="155">
        <f>IF(N101="nulová",J101,0)</f>
        <v>0</v>
      </c>
      <c r="BJ101" s="62" t="s">
        <v>10</v>
      </c>
      <c r="BK101" s="155">
        <f>ROUND(I101*H101,2)</f>
        <v>0</v>
      </c>
      <c r="BL101" s="62" t="s">
        <v>346</v>
      </c>
      <c r="BM101" s="62" t="s">
        <v>356</v>
      </c>
    </row>
    <row r="102" spans="2:65" s="69" customFormat="1" ht="16.5" customHeight="1">
      <c r="B102" s="110"/>
      <c r="C102" s="145" t="s">
        <v>13</v>
      </c>
      <c r="D102" s="145" t="s">
        <v>343</v>
      </c>
      <c r="E102" s="146" t="s">
        <v>357</v>
      </c>
      <c r="F102" s="147" t="s">
        <v>358</v>
      </c>
      <c r="G102" s="148" t="s">
        <v>157</v>
      </c>
      <c r="H102" s="149">
        <v>31.955</v>
      </c>
      <c r="I102" s="150"/>
      <c r="J102" s="150">
        <f>ROUND(I102*H102,2)</f>
        <v>0</v>
      </c>
      <c r="K102" s="147" t="s">
        <v>351</v>
      </c>
      <c r="L102" s="70"/>
      <c r="M102" s="151" t="s">
        <v>278</v>
      </c>
      <c r="N102" s="152" t="s">
        <v>297</v>
      </c>
      <c r="O102" s="153">
        <v>0</v>
      </c>
      <c r="P102" s="153">
        <f>O102*H102</f>
        <v>0</v>
      </c>
      <c r="Q102" s="153">
        <v>0</v>
      </c>
      <c r="R102" s="153">
        <f>Q102*H102</f>
        <v>0</v>
      </c>
      <c r="S102" s="153">
        <v>0</v>
      </c>
      <c r="T102" s="154">
        <f>S102*H102</f>
        <v>0</v>
      </c>
      <c r="AR102" s="62" t="s">
        <v>346</v>
      </c>
      <c r="AT102" s="62" t="s">
        <v>343</v>
      </c>
      <c r="AU102" s="62" t="s">
        <v>11</v>
      </c>
      <c r="AY102" s="62" t="s">
        <v>340</v>
      </c>
      <c r="BE102" s="155">
        <f>IF(N102="základní",J102,0)</f>
        <v>0</v>
      </c>
      <c r="BF102" s="155">
        <f>IF(N102="snížená",J102,0)</f>
        <v>0</v>
      </c>
      <c r="BG102" s="155">
        <f>IF(N102="zákl. přenesená",J102,0)</f>
        <v>0</v>
      </c>
      <c r="BH102" s="155">
        <f>IF(N102="sníž. přenesená",J102,0)</f>
        <v>0</v>
      </c>
      <c r="BI102" s="155">
        <f>IF(N102="nulová",J102,0)</f>
        <v>0</v>
      </c>
      <c r="BJ102" s="62" t="s">
        <v>10</v>
      </c>
      <c r="BK102" s="155">
        <f>ROUND(I102*H102,2)</f>
        <v>0</v>
      </c>
      <c r="BL102" s="62" t="s">
        <v>346</v>
      </c>
      <c r="BM102" s="62" t="s">
        <v>359</v>
      </c>
    </row>
    <row r="103" spans="2:63" s="133" customFormat="1" ht="22.5" customHeight="1">
      <c r="B103" s="134"/>
      <c r="D103" s="135" t="s">
        <v>337</v>
      </c>
      <c r="E103" s="143" t="s">
        <v>360</v>
      </c>
      <c r="F103" s="143" t="s">
        <v>361</v>
      </c>
      <c r="J103" s="144">
        <f>BK103</f>
        <v>0</v>
      </c>
      <c r="L103" s="134"/>
      <c r="M103" s="138"/>
      <c r="P103" s="139">
        <f>SUM(P104:P109)</f>
        <v>20.212</v>
      </c>
      <c r="R103" s="139">
        <f>SUM(R104:R109)</f>
        <v>0.009727</v>
      </c>
      <c r="T103" s="140">
        <f>SUM(T104:T109)</f>
        <v>0</v>
      </c>
      <c r="AR103" s="135" t="s">
        <v>11</v>
      </c>
      <c r="AT103" s="141" t="s">
        <v>337</v>
      </c>
      <c r="AU103" s="141" t="s">
        <v>10</v>
      </c>
      <c r="AY103" s="135" t="s">
        <v>340</v>
      </c>
      <c r="BK103" s="142">
        <f>SUM(BK104:BK109)</f>
        <v>0</v>
      </c>
    </row>
    <row r="104" spans="2:65" s="69" customFormat="1" ht="16.5" customHeight="1">
      <c r="B104" s="110"/>
      <c r="C104" s="145" t="s">
        <v>14</v>
      </c>
      <c r="D104" s="145" t="s">
        <v>343</v>
      </c>
      <c r="E104" s="146" t="s">
        <v>362</v>
      </c>
      <c r="F104" s="147" t="s">
        <v>363</v>
      </c>
      <c r="G104" s="148" t="s">
        <v>65</v>
      </c>
      <c r="H104" s="149">
        <v>1</v>
      </c>
      <c r="I104" s="150"/>
      <c r="J104" s="150">
        <f aca="true" t="shared" si="0" ref="J104:J109">ROUND(I104*H104,2)</f>
        <v>0</v>
      </c>
      <c r="K104" s="147" t="s">
        <v>278</v>
      </c>
      <c r="L104" s="70"/>
      <c r="M104" s="151" t="s">
        <v>278</v>
      </c>
      <c r="N104" s="152" t="s">
        <v>297</v>
      </c>
      <c r="O104" s="153">
        <v>0.361</v>
      </c>
      <c r="P104" s="153">
        <f aca="true" t="shared" si="1" ref="P104:P109">O104*H104</f>
        <v>0.361</v>
      </c>
      <c r="Q104" s="153">
        <v>0.001005</v>
      </c>
      <c r="R104" s="153">
        <f aca="true" t="shared" si="2" ref="R104:R109">Q104*H104</f>
        <v>0.001005</v>
      </c>
      <c r="S104" s="153">
        <v>0</v>
      </c>
      <c r="T104" s="154">
        <f aca="true" t="shared" si="3" ref="T104:T109">S104*H104</f>
        <v>0</v>
      </c>
      <c r="AR104" s="62" t="s">
        <v>346</v>
      </c>
      <c r="AT104" s="62" t="s">
        <v>343</v>
      </c>
      <c r="AU104" s="62" t="s">
        <v>11</v>
      </c>
      <c r="AY104" s="62" t="s">
        <v>340</v>
      </c>
      <c r="BE104" s="155">
        <f aca="true" t="shared" si="4" ref="BE104:BE109">IF(N104="základní",J104,0)</f>
        <v>0</v>
      </c>
      <c r="BF104" s="155">
        <f aca="true" t="shared" si="5" ref="BF104:BF109">IF(N104="snížená",J104,0)</f>
        <v>0</v>
      </c>
      <c r="BG104" s="155">
        <f aca="true" t="shared" si="6" ref="BG104:BG109">IF(N104="zákl. přenesená",J104,0)</f>
        <v>0</v>
      </c>
      <c r="BH104" s="155">
        <f aca="true" t="shared" si="7" ref="BH104:BH109">IF(N104="sníž. přenesená",J104,0)</f>
        <v>0</v>
      </c>
      <c r="BI104" s="155">
        <f aca="true" t="shared" si="8" ref="BI104:BI109">IF(N104="nulová",J104,0)</f>
        <v>0</v>
      </c>
      <c r="BJ104" s="62" t="s">
        <v>10</v>
      </c>
      <c r="BK104" s="155">
        <f aca="true" t="shared" si="9" ref="BK104:BK109">ROUND(I104*H104,2)</f>
        <v>0</v>
      </c>
      <c r="BL104" s="62" t="s">
        <v>346</v>
      </c>
      <c r="BM104" s="62" t="s">
        <v>364</v>
      </c>
    </row>
    <row r="105" spans="2:65" s="69" customFormat="1" ht="16.5" customHeight="1">
      <c r="B105" s="110"/>
      <c r="C105" s="145" t="s">
        <v>15</v>
      </c>
      <c r="D105" s="145" t="s">
        <v>343</v>
      </c>
      <c r="E105" s="146" t="s">
        <v>365</v>
      </c>
      <c r="F105" s="147" t="s">
        <v>366</v>
      </c>
      <c r="G105" s="148" t="s">
        <v>102</v>
      </c>
      <c r="H105" s="149">
        <v>2</v>
      </c>
      <c r="I105" s="150"/>
      <c r="J105" s="150">
        <f t="shared" si="0"/>
        <v>0</v>
      </c>
      <c r="K105" s="147" t="s">
        <v>351</v>
      </c>
      <c r="L105" s="70"/>
      <c r="M105" s="151" t="s">
        <v>278</v>
      </c>
      <c r="N105" s="152" t="s">
        <v>297</v>
      </c>
      <c r="O105" s="153">
        <v>0.659</v>
      </c>
      <c r="P105" s="153">
        <f t="shared" si="1"/>
        <v>1.318</v>
      </c>
      <c r="Q105" s="153">
        <v>0.00029</v>
      </c>
      <c r="R105" s="153">
        <f t="shared" si="2"/>
        <v>0.00058</v>
      </c>
      <c r="S105" s="153">
        <v>0</v>
      </c>
      <c r="T105" s="154">
        <f t="shared" si="3"/>
        <v>0</v>
      </c>
      <c r="AR105" s="62" t="s">
        <v>346</v>
      </c>
      <c r="AT105" s="62" t="s">
        <v>343</v>
      </c>
      <c r="AU105" s="62" t="s">
        <v>11</v>
      </c>
      <c r="AY105" s="62" t="s">
        <v>340</v>
      </c>
      <c r="BE105" s="155">
        <f t="shared" si="4"/>
        <v>0</v>
      </c>
      <c r="BF105" s="155">
        <f t="shared" si="5"/>
        <v>0</v>
      </c>
      <c r="BG105" s="155">
        <f t="shared" si="6"/>
        <v>0</v>
      </c>
      <c r="BH105" s="155">
        <f t="shared" si="7"/>
        <v>0</v>
      </c>
      <c r="BI105" s="155">
        <f t="shared" si="8"/>
        <v>0</v>
      </c>
      <c r="BJ105" s="62" t="s">
        <v>10</v>
      </c>
      <c r="BK105" s="155">
        <f t="shared" si="9"/>
        <v>0</v>
      </c>
      <c r="BL105" s="62" t="s">
        <v>346</v>
      </c>
      <c r="BM105" s="62" t="s">
        <v>367</v>
      </c>
    </row>
    <row r="106" spans="2:65" s="69" customFormat="1" ht="16.5" customHeight="1">
      <c r="B106" s="110"/>
      <c r="C106" s="145" t="s">
        <v>16</v>
      </c>
      <c r="D106" s="145" t="s">
        <v>343</v>
      </c>
      <c r="E106" s="146" t="s">
        <v>368</v>
      </c>
      <c r="F106" s="147" t="s">
        <v>369</v>
      </c>
      <c r="G106" s="148" t="s">
        <v>102</v>
      </c>
      <c r="H106" s="149">
        <v>23</v>
      </c>
      <c r="I106" s="150"/>
      <c r="J106" s="150">
        <f t="shared" si="0"/>
        <v>0</v>
      </c>
      <c r="K106" s="147" t="s">
        <v>370</v>
      </c>
      <c r="L106" s="70"/>
      <c r="M106" s="151" t="s">
        <v>278</v>
      </c>
      <c r="N106" s="152" t="s">
        <v>297</v>
      </c>
      <c r="O106" s="153">
        <v>0.728</v>
      </c>
      <c r="P106" s="153">
        <f t="shared" si="1"/>
        <v>16.744</v>
      </c>
      <c r="Q106" s="153">
        <v>0.000354</v>
      </c>
      <c r="R106" s="153">
        <f t="shared" si="2"/>
        <v>0.008142</v>
      </c>
      <c r="S106" s="153">
        <v>0</v>
      </c>
      <c r="T106" s="154">
        <f t="shared" si="3"/>
        <v>0</v>
      </c>
      <c r="AR106" s="62" t="s">
        <v>346</v>
      </c>
      <c r="AT106" s="62" t="s">
        <v>343</v>
      </c>
      <c r="AU106" s="62" t="s">
        <v>11</v>
      </c>
      <c r="AY106" s="62" t="s">
        <v>340</v>
      </c>
      <c r="BE106" s="155">
        <f t="shared" si="4"/>
        <v>0</v>
      </c>
      <c r="BF106" s="155">
        <f t="shared" si="5"/>
        <v>0</v>
      </c>
      <c r="BG106" s="155">
        <f t="shared" si="6"/>
        <v>0</v>
      </c>
      <c r="BH106" s="155">
        <f t="shared" si="7"/>
        <v>0</v>
      </c>
      <c r="BI106" s="155">
        <f t="shared" si="8"/>
        <v>0</v>
      </c>
      <c r="BJ106" s="62" t="s">
        <v>10</v>
      </c>
      <c r="BK106" s="155">
        <f t="shared" si="9"/>
        <v>0</v>
      </c>
      <c r="BL106" s="62" t="s">
        <v>346</v>
      </c>
      <c r="BM106" s="62" t="s">
        <v>371</v>
      </c>
    </row>
    <row r="107" spans="2:65" s="69" customFormat="1" ht="16.5" customHeight="1">
      <c r="B107" s="110"/>
      <c r="C107" s="145" t="s">
        <v>17</v>
      </c>
      <c r="D107" s="145" t="s">
        <v>343</v>
      </c>
      <c r="E107" s="146" t="s">
        <v>372</v>
      </c>
      <c r="F107" s="147" t="s">
        <v>373</v>
      </c>
      <c r="G107" s="148" t="s">
        <v>65</v>
      </c>
      <c r="H107" s="149">
        <v>2</v>
      </c>
      <c r="I107" s="150"/>
      <c r="J107" s="150">
        <f t="shared" si="0"/>
        <v>0</v>
      </c>
      <c r="K107" s="147" t="s">
        <v>351</v>
      </c>
      <c r="L107" s="70"/>
      <c r="M107" s="151" t="s">
        <v>278</v>
      </c>
      <c r="N107" s="152" t="s">
        <v>297</v>
      </c>
      <c r="O107" s="153">
        <v>0.157</v>
      </c>
      <c r="P107" s="153">
        <f t="shared" si="1"/>
        <v>0.314</v>
      </c>
      <c r="Q107" s="153">
        <v>0</v>
      </c>
      <c r="R107" s="153">
        <f t="shared" si="2"/>
        <v>0</v>
      </c>
      <c r="S107" s="153">
        <v>0</v>
      </c>
      <c r="T107" s="154">
        <f t="shared" si="3"/>
        <v>0</v>
      </c>
      <c r="AR107" s="62" t="s">
        <v>346</v>
      </c>
      <c r="AT107" s="62" t="s">
        <v>343</v>
      </c>
      <c r="AU107" s="62" t="s">
        <v>11</v>
      </c>
      <c r="AY107" s="62" t="s">
        <v>340</v>
      </c>
      <c r="BE107" s="155">
        <f t="shared" si="4"/>
        <v>0</v>
      </c>
      <c r="BF107" s="155">
        <f t="shared" si="5"/>
        <v>0</v>
      </c>
      <c r="BG107" s="155">
        <f t="shared" si="6"/>
        <v>0</v>
      </c>
      <c r="BH107" s="155">
        <f t="shared" si="7"/>
        <v>0</v>
      </c>
      <c r="BI107" s="155">
        <f t="shared" si="8"/>
        <v>0</v>
      </c>
      <c r="BJ107" s="62" t="s">
        <v>10</v>
      </c>
      <c r="BK107" s="155">
        <f t="shared" si="9"/>
        <v>0</v>
      </c>
      <c r="BL107" s="62" t="s">
        <v>346</v>
      </c>
      <c r="BM107" s="62" t="s">
        <v>374</v>
      </c>
    </row>
    <row r="108" spans="2:65" s="69" customFormat="1" ht="16.5" customHeight="1">
      <c r="B108" s="110"/>
      <c r="C108" s="145" t="s">
        <v>75</v>
      </c>
      <c r="D108" s="145" t="s">
        <v>343</v>
      </c>
      <c r="E108" s="146" t="s">
        <v>375</v>
      </c>
      <c r="F108" s="147" t="s">
        <v>376</v>
      </c>
      <c r="G108" s="148" t="s">
        <v>102</v>
      </c>
      <c r="H108" s="149">
        <v>25</v>
      </c>
      <c r="I108" s="150"/>
      <c r="J108" s="150">
        <f t="shared" si="0"/>
        <v>0</v>
      </c>
      <c r="K108" s="147" t="s">
        <v>278</v>
      </c>
      <c r="L108" s="70"/>
      <c r="M108" s="151" t="s">
        <v>278</v>
      </c>
      <c r="N108" s="152" t="s">
        <v>297</v>
      </c>
      <c r="O108" s="153">
        <v>0.059</v>
      </c>
      <c r="P108" s="153">
        <f t="shared" si="1"/>
        <v>1.4749999999999999</v>
      </c>
      <c r="Q108" s="153">
        <v>0</v>
      </c>
      <c r="R108" s="153">
        <f t="shared" si="2"/>
        <v>0</v>
      </c>
      <c r="S108" s="153">
        <v>0</v>
      </c>
      <c r="T108" s="154">
        <f t="shared" si="3"/>
        <v>0</v>
      </c>
      <c r="AR108" s="62" t="s">
        <v>346</v>
      </c>
      <c r="AT108" s="62" t="s">
        <v>343</v>
      </c>
      <c r="AU108" s="62" t="s">
        <v>11</v>
      </c>
      <c r="AY108" s="62" t="s">
        <v>340</v>
      </c>
      <c r="BE108" s="155">
        <f t="shared" si="4"/>
        <v>0</v>
      </c>
      <c r="BF108" s="155">
        <f t="shared" si="5"/>
        <v>0</v>
      </c>
      <c r="BG108" s="155">
        <f t="shared" si="6"/>
        <v>0</v>
      </c>
      <c r="BH108" s="155">
        <f t="shared" si="7"/>
        <v>0</v>
      </c>
      <c r="BI108" s="155">
        <f t="shared" si="8"/>
        <v>0</v>
      </c>
      <c r="BJ108" s="62" t="s">
        <v>10</v>
      </c>
      <c r="BK108" s="155">
        <f t="shared" si="9"/>
        <v>0</v>
      </c>
      <c r="BL108" s="62" t="s">
        <v>346</v>
      </c>
      <c r="BM108" s="62" t="s">
        <v>377</v>
      </c>
    </row>
    <row r="109" spans="2:65" s="69" customFormat="1" ht="16.5" customHeight="1">
      <c r="B109" s="110"/>
      <c r="C109" s="145" t="s">
        <v>378</v>
      </c>
      <c r="D109" s="145" t="s">
        <v>343</v>
      </c>
      <c r="E109" s="146" t="s">
        <v>379</v>
      </c>
      <c r="F109" s="147" t="s">
        <v>380</v>
      </c>
      <c r="G109" s="148" t="s">
        <v>157</v>
      </c>
      <c r="H109" s="149">
        <v>107.124</v>
      </c>
      <c r="I109" s="150"/>
      <c r="J109" s="150">
        <f t="shared" si="0"/>
        <v>0</v>
      </c>
      <c r="K109" s="147" t="s">
        <v>351</v>
      </c>
      <c r="L109" s="70"/>
      <c r="M109" s="151" t="s">
        <v>278</v>
      </c>
      <c r="N109" s="152" t="s">
        <v>297</v>
      </c>
      <c r="O109" s="153">
        <v>0</v>
      </c>
      <c r="P109" s="153">
        <f t="shared" si="1"/>
        <v>0</v>
      </c>
      <c r="Q109" s="153">
        <v>0</v>
      </c>
      <c r="R109" s="153">
        <f t="shared" si="2"/>
        <v>0</v>
      </c>
      <c r="S109" s="153">
        <v>0</v>
      </c>
      <c r="T109" s="154">
        <f t="shared" si="3"/>
        <v>0</v>
      </c>
      <c r="AR109" s="62" t="s">
        <v>346</v>
      </c>
      <c r="AT109" s="62" t="s">
        <v>343</v>
      </c>
      <c r="AU109" s="62" t="s">
        <v>11</v>
      </c>
      <c r="AY109" s="62" t="s">
        <v>340</v>
      </c>
      <c r="BE109" s="155">
        <f t="shared" si="4"/>
        <v>0</v>
      </c>
      <c r="BF109" s="155">
        <f t="shared" si="5"/>
        <v>0</v>
      </c>
      <c r="BG109" s="155">
        <f t="shared" si="6"/>
        <v>0</v>
      </c>
      <c r="BH109" s="155">
        <f t="shared" si="7"/>
        <v>0</v>
      </c>
      <c r="BI109" s="155">
        <f t="shared" si="8"/>
        <v>0</v>
      </c>
      <c r="BJ109" s="62" t="s">
        <v>10</v>
      </c>
      <c r="BK109" s="155">
        <f t="shared" si="9"/>
        <v>0</v>
      </c>
      <c r="BL109" s="62" t="s">
        <v>346</v>
      </c>
      <c r="BM109" s="62" t="s">
        <v>381</v>
      </c>
    </row>
    <row r="110" spans="2:63" s="133" customFormat="1" ht="22.5" customHeight="1">
      <c r="B110" s="134"/>
      <c r="D110" s="135" t="s">
        <v>337</v>
      </c>
      <c r="E110" s="143" t="s">
        <v>382</v>
      </c>
      <c r="F110" s="143" t="s">
        <v>383</v>
      </c>
      <c r="J110" s="144">
        <f>BK110</f>
        <v>0</v>
      </c>
      <c r="L110" s="134"/>
      <c r="M110" s="138"/>
      <c r="P110" s="139">
        <f>SUM(P111:P118)</f>
        <v>34.804</v>
      </c>
      <c r="R110" s="139">
        <f>SUM(R111:R118)</f>
        <v>0.051100097000000004</v>
      </c>
      <c r="T110" s="140">
        <f>SUM(T111:T118)</f>
        <v>0</v>
      </c>
      <c r="AR110" s="135" t="s">
        <v>11</v>
      </c>
      <c r="AT110" s="141" t="s">
        <v>337</v>
      </c>
      <c r="AU110" s="141" t="s">
        <v>10</v>
      </c>
      <c r="AY110" s="135" t="s">
        <v>340</v>
      </c>
      <c r="BK110" s="142">
        <f>SUM(BK111:BK118)</f>
        <v>0</v>
      </c>
    </row>
    <row r="111" spans="2:65" s="69" customFormat="1" ht="16.5" customHeight="1">
      <c r="B111" s="110"/>
      <c r="C111" s="145" t="s">
        <v>384</v>
      </c>
      <c r="D111" s="145" t="s">
        <v>343</v>
      </c>
      <c r="E111" s="146" t="s">
        <v>385</v>
      </c>
      <c r="F111" s="147" t="s">
        <v>386</v>
      </c>
      <c r="G111" s="148" t="s">
        <v>102</v>
      </c>
      <c r="H111" s="149">
        <v>50</v>
      </c>
      <c r="I111" s="150"/>
      <c r="J111" s="150">
        <f aca="true" t="shared" si="10" ref="J111:J118">ROUND(I111*H111,2)</f>
        <v>0</v>
      </c>
      <c r="K111" s="147" t="s">
        <v>351</v>
      </c>
      <c r="L111" s="70"/>
      <c r="M111" s="151" t="s">
        <v>278</v>
      </c>
      <c r="N111" s="152" t="s">
        <v>297</v>
      </c>
      <c r="O111" s="153">
        <v>0.529</v>
      </c>
      <c r="P111" s="153">
        <f aca="true" t="shared" si="11" ref="P111:P118">O111*H111</f>
        <v>26.450000000000003</v>
      </c>
      <c r="Q111" s="153">
        <v>0.00078</v>
      </c>
      <c r="R111" s="153">
        <f aca="true" t="shared" si="12" ref="R111:R118">Q111*H111</f>
        <v>0.039</v>
      </c>
      <c r="S111" s="153">
        <v>0</v>
      </c>
      <c r="T111" s="154">
        <f aca="true" t="shared" si="13" ref="T111:T118">S111*H111</f>
        <v>0</v>
      </c>
      <c r="AR111" s="62" t="s">
        <v>346</v>
      </c>
      <c r="AT111" s="62" t="s">
        <v>343</v>
      </c>
      <c r="AU111" s="62" t="s">
        <v>11</v>
      </c>
      <c r="AY111" s="62" t="s">
        <v>340</v>
      </c>
      <c r="BE111" s="155">
        <f aca="true" t="shared" si="14" ref="BE111:BE118">IF(N111="základní",J111,0)</f>
        <v>0</v>
      </c>
      <c r="BF111" s="155">
        <f aca="true" t="shared" si="15" ref="BF111:BF118">IF(N111="snížená",J111,0)</f>
        <v>0</v>
      </c>
      <c r="BG111" s="155">
        <f aca="true" t="shared" si="16" ref="BG111:BG118">IF(N111="zákl. přenesená",J111,0)</f>
        <v>0</v>
      </c>
      <c r="BH111" s="155">
        <f aca="true" t="shared" si="17" ref="BH111:BH118">IF(N111="sníž. přenesená",J111,0)</f>
        <v>0</v>
      </c>
      <c r="BI111" s="155">
        <f aca="true" t="shared" si="18" ref="BI111:BI118">IF(N111="nulová",J111,0)</f>
        <v>0</v>
      </c>
      <c r="BJ111" s="62" t="s">
        <v>10</v>
      </c>
      <c r="BK111" s="155">
        <f aca="true" t="shared" si="19" ref="BK111:BK118">ROUND(I111*H111,2)</f>
        <v>0</v>
      </c>
      <c r="BL111" s="62" t="s">
        <v>346</v>
      </c>
      <c r="BM111" s="62" t="s">
        <v>387</v>
      </c>
    </row>
    <row r="112" spans="2:65" s="69" customFormat="1" ht="16.5" customHeight="1">
      <c r="B112" s="110"/>
      <c r="C112" s="145" t="s">
        <v>388</v>
      </c>
      <c r="D112" s="145" t="s">
        <v>343</v>
      </c>
      <c r="E112" s="146" t="s">
        <v>389</v>
      </c>
      <c r="F112" s="147" t="s">
        <v>390</v>
      </c>
      <c r="G112" s="148" t="s">
        <v>65</v>
      </c>
      <c r="H112" s="149">
        <v>2</v>
      </c>
      <c r="I112" s="150"/>
      <c r="J112" s="150">
        <f t="shared" si="10"/>
        <v>0</v>
      </c>
      <c r="K112" s="147" t="s">
        <v>278</v>
      </c>
      <c r="L112" s="70"/>
      <c r="M112" s="151" t="s">
        <v>278</v>
      </c>
      <c r="N112" s="152" t="s">
        <v>297</v>
      </c>
      <c r="O112" s="153">
        <v>0.165</v>
      </c>
      <c r="P112" s="153">
        <f t="shared" si="11"/>
        <v>0.33</v>
      </c>
      <c r="Q112" s="153">
        <v>0</v>
      </c>
      <c r="R112" s="153">
        <f t="shared" si="12"/>
        <v>0</v>
      </c>
      <c r="S112" s="153">
        <v>0</v>
      </c>
      <c r="T112" s="154">
        <f t="shared" si="13"/>
        <v>0</v>
      </c>
      <c r="AR112" s="62" t="s">
        <v>346</v>
      </c>
      <c r="AT112" s="62" t="s">
        <v>343</v>
      </c>
      <c r="AU112" s="62" t="s">
        <v>11</v>
      </c>
      <c r="AY112" s="62" t="s">
        <v>340</v>
      </c>
      <c r="BE112" s="155">
        <f t="shared" si="14"/>
        <v>0</v>
      </c>
      <c r="BF112" s="155">
        <f t="shared" si="15"/>
        <v>0</v>
      </c>
      <c r="BG112" s="155">
        <f t="shared" si="16"/>
        <v>0</v>
      </c>
      <c r="BH112" s="155">
        <f t="shared" si="17"/>
        <v>0</v>
      </c>
      <c r="BI112" s="155">
        <f t="shared" si="18"/>
        <v>0</v>
      </c>
      <c r="BJ112" s="62" t="s">
        <v>10</v>
      </c>
      <c r="BK112" s="155">
        <f t="shared" si="19"/>
        <v>0</v>
      </c>
      <c r="BL112" s="62" t="s">
        <v>346</v>
      </c>
      <c r="BM112" s="62" t="s">
        <v>391</v>
      </c>
    </row>
    <row r="113" spans="2:65" s="69" customFormat="1" ht="16.5" customHeight="1">
      <c r="B113" s="110"/>
      <c r="C113" s="145" t="s">
        <v>392</v>
      </c>
      <c r="D113" s="145" t="s">
        <v>343</v>
      </c>
      <c r="E113" s="146" t="s">
        <v>393</v>
      </c>
      <c r="F113" s="147" t="s">
        <v>394</v>
      </c>
      <c r="G113" s="148" t="s">
        <v>65</v>
      </c>
      <c r="H113" s="149">
        <v>2</v>
      </c>
      <c r="I113" s="150"/>
      <c r="J113" s="150">
        <f t="shared" si="10"/>
        <v>0</v>
      </c>
      <c r="K113" s="147" t="s">
        <v>370</v>
      </c>
      <c r="L113" s="70"/>
      <c r="M113" s="151" t="s">
        <v>278</v>
      </c>
      <c r="N113" s="152" t="s">
        <v>297</v>
      </c>
      <c r="O113" s="153">
        <v>0.083</v>
      </c>
      <c r="P113" s="153">
        <f t="shared" si="11"/>
        <v>0.166</v>
      </c>
      <c r="Q113" s="153">
        <v>0.0002200485</v>
      </c>
      <c r="R113" s="153">
        <f t="shared" si="12"/>
        <v>0.000440097</v>
      </c>
      <c r="S113" s="153">
        <v>0</v>
      </c>
      <c r="T113" s="154">
        <f t="shared" si="13"/>
        <v>0</v>
      </c>
      <c r="AR113" s="62" t="s">
        <v>346</v>
      </c>
      <c r="AT113" s="62" t="s">
        <v>343</v>
      </c>
      <c r="AU113" s="62" t="s">
        <v>11</v>
      </c>
      <c r="AY113" s="62" t="s">
        <v>340</v>
      </c>
      <c r="BE113" s="155">
        <f t="shared" si="14"/>
        <v>0</v>
      </c>
      <c r="BF113" s="155">
        <f t="shared" si="15"/>
        <v>0</v>
      </c>
      <c r="BG113" s="155">
        <f t="shared" si="16"/>
        <v>0</v>
      </c>
      <c r="BH113" s="155">
        <f t="shared" si="17"/>
        <v>0</v>
      </c>
      <c r="BI113" s="155">
        <f t="shared" si="18"/>
        <v>0</v>
      </c>
      <c r="BJ113" s="62" t="s">
        <v>10</v>
      </c>
      <c r="BK113" s="155">
        <f t="shared" si="19"/>
        <v>0</v>
      </c>
      <c r="BL113" s="62" t="s">
        <v>346</v>
      </c>
      <c r="BM113" s="62" t="s">
        <v>395</v>
      </c>
    </row>
    <row r="114" spans="2:65" s="69" customFormat="1" ht="16.5" customHeight="1">
      <c r="B114" s="110"/>
      <c r="C114" s="156" t="s">
        <v>396</v>
      </c>
      <c r="D114" s="156" t="s">
        <v>348</v>
      </c>
      <c r="E114" s="157" t="s">
        <v>397</v>
      </c>
      <c r="F114" s="158" t="s">
        <v>398</v>
      </c>
      <c r="G114" s="159" t="s">
        <v>65</v>
      </c>
      <c r="H114" s="160">
        <v>2</v>
      </c>
      <c r="I114" s="161"/>
      <c r="J114" s="161">
        <f t="shared" si="10"/>
        <v>0</v>
      </c>
      <c r="K114" s="158" t="s">
        <v>278</v>
      </c>
      <c r="L114" s="162"/>
      <c r="M114" s="163" t="s">
        <v>278</v>
      </c>
      <c r="N114" s="164" t="s">
        <v>297</v>
      </c>
      <c r="O114" s="153">
        <v>0</v>
      </c>
      <c r="P114" s="153">
        <f t="shared" si="11"/>
        <v>0</v>
      </c>
      <c r="Q114" s="153">
        <v>8E-05</v>
      </c>
      <c r="R114" s="153">
        <f t="shared" si="12"/>
        <v>0.00016</v>
      </c>
      <c r="S114" s="153">
        <v>0</v>
      </c>
      <c r="T114" s="154">
        <f t="shared" si="13"/>
        <v>0</v>
      </c>
      <c r="AR114" s="62" t="s">
        <v>352</v>
      </c>
      <c r="AT114" s="62" t="s">
        <v>348</v>
      </c>
      <c r="AU114" s="62" t="s">
        <v>11</v>
      </c>
      <c r="AY114" s="62" t="s">
        <v>340</v>
      </c>
      <c r="BE114" s="155">
        <f t="shared" si="14"/>
        <v>0</v>
      </c>
      <c r="BF114" s="155">
        <f t="shared" si="15"/>
        <v>0</v>
      </c>
      <c r="BG114" s="155">
        <f t="shared" si="16"/>
        <v>0</v>
      </c>
      <c r="BH114" s="155">
        <f t="shared" si="17"/>
        <v>0</v>
      </c>
      <c r="BI114" s="155">
        <f t="shared" si="18"/>
        <v>0</v>
      </c>
      <c r="BJ114" s="62" t="s">
        <v>10</v>
      </c>
      <c r="BK114" s="155">
        <f t="shared" si="19"/>
        <v>0</v>
      </c>
      <c r="BL114" s="62" t="s">
        <v>346</v>
      </c>
      <c r="BM114" s="62" t="s">
        <v>399</v>
      </c>
    </row>
    <row r="115" spans="2:65" s="69" customFormat="1" ht="16.5" customHeight="1">
      <c r="B115" s="110"/>
      <c r="C115" s="145" t="s">
        <v>400</v>
      </c>
      <c r="D115" s="145" t="s">
        <v>343</v>
      </c>
      <c r="E115" s="146" t="s">
        <v>401</v>
      </c>
      <c r="F115" s="147" t="s">
        <v>402</v>
      </c>
      <c r="G115" s="148" t="s">
        <v>65</v>
      </c>
      <c r="H115" s="149">
        <v>2</v>
      </c>
      <c r="I115" s="150"/>
      <c r="J115" s="150">
        <f t="shared" si="10"/>
        <v>0</v>
      </c>
      <c r="K115" s="147" t="s">
        <v>351</v>
      </c>
      <c r="L115" s="70"/>
      <c r="M115" s="151" t="s">
        <v>278</v>
      </c>
      <c r="N115" s="152" t="s">
        <v>297</v>
      </c>
      <c r="O115" s="153">
        <v>0.204</v>
      </c>
      <c r="P115" s="153">
        <f t="shared" si="11"/>
        <v>0.408</v>
      </c>
      <c r="Q115" s="153">
        <v>0.00075</v>
      </c>
      <c r="R115" s="153">
        <f t="shared" si="12"/>
        <v>0.0015</v>
      </c>
      <c r="S115" s="153">
        <v>0</v>
      </c>
      <c r="T115" s="154">
        <f t="shared" si="13"/>
        <v>0</v>
      </c>
      <c r="AR115" s="62" t="s">
        <v>346</v>
      </c>
      <c r="AT115" s="62" t="s">
        <v>343</v>
      </c>
      <c r="AU115" s="62" t="s">
        <v>11</v>
      </c>
      <c r="AY115" s="62" t="s">
        <v>340</v>
      </c>
      <c r="BE115" s="155">
        <f t="shared" si="14"/>
        <v>0</v>
      </c>
      <c r="BF115" s="155">
        <f t="shared" si="15"/>
        <v>0</v>
      </c>
      <c r="BG115" s="155">
        <f t="shared" si="16"/>
        <v>0</v>
      </c>
      <c r="BH115" s="155">
        <f t="shared" si="17"/>
        <v>0</v>
      </c>
      <c r="BI115" s="155">
        <f t="shared" si="18"/>
        <v>0</v>
      </c>
      <c r="BJ115" s="62" t="s">
        <v>10</v>
      </c>
      <c r="BK115" s="155">
        <f t="shared" si="19"/>
        <v>0</v>
      </c>
      <c r="BL115" s="62" t="s">
        <v>346</v>
      </c>
      <c r="BM115" s="62" t="s">
        <v>403</v>
      </c>
    </row>
    <row r="116" spans="2:65" s="69" customFormat="1" ht="16.5" customHeight="1">
      <c r="B116" s="110"/>
      <c r="C116" s="145" t="s">
        <v>346</v>
      </c>
      <c r="D116" s="145" t="s">
        <v>343</v>
      </c>
      <c r="E116" s="146" t="s">
        <v>404</v>
      </c>
      <c r="F116" s="147" t="s">
        <v>405</v>
      </c>
      <c r="G116" s="148" t="s">
        <v>102</v>
      </c>
      <c r="H116" s="149">
        <v>50</v>
      </c>
      <c r="I116" s="150"/>
      <c r="J116" s="150">
        <f t="shared" si="10"/>
        <v>0</v>
      </c>
      <c r="K116" s="147" t="s">
        <v>351</v>
      </c>
      <c r="L116" s="70"/>
      <c r="M116" s="151" t="s">
        <v>278</v>
      </c>
      <c r="N116" s="152" t="s">
        <v>297</v>
      </c>
      <c r="O116" s="153">
        <v>0.067</v>
      </c>
      <c r="P116" s="153">
        <f t="shared" si="11"/>
        <v>3.35</v>
      </c>
      <c r="Q116" s="153">
        <v>0.00019</v>
      </c>
      <c r="R116" s="153">
        <f t="shared" si="12"/>
        <v>0.0095</v>
      </c>
      <c r="S116" s="153">
        <v>0</v>
      </c>
      <c r="T116" s="154">
        <f t="shared" si="13"/>
        <v>0</v>
      </c>
      <c r="AR116" s="62" t="s">
        <v>346</v>
      </c>
      <c r="AT116" s="62" t="s">
        <v>343</v>
      </c>
      <c r="AU116" s="62" t="s">
        <v>11</v>
      </c>
      <c r="AY116" s="62" t="s">
        <v>340</v>
      </c>
      <c r="BE116" s="155">
        <f t="shared" si="14"/>
        <v>0</v>
      </c>
      <c r="BF116" s="155">
        <f t="shared" si="15"/>
        <v>0</v>
      </c>
      <c r="BG116" s="155">
        <f t="shared" si="16"/>
        <v>0</v>
      </c>
      <c r="BH116" s="155">
        <f t="shared" si="17"/>
        <v>0</v>
      </c>
      <c r="BI116" s="155">
        <f t="shared" si="18"/>
        <v>0</v>
      </c>
      <c r="BJ116" s="62" t="s">
        <v>10</v>
      </c>
      <c r="BK116" s="155">
        <f t="shared" si="19"/>
        <v>0</v>
      </c>
      <c r="BL116" s="62" t="s">
        <v>346</v>
      </c>
      <c r="BM116" s="62" t="s">
        <v>406</v>
      </c>
    </row>
    <row r="117" spans="2:65" s="69" customFormat="1" ht="16.5" customHeight="1">
      <c r="B117" s="110"/>
      <c r="C117" s="145" t="s">
        <v>407</v>
      </c>
      <c r="D117" s="145" t="s">
        <v>343</v>
      </c>
      <c r="E117" s="146" t="s">
        <v>408</v>
      </c>
      <c r="F117" s="147" t="s">
        <v>409</v>
      </c>
      <c r="G117" s="148" t="s">
        <v>102</v>
      </c>
      <c r="H117" s="149">
        <v>50</v>
      </c>
      <c r="I117" s="150"/>
      <c r="J117" s="150">
        <f t="shared" si="10"/>
        <v>0</v>
      </c>
      <c r="K117" s="147" t="s">
        <v>351</v>
      </c>
      <c r="L117" s="70"/>
      <c r="M117" s="151" t="s">
        <v>278</v>
      </c>
      <c r="N117" s="152" t="s">
        <v>297</v>
      </c>
      <c r="O117" s="153">
        <v>0.082</v>
      </c>
      <c r="P117" s="153">
        <f t="shared" si="11"/>
        <v>4.1000000000000005</v>
      </c>
      <c r="Q117" s="153">
        <v>1E-05</v>
      </c>
      <c r="R117" s="153">
        <f t="shared" si="12"/>
        <v>0.0005</v>
      </c>
      <c r="S117" s="153">
        <v>0</v>
      </c>
      <c r="T117" s="154">
        <f t="shared" si="13"/>
        <v>0</v>
      </c>
      <c r="AR117" s="62" t="s">
        <v>346</v>
      </c>
      <c r="AT117" s="62" t="s">
        <v>343</v>
      </c>
      <c r="AU117" s="62" t="s">
        <v>11</v>
      </c>
      <c r="AY117" s="62" t="s">
        <v>340</v>
      </c>
      <c r="BE117" s="155">
        <f t="shared" si="14"/>
        <v>0</v>
      </c>
      <c r="BF117" s="155">
        <f t="shared" si="15"/>
        <v>0</v>
      </c>
      <c r="BG117" s="155">
        <f t="shared" si="16"/>
        <v>0</v>
      </c>
      <c r="BH117" s="155">
        <f t="shared" si="17"/>
        <v>0</v>
      </c>
      <c r="BI117" s="155">
        <f t="shared" si="18"/>
        <v>0</v>
      </c>
      <c r="BJ117" s="62" t="s">
        <v>10</v>
      </c>
      <c r="BK117" s="155">
        <f t="shared" si="19"/>
        <v>0</v>
      </c>
      <c r="BL117" s="62" t="s">
        <v>346</v>
      </c>
      <c r="BM117" s="62" t="s">
        <v>410</v>
      </c>
    </row>
    <row r="118" spans="2:65" s="69" customFormat="1" ht="16.5" customHeight="1">
      <c r="B118" s="110"/>
      <c r="C118" s="145" t="s">
        <v>411</v>
      </c>
      <c r="D118" s="145" t="s">
        <v>343</v>
      </c>
      <c r="E118" s="146" t="s">
        <v>412</v>
      </c>
      <c r="F118" s="147" t="s">
        <v>413</v>
      </c>
      <c r="G118" s="148" t="s">
        <v>157</v>
      </c>
      <c r="H118" s="149">
        <v>202.7</v>
      </c>
      <c r="I118" s="150"/>
      <c r="J118" s="150">
        <f t="shared" si="10"/>
        <v>0</v>
      </c>
      <c r="K118" s="147" t="s">
        <v>351</v>
      </c>
      <c r="L118" s="70"/>
      <c r="M118" s="151" t="s">
        <v>278</v>
      </c>
      <c r="N118" s="152" t="s">
        <v>297</v>
      </c>
      <c r="O118" s="153">
        <v>0</v>
      </c>
      <c r="P118" s="153">
        <f t="shared" si="11"/>
        <v>0</v>
      </c>
      <c r="Q118" s="153">
        <v>0</v>
      </c>
      <c r="R118" s="153">
        <f t="shared" si="12"/>
        <v>0</v>
      </c>
      <c r="S118" s="153">
        <v>0</v>
      </c>
      <c r="T118" s="154">
        <f t="shared" si="13"/>
        <v>0</v>
      </c>
      <c r="AR118" s="62" t="s">
        <v>346</v>
      </c>
      <c r="AT118" s="62" t="s">
        <v>343</v>
      </c>
      <c r="AU118" s="62" t="s">
        <v>11</v>
      </c>
      <c r="AY118" s="62" t="s">
        <v>340</v>
      </c>
      <c r="BE118" s="155">
        <f t="shared" si="14"/>
        <v>0</v>
      </c>
      <c r="BF118" s="155">
        <f t="shared" si="15"/>
        <v>0</v>
      </c>
      <c r="BG118" s="155">
        <f t="shared" si="16"/>
        <v>0</v>
      </c>
      <c r="BH118" s="155">
        <f t="shared" si="17"/>
        <v>0</v>
      </c>
      <c r="BI118" s="155">
        <f t="shared" si="18"/>
        <v>0</v>
      </c>
      <c r="BJ118" s="62" t="s">
        <v>10</v>
      </c>
      <c r="BK118" s="155">
        <f t="shared" si="19"/>
        <v>0</v>
      </c>
      <c r="BL118" s="62" t="s">
        <v>346</v>
      </c>
      <c r="BM118" s="62" t="s">
        <v>414</v>
      </c>
    </row>
    <row r="119" spans="2:63" s="133" customFormat="1" ht="22.5" customHeight="1">
      <c r="B119" s="134"/>
      <c r="D119" s="135" t="s">
        <v>337</v>
      </c>
      <c r="E119" s="143" t="s">
        <v>415</v>
      </c>
      <c r="F119" s="143" t="s">
        <v>416</v>
      </c>
      <c r="J119" s="144">
        <f>BK119</f>
        <v>0</v>
      </c>
      <c r="L119" s="134"/>
      <c r="M119" s="138"/>
      <c r="P119" s="139">
        <f>SUM(P120:P125)</f>
        <v>3.9599999999999995</v>
      </c>
      <c r="R119" s="139">
        <f>SUM(R120:R125)</f>
        <v>0.03974038800000001</v>
      </c>
      <c r="T119" s="140">
        <f>SUM(T120:T125)</f>
        <v>0</v>
      </c>
      <c r="AR119" s="135" t="s">
        <v>11</v>
      </c>
      <c r="AT119" s="141" t="s">
        <v>337</v>
      </c>
      <c r="AU119" s="141" t="s">
        <v>10</v>
      </c>
      <c r="AY119" s="135" t="s">
        <v>340</v>
      </c>
      <c r="BK119" s="142">
        <f>SUM(BK120:BK125)</f>
        <v>0</v>
      </c>
    </row>
    <row r="120" spans="2:65" s="69" customFormat="1" ht="16.5" customHeight="1">
      <c r="B120" s="110"/>
      <c r="C120" s="145" t="s">
        <v>417</v>
      </c>
      <c r="D120" s="145" t="s">
        <v>343</v>
      </c>
      <c r="E120" s="146" t="s">
        <v>418</v>
      </c>
      <c r="F120" s="147" t="s">
        <v>419</v>
      </c>
      <c r="G120" s="148" t="s">
        <v>420</v>
      </c>
      <c r="H120" s="149">
        <v>2</v>
      </c>
      <c r="I120" s="150"/>
      <c r="J120" s="150">
        <f aca="true" t="shared" si="20" ref="J120:J125">ROUND(I120*H120,2)</f>
        <v>0</v>
      </c>
      <c r="K120" s="147" t="s">
        <v>351</v>
      </c>
      <c r="L120" s="70"/>
      <c r="M120" s="151" t="s">
        <v>278</v>
      </c>
      <c r="N120" s="152" t="s">
        <v>297</v>
      </c>
      <c r="O120" s="153">
        <v>1.2</v>
      </c>
      <c r="P120" s="153">
        <f aca="true" t="shared" si="21" ref="P120:P125">O120*H120</f>
        <v>2.4</v>
      </c>
      <c r="Q120" s="153">
        <v>0.01675</v>
      </c>
      <c r="R120" s="153">
        <f aca="true" t="shared" si="22" ref="R120:R125">Q120*H120</f>
        <v>0.0335</v>
      </c>
      <c r="S120" s="153">
        <v>0</v>
      </c>
      <c r="T120" s="154">
        <f aca="true" t="shared" si="23" ref="T120:T125">S120*H120</f>
        <v>0</v>
      </c>
      <c r="AR120" s="62" t="s">
        <v>346</v>
      </c>
      <c r="AT120" s="62" t="s">
        <v>343</v>
      </c>
      <c r="AU120" s="62" t="s">
        <v>11</v>
      </c>
      <c r="AY120" s="62" t="s">
        <v>340</v>
      </c>
      <c r="BE120" s="155">
        <f aca="true" t="shared" si="24" ref="BE120:BE125">IF(N120="základní",J120,0)</f>
        <v>0</v>
      </c>
      <c r="BF120" s="155">
        <f aca="true" t="shared" si="25" ref="BF120:BF125">IF(N120="snížená",J120,0)</f>
        <v>0</v>
      </c>
      <c r="BG120" s="155">
        <f aca="true" t="shared" si="26" ref="BG120:BG125">IF(N120="zákl. přenesená",J120,0)</f>
        <v>0</v>
      </c>
      <c r="BH120" s="155">
        <f aca="true" t="shared" si="27" ref="BH120:BH125">IF(N120="sníž. přenesená",J120,0)</f>
        <v>0</v>
      </c>
      <c r="BI120" s="155">
        <f aca="true" t="shared" si="28" ref="BI120:BI125">IF(N120="nulová",J120,0)</f>
        <v>0</v>
      </c>
      <c r="BJ120" s="62" t="s">
        <v>10</v>
      </c>
      <c r="BK120" s="155">
        <f aca="true" t="shared" si="29" ref="BK120:BK125">ROUND(I120*H120,2)</f>
        <v>0</v>
      </c>
      <c r="BL120" s="62" t="s">
        <v>346</v>
      </c>
      <c r="BM120" s="62" t="s">
        <v>421</v>
      </c>
    </row>
    <row r="121" spans="2:65" s="69" customFormat="1" ht="16.5" customHeight="1">
      <c r="B121" s="110"/>
      <c r="C121" s="145" t="s">
        <v>422</v>
      </c>
      <c r="D121" s="145" t="s">
        <v>343</v>
      </c>
      <c r="E121" s="146" t="s">
        <v>423</v>
      </c>
      <c r="F121" s="147" t="s">
        <v>424</v>
      </c>
      <c r="G121" s="148" t="s">
        <v>420</v>
      </c>
      <c r="H121" s="149">
        <v>4</v>
      </c>
      <c r="I121" s="150"/>
      <c r="J121" s="150">
        <f t="shared" si="20"/>
        <v>0</v>
      </c>
      <c r="K121" s="147" t="s">
        <v>278</v>
      </c>
      <c r="L121" s="70"/>
      <c r="M121" s="151" t="s">
        <v>278</v>
      </c>
      <c r="N121" s="152" t="s">
        <v>297</v>
      </c>
      <c r="O121" s="153">
        <v>0.29</v>
      </c>
      <c r="P121" s="153">
        <f t="shared" si="21"/>
        <v>1.16</v>
      </c>
      <c r="Q121" s="153">
        <v>9.0097E-05</v>
      </c>
      <c r="R121" s="153">
        <f t="shared" si="22"/>
        <v>0.000360388</v>
      </c>
      <c r="S121" s="153">
        <v>0</v>
      </c>
      <c r="T121" s="154">
        <f t="shared" si="23"/>
        <v>0</v>
      </c>
      <c r="AR121" s="62" t="s">
        <v>346</v>
      </c>
      <c r="AT121" s="62" t="s">
        <v>343</v>
      </c>
      <c r="AU121" s="62" t="s">
        <v>11</v>
      </c>
      <c r="AY121" s="62" t="s">
        <v>340</v>
      </c>
      <c r="BE121" s="155">
        <f t="shared" si="24"/>
        <v>0</v>
      </c>
      <c r="BF121" s="155">
        <f t="shared" si="25"/>
        <v>0</v>
      </c>
      <c r="BG121" s="155">
        <f t="shared" si="26"/>
        <v>0</v>
      </c>
      <c r="BH121" s="155">
        <f t="shared" si="27"/>
        <v>0</v>
      </c>
      <c r="BI121" s="155">
        <f t="shared" si="28"/>
        <v>0</v>
      </c>
      <c r="BJ121" s="62" t="s">
        <v>10</v>
      </c>
      <c r="BK121" s="155">
        <f t="shared" si="29"/>
        <v>0</v>
      </c>
      <c r="BL121" s="62" t="s">
        <v>346</v>
      </c>
      <c r="BM121" s="62" t="s">
        <v>425</v>
      </c>
    </row>
    <row r="122" spans="2:65" s="69" customFormat="1" ht="16.5" customHeight="1">
      <c r="B122" s="110"/>
      <c r="C122" s="156" t="s">
        <v>426</v>
      </c>
      <c r="D122" s="156" t="s">
        <v>348</v>
      </c>
      <c r="E122" s="157" t="s">
        <v>427</v>
      </c>
      <c r="F122" s="158" t="s">
        <v>428</v>
      </c>
      <c r="G122" s="159" t="s">
        <v>65</v>
      </c>
      <c r="H122" s="160">
        <v>4</v>
      </c>
      <c r="I122" s="161"/>
      <c r="J122" s="161">
        <f t="shared" si="20"/>
        <v>0</v>
      </c>
      <c r="K122" s="158" t="s">
        <v>278</v>
      </c>
      <c r="L122" s="162"/>
      <c r="M122" s="163" t="s">
        <v>278</v>
      </c>
      <c r="N122" s="164" t="s">
        <v>297</v>
      </c>
      <c r="O122" s="153">
        <v>0</v>
      </c>
      <c r="P122" s="153">
        <f t="shared" si="21"/>
        <v>0</v>
      </c>
      <c r="Q122" s="153">
        <v>0.0005</v>
      </c>
      <c r="R122" s="153">
        <f t="shared" si="22"/>
        <v>0.002</v>
      </c>
      <c r="S122" s="153">
        <v>0</v>
      </c>
      <c r="T122" s="154">
        <f t="shared" si="23"/>
        <v>0</v>
      </c>
      <c r="AR122" s="62" t="s">
        <v>352</v>
      </c>
      <c r="AT122" s="62" t="s">
        <v>348</v>
      </c>
      <c r="AU122" s="62" t="s">
        <v>11</v>
      </c>
      <c r="AY122" s="62" t="s">
        <v>340</v>
      </c>
      <c r="BE122" s="155">
        <f t="shared" si="24"/>
        <v>0</v>
      </c>
      <c r="BF122" s="155">
        <f t="shared" si="25"/>
        <v>0</v>
      </c>
      <c r="BG122" s="155">
        <f t="shared" si="26"/>
        <v>0</v>
      </c>
      <c r="BH122" s="155">
        <f t="shared" si="27"/>
        <v>0</v>
      </c>
      <c r="BI122" s="155">
        <f t="shared" si="28"/>
        <v>0</v>
      </c>
      <c r="BJ122" s="62" t="s">
        <v>10</v>
      </c>
      <c r="BK122" s="155">
        <f t="shared" si="29"/>
        <v>0</v>
      </c>
      <c r="BL122" s="62" t="s">
        <v>346</v>
      </c>
      <c r="BM122" s="62" t="s">
        <v>429</v>
      </c>
    </row>
    <row r="123" spans="2:65" s="69" customFormat="1" ht="16.5" customHeight="1">
      <c r="B123" s="110"/>
      <c r="C123" s="156" t="s">
        <v>430</v>
      </c>
      <c r="D123" s="156" t="s">
        <v>348</v>
      </c>
      <c r="E123" s="157" t="s">
        <v>431</v>
      </c>
      <c r="F123" s="158" t="s">
        <v>432</v>
      </c>
      <c r="G123" s="159" t="s">
        <v>65</v>
      </c>
      <c r="H123" s="160">
        <v>4</v>
      </c>
      <c r="I123" s="161"/>
      <c r="J123" s="161">
        <f t="shared" si="20"/>
        <v>0</v>
      </c>
      <c r="K123" s="158" t="s">
        <v>433</v>
      </c>
      <c r="L123" s="162"/>
      <c r="M123" s="163" t="s">
        <v>278</v>
      </c>
      <c r="N123" s="164" t="s">
        <v>297</v>
      </c>
      <c r="O123" s="153">
        <v>0</v>
      </c>
      <c r="P123" s="153">
        <f t="shared" si="21"/>
        <v>0</v>
      </c>
      <c r="Q123" s="153">
        <v>7E-05</v>
      </c>
      <c r="R123" s="153">
        <f t="shared" si="22"/>
        <v>0.00028</v>
      </c>
      <c r="S123" s="153">
        <v>0</v>
      </c>
      <c r="T123" s="154">
        <f t="shared" si="23"/>
        <v>0</v>
      </c>
      <c r="AR123" s="62" t="s">
        <v>352</v>
      </c>
      <c r="AT123" s="62" t="s">
        <v>348</v>
      </c>
      <c r="AU123" s="62" t="s">
        <v>11</v>
      </c>
      <c r="AY123" s="62" t="s">
        <v>340</v>
      </c>
      <c r="BE123" s="155">
        <f t="shared" si="24"/>
        <v>0</v>
      </c>
      <c r="BF123" s="155">
        <f t="shared" si="25"/>
        <v>0</v>
      </c>
      <c r="BG123" s="155">
        <f t="shared" si="26"/>
        <v>0</v>
      </c>
      <c r="BH123" s="155">
        <f t="shared" si="27"/>
        <v>0</v>
      </c>
      <c r="BI123" s="155">
        <f t="shared" si="28"/>
        <v>0</v>
      </c>
      <c r="BJ123" s="62" t="s">
        <v>10</v>
      </c>
      <c r="BK123" s="155">
        <f t="shared" si="29"/>
        <v>0</v>
      </c>
      <c r="BL123" s="62" t="s">
        <v>346</v>
      </c>
      <c r="BM123" s="62" t="s">
        <v>434</v>
      </c>
    </row>
    <row r="124" spans="2:65" s="69" customFormat="1" ht="16.5" customHeight="1">
      <c r="B124" s="110"/>
      <c r="C124" s="145" t="s">
        <v>435</v>
      </c>
      <c r="D124" s="145" t="s">
        <v>343</v>
      </c>
      <c r="E124" s="146" t="s">
        <v>436</v>
      </c>
      <c r="F124" s="147" t="s">
        <v>437</v>
      </c>
      <c r="G124" s="148" t="s">
        <v>420</v>
      </c>
      <c r="H124" s="149">
        <v>2</v>
      </c>
      <c r="I124" s="150"/>
      <c r="J124" s="150">
        <f t="shared" si="20"/>
        <v>0</v>
      </c>
      <c r="K124" s="147" t="s">
        <v>351</v>
      </c>
      <c r="L124" s="70"/>
      <c r="M124" s="151" t="s">
        <v>278</v>
      </c>
      <c r="N124" s="152" t="s">
        <v>297</v>
      </c>
      <c r="O124" s="153">
        <v>0.2</v>
      </c>
      <c r="P124" s="153">
        <f t="shared" si="21"/>
        <v>0.4</v>
      </c>
      <c r="Q124" s="153">
        <v>0.0018</v>
      </c>
      <c r="R124" s="153">
        <f t="shared" si="22"/>
        <v>0.0036</v>
      </c>
      <c r="S124" s="153">
        <v>0</v>
      </c>
      <c r="T124" s="154">
        <f t="shared" si="23"/>
        <v>0</v>
      </c>
      <c r="AR124" s="62" t="s">
        <v>346</v>
      </c>
      <c r="AT124" s="62" t="s">
        <v>343</v>
      </c>
      <c r="AU124" s="62" t="s">
        <v>11</v>
      </c>
      <c r="AY124" s="62" t="s">
        <v>340</v>
      </c>
      <c r="BE124" s="155">
        <f t="shared" si="24"/>
        <v>0</v>
      </c>
      <c r="BF124" s="155">
        <f t="shared" si="25"/>
        <v>0</v>
      </c>
      <c r="BG124" s="155">
        <f t="shared" si="26"/>
        <v>0</v>
      </c>
      <c r="BH124" s="155">
        <f t="shared" si="27"/>
        <v>0</v>
      </c>
      <c r="BI124" s="155">
        <f t="shared" si="28"/>
        <v>0</v>
      </c>
      <c r="BJ124" s="62" t="s">
        <v>10</v>
      </c>
      <c r="BK124" s="155">
        <f t="shared" si="29"/>
        <v>0</v>
      </c>
      <c r="BL124" s="62" t="s">
        <v>346</v>
      </c>
      <c r="BM124" s="62" t="s">
        <v>438</v>
      </c>
    </row>
    <row r="125" spans="2:65" s="69" customFormat="1" ht="16.5" customHeight="1">
      <c r="B125" s="110"/>
      <c r="C125" s="145" t="s">
        <v>439</v>
      </c>
      <c r="D125" s="145" t="s">
        <v>343</v>
      </c>
      <c r="E125" s="146" t="s">
        <v>440</v>
      </c>
      <c r="F125" s="147" t="s">
        <v>441</v>
      </c>
      <c r="G125" s="148" t="s">
        <v>157</v>
      </c>
      <c r="H125" s="149">
        <v>115.05</v>
      </c>
      <c r="I125" s="150"/>
      <c r="J125" s="150">
        <f t="shared" si="20"/>
        <v>0</v>
      </c>
      <c r="K125" s="147" t="s">
        <v>351</v>
      </c>
      <c r="L125" s="70"/>
      <c r="M125" s="151" t="s">
        <v>278</v>
      </c>
      <c r="N125" s="152" t="s">
        <v>297</v>
      </c>
      <c r="O125" s="153">
        <v>0</v>
      </c>
      <c r="P125" s="153">
        <f t="shared" si="21"/>
        <v>0</v>
      </c>
      <c r="Q125" s="153">
        <v>0</v>
      </c>
      <c r="R125" s="153">
        <f t="shared" si="22"/>
        <v>0</v>
      </c>
      <c r="S125" s="153">
        <v>0</v>
      </c>
      <c r="T125" s="154">
        <f t="shared" si="23"/>
        <v>0</v>
      </c>
      <c r="AR125" s="62" t="s">
        <v>346</v>
      </c>
      <c r="AT125" s="62" t="s">
        <v>343</v>
      </c>
      <c r="AU125" s="62" t="s">
        <v>11</v>
      </c>
      <c r="AY125" s="62" t="s">
        <v>340</v>
      </c>
      <c r="BE125" s="155">
        <f t="shared" si="24"/>
        <v>0</v>
      </c>
      <c r="BF125" s="155">
        <f t="shared" si="25"/>
        <v>0</v>
      </c>
      <c r="BG125" s="155">
        <f t="shared" si="26"/>
        <v>0</v>
      </c>
      <c r="BH125" s="155">
        <f t="shared" si="27"/>
        <v>0</v>
      </c>
      <c r="BI125" s="155">
        <f t="shared" si="28"/>
        <v>0</v>
      </c>
      <c r="BJ125" s="62" t="s">
        <v>10</v>
      </c>
      <c r="BK125" s="155">
        <f t="shared" si="29"/>
        <v>0</v>
      </c>
      <c r="BL125" s="62" t="s">
        <v>346</v>
      </c>
      <c r="BM125" s="62" t="s">
        <v>442</v>
      </c>
    </row>
    <row r="126" spans="2:63" s="133" customFormat="1" ht="22.5" customHeight="1">
      <c r="B126" s="134"/>
      <c r="D126" s="135" t="s">
        <v>337</v>
      </c>
      <c r="E126" s="143" t="s">
        <v>443</v>
      </c>
      <c r="F126" s="143" t="s">
        <v>444</v>
      </c>
      <c r="J126" s="144">
        <f>BK126</f>
        <v>0</v>
      </c>
      <c r="L126" s="134"/>
      <c r="M126" s="138"/>
      <c r="P126" s="139">
        <f>SUM(P127:P132)</f>
        <v>16.451999999999998</v>
      </c>
      <c r="R126" s="139">
        <f>SUM(R127:R132)</f>
        <v>0.04887999999999999</v>
      </c>
      <c r="T126" s="140">
        <f>SUM(T127:T132)</f>
        <v>0.02</v>
      </c>
      <c r="AR126" s="135" t="s">
        <v>11</v>
      </c>
      <c r="AT126" s="141" t="s">
        <v>337</v>
      </c>
      <c r="AU126" s="141" t="s">
        <v>10</v>
      </c>
      <c r="AY126" s="135" t="s">
        <v>340</v>
      </c>
      <c r="BK126" s="142">
        <f>SUM(BK127:BK132)</f>
        <v>0</v>
      </c>
    </row>
    <row r="127" spans="2:65" s="69" customFormat="1" ht="16.5" customHeight="1">
      <c r="B127" s="110"/>
      <c r="C127" s="145" t="s">
        <v>445</v>
      </c>
      <c r="D127" s="145" t="s">
        <v>343</v>
      </c>
      <c r="E127" s="146" t="s">
        <v>446</v>
      </c>
      <c r="F127" s="147" t="s">
        <v>447</v>
      </c>
      <c r="G127" s="148" t="s">
        <v>102</v>
      </c>
      <c r="H127" s="149">
        <v>20</v>
      </c>
      <c r="I127" s="150"/>
      <c r="J127" s="150">
        <f aca="true" t="shared" si="30" ref="J127:J132">ROUND(I127*H127,2)</f>
        <v>0</v>
      </c>
      <c r="K127" s="147" t="s">
        <v>351</v>
      </c>
      <c r="L127" s="70"/>
      <c r="M127" s="151" t="s">
        <v>278</v>
      </c>
      <c r="N127" s="152" t="s">
        <v>297</v>
      </c>
      <c r="O127" s="153">
        <v>0.051</v>
      </c>
      <c r="P127" s="153">
        <f aca="true" t="shared" si="31" ref="P127:P132">O127*H127</f>
        <v>1.02</v>
      </c>
      <c r="Q127" s="153">
        <v>2E-05</v>
      </c>
      <c r="R127" s="153">
        <f aca="true" t="shared" si="32" ref="R127:R132">Q127*H127</f>
        <v>0.0004</v>
      </c>
      <c r="S127" s="153">
        <v>0.001</v>
      </c>
      <c r="T127" s="154">
        <f aca="true" t="shared" si="33" ref="T127:T132">S127*H127</f>
        <v>0.02</v>
      </c>
      <c r="AR127" s="62" t="s">
        <v>346</v>
      </c>
      <c r="AT127" s="62" t="s">
        <v>343</v>
      </c>
      <c r="AU127" s="62" t="s">
        <v>11</v>
      </c>
      <c r="AY127" s="62" t="s">
        <v>340</v>
      </c>
      <c r="BE127" s="155">
        <f aca="true" t="shared" si="34" ref="BE127:BE132">IF(N127="základní",J127,0)</f>
        <v>0</v>
      </c>
      <c r="BF127" s="155">
        <f aca="true" t="shared" si="35" ref="BF127:BF132">IF(N127="snížená",J127,0)</f>
        <v>0</v>
      </c>
      <c r="BG127" s="155">
        <f aca="true" t="shared" si="36" ref="BG127:BG132">IF(N127="zákl. přenesená",J127,0)</f>
        <v>0</v>
      </c>
      <c r="BH127" s="155">
        <f aca="true" t="shared" si="37" ref="BH127:BH132">IF(N127="sníž. přenesená",J127,0)</f>
        <v>0</v>
      </c>
      <c r="BI127" s="155">
        <f aca="true" t="shared" si="38" ref="BI127:BI132">IF(N127="nulová",J127,0)</f>
        <v>0</v>
      </c>
      <c r="BJ127" s="62" t="s">
        <v>10</v>
      </c>
      <c r="BK127" s="155">
        <f aca="true" t="shared" si="39" ref="BK127:BK132">ROUND(I127*H127,2)</f>
        <v>0</v>
      </c>
      <c r="BL127" s="62" t="s">
        <v>346</v>
      </c>
      <c r="BM127" s="62" t="s">
        <v>448</v>
      </c>
    </row>
    <row r="128" spans="2:65" s="69" customFormat="1" ht="16.5" customHeight="1">
      <c r="B128" s="110"/>
      <c r="C128" s="145" t="s">
        <v>449</v>
      </c>
      <c r="D128" s="145" t="s">
        <v>343</v>
      </c>
      <c r="E128" s="146" t="s">
        <v>450</v>
      </c>
      <c r="F128" s="147" t="s">
        <v>451</v>
      </c>
      <c r="G128" s="148" t="s">
        <v>102</v>
      </c>
      <c r="H128" s="149">
        <v>24</v>
      </c>
      <c r="I128" s="150"/>
      <c r="J128" s="150">
        <f t="shared" si="30"/>
        <v>0</v>
      </c>
      <c r="K128" s="147" t="s">
        <v>351</v>
      </c>
      <c r="L128" s="70"/>
      <c r="M128" s="151" t="s">
        <v>278</v>
      </c>
      <c r="N128" s="152" t="s">
        <v>297</v>
      </c>
      <c r="O128" s="153">
        <v>0.344</v>
      </c>
      <c r="P128" s="153">
        <f t="shared" si="31"/>
        <v>8.256</v>
      </c>
      <c r="Q128" s="153">
        <v>0.00148</v>
      </c>
      <c r="R128" s="153">
        <f t="shared" si="32"/>
        <v>0.035519999999999996</v>
      </c>
      <c r="S128" s="153">
        <v>0</v>
      </c>
      <c r="T128" s="154">
        <f t="shared" si="33"/>
        <v>0</v>
      </c>
      <c r="AR128" s="62" t="s">
        <v>346</v>
      </c>
      <c r="AT128" s="62" t="s">
        <v>343</v>
      </c>
      <c r="AU128" s="62" t="s">
        <v>11</v>
      </c>
      <c r="AY128" s="62" t="s">
        <v>340</v>
      </c>
      <c r="BE128" s="155">
        <f t="shared" si="34"/>
        <v>0</v>
      </c>
      <c r="BF128" s="155">
        <f t="shared" si="35"/>
        <v>0</v>
      </c>
      <c r="BG128" s="155">
        <f t="shared" si="36"/>
        <v>0</v>
      </c>
      <c r="BH128" s="155">
        <f t="shared" si="37"/>
        <v>0</v>
      </c>
      <c r="BI128" s="155">
        <f t="shared" si="38"/>
        <v>0</v>
      </c>
      <c r="BJ128" s="62" t="s">
        <v>10</v>
      </c>
      <c r="BK128" s="155">
        <f t="shared" si="39"/>
        <v>0</v>
      </c>
      <c r="BL128" s="62" t="s">
        <v>346</v>
      </c>
      <c r="BM128" s="62" t="s">
        <v>452</v>
      </c>
    </row>
    <row r="129" spans="2:65" s="69" customFormat="1" ht="16.5" customHeight="1">
      <c r="B129" s="110"/>
      <c r="C129" s="145" t="s">
        <v>453</v>
      </c>
      <c r="D129" s="145" t="s">
        <v>343</v>
      </c>
      <c r="E129" s="146" t="s">
        <v>454</v>
      </c>
      <c r="F129" s="147" t="s">
        <v>455</v>
      </c>
      <c r="G129" s="148" t="s">
        <v>456</v>
      </c>
      <c r="H129" s="149">
        <v>24</v>
      </c>
      <c r="I129" s="150"/>
      <c r="J129" s="150">
        <f t="shared" si="30"/>
        <v>0</v>
      </c>
      <c r="K129" s="147" t="s">
        <v>278</v>
      </c>
      <c r="L129" s="70"/>
      <c r="M129" s="151" t="s">
        <v>278</v>
      </c>
      <c r="N129" s="152" t="s">
        <v>297</v>
      </c>
      <c r="O129" s="153">
        <v>0.021</v>
      </c>
      <c r="P129" s="153">
        <f t="shared" si="31"/>
        <v>0.504</v>
      </c>
      <c r="Q129" s="153">
        <v>0</v>
      </c>
      <c r="R129" s="153">
        <f t="shared" si="32"/>
        <v>0</v>
      </c>
      <c r="S129" s="153">
        <v>0</v>
      </c>
      <c r="T129" s="154">
        <f t="shared" si="33"/>
        <v>0</v>
      </c>
      <c r="AR129" s="62" t="s">
        <v>346</v>
      </c>
      <c r="AT129" s="62" t="s">
        <v>343</v>
      </c>
      <c r="AU129" s="62" t="s">
        <v>11</v>
      </c>
      <c r="AY129" s="62" t="s">
        <v>340</v>
      </c>
      <c r="BE129" s="155">
        <f t="shared" si="34"/>
        <v>0</v>
      </c>
      <c r="BF129" s="155">
        <f t="shared" si="35"/>
        <v>0</v>
      </c>
      <c r="BG129" s="155">
        <f t="shared" si="36"/>
        <v>0</v>
      </c>
      <c r="BH129" s="155">
        <f t="shared" si="37"/>
        <v>0</v>
      </c>
      <c r="BI129" s="155">
        <f t="shared" si="38"/>
        <v>0</v>
      </c>
      <c r="BJ129" s="62" t="s">
        <v>10</v>
      </c>
      <c r="BK129" s="155">
        <f t="shared" si="39"/>
        <v>0</v>
      </c>
      <c r="BL129" s="62" t="s">
        <v>346</v>
      </c>
      <c r="BM129" s="62" t="s">
        <v>457</v>
      </c>
    </row>
    <row r="130" spans="2:65" s="69" customFormat="1" ht="16.5" customHeight="1">
      <c r="B130" s="110"/>
      <c r="C130" s="145" t="s">
        <v>458</v>
      </c>
      <c r="D130" s="145" t="s">
        <v>343</v>
      </c>
      <c r="E130" s="146" t="s">
        <v>459</v>
      </c>
      <c r="F130" s="147" t="s">
        <v>460</v>
      </c>
      <c r="G130" s="148" t="s">
        <v>65</v>
      </c>
      <c r="H130" s="149">
        <v>24</v>
      </c>
      <c r="I130" s="150"/>
      <c r="J130" s="150">
        <f t="shared" si="30"/>
        <v>0</v>
      </c>
      <c r="K130" s="147" t="s">
        <v>351</v>
      </c>
      <c r="L130" s="70"/>
      <c r="M130" s="151" t="s">
        <v>278</v>
      </c>
      <c r="N130" s="152" t="s">
        <v>297</v>
      </c>
      <c r="O130" s="153">
        <v>0.278</v>
      </c>
      <c r="P130" s="153">
        <f t="shared" si="31"/>
        <v>6.672000000000001</v>
      </c>
      <c r="Q130" s="153">
        <v>0.00054</v>
      </c>
      <c r="R130" s="153">
        <f t="shared" si="32"/>
        <v>0.01296</v>
      </c>
      <c r="S130" s="153">
        <v>0</v>
      </c>
      <c r="T130" s="154">
        <f t="shared" si="33"/>
        <v>0</v>
      </c>
      <c r="AR130" s="62" t="s">
        <v>346</v>
      </c>
      <c r="AT130" s="62" t="s">
        <v>343</v>
      </c>
      <c r="AU130" s="62" t="s">
        <v>11</v>
      </c>
      <c r="AY130" s="62" t="s">
        <v>340</v>
      </c>
      <c r="BE130" s="155">
        <f t="shared" si="34"/>
        <v>0</v>
      </c>
      <c r="BF130" s="155">
        <f t="shared" si="35"/>
        <v>0</v>
      </c>
      <c r="BG130" s="155">
        <f t="shared" si="36"/>
        <v>0</v>
      </c>
      <c r="BH130" s="155">
        <f t="shared" si="37"/>
        <v>0</v>
      </c>
      <c r="BI130" s="155">
        <f t="shared" si="38"/>
        <v>0</v>
      </c>
      <c r="BJ130" s="62" t="s">
        <v>10</v>
      </c>
      <c r="BK130" s="155">
        <f t="shared" si="39"/>
        <v>0</v>
      </c>
      <c r="BL130" s="62" t="s">
        <v>346</v>
      </c>
      <c r="BM130" s="62" t="s">
        <v>461</v>
      </c>
    </row>
    <row r="131" spans="2:65" s="69" customFormat="1" ht="16.5" customHeight="1">
      <c r="B131" s="110"/>
      <c r="C131" s="145" t="s">
        <v>462</v>
      </c>
      <c r="D131" s="145" t="s">
        <v>343</v>
      </c>
      <c r="E131" s="146" t="s">
        <v>463</v>
      </c>
      <c r="F131" s="147" t="s">
        <v>464</v>
      </c>
      <c r="G131" s="148" t="s">
        <v>38</v>
      </c>
      <c r="H131" s="149">
        <v>1</v>
      </c>
      <c r="I131" s="150"/>
      <c r="J131" s="150">
        <f t="shared" si="30"/>
        <v>0</v>
      </c>
      <c r="K131" s="147" t="s">
        <v>278</v>
      </c>
      <c r="L131" s="70"/>
      <c r="M131" s="151" t="s">
        <v>278</v>
      </c>
      <c r="N131" s="152" t="s">
        <v>297</v>
      </c>
      <c r="O131" s="153">
        <v>0</v>
      </c>
      <c r="P131" s="153">
        <f t="shared" si="31"/>
        <v>0</v>
      </c>
      <c r="Q131" s="153">
        <v>0</v>
      </c>
      <c r="R131" s="153">
        <f t="shared" si="32"/>
        <v>0</v>
      </c>
      <c r="S131" s="153">
        <v>0</v>
      </c>
      <c r="T131" s="154">
        <f t="shared" si="33"/>
        <v>0</v>
      </c>
      <c r="AR131" s="62" t="s">
        <v>346</v>
      </c>
      <c r="AT131" s="62" t="s">
        <v>343</v>
      </c>
      <c r="AU131" s="62" t="s">
        <v>11</v>
      </c>
      <c r="AY131" s="62" t="s">
        <v>340</v>
      </c>
      <c r="BE131" s="155">
        <f t="shared" si="34"/>
        <v>0</v>
      </c>
      <c r="BF131" s="155">
        <f t="shared" si="35"/>
        <v>0</v>
      </c>
      <c r="BG131" s="155">
        <f t="shared" si="36"/>
        <v>0</v>
      </c>
      <c r="BH131" s="155">
        <f t="shared" si="37"/>
        <v>0</v>
      </c>
      <c r="BI131" s="155">
        <f t="shared" si="38"/>
        <v>0</v>
      </c>
      <c r="BJ131" s="62" t="s">
        <v>10</v>
      </c>
      <c r="BK131" s="155">
        <f t="shared" si="39"/>
        <v>0</v>
      </c>
      <c r="BL131" s="62" t="s">
        <v>346</v>
      </c>
      <c r="BM131" s="62" t="s">
        <v>465</v>
      </c>
    </row>
    <row r="132" spans="2:65" s="69" customFormat="1" ht="16.5" customHeight="1">
      <c r="B132" s="110"/>
      <c r="C132" s="145" t="s">
        <v>466</v>
      </c>
      <c r="D132" s="145" t="s">
        <v>343</v>
      </c>
      <c r="E132" s="146" t="s">
        <v>467</v>
      </c>
      <c r="F132" s="147" t="s">
        <v>468</v>
      </c>
      <c r="G132" s="148" t="s">
        <v>157</v>
      </c>
      <c r="H132" s="149">
        <v>217</v>
      </c>
      <c r="I132" s="150"/>
      <c r="J132" s="150">
        <f t="shared" si="30"/>
        <v>0</v>
      </c>
      <c r="K132" s="147" t="s">
        <v>351</v>
      </c>
      <c r="L132" s="70"/>
      <c r="M132" s="151" t="s">
        <v>278</v>
      </c>
      <c r="N132" s="152" t="s">
        <v>297</v>
      </c>
      <c r="O132" s="153">
        <v>0</v>
      </c>
      <c r="P132" s="153">
        <f t="shared" si="31"/>
        <v>0</v>
      </c>
      <c r="Q132" s="153">
        <v>0</v>
      </c>
      <c r="R132" s="153">
        <f t="shared" si="32"/>
        <v>0</v>
      </c>
      <c r="S132" s="153">
        <v>0</v>
      </c>
      <c r="T132" s="154">
        <f t="shared" si="33"/>
        <v>0</v>
      </c>
      <c r="AR132" s="62" t="s">
        <v>346</v>
      </c>
      <c r="AT132" s="62" t="s">
        <v>343</v>
      </c>
      <c r="AU132" s="62" t="s">
        <v>11</v>
      </c>
      <c r="AY132" s="62" t="s">
        <v>340</v>
      </c>
      <c r="BE132" s="155">
        <f t="shared" si="34"/>
        <v>0</v>
      </c>
      <c r="BF132" s="155">
        <f t="shared" si="35"/>
        <v>0</v>
      </c>
      <c r="BG132" s="155">
        <f t="shared" si="36"/>
        <v>0</v>
      </c>
      <c r="BH132" s="155">
        <f t="shared" si="37"/>
        <v>0</v>
      </c>
      <c r="BI132" s="155">
        <f t="shared" si="38"/>
        <v>0</v>
      </c>
      <c r="BJ132" s="62" t="s">
        <v>10</v>
      </c>
      <c r="BK132" s="155">
        <f t="shared" si="39"/>
        <v>0</v>
      </c>
      <c r="BL132" s="62" t="s">
        <v>346</v>
      </c>
      <c r="BM132" s="62" t="s">
        <v>469</v>
      </c>
    </row>
    <row r="133" spans="2:63" s="133" customFormat="1" ht="22.5" customHeight="1">
      <c r="B133" s="134"/>
      <c r="D133" s="135" t="s">
        <v>337</v>
      </c>
      <c r="E133" s="143" t="s">
        <v>470</v>
      </c>
      <c r="F133" s="143" t="s">
        <v>471</v>
      </c>
      <c r="J133" s="144">
        <f>BK133</f>
        <v>0</v>
      </c>
      <c r="L133" s="134"/>
      <c r="M133" s="138"/>
      <c r="P133" s="139">
        <f>SUM(P134:P139)</f>
        <v>7.4</v>
      </c>
      <c r="R133" s="139">
        <f>SUM(R134:R139)</f>
        <v>0.00596</v>
      </c>
      <c r="T133" s="140">
        <f>SUM(T134:T139)</f>
        <v>0.009</v>
      </c>
      <c r="AR133" s="135" t="s">
        <v>11</v>
      </c>
      <c r="AT133" s="141" t="s">
        <v>337</v>
      </c>
      <c r="AU133" s="141" t="s">
        <v>10</v>
      </c>
      <c r="AY133" s="135" t="s">
        <v>340</v>
      </c>
      <c r="BK133" s="142">
        <f>SUM(BK134:BK139)</f>
        <v>0</v>
      </c>
    </row>
    <row r="134" spans="2:65" s="69" customFormat="1" ht="16.5" customHeight="1">
      <c r="B134" s="110"/>
      <c r="C134" s="145" t="s">
        <v>472</v>
      </c>
      <c r="D134" s="145" t="s">
        <v>343</v>
      </c>
      <c r="E134" s="146" t="s">
        <v>473</v>
      </c>
      <c r="F134" s="147" t="s">
        <v>474</v>
      </c>
      <c r="G134" s="148" t="s">
        <v>65</v>
      </c>
      <c r="H134" s="149">
        <v>20</v>
      </c>
      <c r="I134" s="150"/>
      <c r="J134" s="150">
        <f aca="true" t="shared" si="40" ref="J134:J139">ROUND(I134*H134,2)</f>
        <v>0</v>
      </c>
      <c r="K134" s="147" t="s">
        <v>351</v>
      </c>
      <c r="L134" s="70"/>
      <c r="M134" s="151" t="s">
        <v>278</v>
      </c>
      <c r="N134" s="152" t="s">
        <v>297</v>
      </c>
      <c r="O134" s="153">
        <v>0.052</v>
      </c>
      <c r="P134" s="153">
        <f aca="true" t="shared" si="41" ref="P134:P139">O134*H134</f>
        <v>1.04</v>
      </c>
      <c r="Q134" s="153">
        <v>4E-05</v>
      </c>
      <c r="R134" s="153">
        <f aca="true" t="shared" si="42" ref="R134:R139">Q134*H134</f>
        <v>0.0008</v>
      </c>
      <c r="S134" s="153">
        <v>0.00045</v>
      </c>
      <c r="T134" s="154">
        <f aca="true" t="shared" si="43" ref="T134:T139">S134*H134</f>
        <v>0.009</v>
      </c>
      <c r="AR134" s="62" t="s">
        <v>346</v>
      </c>
      <c r="AT134" s="62" t="s">
        <v>343</v>
      </c>
      <c r="AU134" s="62" t="s">
        <v>11</v>
      </c>
      <c r="AY134" s="62" t="s">
        <v>340</v>
      </c>
      <c r="BE134" s="155">
        <f aca="true" t="shared" si="44" ref="BE134:BE139">IF(N134="základní",J134,0)</f>
        <v>0</v>
      </c>
      <c r="BF134" s="155">
        <f aca="true" t="shared" si="45" ref="BF134:BF139">IF(N134="snížená",J134,0)</f>
        <v>0</v>
      </c>
      <c r="BG134" s="155">
        <f aca="true" t="shared" si="46" ref="BG134:BG139">IF(N134="zákl. přenesená",J134,0)</f>
        <v>0</v>
      </c>
      <c r="BH134" s="155">
        <f aca="true" t="shared" si="47" ref="BH134:BH139">IF(N134="sníž. přenesená",J134,0)</f>
        <v>0</v>
      </c>
      <c r="BI134" s="155">
        <f aca="true" t="shared" si="48" ref="BI134:BI139">IF(N134="nulová",J134,0)</f>
        <v>0</v>
      </c>
      <c r="BJ134" s="62" t="s">
        <v>10</v>
      </c>
      <c r="BK134" s="155">
        <f aca="true" t="shared" si="49" ref="BK134:BK139">ROUND(I134*H134,2)</f>
        <v>0</v>
      </c>
      <c r="BL134" s="62" t="s">
        <v>346</v>
      </c>
      <c r="BM134" s="62" t="s">
        <v>475</v>
      </c>
    </row>
    <row r="135" spans="2:65" s="69" customFormat="1" ht="16.5" customHeight="1">
      <c r="B135" s="110"/>
      <c r="C135" s="145" t="s">
        <v>352</v>
      </c>
      <c r="D135" s="145" t="s">
        <v>343</v>
      </c>
      <c r="E135" s="146" t="s">
        <v>476</v>
      </c>
      <c r="F135" s="147" t="s">
        <v>477</v>
      </c>
      <c r="G135" s="148" t="s">
        <v>65</v>
      </c>
      <c r="H135" s="149">
        <v>24</v>
      </c>
      <c r="I135" s="150"/>
      <c r="J135" s="150">
        <f t="shared" si="40"/>
        <v>0</v>
      </c>
      <c r="K135" s="147" t="s">
        <v>370</v>
      </c>
      <c r="L135" s="70"/>
      <c r="M135" s="151" t="s">
        <v>278</v>
      </c>
      <c r="N135" s="152" t="s">
        <v>297</v>
      </c>
      <c r="O135" s="153">
        <v>0.165</v>
      </c>
      <c r="P135" s="153">
        <f t="shared" si="41"/>
        <v>3.96</v>
      </c>
      <c r="Q135" s="153">
        <v>8E-05</v>
      </c>
      <c r="R135" s="153">
        <f t="shared" si="42"/>
        <v>0.0019200000000000003</v>
      </c>
      <c r="S135" s="153">
        <v>0</v>
      </c>
      <c r="T135" s="154">
        <f t="shared" si="43"/>
        <v>0</v>
      </c>
      <c r="AR135" s="62" t="s">
        <v>346</v>
      </c>
      <c r="AT135" s="62" t="s">
        <v>343</v>
      </c>
      <c r="AU135" s="62" t="s">
        <v>11</v>
      </c>
      <c r="AY135" s="62" t="s">
        <v>340</v>
      </c>
      <c r="BE135" s="155">
        <f t="shared" si="44"/>
        <v>0</v>
      </c>
      <c r="BF135" s="155">
        <f t="shared" si="45"/>
        <v>0</v>
      </c>
      <c r="BG135" s="155">
        <f t="shared" si="46"/>
        <v>0</v>
      </c>
      <c r="BH135" s="155">
        <f t="shared" si="47"/>
        <v>0</v>
      </c>
      <c r="BI135" s="155">
        <f t="shared" si="48"/>
        <v>0</v>
      </c>
      <c r="BJ135" s="62" t="s">
        <v>10</v>
      </c>
      <c r="BK135" s="155">
        <f t="shared" si="49"/>
        <v>0</v>
      </c>
      <c r="BL135" s="62" t="s">
        <v>346</v>
      </c>
      <c r="BM135" s="62" t="s">
        <v>478</v>
      </c>
    </row>
    <row r="136" spans="2:65" s="69" customFormat="1" ht="16.5" customHeight="1">
      <c r="B136" s="110"/>
      <c r="C136" s="156" t="s">
        <v>479</v>
      </c>
      <c r="D136" s="156" t="s">
        <v>348</v>
      </c>
      <c r="E136" s="157" t="s">
        <v>67</v>
      </c>
      <c r="F136" s="158" t="s">
        <v>480</v>
      </c>
      <c r="G136" s="159" t="s">
        <v>65</v>
      </c>
      <c r="H136" s="160">
        <v>12</v>
      </c>
      <c r="I136" s="161"/>
      <c r="J136" s="161">
        <f t="shared" si="40"/>
        <v>0</v>
      </c>
      <c r="K136" s="158" t="s">
        <v>278</v>
      </c>
      <c r="L136" s="162"/>
      <c r="M136" s="163" t="s">
        <v>278</v>
      </c>
      <c r="N136" s="164" t="s">
        <v>297</v>
      </c>
      <c r="O136" s="153">
        <v>0</v>
      </c>
      <c r="P136" s="153">
        <f t="shared" si="41"/>
        <v>0</v>
      </c>
      <c r="Q136" s="153">
        <v>0</v>
      </c>
      <c r="R136" s="153">
        <f t="shared" si="42"/>
        <v>0</v>
      </c>
      <c r="S136" s="153">
        <v>0</v>
      </c>
      <c r="T136" s="154">
        <f t="shared" si="43"/>
        <v>0</v>
      </c>
      <c r="AR136" s="62" t="s">
        <v>352</v>
      </c>
      <c r="AT136" s="62" t="s">
        <v>348</v>
      </c>
      <c r="AU136" s="62" t="s">
        <v>11</v>
      </c>
      <c r="AY136" s="62" t="s">
        <v>340</v>
      </c>
      <c r="BE136" s="155">
        <f t="shared" si="44"/>
        <v>0</v>
      </c>
      <c r="BF136" s="155">
        <f t="shared" si="45"/>
        <v>0</v>
      </c>
      <c r="BG136" s="155">
        <f t="shared" si="46"/>
        <v>0</v>
      </c>
      <c r="BH136" s="155">
        <f t="shared" si="47"/>
        <v>0</v>
      </c>
      <c r="BI136" s="155">
        <f t="shared" si="48"/>
        <v>0</v>
      </c>
      <c r="BJ136" s="62" t="s">
        <v>10</v>
      </c>
      <c r="BK136" s="155">
        <f t="shared" si="49"/>
        <v>0</v>
      </c>
      <c r="BL136" s="62" t="s">
        <v>346</v>
      </c>
      <c r="BM136" s="62" t="s">
        <v>481</v>
      </c>
    </row>
    <row r="137" spans="2:65" s="69" customFormat="1" ht="16.5" customHeight="1">
      <c r="B137" s="110"/>
      <c r="C137" s="156" t="s">
        <v>482</v>
      </c>
      <c r="D137" s="156" t="s">
        <v>348</v>
      </c>
      <c r="E137" s="157" t="s">
        <v>483</v>
      </c>
      <c r="F137" s="158" t="s">
        <v>484</v>
      </c>
      <c r="G137" s="159" t="s">
        <v>65</v>
      </c>
      <c r="H137" s="160">
        <v>12</v>
      </c>
      <c r="I137" s="161"/>
      <c r="J137" s="161">
        <f t="shared" si="40"/>
        <v>0</v>
      </c>
      <c r="K137" s="158" t="s">
        <v>278</v>
      </c>
      <c r="L137" s="162"/>
      <c r="M137" s="163" t="s">
        <v>278</v>
      </c>
      <c r="N137" s="164" t="s">
        <v>297</v>
      </c>
      <c r="O137" s="153">
        <v>0</v>
      </c>
      <c r="P137" s="153">
        <f t="shared" si="41"/>
        <v>0</v>
      </c>
      <c r="Q137" s="153">
        <v>0</v>
      </c>
      <c r="R137" s="153">
        <f t="shared" si="42"/>
        <v>0</v>
      </c>
      <c r="S137" s="153">
        <v>0</v>
      </c>
      <c r="T137" s="154">
        <f t="shared" si="43"/>
        <v>0</v>
      </c>
      <c r="AR137" s="62" t="s">
        <v>352</v>
      </c>
      <c r="AT137" s="62" t="s">
        <v>348</v>
      </c>
      <c r="AU137" s="62" t="s">
        <v>11</v>
      </c>
      <c r="AY137" s="62" t="s">
        <v>340</v>
      </c>
      <c r="BE137" s="155">
        <f t="shared" si="44"/>
        <v>0</v>
      </c>
      <c r="BF137" s="155">
        <f t="shared" si="45"/>
        <v>0</v>
      </c>
      <c r="BG137" s="155">
        <f t="shared" si="46"/>
        <v>0</v>
      </c>
      <c r="BH137" s="155">
        <f t="shared" si="47"/>
        <v>0</v>
      </c>
      <c r="BI137" s="155">
        <f t="shared" si="48"/>
        <v>0</v>
      </c>
      <c r="BJ137" s="62" t="s">
        <v>10</v>
      </c>
      <c r="BK137" s="155">
        <f t="shared" si="49"/>
        <v>0</v>
      </c>
      <c r="BL137" s="62" t="s">
        <v>346</v>
      </c>
      <c r="BM137" s="62" t="s">
        <v>485</v>
      </c>
    </row>
    <row r="138" spans="2:65" s="69" customFormat="1" ht="16.5" customHeight="1">
      <c r="B138" s="110"/>
      <c r="C138" s="145" t="s">
        <v>486</v>
      </c>
      <c r="D138" s="145" t="s">
        <v>343</v>
      </c>
      <c r="E138" s="146" t="s">
        <v>487</v>
      </c>
      <c r="F138" s="147" t="s">
        <v>488</v>
      </c>
      <c r="G138" s="148" t="s">
        <v>420</v>
      </c>
      <c r="H138" s="149">
        <v>12</v>
      </c>
      <c r="I138" s="150"/>
      <c r="J138" s="150">
        <f t="shared" si="40"/>
        <v>0</v>
      </c>
      <c r="K138" s="147" t="s">
        <v>278</v>
      </c>
      <c r="L138" s="70"/>
      <c r="M138" s="151" t="s">
        <v>278</v>
      </c>
      <c r="N138" s="152" t="s">
        <v>297</v>
      </c>
      <c r="O138" s="153">
        <v>0.2</v>
      </c>
      <c r="P138" s="153">
        <f t="shared" si="41"/>
        <v>2.4000000000000004</v>
      </c>
      <c r="Q138" s="153">
        <v>0.00027</v>
      </c>
      <c r="R138" s="153">
        <f t="shared" si="42"/>
        <v>0.00324</v>
      </c>
      <c r="S138" s="153">
        <v>0</v>
      </c>
      <c r="T138" s="154">
        <f t="shared" si="43"/>
        <v>0</v>
      </c>
      <c r="AR138" s="62" t="s">
        <v>346</v>
      </c>
      <c r="AT138" s="62" t="s">
        <v>343</v>
      </c>
      <c r="AU138" s="62" t="s">
        <v>11</v>
      </c>
      <c r="AY138" s="62" t="s">
        <v>340</v>
      </c>
      <c r="BE138" s="155">
        <f t="shared" si="44"/>
        <v>0</v>
      </c>
      <c r="BF138" s="155">
        <f t="shared" si="45"/>
        <v>0</v>
      </c>
      <c r="BG138" s="155">
        <f t="shared" si="46"/>
        <v>0</v>
      </c>
      <c r="BH138" s="155">
        <f t="shared" si="47"/>
        <v>0</v>
      </c>
      <c r="BI138" s="155">
        <f t="shared" si="48"/>
        <v>0</v>
      </c>
      <c r="BJ138" s="62" t="s">
        <v>10</v>
      </c>
      <c r="BK138" s="155">
        <f t="shared" si="49"/>
        <v>0</v>
      </c>
      <c r="BL138" s="62" t="s">
        <v>346</v>
      </c>
      <c r="BM138" s="62" t="s">
        <v>489</v>
      </c>
    </row>
    <row r="139" spans="2:65" s="69" customFormat="1" ht="16.5" customHeight="1">
      <c r="B139" s="110"/>
      <c r="C139" s="145" t="s">
        <v>490</v>
      </c>
      <c r="D139" s="145" t="s">
        <v>343</v>
      </c>
      <c r="E139" s="146" t="s">
        <v>491</v>
      </c>
      <c r="F139" s="147" t="s">
        <v>492</v>
      </c>
      <c r="G139" s="148" t="s">
        <v>157</v>
      </c>
      <c r="H139" s="149">
        <v>240.356</v>
      </c>
      <c r="I139" s="150"/>
      <c r="J139" s="150">
        <f t="shared" si="40"/>
        <v>0</v>
      </c>
      <c r="K139" s="147" t="s">
        <v>351</v>
      </c>
      <c r="L139" s="70"/>
      <c r="M139" s="151" t="s">
        <v>278</v>
      </c>
      <c r="N139" s="152" t="s">
        <v>297</v>
      </c>
      <c r="O139" s="153">
        <v>0</v>
      </c>
      <c r="P139" s="153">
        <f t="shared" si="41"/>
        <v>0</v>
      </c>
      <c r="Q139" s="153">
        <v>0</v>
      </c>
      <c r="R139" s="153">
        <f t="shared" si="42"/>
        <v>0</v>
      </c>
      <c r="S139" s="153">
        <v>0</v>
      </c>
      <c r="T139" s="154">
        <f t="shared" si="43"/>
        <v>0</v>
      </c>
      <c r="AR139" s="62" t="s">
        <v>346</v>
      </c>
      <c r="AT139" s="62" t="s">
        <v>343</v>
      </c>
      <c r="AU139" s="62" t="s">
        <v>11</v>
      </c>
      <c r="AY139" s="62" t="s">
        <v>340</v>
      </c>
      <c r="BE139" s="155">
        <f t="shared" si="44"/>
        <v>0</v>
      </c>
      <c r="BF139" s="155">
        <f t="shared" si="45"/>
        <v>0</v>
      </c>
      <c r="BG139" s="155">
        <f t="shared" si="46"/>
        <v>0</v>
      </c>
      <c r="BH139" s="155">
        <f t="shared" si="47"/>
        <v>0</v>
      </c>
      <c r="BI139" s="155">
        <f t="shared" si="48"/>
        <v>0</v>
      </c>
      <c r="BJ139" s="62" t="s">
        <v>10</v>
      </c>
      <c r="BK139" s="155">
        <f t="shared" si="49"/>
        <v>0</v>
      </c>
      <c r="BL139" s="62" t="s">
        <v>346</v>
      </c>
      <c r="BM139" s="62" t="s">
        <v>493</v>
      </c>
    </row>
    <row r="140" spans="2:63" s="133" customFormat="1" ht="22.5" customHeight="1">
      <c r="B140" s="134"/>
      <c r="D140" s="135" t="s">
        <v>337</v>
      </c>
      <c r="E140" s="143" t="s">
        <v>494</v>
      </c>
      <c r="F140" s="143" t="s">
        <v>495</v>
      </c>
      <c r="J140" s="144">
        <f>BK140</f>
        <v>0</v>
      </c>
      <c r="L140" s="134"/>
      <c r="M140" s="138"/>
      <c r="P140" s="139">
        <f>SUM(P141:P146)</f>
        <v>24.060000000000002</v>
      </c>
      <c r="R140" s="139">
        <f>SUM(R141:R146)</f>
        <v>0.3912</v>
      </c>
      <c r="T140" s="140">
        <f>SUM(T141:T146)</f>
        <v>1.4280000000000002</v>
      </c>
      <c r="AR140" s="135" t="s">
        <v>11</v>
      </c>
      <c r="AT140" s="141" t="s">
        <v>337</v>
      </c>
      <c r="AU140" s="141" t="s">
        <v>10</v>
      </c>
      <c r="AY140" s="135" t="s">
        <v>340</v>
      </c>
      <c r="BK140" s="142">
        <f>SUM(BK141:BK146)</f>
        <v>0</v>
      </c>
    </row>
    <row r="141" spans="2:65" s="69" customFormat="1" ht="16.5" customHeight="1">
      <c r="B141" s="110"/>
      <c r="C141" s="145" t="s">
        <v>496</v>
      </c>
      <c r="D141" s="145" t="s">
        <v>343</v>
      </c>
      <c r="E141" s="146" t="s">
        <v>497</v>
      </c>
      <c r="F141" s="147" t="s">
        <v>498</v>
      </c>
      <c r="G141" s="148" t="s">
        <v>65</v>
      </c>
      <c r="H141" s="149">
        <v>24</v>
      </c>
      <c r="I141" s="150"/>
      <c r="J141" s="150">
        <f aca="true" t="shared" si="50" ref="J141:J146">ROUND(I141*H141,2)</f>
        <v>0</v>
      </c>
      <c r="K141" s="147" t="s">
        <v>370</v>
      </c>
      <c r="L141" s="70"/>
      <c r="M141" s="151" t="s">
        <v>278</v>
      </c>
      <c r="N141" s="152" t="s">
        <v>297</v>
      </c>
      <c r="O141" s="153">
        <v>0.268</v>
      </c>
      <c r="P141" s="153">
        <f aca="true" t="shared" si="51" ref="P141:P146">O141*H141</f>
        <v>6.432</v>
      </c>
      <c r="Q141" s="153">
        <v>0</v>
      </c>
      <c r="R141" s="153">
        <f aca="true" t="shared" si="52" ref="R141:R146">Q141*H141</f>
        <v>0</v>
      </c>
      <c r="S141" s="153">
        <v>0</v>
      </c>
      <c r="T141" s="154">
        <f aca="true" t="shared" si="53" ref="T141:T146">S141*H141</f>
        <v>0</v>
      </c>
      <c r="AR141" s="62" t="s">
        <v>346</v>
      </c>
      <c r="AT141" s="62" t="s">
        <v>343</v>
      </c>
      <c r="AU141" s="62" t="s">
        <v>11</v>
      </c>
      <c r="AY141" s="62" t="s">
        <v>340</v>
      </c>
      <c r="BE141" s="155">
        <f aca="true" t="shared" si="54" ref="BE141:BE146">IF(N141="základní",J141,0)</f>
        <v>0</v>
      </c>
      <c r="BF141" s="155">
        <f aca="true" t="shared" si="55" ref="BF141:BF146">IF(N141="snížená",J141,0)</f>
        <v>0</v>
      </c>
      <c r="BG141" s="155">
        <f aca="true" t="shared" si="56" ref="BG141:BG146">IF(N141="zákl. přenesená",J141,0)</f>
        <v>0</v>
      </c>
      <c r="BH141" s="155">
        <f aca="true" t="shared" si="57" ref="BH141:BH146">IF(N141="sníž. přenesená",J141,0)</f>
        <v>0</v>
      </c>
      <c r="BI141" s="155">
        <f aca="true" t="shared" si="58" ref="BI141:BI146">IF(N141="nulová",J141,0)</f>
        <v>0</v>
      </c>
      <c r="BJ141" s="62" t="s">
        <v>10</v>
      </c>
      <c r="BK141" s="155">
        <f aca="true" t="shared" si="59" ref="BK141:BK146">ROUND(I141*H141,2)</f>
        <v>0</v>
      </c>
      <c r="BL141" s="62" t="s">
        <v>346</v>
      </c>
      <c r="BM141" s="62" t="s">
        <v>499</v>
      </c>
    </row>
    <row r="142" spans="2:65" s="69" customFormat="1" ht="16.5" customHeight="1">
      <c r="B142" s="110"/>
      <c r="C142" s="145" t="s">
        <v>500</v>
      </c>
      <c r="D142" s="145" t="s">
        <v>343</v>
      </c>
      <c r="E142" s="146" t="s">
        <v>501</v>
      </c>
      <c r="F142" s="147" t="s">
        <v>502</v>
      </c>
      <c r="G142" s="148" t="s">
        <v>33</v>
      </c>
      <c r="H142" s="149">
        <v>60</v>
      </c>
      <c r="I142" s="150"/>
      <c r="J142" s="150">
        <f t="shared" si="50"/>
        <v>0</v>
      </c>
      <c r="K142" s="147" t="s">
        <v>351</v>
      </c>
      <c r="L142" s="70"/>
      <c r="M142" s="151" t="s">
        <v>278</v>
      </c>
      <c r="N142" s="152" t="s">
        <v>297</v>
      </c>
      <c r="O142" s="153">
        <v>0.082</v>
      </c>
      <c r="P142" s="153">
        <f t="shared" si="51"/>
        <v>4.92</v>
      </c>
      <c r="Q142" s="153">
        <v>0</v>
      </c>
      <c r="R142" s="153">
        <f t="shared" si="52"/>
        <v>0</v>
      </c>
      <c r="S142" s="153">
        <v>0.0238</v>
      </c>
      <c r="T142" s="154">
        <f t="shared" si="53"/>
        <v>1.4280000000000002</v>
      </c>
      <c r="AR142" s="62" t="s">
        <v>346</v>
      </c>
      <c r="AT142" s="62" t="s">
        <v>343</v>
      </c>
      <c r="AU142" s="62" t="s">
        <v>11</v>
      </c>
      <c r="AY142" s="62" t="s">
        <v>340</v>
      </c>
      <c r="BE142" s="155">
        <f t="shared" si="54"/>
        <v>0</v>
      </c>
      <c r="BF142" s="155">
        <f t="shared" si="55"/>
        <v>0</v>
      </c>
      <c r="BG142" s="155">
        <f t="shared" si="56"/>
        <v>0</v>
      </c>
      <c r="BH142" s="155">
        <f t="shared" si="57"/>
        <v>0</v>
      </c>
      <c r="BI142" s="155">
        <f t="shared" si="58"/>
        <v>0</v>
      </c>
      <c r="BJ142" s="62" t="s">
        <v>10</v>
      </c>
      <c r="BK142" s="155">
        <f t="shared" si="59"/>
        <v>0</v>
      </c>
      <c r="BL142" s="62" t="s">
        <v>346</v>
      </c>
      <c r="BM142" s="62" t="s">
        <v>503</v>
      </c>
    </row>
    <row r="143" spans="2:65" s="69" customFormat="1" ht="16.5" customHeight="1">
      <c r="B143" s="110"/>
      <c r="C143" s="145" t="s">
        <v>504</v>
      </c>
      <c r="D143" s="145" t="s">
        <v>343</v>
      </c>
      <c r="E143" s="146" t="s">
        <v>505</v>
      </c>
      <c r="F143" s="147" t="s">
        <v>506</v>
      </c>
      <c r="G143" s="148" t="s">
        <v>65</v>
      </c>
      <c r="H143" s="149">
        <v>12</v>
      </c>
      <c r="I143" s="150"/>
      <c r="J143" s="150">
        <f t="shared" si="50"/>
        <v>0</v>
      </c>
      <c r="K143" s="147" t="s">
        <v>278</v>
      </c>
      <c r="L143" s="70"/>
      <c r="M143" s="151" t="s">
        <v>278</v>
      </c>
      <c r="N143" s="152" t="s">
        <v>297</v>
      </c>
      <c r="O143" s="153">
        <v>0.997</v>
      </c>
      <c r="P143" s="153">
        <f t="shared" si="51"/>
        <v>11.964</v>
      </c>
      <c r="Q143" s="153">
        <v>0</v>
      </c>
      <c r="R143" s="153">
        <f t="shared" si="52"/>
        <v>0</v>
      </c>
      <c r="S143" s="153">
        <v>0</v>
      </c>
      <c r="T143" s="154">
        <f t="shared" si="53"/>
        <v>0</v>
      </c>
      <c r="AR143" s="62" t="s">
        <v>346</v>
      </c>
      <c r="AT143" s="62" t="s">
        <v>343</v>
      </c>
      <c r="AU143" s="62" t="s">
        <v>11</v>
      </c>
      <c r="AY143" s="62" t="s">
        <v>340</v>
      </c>
      <c r="BE143" s="155">
        <f t="shared" si="54"/>
        <v>0</v>
      </c>
      <c r="BF143" s="155">
        <f t="shared" si="55"/>
        <v>0</v>
      </c>
      <c r="BG143" s="155">
        <f t="shared" si="56"/>
        <v>0</v>
      </c>
      <c r="BH143" s="155">
        <f t="shared" si="57"/>
        <v>0</v>
      </c>
      <c r="BI143" s="155">
        <f t="shared" si="58"/>
        <v>0</v>
      </c>
      <c r="BJ143" s="62" t="s">
        <v>10</v>
      </c>
      <c r="BK143" s="155">
        <f t="shared" si="59"/>
        <v>0</v>
      </c>
      <c r="BL143" s="62" t="s">
        <v>346</v>
      </c>
      <c r="BM143" s="62" t="s">
        <v>507</v>
      </c>
    </row>
    <row r="144" spans="2:65" s="69" customFormat="1" ht="16.5" customHeight="1">
      <c r="B144" s="110"/>
      <c r="C144" s="156" t="s">
        <v>508</v>
      </c>
      <c r="D144" s="156" t="s">
        <v>348</v>
      </c>
      <c r="E144" s="157" t="s">
        <v>509</v>
      </c>
      <c r="F144" s="158" t="s">
        <v>510</v>
      </c>
      <c r="G144" s="159" t="s">
        <v>65</v>
      </c>
      <c r="H144" s="160">
        <v>12</v>
      </c>
      <c r="I144" s="161"/>
      <c r="J144" s="161">
        <f t="shared" si="50"/>
        <v>0</v>
      </c>
      <c r="K144" s="158" t="s">
        <v>351</v>
      </c>
      <c r="L144" s="162"/>
      <c r="M144" s="163" t="s">
        <v>278</v>
      </c>
      <c r="N144" s="164" t="s">
        <v>297</v>
      </c>
      <c r="O144" s="153">
        <v>0</v>
      </c>
      <c r="P144" s="153">
        <f t="shared" si="51"/>
        <v>0</v>
      </c>
      <c r="Q144" s="153">
        <v>0.0326</v>
      </c>
      <c r="R144" s="153">
        <f t="shared" si="52"/>
        <v>0.3912</v>
      </c>
      <c r="S144" s="153">
        <v>0</v>
      </c>
      <c r="T144" s="154">
        <f t="shared" si="53"/>
        <v>0</v>
      </c>
      <c r="AR144" s="62" t="s">
        <v>352</v>
      </c>
      <c r="AT144" s="62" t="s">
        <v>348</v>
      </c>
      <c r="AU144" s="62" t="s">
        <v>11</v>
      </c>
      <c r="AY144" s="62" t="s">
        <v>340</v>
      </c>
      <c r="BE144" s="155">
        <f t="shared" si="54"/>
        <v>0</v>
      </c>
      <c r="BF144" s="155">
        <f t="shared" si="55"/>
        <v>0</v>
      </c>
      <c r="BG144" s="155">
        <f t="shared" si="56"/>
        <v>0</v>
      </c>
      <c r="BH144" s="155">
        <f t="shared" si="57"/>
        <v>0</v>
      </c>
      <c r="BI144" s="155">
        <f t="shared" si="58"/>
        <v>0</v>
      </c>
      <c r="BJ144" s="62" t="s">
        <v>10</v>
      </c>
      <c r="BK144" s="155">
        <f t="shared" si="59"/>
        <v>0</v>
      </c>
      <c r="BL144" s="62" t="s">
        <v>346</v>
      </c>
      <c r="BM144" s="62" t="s">
        <v>511</v>
      </c>
    </row>
    <row r="145" spans="2:65" s="69" customFormat="1" ht="16.5" customHeight="1">
      <c r="B145" s="110"/>
      <c r="C145" s="145" t="s">
        <v>512</v>
      </c>
      <c r="D145" s="145" t="s">
        <v>343</v>
      </c>
      <c r="E145" s="146" t="s">
        <v>513</v>
      </c>
      <c r="F145" s="147" t="s">
        <v>514</v>
      </c>
      <c r="G145" s="148" t="s">
        <v>65</v>
      </c>
      <c r="H145" s="149">
        <v>12</v>
      </c>
      <c r="I145" s="150"/>
      <c r="J145" s="150">
        <f t="shared" si="50"/>
        <v>0</v>
      </c>
      <c r="K145" s="147" t="s">
        <v>370</v>
      </c>
      <c r="L145" s="70"/>
      <c r="M145" s="151" t="s">
        <v>278</v>
      </c>
      <c r="N145" s="152" t="s">
        <v>297</v>
      </c>
      <c r="O145" s="153">
        <v>0.062</v>
      </c>
      <c r="P145" s="153">
        <f t="shared" si="51"/>
        <v>0.744</v>
      </c>
      <c r="Q145" s="153">
        <v>0</v>
      </c>
      <c r="R145" s="153">
        <f t="shared" si="52"/>
        <v>0</v>
      </c>
      <c r="S145" s="153">
        <v>0</v>
      </c>
      <c r="T145" s="154">
        <f t="shared" si="53"/>
        <v>0</v>
      </c>
      <c r="AR145" s="62" t="s">
        <v>346</v>
      </c>
      <c r="AT145" s="62" t="s">
        <v>343</v>
      </c>
      <c r="AU145" s="62" t="s">
        <v>11</v>
      </c>
      <c r="AY145" s="62" t="s">
        <v>340</v>
      </c>
      <c r="BE145" s="155">
        <f t="shared" si="54"/>
        <v>0</v>
      </c>
      <c r="BF145" s="155">
        <f t="shared" si="55"/>
        <v>0</v>
      </c>
      <c r="BG145" s="155">
        <f t="shared" si="56"/>
        <v>0</v>
      </c>
      <c r="BH145" s="155">
        <f t="shared" si="57"/>
        <v>0</v>
      </c>
      <c r="BI145" s="155">
        <f t="shared" si="58"/>
        <v>0</v>
      </c>
      <c r="BJ145" s="62" t="s">
        <v>10</v>
      </c>
      <c r="BK145" s="155">
        <f t="shared" si="59"/>
        <v>0</v>
      </c>
      <c r="BL145" s="62" t="s">
        <v>346</v>
      </c>
      <c r="BM145" s="62" t="s">
        <v>515</v>
      </c>
    </row>
    <row r="146" spans="2:65" s="69" customFormat="1" ht="16.5" customHeight="1">
      <c r="B146" s="110"/>
      <c r="C146" s="145" t="s">
        <v>516</v>
      </c>
      <c r="D146" s="145" t="s">
        <v>343</v>
      </c>
      <c r="E146" s="146" t="s">
        <v>517</v>
      </c>
      <c r="F146" s="147" t="s">
        <v>518</v>
      </c>
      <c r="G146" s="148" t="s">
        <v>157</v>
      </c>
      <c r="H146" s="149">
        <v>651.384</v>
      </c>
      <c r="I146" s="150"/>
      <c r="J146" s="150">
        <f t="shared" si="50"/>
        <v>0</v>
      </c>
      <c r="K146" s="147" t="s">
        <v>351</v>
      </c>
      <c r="L146" s="70"/>
      <c r="M146" s="151" t="s">
        <v>278</v>
      </c>
      <c r="N146" s="152" t="s">
        <v>297</v>
      </c>
      <c r="O146" s="153">
        <v>0</v>
      </c>
      <c r="P146" s="153">
        <f t="shared" si="51"/>
        <v>0</v>
      </c>
      <c r="Q146" s="153">
        <v>0</v>
      </c>
      <c r="R146" s="153">
        <f t="shared" si="52"/>
        <v>0</v>
      </c>
      <c r="S146" s="153">
        <v>0</v>
      </c>
      <c r="T146" s="154">
        <f t="shared" si="53"/>
        <v>0</v>
      </c>
      <c r="AR146" s="62" t="s">
        <v>346</v>
      </c>
      <c r="AT146" s="62" t="s">
        <v>343</v>
      </c>
      <c r="AU146" s="62" t="s">
        <v>11</v>
      </c>
      <c r="AY146" s="62" t="s">
        <v>340</v>
      </c>
      <c r="BE146" s="155">
        <f t="shared" si="54"/>
        <v>0</v>
      </c>
      <c r="BF146" s="155">
        <f t="shared" si="55"/>
        <v>0</v>
      </c>
      <c r="BG146" s="155">
        <f t="shared" si="56"/>
        <v>0</v>
      </c>
      <c r="BH146" s="155">
        <f t="shared" si="57"/>
        <v>0</v>
      </c>
      <c r="BI146" s="155">
        <f t="shared" si="58"/>
        <v>0</v>
      </c>
      <c r="BJ146" s="62" t="s">
        <v>10</v>
      </c>
      <c r="BK146" s="155">
        <f t="shared" si="59"/>
        <v>0</v>
      </c>
      <c r="BL146" s="62" t="s">
        <v>346</v>
      </c>
      <c r="BM146" s="62" t="s">
        <v>519</v>
      </c>
    </row>
    <row r="147" spans="2:63" s="133" customFormat="1" ht="22.5" customHeight="1">
      <c r="B147" s="134"/>
      <c r="D147" s="135" t="s">
        <v>337</v>
      </c>
      <c r="E147" s="143" t="s">
        <v>242</v>
      </c>
      <c r="F147" s="143" t="s">
        <v>520</v>
      </c>
      <c r="J147" s="144">
        <f>BK147</f>
        <v>0</v>
      </c>
      <c r="L147" s="134"/>
      <c r="M147" s="138"/>
      <c r="P147" s="139">
        <f>P148</f>
        <v>2.016</v>
      </c>
      <c r="R147" s="139">
        <f>R148</f>
        <v>0.007560000000000001</v>
      </c>
      <c r="T147" s="140">
        <f>T148</f>
        <v>0</v>
      </c>
      <c r="AR147" s="135" t="s">
        <v>11</v>
      </c>
      <c r="AT147" s="141" t="s">
        <v>337</v>
      </c>
      <c r="AU147" s="141" t="s">
        <v>10</v>
      </c>
      <c r="AY147" s="135" t="s">
        <v>340</v>
      </c>
      <c r="BK147" s="142">
        <f>BK148</f>
        <v>0</v>
      </c>
    </row>
    <row r="148" spans="2:65" s="69" customFormat="1" ht="16.5" customHeight="1">
      <c r="B148" s="110"/>
      <c r="C148" s="145" t="s">
        <v>521</v>
      </c>
      <c r="D148" s="145" t="s">
        <v>343</v>
      </c>
      <c r="E148" s="146" t="s">
        <v>522</v>
      </c>
      <c r="F148" s="147" t="s">
        <v>523</v>
      </c>
      <c r="G148" s="148" t="s">
        <v>102</v>
      </c>
      <c r="H148" s="149">
        <v>84</v>
      </c>
      <c r="I148" s="150"/>
      <c r="J148" s="150">
        <f>ROUND(I148*H148,2)</f>
        <v>0</v>
      </c>
      <c r="K148" s="147" t="s">
        <v>370</v>
      </c>
      <c r="L148" s="70"/>
      <c r="M148" s="165" t="s">
        <v>278</v>
      </c>
      <c r="N148" s="166" t="s">
        <v>297</v>
      </c>
      <c r="O148" s="167">
        <v>0.024</v>
      </c>
      <c r="P148" s="167">
        <f>O148*H148</f>
        <v>2.016</v>
      </c>
      <c r="Q148" s="167">
        <v>9E-05</v>
      </c>
      <c r="R148" s="167">
        <f>Q148*H148</f>
        <v>0.007560000000000001</v>
      </c>
      <c r="S148" s="167">
        <v>0</v>
      </c>
      <c r="T148" s="168">
        <f>S148*H148</f>
        <v>0</v>
      </c>
      <c r="AR148" s="62" t="s">
        <v>346</v>
      </c>
      <c r="AT148" s="62" t="s">
        <v>343</v>
      </c>
      <c r="AU148" s="62" t="s">
        <v>11</v>
      </c>
      <c r="AY148" s="62" t="s">
        <v>340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62" t="s">
        <v>10</v>
      </c>
      <c r="BK148" s="155">
        <f>ROUND(I148*H148,2)</f>
        <v>0</v>
      </c>
      <c r="BL148" s="62" t="s">
        <v>346</v>
      </c>
      <c r="BM148" s="62" t="s">
        <v>524</v>
      </c>
    </row>
    <row r="149" spans="2:12" s="69" customFormat="1" ht="6.75" customHeight="1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70"/>
    </row>
  </sheetData>
  <sheetProtection/>
  <mergeCells count="11">
    <mergeCell ref="E50:H50"/>
    <mergeCell ref="E52:H52"/>
    <mergeCell ref="D74:F74"/>
    <mergeCell ref="D75:F75"/>
    <mergeCell ref="E86:H86"/>
    <mergeCell ref="E88:H88"/>
    <mergeCell ref="L2:V2"/>
    <mergeCell ref="E7:H7"/>
    <mergeCell ref="E9:H9"/>
    <mergeCell ref="E18:H18"/>
    <mergeCell ref="E27:H27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5"/>
  <sheetViews>
    <sheetView tabSelected="1" zoomScalePageLayoutView="0" workbookViewId="0" topLeftCell="A1">
      <selection activeCell="I12" sqref="I12"/>
    </sheetView>
  </sheetViews>
  <sheetFormatPr defaultColWidth="9.33203125" defaultRowHeight="10.5"/>
  <cols>
    <col min="1" max="1" width="7.83203125" style="61" customWidth="1"/>
    <col min="2" max="2" width="14.33203125" style="61" customWidth="1"/>
    <col min="3" max="3" width="52" style="61" customWidth="1"/>
    <col min="4" max="4" width="6.33203125" style="61" customWidth="1"/>
    <col min="5" max="5" width="9.33203125" style="61" customWidth="1"/>
    <col min="6" max="6" width="19.5" style="61" hidden="1" customWidth="1"/>
    <col min="7" max="7" width="31.33203125" style="61" hidden="1" customWidth="1"/>
    <col min="8" max="8" width="11.5" style="61" customWidth="1"/>
    <col min="9" max="9" width="13.83203125" style="61" customWidth="1"/>
    <col min="10" max="10" width="13.5" style="61" customWidth="1"/>
    <col min="11" max="11" width="21.33203125" style="61" customWidth="1"/>
    <col min="12" max="15" width="9.33203125" style="61" customWidth="1"/>
    <col min="16" max="16" width="14.5" style="61" customWidth="1"/>
    <col min="17" max="17" width="11.66015625" style="61" bestFit="1" customWidth="1"/>
    <col min="18" max="18" width="9.33203125" style="61" customWidth="1"/>
    <col min="19" max="20" width="10.83203125" style="61" bestFit="1" customWidth="1"/>
    <col min="21" max="22" width="9.33203125" style="61" customWidth="1"/>
    <col min="23" max="23" width="10.83203125" style="61" bestFit="1" customWidth="1"/>
    <col min="24" max="16384" width="9.33203125" style="61" customWidth="1"/>
  </cols>
  <sheetData>
    <row r="1" spans="1:11" ht="10.5">
      <c r="A1" s="169" t="s">
        <v>525</v>
      </c>
      <c r="B1" s="170"/>
      <c r="C1" s="171"/>
      <c r="D1" s="301" t="s">
        <v>526</v>
      </c>
      <c r="E1" s="301"/>
      <c r="F1" s="301"/>
      <c r="G1" s="301"/>
      <c r="H1" s="301"/>
      <c r="I1" s="170" t="s">
        <v>527</v>
      </c>
      <c r="J1" s="170"/>
      <c r="K1" s="172"/>
    </row>
    <row r="2" spans="1:11" ht="11.25" thickBot="1">
      <c r="A2" s="173" t="s">
        <v>528</v>
      </c>
      <c r="K2" s="174"/>
    </row>
    <row r="3" spans="1:11" ht="15.75" customHeight="1" thickBot="1">
      <c r="A3" s="175"/>
      <c r="B3" s="176" t="s">
        <v>529</v>
      </c>
      <c r="C3" s="177"/>
      <c r="D3" s="177"/>
      <c r="E3" s="177"/>
      <c r="F3" s="177"/>
      <c r="G3" s="177"/>
      <c r="H3" s="177"/>
      <c r="I3" s="178"/>
      <c r="J3" s="177"/>
      <c r="K3" s="179"/>
    </row>
    <row r="4" spans="1:11" ht="12.75" thickBot="1">
      <c r="A4" s="180"/>
      <c r="B4" s="181" t="s">
        <v>530</v>
      </c>
      <c r="C4" s="182"/>
      <c r="D4" s="182"/>
      <c r="E4" s="182"/>
      <c r="F4" s="182"/>
      <c r="G4" s="182"/>
      <c r="H4" s="182"/>
      <c r="I4" s="182"/>
      <c r="J4" s="182"/>
      <c r="K4" s="183"/>
    </row>
    <row r="5" spans="1:11" ht="25.5" customHeight="1">
      <c r="A5" s="184" t="s">
        <v>531</v>
      </c>
      <c r="B5" s="185" t="s">
        <v>532</v>
      </c>
      <c r="C5" s="185" t="s">
        <v>533</v>
      </c>
      <c r="D5" s="185" t="s">
        <v>534</v>
      </c>
      <c r="E5" s="185" t="s">
        <v>535</v>
      </c>
      <c r="F5" s="185" t="s">
        <v>536</v>
      </c>
      <c r="G5" s="185"/>
      <c r="H5" s="185" t="s">
        <v>536</v>
      </c>
      <c r="I5" s="185" t="s">
        <v>537</v>
      </c>
      <c r="J5" s="185" t="s">
        <v>538</v>
      </c>
      <c r="K5" s="186" t="s">
        <v>539</v>
      </c>
    </row>
    <row r="6" spans="1:17" ht="12">
      <c r="A6" s="187" t="s">
        <v>540</v>
      </c>
      <c r="B6" s="188" t="s">
        <v>541</v>
      </c>
      <c r="C6" s="189" t="s">
        <v>542</v>
      </c>
      <c r="D6" s="190" t="s">
        <v>543</v>
      </c>
      <c r="E6" s="190">
        <v>1</v>
      </c>
      <c r="F6" s="190"/>
      <c r="G6" s="190"/>
      <c r="H6" s="190"/>
      <c r="I6" s="191"/>
      <c r="J6" s="191">
        <v>0</v>
      </c>
      <c r="K6" s="192"/>
      <c r="O6" s="193"/>
      <c r="Q6" s="194"/>
    </row>
    <row r="7" spans="1:17" ht="12">
      <c r="A7" s="187" t="s">
        <v>544</v>
      </c>
      <c r="B7" s="188" t="s">
        <v>541</v>
      </c>
      <c r="C7" s="189" t="s">
        <v>545</v>
      </c>
      <c r="D7" s="190" t="s">
        <v>543</v>
      </c>
      <c r="E7" s="190">
        <v>1</v>
      </c>
      <c r="F7" s="190"/>
      <c r="G7" s="190"/>
      <c r="H7" s="190"/>
      <c r="I7" s="191"/>
      <c r="J7" s="191">
        <v>0</v>
      </c>
      <c r="K7" s="192"/>
      <c r="O7" s="193"/>
      <c r="Q7" s="194"/>
    </row>
    <row r="8" spans="1:17" ht="12">
      <c r="A8" s="187" t="s">
        <v>546</v>
      </c>
      <c r="B8" s="188" t="s">
        <v>541</v>
      </c>
      <c r="C8" s="189" t="s">
        <v>547</v>
      </c>
      <c r="D8" s="190" t="s">
        <v>543</v>
      </c>
      <c r="E8" s="190">
        <v>1</v>
      </c>
      <c r="F8" s="190"/>
      <c r="G8" s="190"/>
      <c r="H8" s="190"/>
      <c r="I8" s="191"/>
      <c r="J8" s="191">
        <v>0</v>
      </c>
      <c r="K8" s="192"/>
      <c r="O8" s="193"/>
      <c r="Q8" s="194"/>
    </row>
    <row r="9" spans="1:17" ht="12">
      <c r="A9" s="187" t="s">
        <v>548</v>
      </c>
      <c r="B9" s="188"/>
      <c r="C9" s="189"/>
      <c r="D9" s="190"/>
      <c r="E9" s="190"/>
      <c r="F9" s="190"/>
      <c r="G9" s="190"/>
      <c r="H9" s="190"/>
      <c r="I9" s="191"/>
      <c r="J9" s="191"/>
      <c r="K9" s="192"/>
      <c r="O9" s="193"/>
      <c r="Q9" s="194"/>
    </row>
    <row r="10" spans="1:17" ht="12.75" thickBot="1">
      <c r="A10" s="187" t="s">
        <v>549</v>
      </c>
      <c r="B10" s="190"/>
      <c r="C10" s="189"/>
      <c r="D10" s="195"/>
      <c r="E10" s="195"/>
      <c r="F10" s="195"/>
      <c r="G10" s="195"/>
      <c r="H10" s="195"/>
      <c r="I10" s="191"/>
      <c r="J10" s="191"/>
      <c r="K10" s="192"/>
      <c r="O10" s="193"/>
      <c r="Q10" s="194"/>
    </row>
    <row r="11" spans="1:17" ht="15.75" thickBot="1">
      <c r="A11" s="187" t="s">
        <v>550</v>
      </c>
      <c r="B11" s="196"/>
      <c r="C11" s="197" t="s">
        <v>551</v>
      </c>
      <c r="D11" s="196"/>
      <c r="E11" s="196"/>
      <c r="F11" s="196"/>
      <c r="G11" s="196"/>
      <c r="H11" s="198"/>
      <c r="I11" s="199"/>
      <c r="J11" s="200">
        <f>SUM(J6:J10)</f>
        <v>0</v>
      </c>
      <c r="K11" s="201"/>
      <c r="O11" s="193"/>
      <c r="Q11" s="194"/>
    </row>
    <row r="12" spans="1:17" ht="12">
      <c r="A12" s="187" t="s">
        <v>552</v>
      </c>
      <c r="B12" s="190"/>
      <c r="C12" s="189"/>
      <c r="D12" s="190"/>
      <c r="E12" s="190"/>
      <c r="F12" s="190"/>
      <c r="G12" s="190"/>
      <c r="H12" s="190"/>
      <c r="I12" s="191"/>
      <c r="J12" s="191"/>
      <c r="K12" s="192"/>
      <c r="O12" s="193"/>
      <c r="Q12" s="194"/>
    </row>
    <row r="13" spans="1:11" ht="12">
      <c r="A13" s="187" t="s">
        <v>553</v>
      </c>
      <c r="B13" s="190">
        <v>210010064</v>
      </c>
      <c r="C13" s="189" t="s">
        <v>554</v>
      </c>
      <c r="D13" s="195" t="s">
        <v>102</v>
      </c>
      <c r="E13" s="195">
        <v>40</v>
      </c>
      <c r="F13" s="195"/>
      <c r="G13" s="195"/>
      <c r="H13" s="195"/>
      <c r="I13" s="191">
        <v>0</v>
      </c>
      <c r="J13" s="191"/>
      <c r="K13" s="192">
        <f aca="true" t="shared" si="0" ref="K13:K33">E13*I13</f>
        <v>0</v>
      </c>
    </row>
    <row r="14" spans="1:11" ht="12">
      <c r="A14" s="187" t="s">
        <v>555</v>
      </c>
      <c r="B14" s="190">
        <v>210010101</v>
      </c>
      <c r="C14" s="189" t="s">
        <v>556</v>
      </c>
      <c r="D14" s="195" t="s">
        <v>102</v>
      </c>
      <c r="E14" s="195">
        <v>35</v>
      </c>
      <c r="F14" s="195"/>
      <c r="G14" s="195"/>
      <c r="H14" s="195"/>
      <c r="I14" s="191">
        <v>0</v>
      </c>
      <c r="J14" s="191"/>
      <c r="K14" s="192">
        <f t="shared" si="0"/>
        <v>0</v>
      </c>
    </row>
    <row r="15" spans="1:11" ht="12">
      <c r="A15" s="187" t="s">
        <v>557</v>
      </c>
      <c r="B15" s="190">
        <v>210010102</v>
      </c>
      <c r="C15" s="189" t="s">
        <v>558</v>
      </c>
      <c r="D15" s="195" t="s">
        <v>102</v>
      </c>
      <c r="E15" s="195">
        <v>45</v>
      </c>
      <c r="F15" s="195"/>
      <c r="G15" s="195"/>
      <c r="H15" s="195"/>
      <c r="I15" s="191">
        <v>0</v>
      </c>
      <c r="J15" s="191"/>
      <c r="K15" s="192">
        <f t="shared" si="0"/>
        <v>0</v>
      </c>
    </row>
    <row r="16" spans="1:11" ht="12">
      <c r="A16" s="187" t="s">
        <v>559</v>
      </c>
      <c r="B16" s="190">
        <v>210010103</v>
      </c>
      <c r="C16" s="189" t="s">
        <v>560</v>
      </c>
      <c r="D16" s="195" t="s">
        <v>102</v>
      </c>
      <c r="E16" s="195">
        <v>30</v>
      </c>
      <c r="F16" s="195"/>
      <c r="G16" s="195"/>
      <c r="H16" s="195"/>
      <c r="I16" s="191">
        <v>0</v>
      </c>
      <c r="J16" s="191"/>
      <c r="K16" s="192">
        <f t="shared" si="0"/>
        <v>0</v>
      </c>
    </row>
    <row r="17" spans="1:11" ht="12">
      <c r="A17" s="187" t="s">
        <v>561</v>
      </c>
      <c r="B17" s="190">
        <v>210020501</v>
      </c>
      <c r="C17" s="189" t="s">
        <v>562</v>
      </c>
      <c r="D17" s="195" t="s">
        <v>102</v>
      </c>
      <c r="E17" s="195">
        <v>5</v>
      </c>
      <c r="F17" s="195"/>
      <c r="G17" s="195"/>
      <c r="H17" s="195"/>
      <c r="I17" s="191">
        <v>0</v>
      </c>
      <c r="J17" s="191"/>
      <c r="K17" s="192">
        <f t="shared" si="0"/>
        <v>0</v>
      </c>
    </row>
    <row r="18" spans="1:11" ht="12">
      <c r="A18" s="187" t="s">
        <v>563</v>
      </c>
      <c r="B18" s="190">
        <v>210010301</v>
      </c>
      <c r="C18" s="189" t="s">
        <v>564</v>
      </c>
      <c r="D18" s="190" t="s">
        <v>543</v>
      </c>
      <c r="E18" s="190">
        <v>12</v>
      </c>
      <c r="F18" s="190"/>
      <c r="G18" s="190"/>
      <c r="H18" s="190"/>
      <c r="I18" s="191">
        <v>0</v>
      </c>
      <c r="J18" s="191"/>
      <c r="K18" s="192">
        <f t="shared" si="0"/>
        <v>0</v>
      </c>
    </row>
    <row r="19" spans="1:11" ht="12">
      <c r="A19" s="187" t="s">
        <v>565</v>
      </c>
      <c r="B19" s="190">
        <v>210010311</v>
      </c>
      <c r="C19" s="189" t="s">
        <v>566</v>
      </c>
      <c r="D19" s="190" t="s">
        <v>543</v>
      </c>
      <c r="E19" s="190">
        <v>12</v>
      </c>
      <c r="F19" s="190"/>
      <c r="G19" s="190"/>
      <c r="H19" s="190"/>
      <c r="I19" s="191">
        <v>0</v>
      </c>
      <c r="J19" s="191"/>
      <c r="K19" s="192">
        <f t="shared" si="0"/>
        <v>0</v>
      </c>
    </row>
    <row r="20" spans="1:18" ht="12">
      <c r="A20" s="187" t="s">
        <v>567</v>
      </c>
      <c r="B20" s="190">
        <v>210010321</v>
      </c>
      <c r="C20" s="189" t="s">
        <v>568</v>
      </c>
      <c r="D20" s="190" t="s">
        <v>543</v>
      </c>
      <c r="E20" s="190">
        <v>20</v>
      </c>
      <c r="F20" s="190"/>
      <c r="G20" s="190"/>
      <c r="H20" s="190"/>
      <c r="I20" s="191">
        <v>0</v>
      </c>
      <c r="J20" s="191"/>
      <c r="K20" s="192">
        <f t="shared" si="0"/>
        <v>0</v>
      </c>
      <c r="M20" s="202"/>
      <c r="P20" s="193"/>
      <c r="R20" s="194"/>
    </row>
    <row r="21" spans="1:11" ht="12">
      <c r="A21" s="187" t="s">
        <v>569</v>
      </c>
      <c r="B21" s="190">
        <v>210010343</v>
      </c>
      <c r="C21" s="189" t="s">
        <v>570</v>
      </c>
      <c r="D21" s="190" t="s">
        <v>543</v>
      </c>
      <c r="E21" s="190">
        <v>15</v>
      </c>
      <c r="F21" s="190"/>
      <c r="G21" s="190"/>
      <c r="H21" s="190"/>
      <c r="I21" s="191">
        <v>0</v>
      </c>
      <c r="J21" s="191"/>
      <c r="K21" s="192">
        <f t="shared" si="0"/>
        <v>0</v>
      </c>
    </row>
    <row r="22" spans="1:11" ht="12">
      <c r="A22" s="187" t="s">
        <v>571</v>
      </c>
      <c r="B22" s="190">
        <v>210010313</v>
      </c>
      <c r="C22" s="189" t="s">
        <v>572</v>
      </c>
      <c r="D22" s="190" t="s">
        <v>543</v>
      </c>
      <c r="E22" s="190">
        <v>2</v>
      </c>
      <c r="F22" s="190"/>
      <c r="G22" s="190"/>
      <c r="H22" s="190"/>
      <c r="I22" s="191">
        <v>0</v>
      </c>
      <c r="J22" s="191"/>
      <c r="K22" s="192">
        <f t="shared" si="0"/>
        <v>0</v>
      </c>
    </row>
    <row r="23" spans="1:11" ht="12">
      <c r="A23" s="187" t="s">
        <v>573</v>
      </c>
      <c r="B23" s="190">
        <v>210192551</v>
      </c>
      <c r="C23" s="189" t="s">
        <v>574</v>
      </c>
      <c r="D23" s="190" t="s">
        <v>543</v>
      </c>
      <c r="E23" s="190">
        <v>2</v>
      </c>
      <c r="F23" s="190"/>
      <c r="G23" s="190"/>
      <c r="H23" s="195"/>
      <c r="I23" s="191">
        <v>0</v>
      </c>
      <c r="J23" s="191"/>
      <c r="K23" s="192">
        <f t="shared" si="0"/>
        <v>0</v>
      </c>
    </row>
    <row r="24" spans="1:11" ht="12">
      <c r="A24" s="187" t="s">
        <v>575</v>
      </c>
      <c r="B24" s="190">
        <v>210800031</v>
      </c>
      <c r="C24" s="189" t="s">
        <v>576</v>
      </c>
      <c r="D24" s="195" t="s">
        <v>102</v>
      </c>
      <c r="E24" s="195">
        <v>30</v>
      </c>
      <c r="F24" s="195"/>
      <c r="G24" s="195"/>
      <c r="H24" s="195"/>
      <c r="I24" s="191">
        <v>0</v>
      </c>
      <c r="J24" s="191"/>
      <c r="K24" s="192">
        <f t="shared" si="0"/>
        <v>0</v>
      </c>
    </row>
    <row r="25" spans="1:11" ht="12">
      <c r="A25" s="187" t="s">
        <v>577</v>
      </c>
      <c r="B25" s="190">
        <v>210800033</v>
      </c>
      <c r="C25" s="189" t="s">
        <v>578</v>
      </c>
      <c r="D25" s="195" t="s">
        <v>102</v>
      </c>
      <c r="E25" s="195">
        <v>25</v>
      </c>
      <c r="F25" s="195"/>
      <c r="G25" s="195"/>
      <c r="H25" s="195"/>
      <c r="I25" s="191">
        <v>0</v>
      </c>
      <c r="J25" s="191"/>
      <c r="K25" s="192">
        <f t="shared" si="0"/>
        <v>0</v>
      </c>
    </row>
    <row r="26" spans="1:11" ht="12">
      <c r="A26" s="187" t="s">
        <v>579</v>
      </c>
      <c r="B26" s="190">
        <v>210800033</v>
      </c>
      <c r="C26" s="189" t="s">
        <v>578</v>
      </c>
      <c r="D26" s="195" t="s">
        <v>102</v>
      </c>
      <c r="E26" s="195">
        <v>130</v>
      </c>
      <c r="F26" s="195"/>
      <c r="G26" s="195"/>
      <c r="H26" s="195"/>
      <c r="I26" s="191">
        <v>0</v>
      </c>
      <c r="J26" s="191"/>
      <c r="K26" s="192">
        <f t="shared" si="0"/>
        <v>0</v>
      </c>
    </row>
    <row r="27" spans="1:11" ht="12">
      <c r="A27" s="187" t="s">
        <v>580</v>
      </c>
      <c r="B27" s="190">
        <v>210800034</v>
      </c>
      <c r="C27" s="189" t="s">
        <v>581</v>
      </c>
      <c r="D27" s="195" t="s">
        <v>102</v>
      </c>
      <c r="E27" s="195">
        <v>20</v>
      </c>
      <c r="F27" s="195"/>
      <c r="G27" s="195"/>
      <c r="H27" s="195"/>
      <c r="I27" s="191">
        <v>0</v>
      </c>
      <c r="J27" s="191"/>
      <c r="K27" s="192">
        <f t="shared" si="0"/>
        <v>0</v>
      </c>
    </row>
    <row r="28" spans="1:11" ht="12">
      <c r="A28" s="187" t="s">
        <v>582</v>
      </c>
      <c r="B28" s="190">
        <v>210810105</v>
      </c>
      <c r="C28" s="189" t="s">
        <v>583</v>
      </c>
      <c r="D28" s="190" t="s">
        <v>584</v>
      </c>
      <c r="E28" s="190">
        <v>40</v>
      </c>
      <c r="F28" s="190"/>
      <c r="G28" s="190"/>
      <c r="H28" s="190"/>
      <c r="I28" s="191">
        <v>0</v>
      </c>
      <c r="J28" s="191"/>
      <c r="K28" s="192">
        <f t="shared" si="0"/>
        <v>0</v>
      </c>
    </row>
    <row r="29" spans="1:11" ht="12">
      <c r="A29" s="187" t="s">
        <v>585</v>
      </c>
      <c r="B29" s="190">
        <v>210810106</v>
      </c>
      <c r="C29" s="189" t="s">
        <v>586</v>
      </c>
      <c r="D29" s="190" t="s">
        <v>584</v>
      </c>
      <c r="E29" s="190">
        <v>50</v>
      </c>
      <c r="F29" s="190"/>
      <c r="G29" s="190"/>
      <c r="H29" s="190"/>
      <c r="I29" s="191">
        <v>0</v>
      </c>
      <c r="J29" s="191"/>
      <c r="K29" s="192">
        <f t="shared" si="0"/>
        <v>0</v>
      </c>
    </row>
    <row r="30" spans="1:11" ht="12">
      <c r="A30" s="187" t="s">
        <v>587</v>
      </c>
      <c r="B30" s="190">
        <v>210810116</v>
      </c>
      <c r="C30" s="189" t="s">
        <v>588</v>
      </c>
      <c r="D30" s="190" t="s">
        <v>584</v>
      </c>
      <c r="E30" s="190">
        <v>40</v>
      </c>
      <c r="F30" s="190"/>
      <c r="G30" s="190"/>
      <c r="H30" s="190"/>
      <c r="I30" s="191">
        <v>0</v>
      </c>
      <c r="J30" s="191"/>
      <c r="K30" s="192">
        <f t="shared" si="0"/>
        <v>0</v>
      </c>
    </row>
    <row r="31" spans="1:11" ht="12">
      <c r="A31" s="187" t="s">
        <v>589</v>
      </c>
      <c r="B31" s="190">
        <v>210800550</v>
      </c>
      <c r="C31" s="189" t="s">
        <v>590</v>
      </c>
      <c r="D31" s="195" t="s">
        <v>102</v>
      </c>
      <c r="E31" s="203">
        <v>40</v>
      </c>
      <c r="F31" s="203"/>
      <c r="G31" s="203"/>
      <c r="H31" s="203"/>
      <c r="I31" s="204">
        <v>0</v>
      </c>
      <c r="J31" s="204"/>
      <c r="K31" s="205">
        <f t="shared" si="0"/>
        <v>0</v>
      </c>
    </row>
    <row r="32" spans="1:11" ht="12">
      <c r="A32" s="187" t="s">
        <v>591</v>
      </c>
      <c r="B32" s="190">
        <v>210803047</v>
      </c>
      <c r="C32" s="189" t="s">
        <v>592</v>
      </c>
      <c r="D32" s="195" t="s">
        <v>102</v>
      </c>
      <c r="E32" s="203">
        <v>65</v>
      </c>
      <c r="F32" s="203"/>
      <c r="G32" s="203"/>
      <c r="H32" s="203"/>
      <c r="I32" s="204">
        <v>0</v>
      </c>
      <c r="J32" s="204"/>
      <c r="K32" s="205">
        <f t="shared" si="0"/>
        <v>0</v>
      </c>
    </row>
    <row r="33" spans="1:11" ht="12">
      <c r="A33" s="187" t="s">
        <v>593</v>
      </c>
      <c r="B33" s="190">
        <v>210100001</v>
      </c>
      <c r="C33" s="189" t="s">
        <v>594</v>
      </c>
      <c r="D33" s="195" t="s">
        <v>543</v>
      </c>
      <c r="E33" s="195">
        <v>12</v>
      </c>
      <c r="F33" s="195"/>
      <c r="G33" s="195"/>
      <c r="H33" s="195"/>
      <c r="I33" s="191">
        <v>0</v>
      </c>
      <c r="J33" s="191"/>
      <c r="K33" s="192">
        <f t="shared" si="0"/>
        <v>0</v>
      </c>
    </row>
    <row r="34" spans="1:11" ht="13.5" thickBot="1">
      <c r="A34" s="206"/>
      <c r="B34" s="207"/>
      <c r="C34" s="208"/>
      <c r="D34" s="208"/>
      <c r="E34" s="208"/>
      <c r="F34" s="208"/>
      <c r="G34" s="208"/>
      <c r="H34" s="208"/>
      <c r="I34" s="208"/>
      <c r="J34" s="209"/>
      <c r="K34" s="210"/>
    </row>
    <row r="35" spans="1:11" ht="10.5">
      <c r="A35" s="169" t="s">
        <v>525</v>
      </c>
      <c r="B35" s="170"/>
      <c r="C35" s="171"/>
      <c r="D35" s="301" t="s">
        <v>526</v>
      </c>
      <c r="E35" s="301"/>
      <c r="F35" s="301"/>
      <c r="G35" s="301"/>
      <c r="H35" s="301"/>
      <c r="I35" s="170" t="s">
        <v>527</v>
      </c>
      <c r="J35" s="170"/>
      <c r="K35" s="172"/>
    </row>
    <row r="36" spans="1:11" ht="11.25" thickBot="1">
      <c r="A36" s="173" t="s">
        <v>528</v>
      </c>
      <c r="K36" s="174"/>
    </row>
    <row r="37" spans="1:11" ht="13.5" thickBot="1">
      <c r="A37" s="175"/>
      <c r="B37" s="176" t="s">
        <v>529</v>
      </c>
      <c r="C37" s="177"/>
      <c r="D37" s="177"/>
      <c r="E37" s="177"/>
      <c r="F37" s="177"/>
      <c r="G37" s="177"/>
      <c r="H37" s="177"/>
      <c r="I37" s="178"/>
      <c r="J37" s="177"/>
      <c r="K37" s="179"/>
    </row>
    <row r="38" spans="1:11" ht="12.75" thickBot="1">
      <c r="A38" s="180"/>
      <c r="B38" s="181" t="s">
        <v>530</v>
      </c>
      <c r="C38" s="182"/>
      <c r="D38" s="182"/>
      <c r="E38" s="182"/>
      <c r="F38" s="182"/>
      <c r="G38" s="182"/>
      <c r="H38" s="182"/>
      <c r="I38" s="182"/>
      <c r="J38" s="182"/>
      <c r="K38" s="183"/>
    </row>
    <row r="39" spans="1:11" ht="10.5">
      <c r="A39" s="184" t="s">
        <v>531</v>
      </c>
      <c r="B39" s="185" t="s">
        <v>532</v>
      </c>
      <c r="C39" s="185" t="s">
        <v>533</v>
      </c>
      <c r="D39" s="185" t="s">
        <v>534</v>
      </c>
      <c r="E39" s="185" t="s">
        <v>535</v>
      </c>
      <c r="F39" s="185" t="s">
        <v>536</v>
      </c>
      <c r="G39" s="185"/>
      <c r="H39" s="185" t="s">
        <v>536</v>
      </c>
      <c r="I39" s="185" t="s">
        <v>537</v>
      </c>
      <c r="J39" s="185" t="s">
        <v>538</v>
      </c>
      <c r="K39" s="186" t="s">
        <v>539</v>
      </c>
    </row>
    <row r="40" spans="1:11" ht="12">
      <c r="A40" s="187" t="s">
        <v>595</v>
      </c>
      <c r="B40" s="190">
        <v>210100003</v>
      </c>
      <c r="C40" s="189" t="s">
        <v>596</v>
      </c>
      <c r="D40" s="195" t="s">
        <v>543</v>
      </c>
      <c r="E40" s="195">
        <v>20</v>
      </c>
      <c r="F40" s="195"/>
      <c r="G40" s="195"/>
      <c r="H40" s="195"/>
      <c r="I40" s="191">
        <v>0</v>
      </c>
      <c r="J40" s="191"/>
      <c r="K40" s="192">
        <f aca="true" t="shared" si="1" ref="K40:K65">E40*I40</f>
        <v>0</v>
      </c>
    </row>
    <row r="41" spans="1:11" ht="12">
      <c r="A41" s="187" t="s">
        <v>597</v>
      </c>
      <c r="B41" s="190">
        <v>210100004</v>
      </c>
      <c r="C41" s="189" t="s">
        <v>598</v>
      </c>
      <c r="D41" s="195" t="s">
        <v>543</v>
      </c>
      <c r="E41" s="195">
        <v>10</v>
      </c>
      <c r="F41" s="195"/>
      <c r="G41" s="195"/>
      <c r="H41" s="195"/>
      <c r="I41" s="191">
        <v>0</v>
      </c>
      <c r="J41" s="191"/>
      <c r="K41" s="192">
        <f t="shared" si="1"/>
        <v>0</v>
      </c>
    </row>
    <row r="42" spans="1:11" ht="12">
      <c r="A42" s="187" t="s">
        <v>599</v>
      </c>
      <c r="B42" s="190">
        <v>210950101</v>
      </c>
      <c r="C42" s="189" t="s">
        <v>600</v>
      </c>
      <c r="D42" s="190" t="s">
        <v>543</v>
      </c>
      <c r="E42" s="190">
        <v>82</v>
      </c>
      <c r="F42" s="190"/>
      <c r="G42" s="190"/>
      <c r="H42" s="190"/>
      <c r="I42" s="191">
        <v>0</v>
      </c>
      <c r="J42" s="191"/>
      <c r="K42" s="192">
        <f t="shared" si="1"/>
        <v>0</v>
      </c>
    </row>
    <row r="43" spans="1:11" ht="12">
      <c r="A43" s="187" t="s">
        <v>601</v>
      </c>
      <c r="B43" s="190">
        <v>210190002</v>
      </c>
      <c r="C43" s="189" t="s">
        <v>602</v>
      </c>
      <c r="D43" s="195" t="s">
        <v>543</v>
      </c>
      <c r="E43" s="195">
        <v>2</v>
      </c>
      <c r="F43" s="195"/>
      <c r="G43" s="195"/>
      <c r="H43" s="195"/>
      <c r="I43" s="191">
        <v>0</v>
      </c>
      <c r="J43" s="191"/>
      <c r="K43" s="192">
        <f t="shared" si="1"/>
        <v>0</v>
      </c>
    </row>
    <row r="44" spans="1:11" ht="12">
      <c r="A44" s="187" t="s">
        <v>603</v>
      </c>
      <c r="B44" s="190">
        <v>210110023</v>
      </c>
      <c r="C44" s="189" t="s">
        <v>604</v>
      </c>
      <c r="D44" s="190" t="s">
        <v>543</v>
      </c>
      <c r="E44" s="203">
        <v>4</v>
      </c>
      <c r="F44" s="203"/>
      <c r="G44" s="203"/>
      <c r="H44" s="203"/>
      <c r="I44" s="204">
        <v>0</v>
      </c>
      <c r="J44" s="204"/>
      <c r="K44" s="205">
        <f t="shared" si="1"/>
        <v>0</v>
      </c>
    </row>
    <row r="45" spans="1:11" ht="12">
      <c r="A45" s="187" t="s">
        <v>605</v>
      </c>
      <c r="B45" s="190">
        <v>210111011</v>
      </c>
      <c r="C45" s="189" t="s">
        <v>606</v>
      </c>
      <c r="D45" s="190" t="s">
        <v>543</v>
      </c>
      <c r="E45" s="190">
        <v>18</v>
      </c>
      <c r="F45" s="190"/>
      <c r="G45" s="190"/>
      <c r="H45" s="190"/>
      <c r="I45" s="191">
        <v>0</v>
      </c>
      <c r="J45" s="191"/>
      <c r="K45" s="192">
        <f t="shared" si="1"/>
        <v>0</v>
      </c>
    </row>
    <row r="46" spans="1:11" ht="12">
      <c r="A46" s="187" t="s">
        <v>607</v>
      </c>
      <c r="B46" s="190">
        <v>210111031</v>
      </c>
      <c r="C46" s="189" t="s">
        <v>608</v>
      </c>
      <c r="D46" s="190" t="s">
        <v>543</v>
      </c>
      <c r="E46" s="190">
        <v>2</v>
      </c>
      <c r="F46" s="190"/>
      <c r="G46" s="190"/>
      <c r="H46" s="190"/>
      <c r="I46" s="191">
        <v>0</v>
      </c>
      <c r="J46" s="191"/>
      <c r="K46" s="192">
        <f t="shared" si="1"/>
        <v>0</v>
      </c>
    </row>
    <row r="47" spans="1:11" ht="12">
      <c r="A47" s="187" t="s">
        <v>609</v>
      </c>
      <c r="B47" s="190">
        <v>210201060</v>
      </c>
      <c r="C47" s="189" t="s">
        <v>610</v>
      </c>
      <c r="D47" s="190" t="s">
        <v>543</v>
      </c>
      <c r="E47" s="190">
        <v>18</v>
      </c>
      <c r="F47" s="190"/>
      <c r="G47" s="190"/>
      <c r="H47" s="190"/>
      <c r="I47" s="191">
        <v>0</v>
      </c>
      <c r="J47" s="191"/>
      <c r="K47" s="192">
        <f t="shared" si="1"/>
        <v>0</v>
      </c>
    </row>
    <row r="48" spans="1:11" ht="12">
      <c r="A48" s="187" t="s">
        <v>611</v>
      </c>
      <c r="B48" s="190">
        <v>210201061</v>
      </c>
      <c r="C48" s="189" t="s">
        <v>612</v>
      </c>
      <c r="D48" s="190" t="s">
        <v>543</v>
      </c>
      <c r="E48" s="190">
        <v>4</v>
      </c>
      <c r="F48" s="190"/>
      <c r="G48" s="190"/>
      <c r="H48" s="190"/>
      <c r="I48" s="191">
        <v>0</v>
      </c>
      <c r="J48" s="191"/>
      <c r="K48" s="192">
        <f t="shared" si="1"/>
        <v>0</v>
      </c>
    </row>
    <row r="49" spans="1:11" ht="12">
      <c r="A49" s="187" t="s">
        <v>613</v>
      </c>
      <c r="B49" s="190">
        <v>210200043</v>
      </c>
      <c r="C49" s="189" t="s">
        <v>614</v>
      </c>
      <c r="D49" s="190" t="s">
        <v>543</v>
      </c>
      <c r="E49" s="190">
        <v>5</v>
      </c>
      <c r="F49" s="190"/>
      <c r="G49" s="190"/>
      <c r="H49" s="190"/>
      <c r="I49" s="191">
        <v>0</v>
      </c>
      <c r="J49" s="191"/>
      <c r="K49" s="192">
        <f t="shared" si="1"/>
        <v>0</v>
      </c>
    </row>
    <row r="50" spans="1:11" ht="12">
      <c r="A50" s="187" t="s">
        <v>615</v>
      </c>
      <c r="B50" s="190">
        <v>210200043</v>
      </c>
      <c r="C50" s="189" t="s">
        <v>614</v>
      </c>
      <c r="D50" s="190" t="s">
        <v>543</v>
      </c>
      <c r="E50" s="190">
        <v>2</v>
      </c>
      <c r="F50" s="190"/>
      <c r="G50" s="190"/>
      <c r="H50" s="190"/>
      <c r="I50" s="191">
        <v>0</v>
      </c>
      <c r="J50" s="191"/>
      <c r="K50" s="192">
        <f t="shared" si="1"/>
        <v>0</v>
      </c>
    </row>
    <row r="51" spans="1:11" ht="12">
      <c r="A51" s="187" t="s">
        <v>616</v>
      </c>
      <c r="B51" s="190">
        <v>210200037</v>
      </c>
      <c r="C51" s="189" t="s">
        <v>617</v>
      </c>
      <c r="D51" s="190" t="s">
        <v>543</v>
      </c>
      <c r="E51" s="190">
        <v>20</v>
      </c>
      <c r="F51" s="190"/>
      <c r="G51" s="190"/>
      <c r="H51" s="190"/>
      <c r="I51" s="191">
        <v>0</v>
      </c>
      <c r="J51" s="191"/>
      <c r="K51" s="192">
        <f t="shared" si="1"/>
        <v>0</v>
      </c>
    </row>
    <row r="52" spans="1:11" ht="12">
      <c r="A52" s="187" t="s">
        <v>618</v>
      </c>
      <c r="B52" s="190">
        <v>210200037</v>
      </c>
      <c r="C52" s="189" t="s">
        <v>619</v>
      </c>
      <c r="D52" s="190" t="s">
        <v>543</v>
      </c>
      <c r="E52" s="190">
        <v>8</v>
      </c>
      <c r="F52" s="190"/>
      <c r="G52" s="190"/>
      <c r="H52" s="190"/>
      <c r="I52" s="191">
        <v>0</v>
      </c>
      <c r="J52" s="191"/>
      <c r="K52" s="192">
        <f t="shared" si="1"/>
        <v>0</v>
      </c>
    </row>
    <row r="53" spans="1:11" ht="12">
      <c r="A53" s="187" t="s">
        <v>620</v>
      </c>
      <c r="B53" s="190">
        <v>210200043</v>
      </c>
      <c r="C53" s="189" t="s">
        <v>621</v>
      </c>
      <c r="D53" s="190" t="s">
        <v>543</v>
      </c>
      <c r="E53" s="190">
        <v>3</v>
      </c>
      <c r="F53" s="190"/>
      <c r="G53" s="190"/>
      <c r="H53" s="190"/>
      <c r="I53" s="191">
        <v>0</v>
      </c>
      <c r="J53" s="191"/>
      <c r="K53" s="192">
        <f t="shared" si="1"/>
        <v>0</v>
      </c>
    </row>
    <row r="54" spans="1:11" ht="12">
      <c r="A54" s="187" t="s">
        <v>622</v>
      </c>
      <c r="B54" s="190">
        <v>210200043</v>
      </c>
      <c r="C54" s="189" t="s">
        <v>614</v>
      </c>
      <c r="D54" s="190" t="s">
        <v>543</v>
      </c>
      <c r="E54" s="190">
        <v>2</v>
      </c>
      <c r="F54" s="190"/>
      <c r="G54" s="190"/>
      <c r="H54" s="190"/>
      <c r="I54" s="191">
        <v>0</v>
      </c>
      <c r="J54" s="191"/>
      <c r="K54" s="192">
        <f t="shared" si="1"/>
        <v>0</v>
      </c>
    </row>
    <row r="55" spans="1:11" ht="12">
      <c r="A55" s="187" t="s">
        <v>623</v>
      </c>
      <c r="B55" s="190">
        <v>210203221</v>
      </c>
      <c r="C55" s="189" t="s">
        <v>624</v>
      </c>
      <c r="D55" s="195" t="s">
        <v>543</v>
      </c>
      <c r="E55" s="195">
        <v>29</v>
      </c>
      <c r="F55" s="195"/>
      <c r="G55" s="195"/>
      <c r="H55" s="195"/>
      <c r="I55" s="191">
        <v>0</v>
      </c>
      <c r="J55" s="191"/>
      <c r="K55" s="192">
        <f t="shared" si="1"/>
        <v>0</v>
      </c>
    </row>
    <row r="56" spans="1:11" ht="12">
      <c r="A56" s="187" t="s">
        <v>625</v>
      </c>
      <c r="B56" s="190">
        <v>210203222</v>
      </c>
      <c r="C56" s="189" t="s">
        <v>626</v>
      </c>
      <c r="D56" s="195" t="s">
        <v>543</v>
      </c>
      <c r="E56" s="195">
        <v>29</v>
      </c>
      <c r="F56" s="195"/>
      <c r="G56" s="195"/>
      <c r="H56" s="195"/>
      <c r="I56" s="191">
        <v>0</v>
      </c>
      <c r="J56" s="191"/>
      <c r="K56" s="192">
        <f t="shared" si="1"/>
        <v>0</v>
      </c>
    </row>
    <row r="57" spans="1:11" ht="12">
      <c r="A57" s="187" t="s">
        <v>627</v>
      </c>
      <c r="B57" s="190">
        <v>210113010</v>
      </c>
      <c r="C57" s="189" t="s">
        <v>628</v>
      </c>
      <c r="D57" s="190" t="s">
        <v>543</v>
      </c>
      <c r="E57" s="190">
        <v>4</v>
      </c>
      <c r="F57" s="190"/>
      <c r="G57" s="190"/>
      <c r="H57" s="190"/>
      <c r="I57" s="191">
        <v>0</v>
      </c>
      <c r="J57" s="191"/>
      <c r="K57" s="192">
        <f t="shared" si="1"/>
        <v>0</v>
      </c>
    </row>
    <row r="58" spans="1:11" ht="12">
      <c r="A58" s="187" t="s">
        <v>629</v>
      </c>
      <c r="B58" s="190">
        <v>210113010</v>
      </c>
      <c r="C58" s="189" t="s">
        <v>630</v>
      </c>
      <c r="D58" s="190" t="s">
        <v>543</v>
      </c>
      <c r="E58" s="190">
        <v>4</v>
      </c>
      <c r="F58" s="190"/>
      <c r="G58" s="190"/>
      <c r="H58" s="190"/>
      <c r="I58" s="191">
        <v>0</v>
      </c>
      <c r="J58" s="191"/>
      <c r="K58" s="192">
        <f t="shared" si="1"/>
        <v>0</v>
      </c>
    </row>
    <row r="59" spans="1:11" ht="12">
      <c r="A59" s="187" t="s">
        <v>631</v>
      </c>
      <c r="B59" s="190">
        <v>210010062</v>
      </c>
      <c r="C59" s="189" t="s">
        <v>632</v>
      </c>
      <c r="D59" s="195" t="s">
        <v>102</v>
      </c>
      <c r="E59" s="195">
        <v>20</v>
      </c>
      <c r="F59" s="195"/>
      <c r="G59" s="195"/>
      <c r="H59" s="195"/>
      <c r="I59" s="191">
        <v>0</v>
      </c>
      <c r="J59" s="191"/>
      <c r="K59" s="192">
        <f t="shared" si="1"/>
        <v>0</v>
      </c>
    </row>
    <row r="60" spans="1:11" ht="12">
      <c r="A60" s="187" t="s">
        <v>633</v>
      </c>
      <c r="B60" s="190">
        <v>210010103</v>
      </c>
      <c r="C60" s="189" t="s">
        <v>634</v>
      </c>
      <c r="D60" s="195" t="s">
        <v>102</v>
      </c>
      <c r="E60" s="195">
        <v>15</v>
      </c>
      <c r="F60" s="195"/>
      <c r="G60" s="195"/>
      <c r="H60" s="195"/>
      <c r="I60" s="191">
        <v>0</v>
      </c>
      <c r="J60" s="191"/>
      <c r="K60" s="192">
        <f t="shared" si="1"/>
        <v>0</v>
      </c>
    </row>
    <row r="61" spans="1:11" ht="12">
      <c r="A61" s="187" t="s">
        <v>635</v>
      </c>
      <c r="B61" s="190">
        <v>210010311</v>
      </c>
      <c r="C61" s="189" t="s">
        <v>566</v>
      </c>
      <c r="D61" s="190" t="s">
        <v>543</v>
      </c>
      <c r="E61" s="190">
        <v>4</v>
      </c>
      <c r="F61" s="190"/>
      <c r="G61" s="190"/>
      <c r="H61" s="190"/>
      <c r="I61" s="191">
        <v>0</v>
      </c>
      <c r="J61" s="191"/>
      <c r="K61" s="192">
        <f t="shared" si="1"/>
        <v>0</v>
      </c>
    </row>
    <row r="62" spans="1:11" ht="12">
      <c r="A62" s="187" t="s">
        <v>636</v>
      </c>
      <c r="B62" s="190">
        <v>210010321</v>
      </c>
      <c r="C62" s="189" t="s">
        <v>568</v>
      </c>
      <c r="D62" s="190" t="s">
        <v>543</v>
      </c>
      <c r="E62" s="190">
        <v>6</v>
      </c>
      <c r="F62" s="190"/>
      <c r="G62" s="190"/>
      <c r="H62" s="190"/>
      <c r="I62" s="191">
        <v>0</v>
      </c>
      <c r="J62" s="191"/>
      <c r="K62" s="192">
        <f t="shared" si="1"/>
        <v>0</v>
      </c>
    </row>
    <row r="63" spans="1:11" ht="12">
      <c r="A63" s="187" t="s">
        <v>637</v>
      </c>
      <c r="B63" s="190">
        <v>210810101</v>
      </c>
      <c r="C63" s="189" t="s">
        <v>638</v>
      </c>
      <c r="D63" s="190" t="s">
        <v>584</v>
      </c>
      <c r="E63" s="190">
        <v>30</v>
      </c>
      <c r="F63" s="190"/>
      <c r="G63" s="190"/>
      <c r="H63" s="190"/>
      <c r="I63" s="191">
        <v>0</v>
      </c>
      <c r="J63" s="191"/>
      <c r="K63" s="192">
        <f t="shared" si="1"/>
        <v>0</v>
      </c>
    </row>
    <row r="64" spans="1:11" ht="12">
      <c r="A64" s="187" t="s">
        <v>639</v>
      </c>
      <c r="B64" s="190">
        <v>210803516</v>
      </c>
      <c r="C64" s="189" t="s">
        <v>640</v>
      </c>
      <c r="D64" s="195" t="s">
        <v>102</v>
      </c>
      <c r="E64" s="203">
        <v>45</v>
      </c>
      <c r="F64" s="203"/>
      <c r="G64" s="203"/>
      <c r="H64" s="203"/>
      <c r="I64" s="204">
        <v>0</v>
      </c>
      <c r="J64" s="204"/>
      <c r="K64" s="205">
        <f t="shared" si="1"/>
        <v>0</v>
      </c>
    </row>
    <row r="65" spans="1:11" ht="12">
      <c r="A65" s="187" t="s">
        <v>641</v>
      </c>
      <c r="B65" s="190">
        <v>210120452</v>
      </c>
      <c r="C65" s="189" t="s">
        <v>642</v>
      </c>
      <c r="D65" s="190" t="s">
        <v>543</v>
      </c>
      <c r="E65" s="190">
        <v>1</v>
      </c>
      <c r="F65" s="190"/>
      <c r="G65" s="190"/>
      <c r="H65" s="190"/>
      <c r="I65" s="191">
        <v>0</v>
      </c>
      <c r="J65" s="191"/>
      <c r="K65" s="192">
        <f t="shared" si="1"/>
        <v>0</v>
      </c>
    </row>
    <row r="66" spans="1:11" ht="12">
      <c r="A66" s="187" t="s">
        <v>643</v>
      </c>
      <c r="B66" s="190">
        <v>210000000</v>
      </c>
      <c r="C66" s="189" t="s">
        <v>644</v>
      </c>
      <c r="D66" s="195" t="s">
        <v>456</v>
      </c>
      <c r="E66" s="195">
        <v>12</v>
      </c>
      <c r="F66" s="195"/>
      <c r="G66" s="195"/>
      <c r="H66" s="195" t="s">
        <v>281</v>
      </c>
      <c r="I66" s="191"/>
      <c r="J66" s="191"/>
      <c r="K66" s="192">
        <f>E66*I66</f>
        <v>0</v>
      </c>
    </row>
    <row r="67" spans="1:11" ht="12">
      <c r="A67" s="187" t="s">
        <v>645</v>
      </c>
      <c r="B67" s="190">
        <v>210000000</v>
      </c>
      <c r="C67" s="189" t="s">
        <v>646</v>
      </c>
      <c r="D67" s="195" t="s">
        <v>456</v>
      </c>
      <c r="E67" s="195">
        <v>20</v>
      </c>
      <c r="F67" s="195"/>
      <c r="G67" s="195"/>
      <c r="H67" s="195" t="s">
        <v>281</v>
      </c>
      <c r="I67" s="191"/>
      <c r="J67" s="191"/>
      <c r="K67" s="192">
        <f>E67*I67</f>
        <v>0</v>
      </c>
    </row>
    <row r="68" spans="1:11" ht="12.75" thickBot="1">
      <c r="A68" s="187" t="s">
        <v>645</v>
      </c>
      <c r="B68" s="190">
        <v>210000000</v>
      </c>
      <c r="C68" s="189" t="s">
        <v>647</v>
      </c>
      <c r="D68" s="195" t="s">
        <v>456</v>
      </c>
      <c r="E68" s="195">
        <v>8</v>
      </c>
      <c r="F68" s="195"/>
      <c r="G68" s="195"/>
      <c r="H68" s="195" t="s">
        <v>281</v>
      </c>
      <c r="I68" s="191"/>
      <c r="J68" s="191"/>
      <c r="K68" s="192">
        <f>E68*I68</f>
        <v>0</v>
      </c>
    </row>
    <row r="69" spans="1:11" ht="13.5" thickBot="1">
      <c r="A69" s="211"/>
      <c r="B69" s="212"/>
      <c r="C69" s="213" t="s">
        <v>648</v>
      </c>
      <c r="D69" s="214"/>
      <c r="E69" s="214"/>
      <c r="F69" s="214"/>
      <c r="G69" s="214"/>
      <c r="H69" s="214"/>
      <c r="I69" s="215"/>
      <c r="J69" s="216"/>
      <c r="K69" s="217">
        <f>SUM(K13:K68)</f>
        <v>0</v>
      </c>
    </row>
    <row r="70" spans="1:11" ht="10.5">
      <c r="A70" s="169" t="s">
        <v>525</v>
      </c>
      <c r="B70" s="170"/>
      <c r="C70" s="171"/>
      <c r="D70" s="170" t="s">
        <v>526</v>
      </c>
      <c r="E70" s="170"/>
      <c r="F70" s="170"/>
      <c r="G70" s="170"/>
      <c r="H70" s="170"/>
      <c r="I70" s="170" t="s">
        <v>527</v>
      </c>
      <c r="J70" s="170"/>
      <c r="K70" s="172"/>
    </row>
    <row r="71" spans="1:11" ht="10.5">
      <c r="A71" s="173" t="s">
        <v>528</v>
      </c>
      <c r="K71" s="174"/>
    </row>
    <row r="72" spans="1:11" ht="12.75" thickBot="1">
      <c r="A72" s="180"/>
      <c r="B72" s="181" t="s">
        <v>530</v>
      </c>
      <c r="C72" s="182"/>
      <c r="D72" s="182"/>
      <c r="E72" s="182"/>
      <c r="F72" s="182"/>
      <c r="G72" s="182"/>
      <c r="H72" s="182"/>
      <c r="I72" s="182"/>
      <c r="J72" s="182"/>
      <c r="K72" s="183"/>
    </row>
    <row r="73" spans="1:11" ht="10.5">
      <c r="A73" s="218" t="s">
        <v>531</v>
      </c>
      <c r="B73" s="219" t="s">
        <v>532</v>
      </c>
      <c r="C73" s="219" t="s">
        <v>533</v>
      </c>
      <c r="D73" s="219" t="s">
        <v>534</v>
      </c>
      <c r="E73" s="219" t="s">
        <v>535</v>
      </c>
      <c r="F73" s="219" t="s">
        <v>536</v>
      </c>
      <c r="G73" s="219"/>
      <c r="H73" s="219" t="s">
        <v>536</v>
      </c>
      <c r="I73" s="219" t="s">
        <v>537</v>
      </c>
      <c r="J73" s="219" t="s">
        <v>538</v>
      </c>
      <c r="K73" s="220" t="s">
        <v>539</v>
      </c>
    </row>
    <row r="74" spans="1:11" ht="12">
      <c r="A74" s="187" t="s">
        <v>649</v>
      </c>
      <c r="B74" s="190">
        <v>220301202</v>
      </c>
      <c r="C74" s="189" t="s">
        <v>650</v>
      </c>
      <c r="D74" s="190" t="s">
        <v>543</v>
      </c>
      <c r="E74" s="190">
        <v>2</v>
      </c>
      <c r="F74" s="190"/>
      <c r="G74" s="190"/>
      <c r="H74" s="190"/>
      <c r="I74" s="191">
        <v>0</v>
      </c>
      <c r="J74" s="191"/>
      <c r="K74" s="192">
        <f aca="true" t="shared" si="2" ref="K74:K82">E74*I74</f>
        <v>0</v>
      </c>
    </row>
    <row r="75" spans="1:11" ht="12">
      <c r="A75" s="187" t="s">
        <v>651</v>
      </c>
      <c r="B75" s="190">
        <v>220301202</v>
      </c>
      <c r="C75" s="189" t="s">
        <v>652</v>
      </c>
      <c r="D75" s="190" t="s">
        <v>543</v>
      </c>
      <c r="E75" s="190">
        <v>1</v>
      </c>
      <c r="F75" s="190"/>
      <c r="G75" s="190"/>
      <c r="H75" s="190"/>
      <c r="I75" s="191">
        <v>0</v>
      </c>
      <c r="J75" s="191"/>
      <c r="K75" s="192">
        <f t="shared" si="2"/>
        <v>0</v>
      </c>
    </row>
    <row r="76" spans="1:11" ht="12">
      <c r="A76" s="187" t="s">
        <v>653</v>
      </c>
      <c r="B76" s="190">
        <v>220280021</v>
      </c>
      <c r="C76" s="189" t="s">
        <v>654</v>
      </c>
      <c r="D76" s="195" t="s">
        <v>102</v>
      </c>
      <c r="E76" s="195">
        <v>150</v>
      </c>
      <c r="F76" s="195"/>
      <c r="G76" s="195"/>
      <c r="H76" s="190"/>
      <c r="I76" s="191">
        <v>0</v>
      </c>
      <c r="J76" s="191"/>
      <c r="K76" s="192">
        <f t="shared" si="2"/>
        <v>0</v>
      </c>
    </row>
    <row r="77" spans="1:11" ht="12">
      <c r="A77" s="187" t="s">
        <v>655</v>
      </c>
      <c r="B77" s="190">
        <v>220301202</v>
      </c>
      <c r="C77" s="189" t="s">
        <v>656</v>
      </c>
      <c r="D77" s="195" t="s">
        <v>543</v>
      </c>
      <c r="E77" s="195">
        <v>4</v>
      </c>
      <c r="F77" s="195"/>
      <c r="G77" s="195"/>
      <c r="H77" s="190"/>
      <c r="I77" s="191">
        <v>0</v>
      </c>
      <c r="J77" s="191"/>
      <c r="K77" s="192">
        <f t="shared" si="2"/>
        <v>0</v>
      </c>
    </row>
    <row r="78" spans="1:11" ht="12">
      <c r="A78" s="187" t="s">
        <v>657</v>
      </c>
      <c r="B78" s="190">
        <v>220300001</v>
      </c>
      <c r="C78" s="189" t="s">
        <v>658</v>
      </c>
      <c r="D78" s="195" t="s">
        <v>543</v>
      </c>
      <c r="E78" s="195">
        <v>40</v>
      </c>
      <c r="F78" s="195"/>
      <c r="G78" s="195"/>
      <c r="H78" s="190"/>
      <c r="I78" s="191">
        <v>0</v>
      </c>
      <c r="J78" s="191"/>
      <c r="K78" s="192">
        <f t="shared" si="2"/>
        <v>0</v>
      </c>
    </row>
    <row r="79" spans="1:11" ht="12">
      <c r="A79" s="187" t="s">
        <v>659</v>
      </c>
      <c r="B79" s="190">
        <v>220320281</v>
      </c>
      <c r="C79" s="189" t="s">
        <v>660</v>
      </c>
      <c r="D79" s="195" t="s">
        <v>456</v>
      </c>
      <c r="E79" s="195">
        <v>6</v>
      </c>
      <c r="F79" s="195"/>
      <c r="G79" s="195"/>
      <c r="H79" s="190"/>
      <c r="I79" s="191">
        <v>0</v>
      </c>
      <c r="J79" s="191"/>
      <c r="K79" s="192">
        <f t="shared" si="2"/>
        <v>0</v>
      </c>
    </row>
    <row r="80" spans="1:11" ht="12">
      <c r="A80" s="187" t="s">
        <v>661</v>
      </c>
      <c r="B80" s="190">
        <v>220320282</v>
      </c>
      <c r="C80" s="189" t="s">
        <v>662</v>
      </c>
      <c r="D80" s="195" t="s">
        <v>456</v>
      </c>
      <c r="E80" s="195">
        <v>10</v>
      </c>
      <c r="F80" s="195"/>
      <c r="G80" s="195"/>
      <c r="H80" s="190"/>
      <c r="I80" s="191">
        <v>0</v>
      </c>
      <c r="J80" s="191"/>
      <c r="K80" s="192">
        <f t="shared" si="2"/>
        <v>0</v>
      </c>
    </row>
    <row r="81" spans="1:11" ht="12">
      <c r="A81" s="187" t="s">
        <v>663</v>
      </c>
      <c r="B81" s="190">
        <v>220000000</v>
      </c>
      <c r="C81" s="189" t="s">
        <v>664</v>
      </c>
      <c r="D81" s="195" t="s">
        <v>456</v>
      </c>
      <c r="E81" s="195">
        <v>6</v>
      </c>
      <c r="F81" s="195"/>
      <c r="G81" s="195"/>
      <c r="H81" s="190"/>
      <c r="I81" s="191">
        <v>0</v>
      </c>
      <c r="J81" s="191"/>
      <c r="K81" s="192">
        <f t="shared" si="2"/>
        <v>0</v>
      </c>
    </row>
    <row r="82" spans="1:11" ht="12">
      <c r="A82" s="187" t="s">
        <v>665</v>
      </c>
      <c r="B82" s="190">
        <v>220370531</v>
      </c>
      <c r="C82" s="189" t="s">
        <v>666</v>
      </c>
      <c r="D82" s="195" t="s">
        <v>543</v>
      </c>
      <c r="E82" s="195">
        <v>2</v>
      </c>
      <c r="F82" s="195"/>
      <c r="G82" s="195"/>
      <c r="H82" s="190"/>
      <c r="I82" s="191">
        <v>0</v>
      </c>
      <c r="J82" s="191"/>
      <c r="K82" s="192">
        <f t="shared" si="2"/>
        <v>0</v>
      </c>
    </row>
    <row r="83" spans="1:11" ht="12">
      <c r="A83" s="187" t="s">
        <v>667</v>
      </c>
      <c r="B83" s="190"/>
      <c r="C83" s="189"/>
      <c r="D83" s="190"/>
      <c r="E83" s="190"/>
      <c r="F83" s="190"/>
      <c r="G83" s="190"/>
      <c r="H83" s="190"/>
      <c r="I83" s="191"/>
      <c r="J83" s="191"/>
      <c r="K83" s="192"/>
    </row>
    <row r="84" spans="1:11" ht="12">
      <c r="A84" s="187" t="s">
        <v>668</v>
      </c>
      <c r="B84" s="190"/>
      <c r="C84" s="189"/>
      <c r="D84" s="190"/>
      <c r="E84" s="190"/>
      <c r="F84" s="190"/>
      <c r="G84" s="190"/>
      <c r="H84" s="190"/>
      <c r="I84" s="191"/>
      <c r="J84" s="191"/>
      <c r="K84" s="192"/>
    </row>
    <row r="85" spans="1:11" ht="12.75" thickBot="1">
      <c r="A85" s="187" t="s">
        <v>669</v>
      </c>
      <c r="B85" s="190"/>
      <c r="C85" s="189"/>
      <c r="D85" s="195"/>
      <c r="E85" s="195"/>
      <c r="F85" s="195"/>
      <c r="G85" s="195"/>
      <c r="H85" s="190"/>
      <c r="I85" s="191"/>
      <c r="J85" s="191"/>
      <c r="K85" s="192"/>
    </row>
    <row r="86" spans="1:11" ht="13.5" thickBot="1">
      <c r="A86" s="187" t="s">
        <v>670</v>
      </c>
      <c r="B86" s="212"/>
      <c r="C86" s="213" t="s">
        <v>671</v>
      </c>
      <c r="D86" s="214"/>
      <c r="E86" s="214"/>
      <c r="F86" s="214"/>
      <c r="G86" s="214"/>
      <c r="H86" s="214"/>
      <c r="I86" s="215"/>
      <c r="J86" s="216"/>
      <c r="K86" s="217">
        <f>SUM(K74:K85)</f>
        <v>0</v>
      </c>
    </row>
    <row r="87" spans="1:11" ht="12">
      <c r="A87" s="187" t="s">
        <v>672</v>
      </c>
      <c r="B87" s="190"/>
      <c r="C87" s="189"/>
      <c r="D87" s="195"/>
      <c r="E87" s="195"/>
      <c r="F87" s="195"/>
      <c r="G87" s="195"/>
      <c r="H87" s="190"/>
      <c r="I87" s="191"/>
      <c r="J87" s="191"/>
      <c r="K87" s="192"/>
    </row>
    <row r="88" spans="1:11" ht="12">
      <c r="A88" s="187" t="s">
        <v>673</v>
      </c>
      <c r="B88" s="190"/>
      <c r="C88" s="189"/>
      <c r="D88" s="195"/>
      <c r="E88" s="195"/>
      <c r="F88" s="195"/>
      <c r="G88" s="195"/>
      <c r="H88" s="190"/>
      <c r="I88" s="191"/>
      <c r="J88" s="191"/>
      <c r="K88" s="192"/>
    </row>
    <row r="89" spans="1:11" ht="12">
      <c r="A89" s="187" t="s">
        <v>674</v>
      </c>
      <c r="B89" s="190"/>
      <c r="C89" s="189"/>
      <c r="D89" s="195"/>
      <c r="E89" s="195"/>
      <c r="F89" s="195"/>
      <c r="G89" s="195"/>
      <c r="H89" s="190"/>
      <c r="I89" s="191"/>
      <c r="J89" s="191"/>
      <c r="K89" s="192"/>
    </row>
    <row r="90" spans="1:11" ht="12.75" thickBot="1">
      <c r="A90" s="187" t="s">
        <v>675</v>
      </c>
      <c r="B90" s="190"/>
      <c r="C90" s="189"/>
      <c r="D90" s="190"/>
      <c r="E90" s="190"/>
      <c r="F90" s="190"/>
      <c r="G90" s="190"/>
      <c r="H90" s="190"/>
      <c r="I90" s="191"/>
      <c r="J90" s="191"/>
      <c r="K90" s="192"/>
    </row>
    <row r="91" spans="1:11" ht="13.5" thickBot="1">
      <c r="A91" s="187" t="s">
        <v>676</v>
      </c>
      <c r="B91" s="212"/>
      <c r="C91" s="213" t="s">
        <v>677</v>
      </c>
      <c r="D91" s="214"/>
      <c r="E91" s="214"/>
      <c r="F91" s="214"/>
      <c r="G91" s="214"/>
      <c r="H91" s="214"/>
      <c r="I91" s="215"/>
      <c r="J91" s="216"/>
      <c r="K91" s="217">
        <f>K69+K86</f>
        <v>0</v>
      </c>
    </row>
    <row r="92" spans="1:11" ht="12">
      <c r="A92" s="187" t="s">
        <v>678</v>
      </c>
      <c r="B92" s="190"/>
      <c r="C92" s="189"/>
      <c r="D92" s="195"/>
      <c r="E92" s="195"/>
      <c r="F92" s="195"/>
      <c r="G92" s="195"/>
      <c r="H92" s="190"/>
      <c r="I92" s="191"/>
      <c r="J92" s="191"/>
      <c r="K92" s="192"/>
    </row>
    <row r="93" spans="1:11" ht="12">
      <c r="A93" s="187" t="s">
        <v>679</v>
      </c>
      <c r="B93" s="190"/>
      <c r="C93" s="189"/>
      <c r="D93" s="190"/>
      <c r="E93" s="190"/>
      <c r="F93" s="190"/>
      <c r="G93" s="190"/>
      <c r="H93" s="190"/>
      <c r="I93" s="191"/>
      <c r="J93" s="191"/>
      <c r="K93" s="192"/>
    </row>
    <row r="94" spans="1:11" ht="12">
      <c r="A94" s="187" t="s">
        <v>680</v>
      </c>
      <c r="B94" s="190"/>
      <c r="C94" s="189"/>
      <c r="D94" s="190"/>
      <c r="E94" s="190"/>
      <c r="F94" s="190"/>
      <c r="G94" s="190"/>
      <c r="H94" s="190"/>
      <c r="I94" s="191"/>
      <c r="J94" s="191"/>
      <c r="K94" s="192"/>
    </row>
    <row r="95" spans="1:11" ht="12">
      <c r="A95" s="187" t="s">
        <v>681</v>
      </c>
      <c r="B95" s="190"/>
      <c r="C95" s="189"/>
      <c r="D95" s="195"/>
      <c r="E95" s="195"/>
      <c r="F95" s="195"/>
      <c r="G95" s="195"/>
      <c r="H95" s="195"/>
      <c r="I95" s="191"/>
      <c r="J95" s="191"/>
      <c r="K95" s="192"/>
    </row>
    <row r="96" spans="1:12" ht="12">
      <c r="A96" s="187" t="s">
        <v>682</v>
      </c>
      <c r="B96" s="190"/>
      <c r="C96" s="189"/>
      <c r="D96" s="195"/>
      <c r="E96" s="195"/>
      <c r="F96" s="195"/>
      <c r="G96" s="195"/>
      <c r="H96" s="195"/>
      <c r="I96" s="191"/>
      <c r="J96" s="191"/>
      <c r="K96" s="192"/>
      <c r="L96" s="221"/>
    </row>
    <row r="97" spans="1:12" ht="12">
      <c r="A97" s="187" t="s">
        <v>683</v>
      </c>
      <c r="B97" s="190"/>
      <c r="C97" s="189"/>
      <c r="D97" s="195"/>
      <c r="E97" s="195"/>
      <c r="F97" s="195"/>
      <c r="G97" s="195"/>
      <c r="H97" s="195"/>
      <c r="I97" s="191"/>
      <c r="J97" s="191"/>
      <c r="K97" s="192"/>
      <c r="L97" s="221"/>
    </row>
    <row r="98" spans="1:12" ht="12">
      <c r="A98" s="187" t="s">
        <v>684</v>
      </c>
      <c r="B98" s="190"/>
      <c r="C98" s="189"/>
      <c r="D98" s="195"/>
      <c r="E98" s="195"/>
      <c r="F98" s="195"/>
      <c r="G98" s="195"/>
      <c r="H98" s="195"/>
      <c r="I98" s="191"/>
      <c r="J98" s="191"/>
      <c r="K98" s="192"/>
      <c r="L98" s="221"/>
    </row>
    <row r="99" spans="1:12" ht="12">
      <c r="A99" s="187" t="s">
        <v>685</v>
      </c>
      <c r="B99" s="190"/>
      <c r="C99" s="189"/>
      <c r="D99" s="195"/>
      <c r="E99" s="195"/>
      <c r="F99" s="195"/>
      <c r="G99" s="195"/>
      <c r="H99" s="195"/>
      <c r="I99" s="191"/>
      <c r="J99" s="191"/>
      <c r="K99" s="192"/>
      <c r="L99" s="221"/>
    </row>
    <row r="100" spans="1:12" ht="12">
      <c r="A100" s="187" t="s">
        <v>686</v>
      </c>
      <c r="B100" s="190"/>
      <c r="C100" s="189"/>
      <c r="D100" s="195"/>
      <c r="E100" s="195"/>
      <c r="F100" s="195"/>
      <c r="G100" s="195"/>
      <c r="H100" s="195"/>
      <c r="I100" s="191"/>
      <c r="J100" s="191"/>
      <c r="K100" s="192"/>
      <c r="L100" s="221"/>
    </row>
    <row r="101" spans="1:12" ht="12.75">
      <c r="A101" s="187" t="s">
        <v>687</v>
      </c>
      <c r="B101" s="190"/>
      <c r="C101" s="189"/>
      <c r="D101" s="195"/>
      <c r="E101" s="195"/>
      <c r="F101" s="195"/>
      <c r="G101" s="195"/>
      <c r="H101" s="195"/>
      <c r="I101" s="191"/>
      <c r="J101" s="191"/>
      <c r="K101" s="192"/>
      <c r="L101" s="222"/>
    </row>
    <row r="102" spans="1:12" ht="12">
      <c r="A102" s="187" t="s">
        <v>688</v>
      </c>
      <c r="B102" s="190"/>
      <c r="C102" s="189"/>
      <c r="D102" s="195"/>
      <c r="E102" s="195"/>
      <c r="F102" s="195"/>
      <c r="G102" s="195"/>
      <c r="H102" s="195"/>
      <c r="I102" s="191"/>
      <c r="J102" s="191"/>
      <c r="K102" s="192"/>
      <c r="L102" s="202"/>
    </row>
    <row r="103" spans="1:12" ht="12.75">
      <c r="A103" s="187" t="s">
        <v>689</v>
      </c>
      <c r="B103" s="190"/>
      <c r="C103" s="189"/>
      <c r="D103" s="195"/>
      <c r="E103" s="195"/>
      <c r="F103" s="195"/>
      <c r="G103" s="195"/>
      <c r="H103" s="195"/>
      <c r="I103" s="191"/>
      <c r="J103" s="191"/>
      <c r="K103" s="192"/>
      <c r="L103" s="222"/>
    </row>
    <row r="104" spans="1:11" ht="12.75" thickBot="1">
      <c r="A104" s="187"/>
      <c r="B104" s="190"/>
      <c r="C104" s="189"/>
      <c r="D104" s="190"/>
      <c r="E104" s="190"/>
      <c r="F104" s="190"/>
      <c r="G104" s="190"/>
      <c r="H104" s="190"/>
      <c r="I104" s="223"/>
      <c r="J104" s="223"/>
      <c r="K104" s="224"/>
    </row>
    <row r="105" spans="1:12" ht="15.75">
      <c r="A105" s="169" t="s">
        <v>525</v>
      </c>
      <c r="B105" s="170"/>
      <c r="C105" s="171"/>
      <c r="D105" s="170" t="s">
        <v>526</v>
      </c>
      <c r="E105" s="170"/>
      <c r="F105" s="170"/>
      <c r="G105" s="170"/>
      <c r="H105" s="170"/>
      <c r="I105" s="170" t="s">
        <v>527</v>
      </c>
      <c r="J105" s="170"/>
      <c r="K105" s="172"/>
      <c r="L105" s="225"/>
    </row>
    <row r="106" spans="1:11" ht="10.5">
      <c r="A106" s="173" t="s">
        <v>528</v>
      </c>
      <c r="K106" s="174"/>
    </row>
    <row r="107" spans="1:11" ht="12">
      <c r="A107" s="226"/>
      <c r="B107" s="227" t="s">
        <v>690</v>
      </c>
      <c r="C107" s="228"/>
      <c r="D107" s="228"/>
      <c r="E107" s="228"/>
      <c r="F107" s="228"/>
      <c r="G107" s="228"/>
      <c r="H107" s="228"/>
      <c r="I107" s="228"/>
      <c r="J107" s="228"/>
      <c r="K107" s="229"/>
    </row>
    <row r="108" spans="1:11" ht="12.75" thickBot="1">
      <c r="A108" s="230"/>
      <c r="B108" s="231"/>
      <c r="C108" s="232"/>
      <c r="D108" s="232"/>
      <c r="E108" s="232"/>
      <c r="F108" s="232"/>
      <c r="G108" s="232"/>
      <c r="H108" s="232"/>
      <c r="I108" s="232"/>
      <c r="J108" s="232"/>
      <c r="K108" s="233"/>
    </row>
    <row r="109" spans="1:11" ht="10.5">
      <c r="A109" s="184" t="s">
        <v>531</v>
      </c>
      <c r="B109" s="185" t="s">
        <v>532</v>
      </c>
      <c r="C109" s="185" t="s">
        <v>533</v>
      </c>
      <c r="D109" s="185" t="s">
        <v>534</v>
      </c>
      <c r="E109" s="185" t="s">
        <v>535</v>
      </c>
      <c r="F109" s="185" t="s">
        <v>536</v>
      </c>
      <c r="G109" s="185"/>
      <c r="H109" s="185"/>
      <c r="I109" s="185" t="s">
        <v>537</v>
      </c>
      <c r="J109" s="185" t="s">
        <v>538</v>
      </c>
      <c r="K109" s="186" t="s">
        <v>691</v>
      </c>
    </row>
    <row r="110" spans="1:11" ht="12">
      <c r="A110" s="187" t="s">
        <v>540</v>
      </c>
      <c r="B110" s="190">
        <v>10120608</v>
      </c>
      <c r="C110" s="189" t="s">
        <v>692</v>
      </c>
      <c r="D110" s="195" t="s">
        <v>102</v>
      </c>
      <c r="E110" s="195">
        <v>40</v>
      </c>
      <c r="F110" s="195"/>
      <c r="G110" s="195"/>
      <c r="H110" s="195"/>
      <c r="I110" s="191">
        <v>0</v>
      </c>
      <c r="J110" s="195"/>
      <c r="K110" s="192">
        <f>I110*1.05*E110</f>
        <v>0</v>
      </c>
    </row>
    <row r="111" spans="1:11" ht="12">
      <c r="A111" s="187" t="s">
        <v>544</v>
      </c>
      <c r="B111" s="190">
        <v>10500107</v>
      </c>
      <c r="C111" s="189" t="s">
        <v>693</v>
      </c>
      <c r="D111" s="195" t="s">
        <v>102</v>
      </c>
      <c r="E111" s="195">
        <v>35</v>
      </c>
      <c r="F111" s="195"/>
      <c r="G111" s="195"/>
      <c r="H111" s="195"/>
      <c r="I111" s="191">
        <v>0</v>
      </c>
      <c r="J111" s="195"/>
      <c r="K111" s="192">
        <f>I111*1.05*E111</f>
        <v>0</v>
      </c>
    </row>
    <row r="112" spans="1:11" ht="12">
      <c r="A112" s="187" t="s">
        <v>546</v>
      </c>
      <c r="B112" s="190">
        <v>10500115</v>
      </c>
      <c r="C112" s="189" t="s">
        <v>694</v>
      </c>
      <c r="D112" s="195" t="s">
        <v>102</v>
      </c>
      <c r="E112" s="195">
        <v>45</v>
      </c>
      <c r="F112" s="195"/>
      <c r="G112" s="195"/>
      <c r="H112" s="195"/>
      <c r="I112" s="191">
        <v>0</v>
      </c>
      <c r="J112" s="195"/>
      <c r="K112" s="192">
        <f>I112*1.05*E112</f>
        <v>0</v>
      </c>
    </row>
    <row r="113" spans="1:11" ht="12">
      <c r="A113" s="187" t="s">
        <v>548</v>
      </c>
      <c r="B113" s="190">
        <v>10500116</v>
      </c>
      <c r="C113" s="189" t="s">
        <v>695</v>
      </c>
      <c r="D113" s="195" t="s">
        <v>102</v>
      </c>
      <c r="E113" s="195">
        <v>30</v>
      </c>
      <c r="F113" s="195"/>
      <c r="G113" s="195"/>
      <c r="H113" s="195"/>
      <c r="I113" s="191">
        <v>0</v>
      </c>
      <c r="J113" s="195"/>
      <c r="K113" s="192">
        <f>I113*1.05*E113</f>
        <v>0</v>
      </c>
    </row>
    <row r="114" spans="1:11" ht="12">
      <c r="A114" s="187" t="s">
        <v>549</v>
      </c>
      <c r="B114" s="190">
        <v>26757106</v>
      </c>
      <c r="C114" s="189" t="s">
        <v>696</v>
      </c>
      <c r="D114" s="195" t="s">
        <v>102</v>
      </c>
      <c r="E114" s="195">
        <v>5</v>
      </c>
      <c r="F114" s="195"/>
      <c r="G114" s="195"/>
      <c r="H114" s="195"/>
      <c r="I114" s="191">
        <v>0</v>
      </c>
      <c r="J114" s="195"/>
      <c r="K114" s="192">
        <f>I114*1.05*E114</f>
        <v>0</v>
      </c>
    </row>
    <row r="115" spans="1:11" ht="12">
      <c r="A115" s="187" t="s">
        <v>550</v>
      </c>
      <c r="B115" s="190">
        <v>11001500</v>
      </c>
      <c r="C115" s="189" t="s">
        <v>697</v>
      </c>
      <c r="D115" s="190" t="s">
        <v>543</v>
      </c>
      <c r="E115" s="190">
        <v>12</v>
      </c>
      <c r="F115" s="190"/>
      <c r="G115" s="190"/>
      <c r="H115" s="190"/>
      <c r="I115" s="223">
        <v>0</v>
      </c>
      <c r="J115" s="190"/>
      <c r="K115" s="224">
        <f aca="true" t="shared" si="3" ref="K115:K120">I115*E115</f>
        <v>0</v>
      </c>
    </row>
    <row r="116" spans="1:11" ht="12">
      <c r="A116" s="187" t="s">
        <v>552</v>
      </c>
      <c r="B116" s="190">
        <v>11003100</v>
      </c>
      <c r="C116" s="189" t="s">
        <v>698</v>
      </c>
      <c r="D116" s="190" t="s">
        <v>543</v>
      </c>
      <c r="E116" s="190">
        <v>12</v>
      </c>
      <c r="F116" s="190"/>
      <c r="G116" s="190"/>
      <c r="H116" s="190"/>
      <c r="I116" s="223">
        <v>0</v>
      </c>
      <c r="J116" s="190"/>
      <c r="K116" s="224">
        <f t="shared" si="3"/>
        <v>0</v>
      </c>
    </row>
    <row r="117" spans="1:11" ht="12">
      <c r="A117" s="187" t="s">
        <v>553</v>
      </c>
      <c r="B117" s="190">
        <v>11004405</v>
      </c>
      <c r="C117" s="189" t="s">
        <v>699</v>
      </c>
      <c r="D117" s="190" t="s">
        <v>543</v>
      </c>
      <c r="E117" s="190">
        <v>20</v>
      </c>
      <c r="F117" s="190"/>
      <c r="G117" s="190"/>
      <c r="H117" s="190"/>
      <c r="I117" s="223">
        <v>0</v>
      </c>
      <c r="J117" s="190"/>
      <c r="K117" s="224">
        <f t="shared" si="3"/>
        <v>0</v>
      </c>
    </row>
    <row r="118" spans="1:11" ht="12">
      <c r="A118" s="187" t="s">
        <v>555</v>
      </c>
      <c r="B118" s="190">
        <v>11003308</v>
      </c>
      <c r="C118" s="189" t="s">
        <v>700</v>
      </c>
      <c r="D118" s="190" t="s">
        <v>543</v>
      </c>
      <c r="E118" s="190">
        <v>2</v>
      </c>
      <c r="F118" s="190"/>
      <c r="G118" s="190"/>
      <c r="H118" s="190"/>
      <c r="I118" s="223">
        <v>0</v>
      </c>
      <c r="J118" s="190"/>
      <c r="K118" s="224">
        <f t="shared" si="3"/>
        <v>0</v>
      </c>
    </row>
    <row r="119" spans="1:11" ht="12">
      <c r="A119" s="187" t="s">
        <v>557</v>
      </c>
      <c r="B119" s="190">
        <v>11001609</v>
      </c>
      <c r="C119" s="189" t="s">
        <v>701</v>
      </c>
      <c r="D119" s="190" t="s">
        <v>543</v>
      </c>
      <c r="E119" s="190">
        <v>15</v>
      </c>
      <c r="F119" s="190"/>
      <c r="G119" s="190"/>
      <c r="H119" s="190"/>
      <c r="I119" s="223">
        <v>0</v>
      </c>
      <c r="J119" s="190"/>
      <c r="K119" s="224">
        <f t="shared" si="3"/>
        <v>0</v>
      </c>
    </row>
    <row r="120" spans="1:11" ht="12">
      <c r="A120" s="187" t="s">
        <v>559</v>
      </c>
      <c r="B120" s="190">
        <v>83002403</v>
      </c>
      <c r="C120" s="189" t="s">
        <v>574</v>
      </c>
      <c r="D120" s="190" t="s">
        <v>543</v>
      </c>
      <c r="E120" s="190">
        <v>2</v>
      </c>
      <c r="F120" s="190"/>
      <c r="G120" s="190"/>
      <c r="H120" s="190"/>
      <c r="I120" s="223">
        <v>0</v>
      </c>
      <c r="J120" s="190"/>
      <c r="K120" s="224">
        <f t="shared" si="3"/>
        <v>0</v>
      </c>
    </row>
    <row r="121" spans="1:11" ht="12">
      <c r="A121" s="187" t="s">
        <v>561</v>
      </c>
      <c r="B121" s="190">
        <v>820203861</v>
      </c>
      <c r="C121" s="189" t="s">
        <v>702</v>
      </c>
      <c r="D121" s="195" t="s">
        <v>102</v>
      </c>
      <c r="E121" s="195">
        <v>30</v>
      </c>
      <c r="F121" s="195"/>
      <c r="G121" s="195"/>
      <c r="H121" s="195"/>
      <c r="I121" s="191">
        <v>0</v>
      </c>
      <c r="J121" s="195"/>
      <c r="K121" s="192">
        <f aca="true" t="shared" si="4" ref="K121:K126">I121*1.05*E121</f>
        <v>0</v>
      </c>
    </row>
    <row r="122" spans="1:11" ht="12">
      <c r="A122" s="187" t="s">
        <v>563</v>
      </c>
      <c r="B122" s="190">
        <v>820205784</v>
      </c>
      <c r="C122" s="189" t="s">
        <v>703</v>
      </c>
      <c r="D122" s="195" t="s">
        <v>102</v>
      </c>
      <c r="E122" s="195">
        <v>25</v>
      </c>
      <c r="F122" s="195"/>
      <c r="G122" s="195"/>
      <c r="H122" s="195"/>
      <c r="I122" s="191">
        <v>0</v>
      </c>
      <c r="J122" s="195"/>
      <c r="K122" s="192">
        <f t="shared" si="4"/>
        <v>0</v>
      </c>
    </row>
    <row r="123" spans="1:11" ht="12">
      <c r="A123" s="187" t="s">
        <v>565</v>
      </c>
      <c r="B123" s="190">
        <v>820205768</v>
      </c>
      <c r="C123" s="189" t="s">
        <v>704</v>
      </c>
      <c r="D123" s="195" t="s">
        <v>102</v>
      </c>
      <c r="E123" s="195">
        <v>130</v>
      </c>
      <c r="F123" s="195"/>
      <c r="G123" s="195"/>
      <c r="H123" s="195"/>
      <c r="I123" s="191">
        <v>0</v>
      </c>
      <c r="J123" s="195"/>
      <c r="K123" s="192">
        <f t="shared" si="4"/>
        <v>0</v>
      </c>
    </row>
    <row r="124" spans="1:11" ht="12">
      <c r="A124" s="187" t="s">
        <v>567</v>
      </c>
      <c r="B124" s="190">
        <v>820205883</v>
      </c>
      <c r="C124" s="189" t="s">
        <v>705</v>
      </c>
      <c r="D124" s="195" t="s">
        <v>102</v>
      </c>
      <c r="E124" s="195">
        <v>20</v>
      </c>
      <c r="F124" s="195"/>
      <c r="G124" s="195"/>
      <c r="H124" s="195"/>
      <c r="I124" s="191">
        <v>0</v>
      </c>
      <c r="J124" s="195"/>
      <c r="K124" s="192">
        <f t="shared" si="4"/>
        <v>0</v>
      </c>
    </row>
    <row r="125" spans="1:11" ht="12">
      <c r="A125" s="187" t="s">
        <v>569</v>
      </c>
      <c r="B125" s="190">
        <v>820605786</v>
      </c>
      <c r="C125" s="189" t="s">
        <v>706</v>
      </c>
      <c r="D125" s="195" t="s">
        <v>102</v>
      </c>
      <c r="E125" s="195">
        <v>40</v>
      </c>
      <c r="F125" s="195"/>
      <c r="G125" s="195"/>
      <c r="H125" s="195"/>
      <c r="I125" s="191">
        <v>0</v>
      </c>
      <c r="J125" s="195"/>
      <c r="K125" s="192">
        <f t="shared" si="4"/>
        <v>0</v>
      </c>
    </row>
    <row r="126" spans="1:11" ht="12">
      <c r="A126" s="187" t="s">
        <v>571</v>
      </c>
      <c r="B126" s="190">
        <v>820605885</v>
      </c>
      <c r="C126" s="189" t="s">
        <v>707</v>
      </c>
      <c r="D126" s="195" t="s">
        <v>102</v>
      </c>
      <c r="E126" s="195">
        <v>50</v>
      </c>
      <c r="F126" s="195"/>
      <c r="G126" s="195"/>
      <c r="H126" s="195"/>
      <c r="I126" s="191">
        <v>0</v>
      </c>
      <c r="J126" s="195"/>
      <c r="K126" s="192">
        <f t="shared" si="4"/>
        <v>0</v>
      </c>
    </row>
    <row r="127" spans="1:11" ht="12">
      <c r="A127" s="187" t="s">
        <v>573</v>
      </c>
      <c r="B127" s="190">
        <v>820612786</v>
      </c>
      <c r="C127" s="189" t="s">
        <v>708</v>
      </c>
      <c r="D127" s="195" t="s">
        <v>102</v>
      </c>
      <c r="E127" s="195">
        <v>40</v>
      </c>
      <c r="F127" s="195"/>
      <c r="G127" s="195"/>
      <c r="H127" s="195"/>
      <c r="I127" s="191">
        <v>0</v>
      </c>
      <c r="J127" s="195"/>
      <c r="K127" s="192">
        <f>I127*1.05*E127</f>
        <v>0</v>
      </c>
    </row>
    <row r="128" spans="1:11" ht="12">
      <c r="A128" s="187" t="s">
        <v>575</v>
      </c>
      <c r="B128" s="190">
        <v>816100906</v>
      </c>
      <c r="C128" s="189" t="s">
        <v>709</v>
      </c>
      <c r="D128" s="195" t="s">
        <v>102</v>
      </c>
      <c r="E128" s="195">
        <v>65</v>
      </c>
      <c r="F128" s="195"/>
      <c r="G128" s="195"/>
      <c r="H128" s="195"/>
      <c r="I128" s="191">
        <v>0</v>
      </c>
      <c r="J128" s="195"/>
      <c r="K128" s="192">
        <f>I128*1.05*E128</f>
        <v>0</v>
      </c>
    </row>
    <row r="129" spans="1:11" ht="12">
      <c r="A129" s="187" t="s">
        <v>577</v>
      </c>
      <c r="B129" s="190">
        <v>800101655</v>
      </c>
      <c r="C129" s="189" t="s">
        <v>710</v>
      </c>
      <c r="D129" s="195" t="s">
        <v>102</v>
      </c>
      <c r="E129" s="195">
        <v>40</v>
      </c>
      <c r="F129" s="195"/>
      <c r="G129" s="195"/>
      <c r="H129" s="195"/>
      <c r="I129" s="191">
        <v>0</v>
      </c>
      <c r="J129" s="195"/>
      <c r="K129" s="192">
        <f>I129*1.05*E129</f>
        <v>0</v>
      </c>
    </row>
    <row r="130" spans="1:11" ht="12">
      <c r="A130" s="187" t="s">
        <v>579</v>
      </c>
      <c r="B130" s="190">
        <v>91000605</v>
      </c>
      <c r="C130" s="189" t="s">
        <v>711</v>
      </c>
      <c r="D130" s="190" t="s">
        <v>543</v>
      </c>
      <c r="E130" s="190">
        <v>82</v>
      </c>
      <c r="F130" s="190"/>
      <c r="G130" s="190"/>
      <c r="H130" s="190"/>
      <c r="I130" s="223">
        <v>0</v>
      </c>
      <c r="J130" s="190"/>
      <c r="K130" s="224">
        <f aca="true" t="shared" si="5" ref="K130:K138">I130*E130</f>
        <v>0</v>
      </c>
    </row>
    <row r="131" spans="1:11" ht="12">
      <c r="A131" s="187" t="s">
        <v>580</v>
      </c>
      <c r="B131" s="190">
        <v>110424405</v>
      </c>
      <c r="C131" s="189" t="s">
        <v>712</v>
      </c>
      <c r="D131" s="190" t="s">
        <v>543</v>
      </c>
      <c r="E131" s="190">
        <v>4</v>
      </c>
      <c r="F131" s="190"/>
      <c r="G131" s="190"/>
      <c r="H131" s="190"/>
      <c r="I131" s="223">
        <v>0</v>
      </c>
      <c r="J131" s="190"/>
      <c r="K131" s="224">
        <f t="shared" si="5"/>
        <v>0</v>
      </c>
    </row>
    <row r="132" spans="1:11" ht="12">
      <c r="A132" s="187" t="s">
        <v>582</v>
      </c>
      <c r="B132" s="190">
        <v>114300205</v>
      </c>
      <c r="C132" s="189" t="s">
        <v>713</v>
      </c>
      <c r="D132" s="190" t="s">
        <v>543</v>
      </c>
      <c r="E132" s="190">
        <v>18</v>
      </c>
      <c r="F132" s="190"/>
      <c r="G132" s="190"/>
      <c r="H132" s="190"/>
      <c r="I132" s="223">
        <v>0</v>
      </c>
      <c r="J132" s="190"/>
      <c r="K132" s="224">
        <f t="shared" si="5"/>
        <v>0</v>
      </c>
    </row>
    <row r="133" spans="1:11" ht="12">
      <c r="A133" s="187" t="s">
        <v>585</v>
      </c>
      <c r="B133" s="190">
        <v>114300218</v>
      </c>
      <c r="C133" s="189" t="s">
        <v>714</v>
      </c>
      <c r="D133" s="190" t="s">
        <v>543</v>
      </c>
      <c r="E133" s="190">
        <v>2</v>
      </c>
      <c r="F133" s="190"/>
      <c r="G133" s="190"/>
      <c r="H133" s="190"/>
      <c r="I133" s="223">
        <v>0</v>
      </c>
      <c r="J133" s="190"/>
      <c r="K133" s="224">
        <f t="shared" si="5"/>
        <v>0</v>
      </c>
    </row>
    <row r="134" spans="1:11" ht="12">
      <c r="A134" s="187" t="s">
        <v>587</v>
      </c>
      <c r="B134" s="190">
        <v>114301801</v>
      </c>
      <c r="C134" s="189" t="s">
        <v>715</v>
      </c>
      <c r="D134" s="190" t="s">
        <v>543</v>
      </c>
      <c r="E134" s="190">
        <v>2</v>
      </c>
      <c r="F134" s="190"/>
      <c r="G134" s="190"/>
      <c r="H134" s="190"/>
      <c r="I134" s="223">
        <v>0</v>
      </c>
      <c r="J134" s="190"/>
      <c r="K134" s="224">
        <f t="shared" si="5"/>
        <v>0</v>
      </c>
    </row>
    <row r="135" spans="1:11" ht="12">
      <c r="A135" s="187" t="s">
        <v>589</v>
      </c>
      <c r="B135" s="190">
        <v>114301805</v>
      </c>
      <c r="C135" s="189" t="s">
        <v>716</v>
      </c>
      <c r="D135" s="190" t="s">
        <v>543</v>
      </c>
      <c r="E135" s="190">
        <v>2</v>
      </c>
      <c r="F135" s="190"/>
      <c r="G135" s="190"/>
      <c r="H135" s="190"/>
      <c r="I135" s="223">
        <v>0</v>
      </c>
      <c r="J135" s="190"/>
      <c r="K135" s="224">
        <f t="shared" si="5"/>
        <v>0</v>
      </c>
    </row>
    <row r="136" spans="1:11" ht="12">
      <c r="A136" s="187" t="s">
        <v>591</v>
      </c>
      <c r="B136" s="190">
        <v>200313404</v>
      </c>
      <c r="C136" s="189" t="s">
        <v>717</v>
      </c>
      <c r="D136" s="190" t="s">
        <v>543</v>
      </c>
      <c r="E136" s="190">
        <v>18</v>
      </c>
      <c r="F136" s="190"/>
      <c r="G136" s="190"/>
      <c r="H136" s="190"/>
      <c r="I136" s="223">
        <v>0</v>
      </c>
      <c r="J136" s="190"/>
      <c r="K136" s="224">
        <f t="shared" si="5"/>
        <v>0</v>
      </c>
    </row>
    <row r="137" spans="1:11" ht="12">
      <c r="A137" s="187" t="s">
        <v>593</v>
      </c>
      <c r="B137" s="190">
        <v>200313665</v>
      </c>
      <c r="C137" s="189" t="s">
        <v>718</v>
      </c>
      <c r="D137" s="190" t="s">
        <v>543</v>
      </c>
      <c r="E137" s="190">
        <v>4</v>
      </c>
      <c r="F137" s="190"/>
      <c r="G137" s="190"/>
      <c r="H137" s="190"/>
      <c r="I137" s="223">
        <v>0</v>
      </c>
      <c r="J137" s="190"/>
      <c r="K137" s="224">
        <f t="shared" si="5"/>
        <v>0</v>
      </c>
    </row>
    <row r="138" spans="1:11" ht="12">
      <c r="A138" s="187" t="s">
        <v>595</v>
      </c>
      <c r="B138" s="190">
        <v>200813204</v>
      </c>
      <c r="C138" s="189" t="s">
        <v>719</v>
      </c>
      <c r="D138" s="190" t="s">
        <v>543</v>
      </c>
      <c r="E138" s="190">
        <v>5</v>
      </c>
      <c r="F138" s="190"/>
      <c r="G138" s="190"/>
      <c r="H138" s="190"/>
      <c r="I138" s="223">
        <v>0</v>
      </c>
      <c r="J138" s="190"/>
      <c r="K138" s="224">
        <f t="shared" si="5"/>
        <v>0</v>
      </c>
    </row>
    <row r="139" spans="1:11" ht="12.75" thickBot="1">
      <c r="A139" s="206"/>
      <c r="B139" s="207"/>
      <c r="C139" s="234"/>
      <c r="D139" s="208"/>
      <c r="E139" s="208"/>
      <c r="F139" s="208"/>
      <c r="G139" s="208"/>
      <c r="H139" s="208"/>
      <c r="I139" s="235"/>
      <c r="J139" s="208"/>
      <c r="K139" s="236"/>
    </row>
    <row r="140" spans="1:11" ht="10.5">
      <c r="A140" s="169" t="s">
        <v>525</v>
      </c>
      <c r="B140" s="170"/>
      <c r="C140" s="171"/>
      <c r="D140" s="170" t="s">
        <v>526</v>
      </c>
      <c r="E140" s="170"/>
      <c r="F140" s="170"/>
      <c r="G140" s="170"/>
      <c r="H140" s="170"/>
      <c r="I140" s="170" t="s">
        <v>527</v>
      </c>
      <c r="J140" s="170"/>
      <c r="K140" s="172"/>
    </row>
    <row r="141" spans="1:11" ht="10.5">
      <c r="A141" s="173" t="s">
        <v>528</v>
      </c>
      <c r="K141" s="174"/>
    </row>
    <row r="142" spans="1:11" ht="12">
      <c r="A142" s="226"/>
      <c r="B142" s="227" t="s">
        <v>690</v>
      </c>
      <c r="C142" s="228"/>
      <c r="D142" s="228"/>
      <c r="E142" s="228"/>
      <c r="F142" s="228"/>
      <c r="G142" s="228"/>
      <c r="H142" s="228"/>
      <c r="I142" s="228"/>
      <c r="J142" s="228"/>
      <c r="K142" s="229"/>
    </row>
    <row r="143" spans="1:11" ht="12.75" thickBot="1">
      <c r="A143" s="230"/>
      <c r="B143" s="231"/>
      <c r="C143" s="232"/>
      <c r="D143" s="232"/>
      <c r="E143" s="232"/>
      <c r="F143" s="232"/>
      <c r="G143" s="232"/>
      <c r="H143" s="232"/>
      <c r="I143" s="232"/>
      <c r="J143" s="232"/>
      <c r="K143" s="233"/>
    </row>
    <row r="144" spans="1:11" ht="10.5">
      <c r="A144" s="184" t="s">
        <v>531</v>
      </c>
      <c r="B144" s="185" t="s">
        <v>532</v>
      </c>
      <c r="C144" s="185" t="s">
        <v>533</v>
      </c>
      <c r="D144" s="185" t="s">
        <v>534</v>
      </c>
      <c r="E144" s="185" t="s">
        <v>535</v>
      </c>
      <c r="F144" s="185" t="s">
        <v>536</v>
      </c>
      <c r="G144" s="185"/>
      <c r="H144" s="185"/>
      <c r="I144" s="185" t="s">
        <v>537</v>
      </c>
      <c r="J144" s="185" t="s">
        <v>538</v>
      </c>
      <c r="K144" s="186" t="s">
        <v>691</v>
      </c>
    </row>
    <row r="145" spans="1:11" ht="12">
      <c r="A145" s="187" t="s">
        <v>597</v>
      </c>
      <c r="B145" s="190">
        <v>200813215</v>
      </c>
      <c r="C145" s="189" t="s">
        <v>720</v>
      </c>
      <c r="D145" s="190" t="s">
        <v>543</v>
      </c>
      <c r="E145" s="190">
        <v>2</v>
      </c>
      <c r="F145" s="190"/>
      <c r="G145" s="190"/>
      <c r="H145" s="190"/>
      <c r="I145" s="223">
        <v>0</v>
      </c>
      <c r="J145" s="190"/>
      <c r="K145" s="224">
        <f>I145*E145</f>
        <v>0</v>
      </c>
    </row>
    <row r="146" spans="1:11" ht="12">
      <c r="A146" s="187" t="s">
        <v>599</v>
      </c>
      <c r="B146" s="190">
        <v>10120301</v>
      </c>
      <c r="C146" s="189" t="s">
        <v>721</v>
      </c>
      <c r="D146" s="195" t="s">
        <v>102</v>
      </c>
      <c r="E146" s="195">
        <v>20</v>
      </c>
      <c r="F146" s="195"/>
      <c r="G146" s="195"/>
      <c r="H146" s="195"/>
      <c r="I146" s="191">
        <v>0</v>
      </c>
      <c r="J146" s="195"/>
      <c r="K146" s="192">
        <f>I146*1.05*E146</f>
        <v>0</v>
      </c>
    </row>
    <row r="147" spans="1:11" ht="12">
      <c r="A147" s="187" t="s">
        <v>601</v>
      </c>
      <c r="B147" s="190">
        <v>10500214</v>
      </c>
      <c r="C147" s="189" t="s">
        <v>722</v>
      </c>
      <c r="D147" s="195" t="s">
        <v>102</v>
      </c>
      <c r="E147" s="195">
        <v>15</v>
      </c>
      <c r="F147" s="195"/>
      <c r="G147" s="195"/>
      <c r="H147" s="195"/>
      <c r="I147" s="191">
        <v>0</v>
      </c>
      <c r="J147" s="195"/>
      <c r="K147" s="192">
        <f>I147*1.05*E147</f>
        <v>0</v>
      </c>
    </row>
    <row r="148" spans="1:11" ht="12">
      <c r="A148" s="187" t="s">
        <v>603</v>
      </c>
      <c r="B148" s="190">
        <v>11003100</v>
      </c>
      <c r="C148" s="189" t="s">
        <v>698</v>
      </c>
      <c r="D148" s="190" t="s">
        <v>543</v>
      </c>
      <c r="E148" s="190">
        <v>4</v>
      </c>
      <c r="F148" s="190"/>
      <c r="G148" s="190"/>
      <c r="H148" s="190"/>
      <c r="I148" s="223">
        <v>0</v>
      </c>
      <c r="J148" s="190"/>
      <c r="K148" s="224">
        <f aca="true" t="shared" si="6" ref="K148:K153">I148*E148</f>
        <v>0</v>
      </c>
    </row>
    <row r="149" spans="1:11" ht="12">
      <c r="A149" s="187" t="s">
        <v>605</v>
      </c>
      <c r="B149" s="190">
        <v>11004405</v>
      </c>
      <c r="C149" s="189" t="s">
        <v>699</v>
      </c>
      <c r="D149" s="190" t="s">
        <v>543</v>
      </c>
      <c r="E149" s="190">
        <v>6</v>
      </c>
      <c r="F149" s="190"/>
      <c r="G149" s="190"/>
      <c r="H149" s="190"/>
      <c r="I149" s="223">
        <v>0</v>
      </c>
      <c r="J149" s="190"/>
      <c r="K149" s="224">
        <f t="shared" si="6"/>
        <v>0</v>
      </c>
    </row>
    <row r="150" spans="1:11" ht="12">
      <c r="A150" s="187" t="s">
        <v>607</v>
      </c>
      <c r="B150" s="190">
        <v>114201304</v>
      </c>
      <c r="C150" s="189" t="s">
        <v>723</v>
      </c>
      <c r="D150" s="190" t="s">
        <v>543</v>
      </c>
      <c r="E150" s="190">
        <v>2</v>
      </c>
      <c r="F150" s="190"/>
      <c r="G150" s="190"/>
      <c r="H150" s="190"/>
      <c r="I150" s="223">
        <v>0</v>
      </c>
      <c r="J150" s="190"/>
      <c r="K150" s="224">
        <f t="shared" si="6"/>
        <v>0</v>
      </c>
    </row>
    <row r="151" spans="1:11" ht="12">
      <c r="A151" s="187" t="s">
        <v>609</v>
      </c>
      <c r="B151" s="190">
        <v>1142013050</v>
      </c>
      <c r="C151" s="189" t="s">
        <v>724</v>
      </c>
      <c r="D151" s="190" t="s">
        <v>543</v>
      </c>
      <c r="E151" s="190">
        <v>1</v>
      </c>
      <c r="F151" s="190"/>
      <c r="G151" s="190"/>
      <c r="H151" s="190"/>
      <c r="I151" s="223">
        <v>0</v>
      </c>
      <c r="J151" s="190"/>
      <c r="K151" s="224">
        <f t="shared" si="6"/>
        <v>0</v>
      </c>
    </row>
    <row r="152" spans="1:11" ht="12">
      <c r="A152" s="187" t="s">
        <v>611</v>
      </c>
      <c r="B152" s="190">
        <v>114375406</v>
      </c>
      <c r="C152" s="189" t="s">
        <v>725</v>
      </c>
      <c r="D152" s="190" t="s">
        <v>543</v>
      </c>
      <c r="E152" s="190">
        <v>4</v>
      </c>
      <c r="F152" s="190"/>
      <c r="G152" s="190"/>
      <c r="H152" s="190"/>
      <c r="I152" s="223">
        <v>0</v>
      </c>
      <c r="J152" s="190"/>
      <c r="K152" s="224">
        <f t="shared" si="6"/>
        <v>0</v>
      </c>
    </row>
    <row r="153" spans="1:11" ht="12">
      <c r="A153" s="187" t="s">
        <v>613</v>
      </c>
      <c r="B153" s="190">
        <v>246100101</v>
      </c>
      <c r="C153" s="189" t="s">
        <v>726</v>
      </c>
      <c r="D153" s="190" t="s">
        <v>543</v>
      </c>
      <c r="E153" s="190">
        <v>2</v>
      </c>
      <c r="F153" s="190"/>
      <c r="G153" s="190"/>
      <c r="H153" s="190"/>
      <c r="I153" s="223">
        <v>0</v>
      </c>
      <c r="J153" s="190"/>
      <c r="K153" s="224">
        <f t="shared" si="6"/>
        <v>0</v>
      </c>
    </row>
    <row r="154" spans="1:11" ht="12">
      <c r="A154" s="187" t="s">
        <v>615</v>
      </c>
      <c r="B154" s="190">
        <v>820603863</v>
      </c>
      <c r="C154" s="189" t="s">
        <v>727</v>
      </c>
      <c r="D154" s="195" t="s">
        <v>102</v>
      </c>
      <c r="E154" s="195">
        <v>30</v>
      </c>
      <c r="F154" s="195"/>
      <c r="G154" s="195"/>
      <c r="H154" s="195"/>
      <c r="I154" s="191">
        <v>0</v>
      </c>
      <c r="J154" s="195"/>
      <c r="K154" s="192">
        <f>I154*1.05*E154</f>
        <v>0</v>
      </c>
    </row>
    <row r="155" spans="1:11" ht="12">
      <c r="A155" s="187" t="s">
        <v>616</v>
      </c>
      <c r="B155" s="190">
        <v>8161121100</v>
      </c>
      <c r="C155" s="189" t="s">
        <v>728</v>
      </c>
      <c r="D155" s="195" t="s">
        <v>102</v>
      </c>
      <c r="E155" s="195">
        <v>150</v>
      </c>
      <c r="F155" s="195"/>
      <c r="G155" s="195"/>
      <c r="H155" s="195"/>
      <c r="I155" s="191">
        <v>0</v>
      </c>
      <c r="J155" s="195"/>
      <c r="K155" s="192">
        <f>I155*1.05*E155</f>
        <v>0</v>
      </c>
    </row>
    <row r="156" spans="1:11" ht="12">
      <c r="A156" s="187" t="s">
        <v>618</v>
      </c>
      <c r="B156" s="190">
        <v>816739309</v>
      </c>
      <c r="C156" s="189" t="s">
        <v>729</v>
      </c>
      <c r="D156" s="195" t="s">
        <v>102</v>
      </c>
      <c r="E156" s="195">
        <v>45</v>
      </c>
      <c r="F156" s="195"/>
      <c r="G156" s="195"/>
      <c r="H156" s="195"/>
      <c r="I156" s="191">
        <v>0</v>
      </c>
      <c r="J156" s="195"/>
      <c r="K156" s="192">
        <f>I156*1.05*E156</f>
        <v>0</v>
      </c>
    </row>
    <row r="157" spans="1:11" ht="12">
      <c r="A157" s="187" t="s">
        <v>620</v>
      </c>
      <c r="B157" s="190"/>
      <c r="C157" s="189"/>
      <c r="D157" s="190"/>
      <c r="E157" s="190"/>
      <c r="F157" s="190"/>
      <c r="G157" s="190"/>
      <c r="H157" s="190"/>
      <c r="I157" s="223"/>
      <c r="J157" s="190"/>
      <c r="K157" s="224"/>
    </row>
    <row r="158" spans="1:11" ht="12">
      <c r="A158" s="187" t="s">
        <v>622</v>
      </c>
      <c r="B158" s="190"/>
      <c r="C158" s="189" t="s">
        <v>730</v>
      </c>
      <c r="D158" s="190"/>
      <c r="E158" s="190"/>
      <c r="F158" s="190"/>
      <c r="G158" s="190"/>
      <c r="H158" s="190"/>
      <c r="I158" s="223"/>
      <c r="J158" s="190"/>
      <c r="K158" s="224">
        <f>SUM(K110:K157)</f>
        <v>0</v>
      </c>
    </row>
    <row r="159" spans="1:11" ht="12">
      <c r="A159" s="187" t="s">
        <v>623</v>
      </c>
      <c r="B159" s="190"/>
      <c r="C159" s="189"/>
      <c r="D159" s="190"/>
      <c r="E159" s="190"/>
      <c r="F159" s="190"/>
      <c r="G159" s="190"/>
      <c r="H159" s="190"/>
      <c r="I159" s="223"/>
      <c r="J159" s="190"/>
      <c r="K159" s="224"/>
    </row>
    <row r="160" spans="1:11" ht="12.75">
      <c r="A160" s="187" t="s">
        <v>625</v>
      </c>
      <c r="B160" s="190"/>
      <c r="C160" s="237" t="s">
        <v>731</v>
      </c>
      <c r="D160" s="238" t="s">
        <v>157</v>
      </c>
      <c r="E160" s="238">
        <v>5</v>
      </c>
      <c r="F160" s="238"/>
      <c r="G160" s="238"/>
      <c r="H160" s="238"/>
      <c r="I160" s="239">
        <f>K158</f>
        <v>0</v>
      </c>
      <c r="J160" s="240"/>
      <c r="K160" s="241">
        <f>I160*0.05</f>
        <v>0</v>
      </c>
    </row>
    <row r="161" spans="1:11" ht="12.75" thickBot="1">
      <c r="A161" s="187" t="s">
        <v>627</v>
      </c>
      <c r="B161" s="190"/>
      <c r="C161" s="189"/>
      <c r="D161" s="190"/>
      <c r="E161" s="190"/>
      <c r="F161" s="190"/>
      <c r="G161" s="190"/>
      <c r="H161" s="190"/>
      <c r="I161" s="223"/>
      <c r="J161" s="190"/>
      <c r="K161" s="242"/>
    </row>
    <row r="162" spans="1:11" ht="13.5" thickBot="1">
      <c r="A162" s="187" t="s">
        <v>629</v>
      </c>
      <c r="B162" s="243"/>
      <c r="C162" s="244" t="s">
        <v>732</v>
      </c>
      <c r="D162" s="245"/>
      <c r="E162" s="245"/>
      <c r="F162" s="245"/>
      <c r="G162" s="245"/>
      <c r="H162" s="245"/>
      <c r="I162" s="246"/>
      <c r="J162" s="247"/>
      <c r="K162" s="248">
        <f>K158+K160</f>
        <v>0</v>
      </c>
    </row>
    <row r="163" spans="1:11" ht="12">
      <c r="A163" s="187" t="s">
        <v>631</v>
      </c>
      <c r="B163" s="190"/>
      <c r="C163" s="189"/>
      <c r="D163" s="195"/>
      <c r="E163" s="195"/>
      <c r="F163" s="195"/>
      <c r="G163" s="195"/>
      <c r="H163" s="195"/>
      <c r="I163" s="191"/>
      <c r="J163" s="195"/>
      <c r="K163" s="192"/>
    </row>
    <row r="164" spans="1:11" ht="12">
      <c r="A164" s="187" t="s">
        <v>633</v>
      </c>
      <c r="B164" s="190"/>
      <c r="C164" s="189"/>
      <c r="D164" s="190"/>
      <c r="E164" s="190"/>
      <c r="F164" s="190"/>
      <c r="G164" s="190"/>
      <c r="H164" s="190"/>
      <c r="I164" s="223"/>
      <c r="J164" s="190"/>
      <c r="K164" s="224"/>
    </row>
    <row r="165" spans="1:11" ht="12">
      <c r="A165" s="187" t="s">
        <v>635</v>
      </c>
      <c r="B165" s="190"/>
      <c r="C165" s="189"/>
      <c r="D165" s="190"/>
      <c r="E165" s="190"/>
      <c r="F165" s="190"/>
      <c r="G165" s="190"/>
      <c r="H165" s="190"/>
      <c r="I165" s="223"/>
      <c r="J165" s="190"/>
      <c r="K165" s="224"/>
    </row>
    <row r="166" spans="1:11" ht="12">
      <c r="A166" s="187" t="s">
        <v>636</v>
      </c>
      <c r="B166" s="190"/>
      <c r="C166" s="189"/>
      <c r="D166" s="195"/>
      <c r="E166" s="195"/>
      <c r="F166" s="195"/>
      <c r="G166" s="195"/>
      <c r="H166" s="195"/>
      <c r="I166" s="191"/>
      <c r="J166" s="195"/>
      <c r="K166" s="192"/>
    </row>
    <row r="167" spans="1:11" ht="12">
      <c r="A167" s="187" t="s">
        <v>637</v>
      </c>
      <c r="B167" s="190"/>
      <c r="C167" s="189"/>
      <c r="D167" s="190"/>
      <c r="E167" s="190"/>
      <c r="F167" s="190"/>
      <c r="G167" s="190"/>
      <c r="H167" s="190"/>
      <c r="I167" s="223"/>
      <c r="J167" s="190"/>
      <c r="K167" s="224"/>
    </row>
    <row r="168" spans="1:11" ht="12">
      <c r="A168" s="187" t="s">
        <v>639</v>
      </c>
      <c r="B168" s="190"/>
      <c r="C168" s="189"/>
      <c r="D168" s="190"/>
      <c r="E168" s="190"/>
      <c r="F168" s="190"/>
      <c r="G168" s="190"/>
      <c r="H168" s="190"/>
      <c r="I168" s="223"/>
      <c r="J168" s="190"/>
      <c r="K168" s="224"/>
    </row>
    <row r="169" spans="1:11" ht="12">
      <c r="A169" s="187" t="s">
        <v>641</v>
      </c>
      <c r="B169" s="190"/>
      <c r="C169" s="189"/>
      <c r="D169" s="190"/>
      <c r="E169" s="190"/>
      <c r="F169" s="190"/>
      <c r="G169" s="190"/>
      <c r="H169" s="190"/>
      <c r="I169" s="223"/>
      <c r="J169" s="190"/>
      <c r="K169" s="224"/>
    </row>
    <row r="170" spans="1:11" ht="12">
      <c r="A170" s="187" t="s">
        <v>643</v>
      </c>
      <c r="B170" s="190"/>
      <c r="C170" s="189"/>
      <c r="D170" s="190"/>
      <c r="E170" s="190"/>
      <c r="F170" s="190"/>
      <c r="G170" s="190"/>
      <c r="H170" s="190"/>
      <c r="I170" s="223"/>
      <c r="J170" s="190"/>
      <c r="K170" s="224"/>
    </row>
    <row r="171" spans="1:11" ht="12.75">
      <c r="A171" s="187" t="s">
        <v>645</v>
      </c>
      <c r="B171" s="190"/>
      <c r="C171" s="237"/>
      <c r="D171" s="238"/>
      <c r="E171" s="238"/>
      <c r="F171" s="238"/>
      <c r="G171" s="238"/>
      <c r="H171" s="238"/>
      <c r="I171" s="239"/>
      <c r="J171" s="240"/>
      <c r="K171" s="241"/>
    </row>
    <row r="172" spans="1:11" ht="12">
      <c r="A172" s="187" t="s">
        <v>649</v>
      </c>
      <c r="B172" s="190"/>
      <c r="C172" s="189"/>
      <c r="D172" s="190"/>
      <c r="E172" s="190"/>
      <c r="F172" s="190"/>
      <c r="G172" s="190"/>
      <c r="H172" s="190"/>
      <c r="I172" s="223"/>
      <c r="J172" s="190"/>
      <c r="K172" s="224"/>
    </row>
    <row r="173" spans="1:11" ht="12">
      <c r="A173" s="187" t="s">
        <v>651</v>
      </c>
      <c r="B173" s="190"/>
      <c r="C173" s="189"/>
      <c r="D173" s="190"/>
      <c r="E173" s="190"/>
      <c r="F173" s="190"/>
      <c r="G173" s="190"/>
      <c r="H173" s="190"/>
      <c r="I173" s="223"/>
      <c r="J173" s="190"/>
      <c r="K173" s="224"/>
    </row>
    <row r="174" spans="1:11" ht="12.75">
      <c r="A174" s="187" t="s">
        <v>653</v>
      </c>
      <c r="B174" s="190"/>
      <c r="C174" s="237"/>
      <c r="D174" s="238"/>
      <c r="E174" s="238"/>
      <c r="F174" s="238"/>
      <c r="G174" s="238"/>
      <c r="H174" s="238"/>
      <c r="I174" s="249"/>
      <c r="J174" s="238"/>
      <c r="K174" s="241"/>
    </row>
    <row r="175" spans="1:11" ht="12.75" thickBot="1">
      <c r="A175" s="206"/>
      <c r="B175" s="207"/>
      <c r="C175" s="234"/>
      <c r="D175" s="208"/>
      <c r="E175" s="208"/>
      <c r="F175" s="208"/>
      <c r="G175" s="208"/>
      <c r="H175" s="208"/>
      <c r="I175" s="235"/>
      <c r="J175" s="208"/>
      <c r="K175" s="236"/>
    </row>
    <row r="176" spans="1:11" ht="10.5">
      <c r="A176" s="169" t="s">
        <v>525</v>
      </c>
      <c r="B176" s="170"/>
      <c r="C176" s="171"/>
      <c r="D176" s="170" t="s">
        <v>526</v>
      </c>
      <c r="E176" s="170"/>
      <c r="F176" s="170"/>
      <c r="G176" s="170"/>
      <c r="H176" s="170"/>
      <c r="I176" s="170" t="s">
        <v>527</v>
      </c>
      <c r="J176" s="170"/>
      <c r="K176" s="172"/>
    </row>
    <row r="177" spans="1:11" ht="10.5">
      <c r="A177" s="173" t="s">
        <v>528</v>
      </c>
      <c r="K177" s="174"/>
    </row>
    <row r="178" spans="1:11" ht="16.5" thickBot="1">
      <c r="A178" s="250"/>
      <c r="B178" s="251"/>
      <c r="C178" s="252" t="s">
        <v>733</v>
      </c>
      <c r="D178" s="253"/>
      <c r="E178" s="253"/>
      <c r="F178" s="253"/>
      <c r="G178" s="253"/>
      <c r="H178" s="253"/>
      <c r="I178" s="253"/>
      <c r="J178" s="253"/>
      <c r="K178" s="254"/>
    </row>
    <row r="179" spans="1:11" ht="12">
      <c r="A179" s="218"/>
      <c r="B179" s="255"/>
      <c r="C179" s="219"/>
      <c r="D179" s="219"/>
      <c r="E179" s="219"/>
      <c r="F179" s="219"/>
      <c r="G179" s="219"/>
      <c r="H179" s="219"/>
      <c r="I179" s="219"/>
      <c r="J179" s="219"/>
      <c r="K179" s="220"/>
    </row>
    <row r="180" spans="1:11" ht="12.75">
      <c r="A180" s="256"/>
      <c r="B180" s="195"/>
      <c r="C180" s="257" t="s">
        <v>734</v>
      </c>
      <c r="D180" s="195"/>
      <c r="E180" s="195"/>
      <c r="F180" s="195"/>
      <c r="G180" s="195"/>
      <c r="H180" s="195"/>
      <c r="I180" s="195" t="s">
        <v>538</v>
      </c>
      <c r="J180" s="195"/>
      <c r="K180" s="258" t="s">
        <v>735</v>
      </c>
    </row>
    <row r="181" spans="1:11" ht="10.5">
      <c r="A181" s="256"/>
      <c r="B181" s="195"/>
      <c r="C181" s="195"/>
      <c r="D181" s="195"/>
      <c r="E181" s="195"/>
      <c r="F181" s="195"/>
      <c r="G181" s="195"/>
      <c r="H181" s="195"/>
      <c r="I181" s="195"/>
      <c r="J181" s="195"/>
      <c r="K181" s="258" t="s">
        <v>691</v>
      </c>
    </row>
    <row r="182" spans="1:11" ht="10.5">
      <c r="A182" s="256"/>
      <c r="B182" s="195"/>
      <c r="C182" s="195"/>
      <c r="D182" s="195"/>
      <c r="E182" s="195"/>
      <c r="F182" s="195"/>
      <c r="G182" s="195"/>
      <c r="H182" s="195"/>
      <c r="I182" s="195"/>
      <c r="J182" s="195"/>
      <c r="K182" s="258"/>
    </row>
    <row r="183" spans="1:11" ht="10.5">
      <c r="A183" s="256" t="s">
        <v>736</v>
      </c>
      <c r="B183" s="195"/>
      <c r="C183" s="195"/>
      <c r="D183" s="195"/>
      <c r="E183" s="195"/>
      <c r="F183" s="195"/>
      <c r="G183" s="195"/>
      <c r="H183" s="195"/>
      <c r="I183" s="195"/>
      <c r="J183" s="195"/>
      <c r="K183" s="258"/>
    </row>
    <row r="184" spans="1:11" ht="12">
      <c r="A184" s="256"/>
      <c r="B184" s="259" t="s">
        <v>737</v>
      </c>
      <c r="C184" s="190"/>
      <c r="D184" s="190"/>
      <c r="E184" s="190"/>
      <c r="F184" s="190"/>
      <c r="G184" s="190"/>
      <c r="H184" s="190"/>
      <c r="I184" s="223"/>
      <c r="J184" s="223"/>
      <c r="K184" s="224"/>
    </row>
    <row r="185" spans="1:11" ht="12">
      <c r="A185" s="256"/>
      <c r="B185" s="259" t="s">
        <v>738</v>
      </c>
      <c r="C185" s="190"/>
      <c r="D185" s="190"/>
      <c r="E185" s="190"/>
      <c r="F185" s="190"/>
      <c r="G185" s="190"/>
      <c r="H185" s="190"/>
      <c r="I185" s="223"/>
      <c r="J185" s="223"/>
      <c r="K185" s="224"/>
    </row>
    <row r="186" spans="1:11" ht="12">
      <c r="A186" s="256"/>
      <c r="B186" s="259" t="s">
        <v>739</v>
      </c>
      <c r="C186" s="190"/>
      <c r="D186" s="190"/>
      <c r="E186" s="190"/>
      <c r="F186" s="190"/>
      <c r="G186" s="190"/>
      <c r="H186" s="190"/>
      <c r="I186" s="223"/>
      <c r="J186" s="223"/>
      <c r="K186" s="224"/>
    </row>
    <row r="187" spans="1:11" ht="12">
      <c r="A187" s="256"/>
      <c r="B187" s="259" t="s">
        <v>740</v>
      </c>
      <c r="C187" s="190"/>
      <c r="D187" s="190"/>
      <c r="E187" s="190"/>
      <c r="F187" s="190"/>
      <c r="G187" s="190"/>
      <c r="H187" s="190"/>
      <c r="I187" s="223"/>
      <c r="J187" s="223"/>
      <c r="K187" s="224"/>
    </row>
    <row r="188" spans="1:11" ht="12">
      <c r="A188" s="256"/>
      <c r="B188" s="259" t="s">
        <v>741</v>
      </c>
      <c r="C188" s="190"/>
      <c r="D188" s="190"/>
      <c r="E188" s="190"/>
      <c r="F188" s="190"/>
      <c r="G188" s="190"/>
      <c r="H188" s="190"/>
      <c r="I188" s="223"/>
      <c r="J188" s="223"/>
      <c r="K188" s="224"/>
    </row>
    <row r="189" spans="1:11" ht="12">
      <c r="A189" s="256"/>
      <c r="B189" s="259" t="s">
        <v>742</v>
      </c>
      <c r="C189" s="190"/>
      <c r="D189" s="190"/>
      <c r="E189" s="190"/>
      <c r="F189" s="190"/>
      <c r="G189" s="190"/>
      <c r="H189" s="190"/>
      <c r="I189" s="223"/>
      <c r="J189" s="223"/>
      <c r="K189" s="224"/>
    </row>
    <row r="190" spans="1:11" ht="12">
      <c r="A190" s="256"/>
      <c r="B190" s="259" t="s">
        <v>743</v>
      </c>
      <c r="C190" s="190"/>
      <c r="D190" s="190"/>
      <c r="E190" s="190"/>
      <c r="F190" s="190"/>
      <c r="G190" s="190"/>
      <c r="H190" s="190"/>
      <c r="I190" s="223"/>
      <c r="J190" s="223"/>
      <c r="K190" s="224"/>
    </row>
    <row r="191" spans="1:11" ht="12">
      <c r="A191" s="256"/>
      <c r="B191" s="259" t="s">
        <v>744</v>
      </c>
      <c r="C191" s="190"/>
      <c r="D191" s="190"/>
      <c r="E191" s="190"/>
      <c r="F191" s="190"/>
      <c r="G191" s="190"/>
      <c r="H191" s="190"/>
      <c r="I191" s="223"/>
      <c r="J191" s="223"/>
      <c r="K191" s="224"/>
    </row>
    <row r="192" spans="1:11" ht="12">
      <c r="A192" s="256"/>
      <c r="B192" s="259" t="s">
        <v>745</v>
      </c>
      <c r="C192" s="190"/>
      <c r="D192" s="190"/>
      <c r="E192" s="190"/>
      <c r="F192" s="190"/>
      <c r="G192" s="190"/>
      <c r="H192" s="190"/>
      <c r="I192" s="223"/>
      <c r="J192" s="223"/>
      <c r="K192" s="224"/>
    </row>
    <row r="193" spans="1:11" ht="12">
      <c r="A193" s="256"/>
      <c r="B193" s="259" t="s">
        <v>746</v>
      </c>
      <c r="C193" s="190"/>
      <c r="D193" s="190"/>
      <c r="E193" s="190"/>
      <c r="F193" s="190"/>
      <c r="G193" s="190"/>
      <c r="H193" s="190"/>
      <c r="I193" s="223"/>
      <c r="J193" s="223"/>
      <c r="K193" s="224"/>
    </row>
    <row r="194" spans="1:11" ht="12">
      <c r="A194" s="256"/>
      <c r="B194" s="190" t="s">
        <v>747</v>
      </c>
      <c r="C194" s="190"/>
      <c r="D194" s="190"/>
      <c r="E194" s="190"/>
      <c r="F194" s="190"/>
      <c r="G194" s="190"/>
      <c r="H194" s="190"/>
      <c r="I194" s="249"/>
      <c r="J194" s="223"/>
      <c r="K194" s="224"/>
    </row>
    <row r="195" spans="1:11" ht="12">
      <c r="A195" s="256"/>
      <c r="B195" s="190"/>
      <c r="C195" s="190" t="s">
        <v>748</v>
      </c>
      <c r="D195" s="190"/>
      <c r="E195" s="190"/>
      <c r="F195" s="190"/>
      <c r="G195" s="190"/>
      <c r="H195" s="190"/>
      <c r="I195" s="249">
        <f>I184+I185</f>
        <v>0</v>
      </c>
      <c r="J195" s="223"/>
      <c r="K195" s="260">
        <f>SUM(K186:K194)</f>
        <v>0</v>
      </c>
    </row>
    <row r="196" spans="1:11" ht="12">
      <c r="A196" s="256"/>
      <c r="B196" s="190"/>
      <c r="C196" s="190" t="s">
        <v>749</v>
      </c>
      <c r="D196" s="190"/>
      <c r="E196" s="190"/>
      <c r="F196" s="190"/>
      <c r="G196" s="190"/>
      <c r="H196" s="190"/>
      <c r="I196" s="249"/>
      <c r="J196" s="223"/>
      <c r="K196" s="260"/>
    </row>
    <row r="197" spans="1:11" ht="12">
      <c r="A197" s="256"/>
      <c r="B197" s="190"/>
      <c r="C197" s="190"/>
      <c r="D197" s="190"/>
      <c r="E197" s="190"/>
      <c r="F197" s="190"/>
      <c r="G197" s="190"/>
      <c r="H197" s="190"/>
      <c r="I197" s="223"/>
      <c r="J197" s="249">
        <f>I195+K195</f>
        <v>0</v>
      </c>
      <c r="K197" s="224"/>
    </row>
    <row r="198" spans="1:11" ht="12">
      <c r="A198" s="256"/>
      <c r="B198" s="190"/>
      <c r="C198" s="190" t="s">
        <v>750</v>
      </c>
      <c r="D198" s="190"/>
      <c r="E198" s="190"/>
      <c r="F198" s="190"/>
      <c r="G198" s="190"/>
      <c r="H198" s="190"/>
      <c r="I198" s="223"/>
      <c r="J198" s="249"/>
      <c r="K198" s="224"/>
    </row>
    <row r="199" spans="1:11" ht="12">
      <c r="A199" s="256"/>
      <c r="B199" s="190"/>
      <c r="C199" s="190"/>
      <c r="D199" s="190"/>
      <c r="E199" s="190"/>
      <c r="F199" s="190"/>
      <c r="G199" s="190"/>
      <c r="H199" s="190"/>
      <c r="I199" s="223"/>
      <c r="J199" s="223"/>
      <c r="K199" s="224"/>
    </row>
    <row r="200" spans="1:11" ht="12">
      <c r="A200" s="256" t="s">
        <v>751</v>
      </c>
      <c r="B200" s="195"/>
      <c r="C200" s="195"/>
      <c r="D200" s="190"/>
      <c r="E200" s="190"/>
      <c r="F200" s="190"/>
      <c r="G200" s="190"/>
      <c r="H200" s="190"/>
      <c r="I200" s="223"/>
      <c r="J200" s="223"/>
      <c r="K200" s="224"/>
    </row>
    <row r="201" spans="1:11" ht="12">
      <c r="A201" s="256"/>
      <c r="B201" s="259" t="s">
        <v>752</v>
      </c>
      <c r="C201" s="190"/>
      <c r="D201" s="190"/>
      <c r="E201" s="190"/>
      <c r="F201" s="190"/>
      <c r="G201" s="190"/>
      <c r="H201" s="190"/>
      <c r="I201" s="223"/>
      <c r="J201" s="223"/>
      <c r="K201" s="224"/>
    </row>
    <row r="202" spans="1:11" ht="12">
      <c r="A202" s="256"/>
      <c r="B202" s="259" t="s">
        <v>753</v>
      </c>
      <c r="C202" s="190"/>
      <c r="D202" s="190"/>
      <c r="E202" s="190"/>
      <c r="F202" s="190"/>
      <c r="G202" s="190"/>
      <c r="H202" s="190"/>
      <c r="I202" s="223"/>
      <c r="J202" s="223"/>
      <c r="K202" s="224"/>
    </row>
    <row r="203" spans="1:11" ht="12">
      <c r="A203" s="256"/>
      <c r="B203" s="259" t="s">
        <v>754</v>
      </c>
      <c r="C203" s="190"/>
      <c r="D203" s="190"/>
      <c r="E203" s="190"/>
      <c r="F203" s="190"/>
      <c r="G203" s="190"/>
      <c r="H203" s="190"/>
      <c r="I203" s="223"/>
      <c r="J203" s="223"/>
      <c r="K203" s="224"/>
    </row>
    <row r="204" spans="1:11" ht="12">
      <c r="A204" s="256"/>
      <c r="B204" s="259" t="s">
        <v>755</v>
      </c>
      <c r="C204" s="190"/>
      <c r="D204" s="190"/>
      <c r="E204" s="190"/>
      <c r="F204" s="190"/>
      <c r="G204" s="190"/>
      <c r="H204" s="190"/>
      <c r="I204" s="223"/>
      <c r="J204" s="223"/>
      <c r="K204" s="224"/>
    </row>
    <row r="205" spans="1:11" ht="12">
      <c r="A205" s="256"/>
      <c r="B205" s="190"/>
      <c r="C205" s="190"/>
      <c r="D205" s="190"/>
      <c r="E205" s="190"/>
      <c r="F205" s="190"/>
      <c r="G205" s="190"/>
      <c r="H205" s="190"/>
      <c r="I205" s="223"/>
      <c r="J205" s="223"/>
      <c r="K205" s="224"/>
    </row>
    <row r="206" spans="1:11" ht="12">
      <c r="A206" s="256"/>
      <c r="B206" s="190"/>
      <c r="C206" s="190" t="s">
        <v>756</v>
      </c>
      <c r="D206" s="190"/>
      <c r="E206" s="190"/>
      <c r="F206" s="190"/>
      <c r="G206" s="190"/>
      <c r="H206" s="190"/>
      <c r="I206" s="223"/>
      <c r="J206" s="223"/>
      <c r="K206" s="260">
        <f>SUM(K201:K205)</f>
        <v>0</v>
      </c>
    </row>
    <row r="207" spans="1:11" ht="12">
      <c r="A207" s="256"/>
      <c r="B207" s="190"/>
      <c r="C207" s="190"/>
      <c r="D207" s="190"/>
      <c r="E207" s="190"/>
      <c r="F207" s="190"/>
      <c r="G207" s="190"/>
      <c r="H207" s="190"/>
      <c r="I207" s="223"/>
      <c r="J207" s="223"/>
      <c r="K207" s="260"/>
    </row>
    <row r="208" spans="1:11" ht="12">
      <c r="A208" s="256"/>
      <c r="B208" s="190"/>
      <c r="C208" s="190"/>
      <c r="D208" s="190"/>
      <c r="E208" s="190"/>
      <c r="F208" s="190"/>
      <c r="G208" s="190"/>
      <c r="H208" s="190"/>
      <c r="I208" s="223"/>
      <c r="J208" s="223"/>
      <c r="K208" s="260"/>
    </row>
    <row r="209" spans="1:11" ht="12">
      <c r="A209" s="256"/>
      <c r="B209" s="190"/>
      <c r="C209" s="190"/>
      <c r="D209" s="190"/>
      <c r="E209" s="190"/>
      <c r="F209" s="190"/>
      <c r="G209" s="190"/>
      <c r="H209" s="190"/>
      <c r="I209" s="223"/>
      <c r="J209" s="223"/>
      <c r="K209" s="260"/>
    </row>
    <row r="210" spans="1:11" ht="12.75" thickBot="1">
      <c r="A210" s="256"/>
      <c r="B210" s="190"/>
      <c r="C210" s="190"/>
      <c r="D210" s="190"/>
      <c r="E210" s="190"/>
      <c r="F210" s="190"/>
      <c r="G210" s="190"/>
      <c r="H210" s="190"/>
      <c r="I210" s="223"/>
      <c r="J210" s="223"/>
      <c r="K210" s="260"/>
    </row>
    <row r="211" spans="1:11" ht="10.5">
      <c r="A211" s="169" t="s">
        <v>525</v>
      </c>
      <c r="B211" s="170"/>
      <c r="C211" s="171"/>
      <c r="D211" s="170" t="s">
        <v>526</v>
      </c>
      <c r="E211" s="170"/>
      <c r="F211" s="170"/>
      <c r="G211" s="170"/>
      <c r="H211" s="170"/>
      <c r="I211" s="170" t="s">
        <v>527</v>
      </c>
      <c r="J211" s="170"/>
      <c r="K211" s="172"/>
    </row>
    <row r="212" spans="1:11" ht="10.5">
      <c r="A212" s="173" t="s">
        <v>528</v>
      </c>
      <c r="K212" s="174"/>
    </row>
    <row r="213" spans="1:11" ht="11.25" thickBot="1">
      <c r="A213" s="261"/>
      <c r="B213" s="208"/>
      <c r="C213" s="208"/>
      <c r="D213" s="208"/>
      <c r="E213" s="208"/>
      <c r="F213" s="208"/>
      <c r="G213" s="208"/>
      <c r="H213" s="208"/>
      <c r="I213" s="208"/>
      <c r="J213" s="208"/>
      <c r="K213" s="262"/>
    </row>
    <row r="214" spans="1:11" ht="12.75">
      <c r="A214" s="184"/>
      <c r="B214" s="185"/>
      <c r="C214" s="263"/>
      <c r="D214" s="185"/>
      <c r="E214" s="185"/>
      <c r="F214" s="185"/>
      <c r="G214" s="185"/>
      <c r="H214" s="185"/>
      <c r="I214" s="185"/>
      <c r="J214" s="185"/>
      <c r="K214" s="186"/>
    </row>
    <row r="215" spans="1:11" ht="12">
      <c r="A215" s="264" t="s">
        <v>757</v>
      </c>
      <c r="D215" s="195"/>
      <c r="E215" s="195"/>
      <c r="F215" s="195"/>
      <c r="G215" s="195"/>
      <c r="H215" s="195"/>
      <c r="I215" s="195"/>
      <c r="J215" s="195"/>
      <c r="K215" s="258"/>
    </row>
    <row r="216" spans="1:11" ht="12">
      <c r="A216" s="256"/>
      <c r="B216" s="190"/>
      <c r="C216" s="190"/>
      <c r="D216" s="190"/>
      <c r="E216" s="190"/>
      <c r="F216" s="190"/>
      <c r="G216" s="190"/>
      <c r="H216" s="190"/>
      <c r="I216" s="223"/>
      <c r="J216" s="223"/>
      <c r="K216" s="192"/>
    </row>
    <row r="217" spans="1:11" ht="12">
      <c r="A217" s="256"/>
      <c r="B217" s="190" t="s">
        <v>758</v>
      </c>
      <c r="C217" s="190"/>
      <c r="D217" s="190"/>
      <c r="E217" s="190"/>
      <c r="F217" s="190"/>
      <c r="G217" s="190"/>
      <c r="H217" s="190"/>
      <c r="I217" s="223"/>
      <c r="J217" s="223"/>
      <c r="K217" s="192"/>
    </row>
    <row r="218" spans="1:11" ht="12">
      <c r="A218" s="256"/>
      <c r="B218" s="190"/>
      <c r="C218" s="190"/>
      <c r="D218" s="190"/>
      <c r="E218" s="190"/>
      <c r="F218" s="190"/>
      <c r="G218" s="190"/>
      <c r="H218" s="190"/>
      <c r="I218" s="223"/>
      <c r="J218" s="223"/>
      <c r="K218" s="192"/>
    </row>
    <row r="219" spans="1:11" ht="12.75">
      <c r="A219" s="256" t="s">
        <v>759</v>
      </c>
      <c r="B219" s="259"/>
      <c r="C219" s="190"/>
      <c r="D219" s="190"/>
      <c r="E219" s="190"/>
      <c r="F219" s="190"/>
      <c r="G219" s="190"/>
      <c r="H219" s="190"/>
      <c r="I219" s="223"/>
      <c r="J219" s="223"/>
      <c r="K219" s="241">
        <f>K216+K217</f>
        <v>0</v>
      </c>
    </row>
    <row r="220" spans="1:11" ht="12">
      <c r="A220" s="256"/>
      <c r="B220" s="259"/>
      <c r="C220" s="190"/>
      <c r="D220" s="190"/>
      <c r="E220" s="190"/>
      <c r="F220" s="190"/>
      <c r="G220" s="190"/>
      <c r="H220" s="190"/>
      <c r="I220" s="223"/>
      <c r="J220" s="223"/>
      <c r="K220" s="192"/>
    </row>
    <row r="221" spans="1:11" ht="12">
      <c r="A221" s="256"/>
      <c r="B221" s="259"/>
      <c r="C221" s="190"/>
      <c r="D221" s="190"/>
      <c r="E221" s="190"/>
      <c r="F221" s="190"/>
      <c r="G221" s="190"/>
      <c r="H221" s="190"/>
      <c r="I221" s="223"/>
      <c r="J221" s="223"/>
      <c r="K221" s="192"/>
    </row>
    <row r="222" spans="1:11" ht="13.5" thickBot="1">
      <c r="A222" s="256" t="s">
        <v>760</v>
      </c>
      <c r="B222" s="259"/>
      <c r="C222" s="190"/>
      <c r="D222" s="190"/>
      <c r="E222" s="190"/>
      <c r="F222" s="190"/>
      <c r="G222" s="190"/>
      <c r="H222" s="190"/>
      <c r="I222" s="249">
        <f>I195</f>
        <v>0</v>
      </c>
      <c r="J222" s="265"/>
      <c r="K222" s="266">
        <f>K195+K206+K219</f>
        <v>0</v>
      </c>
    </row>
    <row r="223" spans="1:11" ht="12.75" thickBot="1">
      <c r="A223" s="267" t="s">
        <v>761</v>
      </c>
      <c r="B223" s="268"/>
      <c r="C223" s="269"/>
      <c r="D223" s="269"/>
      <c r="E223" s="269"/>
      <c r="F223" s="269"/>
      <c r="G223" s="269"/>
      <c r="H223" s="269"/>
      <c r="I223" s="270"/>
      <c r="J223" s="271">
        <f>I222+K222</f>
        <v>0</v>
      </c>
      <c r="K223" s="272"/>
    </row>
    <row r="224" spans="1:11" ht="12">
      <c r="A224" s="256"/>
      <c r="B224" s="259"/>
      <c r="C224" s="190"/>
      <c r="D224" s="190"/>
      <c r="E224" s="190"/>
      <c r="F224" s="190"/>
      <c r="G224" s="190"/>
      <c r="H224" s="190"/>
      <c r="I224" s="223"/>
      <c r="J224" s="273"/>
      <c r="K224" s="274"/>
    </row>
    <row r="225" spans="1:11" ht="12">
      <c r="A225" s="256"/>
      <c r="B225" s="275"/>
      <c r="C225" s="223"/>
      <c r="D225" s="190"/>
      <c r="E225" s="223"/>
      <c r="F225" s="223"/>
      <c r="G225" s="223"/>
      <c r="H225" s="223"/>
      <c r="I225" s="223"/>
      <c r="J225" s="223"/>
      <c r="K225" s="192"/>
    </row>
    <row r="226" spans="1:11" ht="12">
      <c r="A226" s="256"/>
      <c r="B226" s="259"/>
      <c r="C226" s="190"/>
      <c r="D226" s="190"/>
      <c r="E226" s="190"/>
      <c r="F226" s="190"/>
      <c r="G226" s="190"/>
      <c r="H226" s="190"/>
      <c r="I226" s="223"/>
      <c r="J226" s="223"/>
      <c r="K226" s="192"/>
    </row>
    <row r="227" spans="1:11" ht="12">
      <c r="A227" s="256"/>
      <c r="B227" s="259" t="s">
        <v>762</v>
      </c>
      <c r="C227" s="190"/>
      <c r="D227" s="190"/>
      <c r="E227" s="190"/>
      <c r="F227" s="190"/>
      <c r="G227" s="190"/>
      <c r="H227" s="190"/>
      <c r="I227" s="223"/>
      <c r="J227" s="223"/>
      <c r="K227" s="192"/>
    </row>
    <row r="228" spans="1:11" ht="12.75">
      <c r="A228" s="256"/>
      <c r="B228" s="275">
        <v>0.21</v>
      </c>
      <c r="C228" s="223"/>
      <c r="D228" s="190"/>
      <c r="E228" s="249"/>
      <c r="F228" s="223"/>
      <c r="G228" s="223"/>
      <c r="H228" s="249"/>
      <c r="I228" s="249">
        <f>J223</f>
        <v>0</v>
      </c>
      <c r="J228" s="223"/>
      <c r="K228" s="241">
        <f>I228*0.21</f>
        <v>0</v>
      </c>
    </row>
    <row r="229" spans="1:11" ht="12">
      <c r="A229" s="256"/>
      <c r="B229" s="259"/>
      <c r="C229" s="190"/>
      <c r="D229" s="190"/>
      <c r="E229" s="190"/>
      <c r="F229" s="190"/>
      <c r="G229" s="190"/>
      <c r="H229" s="190"/>
      <c r="I229" s="223"/>
      <c r="J229" s="223"/>
      <c r="K229" s="192"/>
    </row>
    <row r="230" spans="1:11" ht="12.75" thickBot="1">
      <c r="A230" s="276"/>
      <c r="B230" s="277"/>
      <c r="C230" s="278"/>
      <c r="D230" s="278"/>
      <c r="E230" s="278"/>
      <c r="F230" s="278"/>
      <c r="G230" s="278"/>
      <c r="H230" s="278"/>
      <c r="I230" s="265"/>
      <c r="J230" s="265"/>
      <c r="K230" s="279"/>
    </row>
    <row r="231" spans="1:11" ht="12.75" thickBot="1">
      <c r="A231" s="184"/>
      <c r="B231" s="280"/>
      <c r="C231" s="281"/>
      <c r="D231" s="281"/>
      <c r="E231" s="281"/>
      <c r="F231" s="281"/>
      <c r="G231" s="281"/>
      <c r="H231" s="281"/>
      <c r="I231" s="282"/>
      <c r="J231" s="282"/>
      <c r="K231" s="283"/>
    </row>
    <row r="232" spans="1:11" ht="13.5" thickBot="1">
      <c r="A232" s="284" t="s">
        <v>763</v>
      </c>
      <c r="B232" s="285"/>
      <c r="C232" s="286"/>
      <c r="D232" s="285"/>
      <c r="E232" s="285"/>
      <c r="F232" s="285"/>
      <c r="G232" s="285"/>
      <c r="H232" s="285"/>
      <c r="I232" s="287"/>
      <c r="J232" s="288"/>
      <c r="K232" s="289">
        <f>I228+K228</f>
        <v>0</v>
      </c>
    </row>
    <row r="233" spans="1:11" ht="12.75" thickBot="1">
      <c r="A233" s="276"/>
      <c r="B233" s="278"/>
      <c r="C233" s="278"/>
      <c r="D233" s="278"/>
      <c r="E233" s="278"/>
      <c r="F233" s="278"/>
      <c r="G233" s="278"/>
      <c r="H233" s="278"/>
      <c r="I233" s="278"/>
      <c r="J233" s="278"/>
      <c r="K233" s="290"/>
    </row>
    <row r="234" spans="1:11" ht="10.5">
      <c r="A234" s="184"/>
      <c r="B234" s="185"/>
      <c r="C234" s="185"/>
      <c r="D234" s="185"/>
      <c r="E234" s="185"/>
      <c r="F234" s="185"/>
      <c r="G234" s="185"/>
      <c r="H234" s="185"/>
      <c r="I234" s="185"/>
      <c r="J234" s="185"/>
      <c r="K234" s="186"/>
    </row>
    <row r="235" spans="1:11" ht="10.5">
      <c r="A235" s="256"/>
      <c r="B235" s="195"/>
      <c r="C235" s="195"/>
      <c r="D235" s="195"/>
      <c r="E235" s="195"/>
      <c r="F235" s="195"/>
      <c r="G235" s="195"/>
      <c r="H235" s="195"/>
      <c r="I235" s="195"/>
      <c r="J235" s="195"/>
      <c r="K235" s="258"/>
    </row>
    <row r="236" spans="1:11" ht="10.5">
      <c r="A236" s="256"/>
      <c r="B236" s="195"/>
      <c r="C236" s="195"/>
      <c r="D236" s="195"/>
      <c r="E236" s="195"/>
      <c r="F236" s="195"/>
      <c r="G236" s="195"/>
      <c r="H236" s="195"/>
      <c r="I236" s="195"/>
      <c r="J236" s="195"/>
      <c r="K236" s="258"/>
    </row>
    <row r="237" spans="1:11" ht="10.5">
      <c r="A237" s="256"/>
      <c r="B237" s="195"/>
      <c r="C237" s="195"/>
      <c r="D237" s="195"/>
      <c r="E237" s="195"/>
      <c r="F237" s="195"/>
      <c r="G237" s="195"/>
      <c r="H237" s="195"/>
      <c r="I237" s="195"/>
      <c r="J237" s="195"/>
      <c r="K237" s="258"/>
    </row>
    <row r="238" spans="1:11" ht="10.5">
      <c r="A238" s="256"/>
      <c r="B238" s="195"/>
      <c r="C238" s="195"/>
      <c r="D238" s="195"/>
      <c r="E238" s="195"/>
      <c r="F238" s="195"/>
      <c r="G238" s="195"/>
      <c r="H238" s="195"/>
      <c r="I238" s="195"/>
      <c r="J238" s="195"/>
      <c r="K238" s="258"/>
    </row>
    <row r="239" spans="1:11" ht="10.5">
      <c r="A239" s="256"/>
      <c r="B239" s="195"/>
      <c r="C239" s="195"/>
      <c r="D239" s="195"/>
      <c r="E239" s="195"/>
      <c r="F239" s="195"/>
      <c r="G239" s="195"/>
      <c r="H239" s="195"/>
      <c r="I239" s="195"/>
      <c r="J239" s="195"/>
      <c r="K239" s="258"/>
    </row>
    <row r="240" spans="1:11" ht="10.5">
      <c r="A240" s="256"/>
      <c r="B240" s="195"/>
      <c r="C240" s="195"/>
      <c r="D240" s="195"/>
      <c r="E240" s="195"/>
      <c r="F240" s="195"/>
      <c r="G240" s="195"/>
      <c r="H240" s="195"/>
      <c r="I240" s="195"/>
      <c r="J240" s="195"/>
      <c r="K240" s="258"/>
    </row>
    <row r="241" spans="1:11" ht="10.5">
      <c r="A241" s="256"/>
      <c r="B241" s="195"/>
      <c r="C241" s="195"/>
      <c r="D241" s="195"/>
      <c r="E241" s="195"/>
      <c r="F241" s="195"/>
      <c r="G241" s="195"/>
      <c r="H241" s="195"/>
      <c r="I241" s="195"/>
      <c r="J241" s="195"/>
      <c r="K241" s="258"/>
    </row>
    <row r="242" spans="1:11" ht="10.5">
      <c r="A242" s="256"/>
      <c r="B242" s="195"/>
      <c r="C242" s="195"/>
      <c r="D242" s="195"/>
      <c r="E242" s="195"/>
      <c r="F242" s="195"/>
      <c r="G242" s="195"/>
      <c r="H242" s="195"/>
      <c r="I242" s="195"/>
      <c r="J242" s="195"/>
      <c r="K242" s="258"/>
    </row>
    <row r="243" spans="1:11" ht="10.5">
      <c r="A243" s="256"/>
      <c r="B243" s="195"/>
      <c r="C243" s="195"/>
      <c r="D243" s="195"/>
      <c r="E243" s="195"/>
      <c r="F243" s="195"/>
      <c r="G243" s="195"/>
      <c r="H243" s="195"/>
      <c r="I243" s="195"/>
      <c r="J243" s="195"/>
      <c r="K243" s="258"/>
    </row>
    <row r="244" spans="1:11" ht="10.5">
      <c r="A244" s="256"/>
      <c r="B244" s="195"/>
      <c r="C244" s="195"/>
      <c r="D244" s="195"/>
      <c r="E244" s="195"/>
      <c r="F244" s="195"/>
      <c r="G244" s="195"/>
      <c r="H244" s="195"/>
      <c r="I244" s="195"/>
      <c r="J244" s="195"/>
      <c r="K244" s="258"/>
    </row>
    <row r="245" spans="1:11" ht="11.25" thickBot="1">
      <c r="A245" s="261"/>
      <c r="B245" s="208"/>
      <c r="C245" s="208"/>
      <c r="D245" s="208"/>
      <c r="E245" s="208"/>
      <c r="F245" s="208"/>
      <c r="G245" s="208"/>
      <c r="H245" s="208"/>
      <c r="I245" s="208"/>
      <c r="J245" s="208"/>
      <c r="K245" s="262"/>
    </row>
  </sheetData>
  <sheetProtection/>
  <mergeCells count="2">
    <mergeCell ref="D1:H1"/>
    <mergeCell ref="D35:H3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Nitka Radek</dc:creator>
  <cp:keywords/>
  <dc:description/>
  <cp:lastModifiedBy>Pytlíková Jarmila</cp:lastModifiedBy>
  <cp:lastPrinted>2019-06-08T13:06:51Z</cp:lastPrinted>
  <dcterms:created xsi:type="dcterms:W3CDTF">2019-06-24T08:02:12Z</dcterms:created>
  <dcterms:modified xsi:type="dcterms:W3CDTF">2019-06-24T10:44:44Z</dcterms:modified>
  <cp:category/>
  <cp:version/>
  <cp:contentType/>
  <cp:contentStatus/>
</cp:coreProperties>
</file>