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oje\Z A K Á Z K Y\"/>
    </mc:Choice>
  </mc:AlternateContent>
  <bookViews>
    <workbookView xWindow="0" yWindow="0" windowWidth="28800" windowHeight="13575" firstSheet="1" activeTab="1"/>
  </bookViews>
  <sheets>
    <sheet name="Rekapitulace stavby" sheetId="1" state="veryHidden" r:id="rId1"/>
    <sheet name="2019_04_NR - Oprava montá..." sheetId="2" r:id="rId2"/>
  </sheets>
  <definedNames>
    <definedName name="_xlnm._FilterDatabase" localSheetId="1" hidden="1">'2019_04_NR - Oprava montá...'!$C$85:$K$136</definedName>
    <definedName name="_xlnm.Print_Titles" localSheetId="1">'2019_04_NR - Oprava montá...'!$85:$85</definedName>
    <definedName name="_xlnm.Print_Titles" localSheetId="0">'Rekapitulace stavby'!$52:$52</definedName>
    <definedName name="_xlnm.Print_Area" localSheetId="1">'2019_04_NR - Oprava montá...'!$C$75:$K$136</definedName>
    <definedName name="_xlnm.Print_Area" localSheetId="0">'Rekapitulace stavby'!$D$4:$AO$36,'Rekapitulace stavby'!$C$42:$AQ$56</definedName>
  </definedNames>
  <calcPr calcId="162913" iterateCount="1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36" i="2"/>
  <c r="BH136" i="2"/>
  <c r="BG136" i="2"/>
  <c r="BF136" i="2"/>
  <c r="T136" i="2"/>
  <c r="R136" i="2"/>
  <c r="P136" i="2"/>
  <c r="BK136" i="2"/>
  <c r="J136" i="2"/>
  <c r="BE136" i="2"/>
  <c r="BI135" i="2"/>
  <c r="BH135" i="2"/>
  <c r="BG135" i="2"/>
  <c r="BF135" i="2"/>
  <c r="T135" i="2"/>
  <c r="R135" i="2"/>
  <c r="P135" i="2"/>
  <c r="BK135" i="2"/>
  <c r="J135" i="2"/>
  <c r="BE135" i="2"/>
  <c r="BI134" i="2"/>
  <c r="BH134" i="2"/>
  <c r="BG134" i="2"/>
  <c r="BF134" i="2"/>
  <c r="T134" i="2"/>
  <c r="R134" i="2"/>
  <c r="P134" i="2"/>
  <c r="BK134" i="2"/>
  <c r="J134" i="2"/>
  <c r="BE134" i="2"/>
  <c r="BI133" i="2"/>
  <c r="BH133" i="2"/>
  <c r="BG133" i="2"/>
  <c r="BF133" i="2"/>
  <c r="T133" i="2"/>
  <c r="R133" i="2"/>
  <c r="P133" i="2"/>
  <c r="BK133" i="2"/>
  <c r="J133" i="2"/>
  <c r="BE133" i="2"/>
  <c r="BI132" i="2"/>
  <c r="BH132" i="2"/>
  <c r="BG132" i="2"/>
  <c r="BF132" i="2"/>
  <c r="T132" i="2"/>
  <c r="R132" i="2"/>
  <c r="P132" i="2"/>
  <c r="BK132" i="2"/>
  <c r="J132" i="2"/>
  <c r="BE132" i="2"/>
  <c r="BI131" i="2"/>
  <c r="BH131" i="2"/>
  <c r="BG131" i="2"/>
  <c r="BF131" i="2"/>
  <c r="T131" i="2"/>
  <c r="R131" i="2"/>
  <c r="P131" i="2"/>
  <c r="BK131" i="2"/>
  <c r="J131" i="2"/>
  <c r="BE131" i="2"/>
  <c r="BI130" i="2"/>
  <c r="BH130" i="2"/>
  <c r="BG130" i="2"/>
  <c r="BF130" i="2"/>
  <c r="T130" i="2"/>
  <c r="R130" i="2"/>
  <c r="P130" i="2"/>
  <c r="BK130" i="2"/>
  <c r="J130" i="2"/>
  <c r="BE130" i="2"/>
  <c r="BI129" i="2"/>
  <c r="BH129" i="2"/>
  <c r="BG129" i="2"/>
  <c r="BF129" i="2"/>
  <c r="T129" i="2"/>
  <c r="R129" i="2"/>
  <c r="P129" i="2"/>
  <c r="BK129" i="2"/>
  <c r="J129" i="2"/>
  <c r="BE129" i="2"/>
  <c r="BI128" i="2"/>
  <c r="BH128" i="2"/>
  <c r="BG128" i="2"/>
  <c r="BF128" i="2"/>
  <c r="T128" i="2"/>
  <c r="R128" i="2"/>
  <c r="P128" i="2"/>
  <c r="BK128" i="2"/>
  <c r="J128" i="2"/>
  <c r="BE128" i="2"/>
  <c r="BI127" i="2"/>
  <c r="BH127" i="2"/>
  <c r="BG127" i="2"/>
  <c r="BF127" i="2"/>
  <c r="T127" i="2"/>
  <c r="R127" i="2"/>
  <c r="P127" i="2"/>
  <c r="BK127" i="2"/>
  <c r="J127" i="2"/>
  <c r="BE127" i="2"/>
  <c r="BI126" i="2"/>
  <c r="BH126" i="2"/>
  <c r="BG126" i="2"/>
  <c r="BF126" i="2"/>
  <c r="T126" i="2"/>
  <c r="T125" i="2"/>
  <c r="R126" i="2"/>
  <c r="R125" i="2"/>
  <c r="P126" i="2"/>
  <c r="P125" i="2"/>
  <c r="BK126" i="2"/>
  <c r="BK125" i="2"/>
  <c r="J125" i="2" s="1"/>
  <c r="J68" i="2" s="1"/>
  <c r="J126" i="2"/>
  <c r="BE126" i="2" s="1"/>
  <c r="BI124" i="2"/>
  <c r="BH124" i="2"/>
  <c r="BG124" i="2"/>
  <c r="BF124" i="2"/>
  <c r="T124" i="2"/>
  <c r="R124" i="2"/>
  <c r="P124" i="2"/>
  <c r="BK124" i="2"/>
  <c r="J124" i="2"/>
  <c r="BE124" i="2"/>
  <c r="BI123" i="2"/>
  <c r="BH123" i="2"/>
  <c r="BG123" i="2"/>
  <c r="BF123" i="2"/>
  <c r="T123" i="2"/>
  <c r="T122" i="2"/>
  <c r="R123" i="2"/>
  <c r="R122" i="2"/>
  <c r="P123" i="2"/>
  <c r="P122" i="2"/>
  <c r="BK123" i="2"/>
  <c r="BK122" i="2"/>
  <c r="J122" i="2" s="1"/>
  <c r="J67" i="2" s="1"/>
  <c r="J123" i="2"/>
  <c r="BE123" i="2" s="1"/>
  <c r="BI121" i="2"/>
  <c r="BH121" i="2"/>
  <c r="BG121" i="2"/>
  <c r="BF121" i="2"/>
  <c r="T121" i="2"/>
  <c r="R121" i="2"/>
  <c r="P121" i="2"/>
  <c r="BK121" i="2"/>
  <c r="J121" i="2"/>
  <c r="BE121" i="2"/>
  <c r="BI120" i="2"/>
  <c r="BH120" i="2"/>
  <c r="BG120" i="2"/>
  <c r="BF120" i="2"/>
  <c r="T120" i="2"/>
  <c r="T119" i="2"/>
  <c r="R120" i="2"/>
  <c r="R119" i="2"/>
  <c r="P120" i="2"/>
  <c r="P119" i="2"/>
  <c r="BK120" i="2"/>
  <c r="BK119" i="2"/>
  <c r="J119" i="2" s="1"/>
  <c r="J66" i="2" s="1"/>
  <c r="J120" i="2"/>
  <c r="BE120" i="2" s="1"/>
  <c r="BI118" i="2"/>
  <c r="BH118" i="2"/>
  <c r="BG118" i="2"/>
  <c r="BF118" i="2"/>
  <c r="T118" i="2"/>
  <c r="T117" i="2"/>
  <c r="R118" i="2"/>
  <c r="R117" i="2"/>
  <c r="P118" i="2"/>
  <c r="P117" i="2"/>
  <c r="BK118" i="2"/>
  <c r="BK117" i="2"/>
  <c r="J117" i="2" s="1"/>
  <c r="J65" i="2" s="1"/>
  <c r="J118" i="2"/>
  <c r="BE118" i="2" s="1"/>
  <c r="BI116" i="2"/>
  <c r="BH116" i="2"/>
  <c r="BG116" i="2"/>
  <c r="BF116" i="2"/>
  <c r="T116" i="2"/>
  <c r="R116" i="2"/>
  <c r="P116" i="2"/>
  <c r="BK116" i="2"/>
  <c r="J116" i="2"/>
  <c r="BE116" i="2"/>
  <c r="BI115" i="2"/>
  <c r="BH115" i="2"/>
  <c r="BG115" i="2"/>
  <c r="BF115" i="2"/>
  <c r="T115" i="2"/>
  <c r="R115" i="2"/>
  <c r="P115" i="2"/>
  <c r="BK115" i="2"/>
  <c r="J115" i="2"/>
  <c r="BE115" i="2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/>
  <c r="BI112" i="2"/>
  <c r="BH112" i="2"/>
  <c r="BG112" i="2"/>
  <c r="BF112" i="2"/>
  <c r="T112" i="2"/>
  <c r="R112" i="2"/>
  <c r="P112" i="2"/>
  <c r="BK112" i="2"/>
  <c r="J112" i="2"/>
  <c r="BE112" i="2"/>
  <c r="BI111" i="2"/>
  <c r="BH111" i="2"/>
  <c r="BG111" i="2"/>
  <c r="BF111" i="2"/>
  <c r="T111" i="2"/>
  <c r="R111" i="2"/>
  <c r="P111" i="2"/>
  <c r="BK111" i="2"/>
  <c r="J111" i="2"/>
  <c r="BE111" i="2"/>
  <c r="BI110" i="2"/>
  <c r="BH110" i="2"/>
  <c r="BG110" i="2"/>
  <c r="BF110" i="2"/>
  <c r="T110" i="2"/>
  <c r="R110" i="2"/>
  <c r="P110" i="2"/>
  <c r="BK110" i="2"/>
  <c r="J110" i="2"/>
  <c r="BE110" i="2"/>
  <c r="BI109" i="2"/>
  <c r="BH109" i="2"/>
  <c r="BG109" i="2"/>
  <c r="BF109" i="2"/>
  <c r="T109" i="2"/>
  <c r="T108" i="2"/>
  <c r="R109" i="2"/>
  <c r="R108" i="2"/>
  <c r="P109" i="2"/>
  <c r="P108" i="2"/>
  <c r="BK109" i="2"/>
  <c r="BK108" i="2"/>
  <c r="J108" i="2" s="1"/>
  <c r="J64" i="2" s="1"/>
  <c r="J109" i="2"/>
  <c r="BE109" i="2" s="1"/>
  <c r="BI107" i="2"/>
  <c r="BH107" i="2"/>
  <c r="BG107" i="2"/>
  <c r="BF107" i="2"/>
  <c r="T107" i="2"/>
  <c r="T106" i="2"/>
  <c r="T105" i="2" s="1"/>
  <c r="R107" i="2"/>
  <c r="R106" i="2" s="1"/>
  <c r="R105" i="2" s="1"/>
  <c r="P107" i="2"/>
  <c r="P106" i="2"/>
  <c r="P105" i="2" s="1"/>
  <c r="BK107" i="2"/>
  <c r="BK106" i="2" s="1"/>
  <c r="J107" i="2"/>
  <c r="BE107" i="2"/>
  <c r="BI104" i="2"/>
  <c r="BH104" i="2"/>
  <c r="BG104" i="2"/>
  <c r="BF104" i="2"/>
  <c r="T104" i="2"/>
  <c r="T103" i="2"/>
  <c r="R104" i="2"/>
  <c r="R103" i="2"/>
  <c r="P104" i="2"/>
  <c r="P103" i="2"/>
  <c r="BK104" i="2"/>
  <c r="BK103" i="2"/>
  <c r="J103" i="2" s="1"/>
  <c r="J61" i="2" s="1"/>
  <c r="J104" i="2"/>
  <c r="BE104" i="2" s="1"/>
  <c r="BI102" i="2"/>
  <c r="BH102" i="2"/>
  <c r="BG102" i="2"/>
  <c r="BF102" i="2"/>
  <c r="T102" i="2"/>
  <c r="R102" i="2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100" i="2"/>
  <c r="BH100" i="2"/>
  <c r="BG100" i="2"/>
  <c r="BF100" i="2"/>
  <c r="T100" i="2"/>
  <c r="R100" i="2"/>
  <c r="P100" i="2"/>
  <c r="BK100" i="2"/>
  <c r="J100" i="2"/>
  <c r="BE100" i="2"/>
  <c r="BI99" i="2"/>
  <c r="BH99" i="2"/>
  <c r="BG99" i="2"/>
  <c r="BF99" i="2"/>
  <c r="T99" i="2"/>
  <c r="T98" i="2"/>
  <c r="R99" i="2"/>
  <c r="R98" i="2"/>
  <c r="P99" i="2"/>
  <c r="P98" i="2"/>
  <c r="BK99" i="2"/>
  <c r="BK98" i="2"/>
  <c r="J98" i="2" s="1"/>
  <c r="J60" i="2" s="1"/>
  <c r="J99" i="2"/>
  <c r="BE99" i="2" s="1"/>
  <c r="BI97" i="2"/>
  <c r="BH97" i="2"/>
  <c r="BG97" i="2"/>
  <c r="BF97" i="2"/>
  <c r="T97" i="2"/>
  <c r="R97" i="2"/>
  <c r="P97" i="2"/>
  <c r="BK97" i="2"/>
  <c r="J97" i="2"/>
  <c r="BE97" i="2"/>
  <c r="BI96" i="2"/>
  <c r="BH96" i="2"/>
  <c r="BG96" i="2"/>
  <c r="BF96" i="2"/>
  <c r="T96" i="2"/>
  <c r="R96" i="2"/>
  <c r="P96" i="2"/>
  <c r="BK96" i="2"/>
  <c r="J96" i="2"/>
  <c r="BE96" i="2"/>
  <c r="BI95" i="2"/>
  <c r="BH95" i="2"/>
  <c r="BG95" i="2"/>
  <c r="BF95" i="2"/>
  <c r="T95" i="2"/>
  <c r="T94" i="2"/>
  <c r="R95" i="2"/>
  <c r="R94" i="2"/>
  <c r="P95" i="2"/>
  <c r="P94" i="2"/>
  <c r="BK95" i="2"/>
  <c r="BK94" i="2"/>
  <c r="J94" i="2" s="1"/>
  <c r="J59" i="2" s="1"/>
  <c r="J95" i="2"/>
  <c r="BE95" i="2" s="1"/>
  <c r="BI93" i="2"/>
  <c r="BH93" i="2"/>
  <c r="BG93" i="2"/>
  <c r="BF93" i="2"/>
  <c r="T93" i="2"/>
  <c r="R93" i="2"/>
  <c r="P93" i="2"/>
  <c r="BK93" i="2"/>
  <c r="J93" i="2"/>
  <c r="BE93" i="2"/>
  <c r="BI92" i="2"/>
  <c r="BH92" i="2"/>
  <c r="BG92" i="2"/>
  <c r="BF92" i="2"/>
  <c r="T92" i="2"/>
  <c r="T91" i="2"/>
  <c r="R92" i="2"/>
  <c r="R91" i="2"/>
  <c r="P92" i="2"/>
  <c r="P91" i="2"/>
  <c r="BK92" i="2"/>
  <c r="BK91" i="2"/>
  <c r="J91" i="2" s="1"/>
  <c r="J58" i="2" s="1"/>
  <c r="J92" i="2"/>
  <c r="BE92" i="2" s="1"/>
  <c r="BI90" i="2"/>
  <c r="BH90" i="2"/>
  <c r="BG90" i="2"/>
  <c r="BF90" i="2"/>
  <c r="T90" i="2"/>
  <c r="R90" i="2"/>
  <c r="P90" i="2"/>
  <c r="BK90" i="2"/>
  <c r="J90" i="2"/>
  <c r="BE90" i="2"/>
  <c r="BI89" i="2"/>
  <c r="F35" i="2"/>
  <c r="BD55" i="1" s="1"/>
  <c r="BD54" i="1" s="1"/>
  <c r="W33" i="1" s="1"/>
  <c r="BH89" i="2"/>
  <c r="F34" i="2" s="1"/>
  <c r="BC55" i="1" s="1"/>
  <c r="BC54" i="1" s="1"/>
  <c r="BG89" i="2"/>
  <c r="F33" i="2"/>
  <c r="BB55" i="1" s="1"/>
  <c r="BB54" i="1" s="1"/>
  <c r="BF89" i="2"/>
  <c r="J32" i="2" s="1"/>
  <c r="AW55" i="1" s="1"/>
  <c r="T89" i="2"/>
  <c r="T88" i="2"/>
  <c r="T87" i="2" s="1"/>
  <c r="T86" i="2" s="1"/>
  <c r="R89" i="2"/>
  <c r="R88" i="2"/>
  <c r="R87" i="2" s="1"/>
  <c r="R86" i="2" s="1"/>
  <c r="P89" i="2"/>
  <c r="P88" i="2"/>
  <c r="P87" i="2" s="1"/>
  <c r="P86" i="2" s="1"/>
  <c r="AU55" i="1" s="1"/>
  <c r="AU54" i="1" s="1"/>
  <c r="BK89" i="2"/>
  <c r="BK88" i="2" s="1"/>
  <c r="J89" i="2"/>
  <c r="BE89" i="2" s="1"/>
  <c r="F82" i="2"/>
  <c r="F80" i="2"/>
  <c r="E78" i="2"/>
  <c r="F50" i="2"/>
  <c r="F48" i="2"/>
  <c r="E46" i="2"/>
  <c r="J22" i="2"/>
  <c r="E22" i="2"/>
  <c r="J83" i="2" s="1"/>
  <c r="J51" i="2"/>
  <c r="J21" i="2"/>
  <c r="J19" i="2"/>
  <c r="E19" i="2"/>
  <c r="J82" i="2"/>
  <c r="J50" i="2"/>
  <c r="J18" i="2"/>
  <c r="J16" i="2"/>
  <c r="E16" i="2"/>
  <c r="F83" i="2" s="1"/>
  <c r="F51" i="2"/>
  <c r="J15" i="2"/>
  <c r="J10" i="2"/>
  <c r="J80" i="2" s="1"/>
  <c r="J48" i="2"/>
  <c r="AS54" i="1"/>
  <c r="L50" i="1"/>
  <c r="AM50" i="1"/>
  <c r="AM49" i="1"/>
  <c r="L49" i="1"/>
  <c r="AM47" i="1"/>
  <c r="L47" i="1"/>
  <c r="L45" i="1"/>
  <c r="L44" i="1"/>
  <c r="J31" i="2" l="1"/>
  <c r="AV55" i="1" s="1"/>
  <c r="AT55" i="1" s="1"/>
  <c r="F31" i="2"/>
  <c r="AZ55" i="1" s="1"/>
  <c r="AZ54" i="1" s="1"/>
  <c r="J106" i="2"/>
  <c r="J63" i="2" s="1"/>
  <c r="BK105" i="2"/>
  <c r="J105" i="2" s="1"/>
  <c r="J62" i="2" s="1"/>
  <c r="J88" i="2"/>
  <c r="J57" i="2" s="1"/>
  <c r="BK87" i="2"/>
  <c r="W31" i="1"/>
  <c r="AX54" i="1"/>
  <c r="W32" i="1"/>
  <c r="AY54" i="1"/>
  <c r="F32" i="2"/>
  <c r="BA55" i="1" s="1"/>
  <c r="BA54" i="1" s="1"/>
  <c r="J87" i="2" l="1"/>
  <c r="J56" i="2" s="1"/>
  <c r="BK86" i="2"/>
  <c r="J86" i="2" s="1"/>
  <c r="W29" i="1"/>
  <c r="AV54" i="1"/>
  <c r="W30" i="1"/>
  <c r="AW54" i="1"/>
  <c r="AK30" i="1" s="1"/>
  <c r="AK29" i="1" l="1"/>
  <c r="AT54" i="1"/>
  <c r="J28" i="2"/>
  <c r="J55" i="2"/>
  <c r="J37" i="2" l="1"/>
  <c r="AG55" i="1"/>
  <c r="AG54" i="1" l="1"/>
  <c r="AN55" i="1"/>
  <c r="AN54" i="1" l="1"/>
  <c r="AK26" i="1"/>
  <c r="AK35" i="1" s="1"/>
</calcChain>
</file>

<file path=xl/sharedStrings.xml><?xml version="1.0" encoding="utf-8"?>
<sst xmlns="http://schemas.openxmlformats.org/spreadsheetml/2006/main" count="871" uniqueCount="286">
  <si>
    <t>Export Komplet</t>
  </si>
  <si>
    <t/>
  </si>
  <si>
    <t>2.0</t>
  </si>
  <si>
    <t>ZAMOK</t>
  </si>
  <si>
    <t>False</t>
  </si>
  <si>
    <t>{ef65b50a-02ef-4485-a102-aef6fa81b595}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</si>
  <si>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</si>
  <si>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</si>
  <si>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</si>
  <si>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</si>
  <si>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</si>
  <si>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</si>
  <si>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</si>
  <si>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</si>
  <si>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2019_04_NR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</si>
  <si>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</si>
  <si>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</si>
  <si>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montážní jámy trolejbusy Ostrava</t>
  </si>
  <si>
    <t>KSO:</t>
  </si>
  <si>
    <t>CC-CZ:</t>
  </si>
  <si>
    <t>Místo:</t>
  </si>
  <si>
    <t xml:space="preserve"> </t>
  </si>
  <si>
    <t>Datum:</t>
  </si>
  <si>
    <t>3. 5. 2019</t>
  </si>
  <si>
    <t>Zadavatel:</t>
  </si>
  <si>
    <t>IČ:</t>
  </si>
  <si>
    <t>DPO a.s.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</si>
  <si>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</si>
  <si>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</si>
  <si>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</si>
  <si>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</si>
  <si>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</si>
  <si>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</si>
  <si>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</si>
  <si>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</si>
  <si>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</si>
  <si>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</si>
  <si>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</si>
  <si>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</si>
  <si>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</si>
  <si>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</si>
  <si>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</si>
  <si>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</si>
  <si>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</si>
  <si>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</si>
  <si>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</si>
  <si>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</si>
  <si>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</si>
  <si>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</si>
  <si>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</si>
  <si>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</si>
  <si>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</si>
  <si>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</si>
  <si>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</si>
  <si>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</si>
  <si>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</si>
  <si>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</si>
  <si>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</si>
  <si>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</si>
  <si>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</si>
  <si>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</si>
  <si>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</si>
  <si>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</si>
  <si>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</si>
  <si>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</si>
  <si>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</si>
  <si>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</si>
  <si>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</si>
  <si>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</si>
  <si>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</si>
  <si>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</si>
  <si>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</si>
  <si>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</si>
  <si>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</si>
  <si>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</si>
  <si>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</si>
  <si>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</si>
  <si>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</si>
  <si>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</si>
  <si>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</si>
  <si>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</si>
  <si>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</si>
  <si>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</si>
  <si>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</si>
  <si>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</si>
  <si>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</si>
  <si>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</si>
  <si>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</si>
  <si>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</si>
  <si>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</si>
  <si>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</si>
  <si>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</si>
  <si>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</si>
  <si>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</si>
  <si>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R1 - ZAŘÍZENÍ PRO OCHLAZOVÁNÍ STAVEB - VZT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</si>
  <si>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</si>
  <si>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</si>
  <si>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</si>
  <si>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</si>
  <si>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</si>
  <si>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</si>
  <si>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</si>
  <si>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</si>
  <si>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</si>
  <si>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</si>
  <si>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</si>
  <si>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</si>
  <si>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</si>
  <si>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</si>
  <si>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</si>
  <si>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</si>
  <si>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</si>
  <si>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</si>
  <si>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279351121</t>
  </si>
  <si>
    <t>Zřízení oboustranného bednění základových zdí</t>
  </si>
  <si>
    <t>m2</t>
  </si>
  <si>
    <t>CS ÚRS 2019 01</t>
  </si>
  <si>
    <t>4</t>
  </si>
  <si>
    <t>1904878047</t>
  </si>
  <si>
    <t>279351122</t>
  </si>
  <si>
    <t>Odstranění oboustranného bednění základových zdí</t>
  </si>
  <si>
    <t>246084575</t>
  </si>
  <si>
    <t>6</t>
  </si>
  <si>
    <t>Úpravy povrchů, podlahy a osazování výplní</t>
  </si>
  <si>
    <t>3</t>
  </si>
  <si>
    <t>612321141</t>
  </si>
  <si>
    <t>Vápenocementová omítka štuková dvouvrstvá vnitřních stěn nanášená ručně</t>
  </si>
  <si>
    <t>-1901877152</t>
  </si>
  <si>
    <t>631362021</t>
  </si>
  <si>
    <t>Výztuž mazanin svařovanými sítěmi Kari - 2vrstvy</t>
  </si>
  <si>
    <t>t</t>
  </si>
  <si>
    <t>1015382141</t>
  </si>
  <si>
    <t>9</t>
  </si>
  <si>
    <t>Ostatní konstrukce a práce, bourání</t>
  </si>
  <si>
    <t>5</t>
  </si>
  <si>
    <t>919735124</t>
  </si>
  <si>
    <t>Řezání stávajícího betonového krytu hl do 200 mm</t>
  </si>
  <si>
    <t>m</t>
  </si>
  <si>
    <t>1369834103</t>
  </si>
  <si>
    <t>961044111</t>
  </si>
  <si>
    <t>Bourání základů z betonu prostého</t>
  </si>
  <si>
    <t>m3</t>
  </si>
  <si>
    <t>682569096</t>
  </si>
  <si>
    <t>7</t>
  </si>
  <si>
    <t>985311113</t>
  </si>
  <si>
    <t>Reprofilace stěn cementovými sanačními maltami tl 30 mm</t>
  </si>
  <si>
    <t>1303254555</t>
  </si>
  <si>
    <t>997</t>
  </si>
  <si>
    <t>Přesun sutě</t>
  </si>
  <si>
    <t>8</t>
  </si>
  <si>
    <t>997013111</t>
  </si>
  <si>
    <t>Vnitrostaveništní doprava suti a vybouraných hmot pro budovy v do 6 m s použitím mechanizace</t>
  </si>
  <si>
    <t>18601596</t>
  </si>
  <si>
    <t>997013501</t>
  </si>
  <si>
    <t>Odvoz suti a vybouraných hmot na skládku nebo meziskládku do 1 km se složením</t>
  </si>
  <si>
    <t>-465852019</t>
  </si>
  <si>
    <t>10</t>
  </si>
  <si>
    <t>997013509</t>
  </si>
  <si>
    <t>Příplatek k odvozu suti a vybouraných hmot na skládku ZKD 1 km přes 1 km</t>
  </si>
  <si>
    <t>-436206075</t>
  </si>
  <si>
    <t>11</t>
  </si>
  <si>
    <t>997013801</t>
  </si>
  <si>
    <t>Poplatek za uložení na skládce (skládkovné) stavebního odpadu betonového kód odpadu 170 101</t>
  </si>
  <si>
    <t>1544128105</t>
  </si>
  <si>
    <t>998</t>
  </si>
  <si>
    <t>Přesun hmot</t>
  </si>
  <si>
    <t>12</t>
  </si>
  <si>
    <t>998011001</t>
  </si>
  <si>
    <t>Přesun hmot pro budovy zděné v do 6 m</t>
  </si>
  <si>
    <t>-728076788</t>
  </si>
  <si>
    <t>PSV</t>
  </si>
  <si>
    <t>Práce a dodávky PSV</t>
  </si>
  <si>
    <t>742</t>
  </si>
  <si>
    <t>Elektroinstalace - slaboproud</t>
  </si>
  <si>
    <t>13</t>
  </si>
  <si>
    <t>742..........R</t>
  </si>
  <si>
    <t>Demontáž a zpětná montáž elektroinstalace</t>
  </si>
  <si>
    <t>kpl</t>
  </si>
  <si>
    <t>16</t>
  </si>
  <si>
    <t>726751368</t>
  </si>
  <si>
    <t>767</t>
  </si>
  <si>
    <t>Konstrukce zámečnické</t>
  </si>
  <si>
    <t>14</t>
  </si>
  <si>
    <t>767995113</t>
  </si>
  <si>
    <t>Montáž atypických zámečnických konstrukcí hmotnosti do 20 kg</t>
  </si>
  <si>
    <t>kg</t>
  </si>
  <si>
    <t>-1350190632</t>
  </si>
  <si>
    <t>M</t>
  </si>
  <si>
    <t>13010406</t>
  </si>
  <si>
    <t>úhelník ocelový rovnostranný jakost 11 375 30x30x4mm</t>
  </si>
  <si>
    <t>32</t>
  </si>
  <si>
    <t>-971889783</t>
  </si>
  <si>
    <t>13010218</t>
  </si>
  <si>
    <t>tyč ocelová plochá jakost 11 375 50x5mm</t>
  </si>
  <si>
    <t>1161854476</t>
  </si>
  <si>
    <t>17</t>
  </si>
  <si>
    <t>767995114</t>
  </si>
  <si>
    <t>Montáž atypických zámečnických konstrukcí hmotnosti do 50 kg</t>
  </si>
  <si>
    <t>-911982562</t>
  </si>
  <si>
    <t>18</t>
  </si>
  <si>
    <t>13010440</t>
  </si>
  <si>
    <t>úhelník ocelový rovnostranný jakost 11 375 100x100x8mm</t>
  </si>
  <si>
    <t>623944806</t>
  </si>
  <si>
    <t>19</t>
  </si>
  <si>
    <t>767996701</t>
  </si>
  <si>
    <t>Demontáž atypických zámečnických konstrukcí řezáním hmotnosti jednotlivých dílů do 50 kg</t>
  </si>
  <si>
    <t>1523896602</t>
  </si>
  <si>
    <t>20</t>
  </si>
  <si>
    <t>998767101</t>
  </si>
  <si>
    <t>Přesun hmot tonážní pro zámečnické konstrukce v objektech v do 6 m</t>
  </si>
  <si>
    <t>552746635</t>
  </si>
  <si>
    <t>767...R</t>
  </si>
  <si>
    <t>Dodávka a montáž ocel. plechů tl.30mm - zakrytí energo kanálu</t>
  </si>
  <si>
    <t>148729758</t>
  </si>
  <si>
    <t>781</t>
  </si>
  <si>
    <t>Dokončovací práce - obklady</t>
  </si>
  <si>
    <t>22</t>
  </si>
  <si>
    <t>781495115R</t>
  </si>
  <si>
    <t>Vyplnění mezery mezi oc. L profilem a obkladem - silikon</t>
  </si>
  <si>
    <t>1777285365</t>
  </si>
  <si>
    <t>783</t>
  </si>
  <si>
    <t>Dokončovací práce - nátěry</t>
  </si>
  <si>
    <t>23</t>
  </si>
  <si>
    <t>7833...R</t>
  </si>
  <si>
    <t>Vrchní barevný nátěr L profilů</t>
  </si>
  <si>
    <t>1488701400</t>
  </si>
  <si>
    <t>24</t>
  </si>
  <si>
    <t>7839...R</t>
  </si>
  <si>
    <t>Opravný nátěr schodů - 6 ks</t>
  </si>
  <si>
    <t>-753091960</t>
  </si>
  <si>
    <t>784</t>
  </si>
  <si>
    <t>Dokončovací práce - malby a tapety</t>
  </si>
  <si>
    <t>25</t>
  </si>
  <si>
    <t>784111001</t>
  </si>
  <si>
    <t>Oprášení (ometení ) podkladu v místnostech výšky do 3,80 m</t>
  </si>
  <si>
    <t>950811448</t>
  </si>
  <si>
    <t>26</t>
  </si>
  <si>
    <t>784221121</t>
  </si>
  <si>
    <t>Dvojnásobné bílé malby ze směsí za sucha minimálně otěruvzdorných v místnostech do 3,80 m</t>
  </si>
  <si>
    <t>1272818098</t>
  </si>
  <si>
    <t>R1</t>
  </si>
  <si>
    <t>ZAŘÍZENÍ PRO OCHLAZOVÁNÍ STAVEB - VZT</t>
  </si>
  <si>
    <t>27</t>
  </si>
  <si>
    <t>R1 - 01</t>
  </si>
  <si>
    <t>Demontáž stávajícího VZT rozvodu, za parním ohřívačem.</t>
  </si>
  <si>
    <t>512</t>
  </si>
  <si>
    <t>-1646860192</t>
  </si>
  <si>
    <t>28</t>
  </si>
  <si>
    <t>R1 - 02</t>
  </si>
  <si>
    <t>Přetěsnění VZT zařízení</t>
  </si>
  <si>
    <t>-295277249</t>
  </si>
  <si>
    <t>29</t>
  </si>
  <si>
    <t>R1 - 03</t>
  </si>
  <si>
    <t>Vyčištění parního výměníku</t>
  </si>
  <si>
    <t>-1085298195</t>
  </si>
  <si>
    <t>30</t>
  </si>
  <si>
    <t>R1 - 04</t>
  </si>
  <si>
    <t>Pružná manžeta do DN 355, zaměřit na stavbě</t>
  </si>
  <si>
    <t>907877847</t>
  </si>
  <si>
    <t>31</t>
  </si>
  <si>
    <t>R1 - 05</t>
  </si>
  <si>
    <t>Pružná manžeta do obvodu 2000, zaměřit na stavbě</t>
  </si>
  <si>
    <t>-584465825</t>
  </si>
  <si>
    <t>R1 - 06</t>
  </si>
  <si>
    <t>Potrubí čtyřhranné sk.I, pozinkované tl. 1mm, třída těsnosti "B" vč. Tvarových kusů - 60%</t>
  </si>
  <si>
    <t>-1073126232</t>
  </si>
  <si>
    <t>33</t>
  </si>
  <si>
    <t>R1 - 07</t>
  </si>
  <si>
    <t>Tepelná izolace kaučuková tl.20mm s Al polepem</t>
  </si>
  <si>
    <t>-1962134307</t>
  </si>
  <si>
    <t>34</t>
  </si>
  <si>
    <t>R1 - 08</t>
  </si>
  <si>
    <t>Vyústka VK2-R1 525x140</t>
  </si>
  <si>
    <t>2019024013</t>
  </si>
  <si>
    <t>35</t>
  </si>
  <si>
    <t>R1 - 09</t>
  </si>
  <si>
    <t>Spojovací a kotvící materiál</t>
  </si>
  <si>
    <t>4572599</t>
  </si>
  <si>
    <t>36</t>
  </si>
  <si>
    <t>R1 - 10</t>
  </si>
  <si>
    <t>Montáž VZT zařízení</t>
  </si>
  <si>
    <t>-1885111028</t>
  </si>
  <si>
    <t>37</t>
  </si>
  <si>
    <t>R1 - 11</t>
  </si>
  <si>
    <t>Doprava</t>
  </si>
  <si>
    <t>-1476076189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</si>
</sst>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27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9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8" fillId="0" borderId="0" xfId="0" applyNumberFormat="1" applyFont="1" applyAlignment="1" applyProtection="1"/>
    <xf numFmtId="166" fontId="24" fillId="0" borderId="12" xfId="0" applyNumberFormat="1" applyFont="1" applyBorder="1" applyAlignment="1" applyProtection="1"/>
    <xf numFmtId="166" fontId="24" fillId="0" borderId="13" xfId="0" applyNumberFormat="1" applyFont="1" applyBorder="1" applyAlignment="1" applyProtection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25" fillId="0" borderId="3" xfId="0" applyFont="1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50000000000003" customHeight="1"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5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spans="1:74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24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17"/>
      <c r="AQ5" s="17"/>
      <c r="AR5" s="15"/>
      <c r="BE5" s="194" t="s">
        <v>15</v>
      </c>
      <c r="BS5" s="12" t="s">
        <v>6</v>
      </c>
    </row>
    <row r="6" spans="1:74" ht="36.950000000000003" customHeight="1">
      <c r="B6" s="16"/>
      <c r="C6" s="17"/>
      <c r="D6" s="23" t="s">
        <v>16</v>
      </c>
      <c r="E6" s="17"/>
      <c r="F6" s="17"/>
      <c r="G6" s="17"/>
      <c r="H6" s="17"/>
      <c r="I6" s="17"/>
      <c r="J6" s="17"/>
      <c r="K6" s="226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17"/>
      <c r="AQ6" s="17"/>
      <c r="AR6" s="15"/>
      <c r="BE6" s="195"/>
      <c r="BS6" s="12" t="s">
        <v>6</v>
      </c>
    </row>
    <row r="7" spans="1:74" ht="12" customHeight="1">
      <c r="B7" s="16"/>
      <c r="C7" s="17"/>
      <c r="D7" s="24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4" t="s">
        <v>19</v>
      </c>
      <c r="AL7" s="17"/>
      <c r="AM7" s="17"/>
      <c r="AN7" s="22" t="s">
        <v>1</v>
      </c>
      <c r="AO7" s="17"/>
      <c r="AP7" s="17"/>
      <c r="AQ7" s="17"/>
      <c r="AR7" s="15"/>
      <c r="BE7" s="195"/>
      <c r="BS7" s="12" t="s">
        <v>6</v>
      </c>
    </row>
    <row r="8" spans="1:74" ht="12" customHeight="1">
      <c r="B8" s="16"/>
      <c r="C8" s="17"/>
      <c r="D8" s="24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4" t="s">
        <v>22</v>
      </c>
      <c r="AL8" s="17"/>
      <c r="AM8" s="17"/>
      <c r="AN8" s="25" t="s">
        <v>23</v>
      </c>
      <c r="AO8" s="17"/>
      <c r="AP8" s="17"/>
      <c r="AQ8" s="17"/>
      <c r="AR8" s="15"/>
      <c r="BE8" s="195"/>
      <c r="BS8" s="12" t="s">
        <v>6</v>
      </c>
    </row>
    <row r="9" spans="1:74" ht="14.45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195"/>
      <c r="BS9" s="12" t="s">
        <v>6</v>
      </c>
    </row>
    <row r="10" spans="1:74" ht="12" customHeight="1">
      <c r="B10" s="16"/>
      <c r="C10" s="17"/>
      <c r="D10" s="24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4" t="s">
        <v>25</v>
      </c>
      <c r="AL10" s="17"/>
      <c r="AM10" s="17"/>
      <c r="AN10" s="22" t="s">
        <v>1</v>
      </c>
      <c r="AO10" s="17"/>
      <c r="AP10" s="17"/>
      <c r="AQ10" s="17"/>
      <c r="AR10" s="15"/>
      <c r="BE10" s="195"/>
      <c r="BS10" s="12" t="s">
        <v>6</v>
      </c>
    </row>
    <row r="11" spans="1:74" ht="18.399999999999999" customHeight="1">
      <c r="B11" s="16"/>
      <c r="C11" s="17"/>
      <c r="D11" s="17"/>
      <c r="E11" s="22" t="s">
        <v>26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4" t="s">
        <v>27</v>
      </c>
      <c r="AL11" s="17"/>
      <c r="AM11" s="17"/>
      <c r="AN11" s="22" t="s">
        <v>1</v>
      </c>
      <c r="AO11" s="17"/>
      <c r="AP11" s="17"/>
      <c r="AQ11" s="17"/>
      <c r="AR11" s="15"/>
      <c r="BE11" s="195"/>
      <c r="BS11" s="12" t="s">
        <v>6</v>
      </c>
    </row>
    <row r="12" spans="1:74" ht="6.95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195"/>
      <c r="BS12" s="12" t="s">
        <v>6</v>
      </c>
    </row>
    <row r="13" spans="1:74" ht="12" customHeight="1">
      <c r="B13" s="16"/>
      <c r="C13" s="17"/>
      <c r="D13" s="24" t="s">
        <v>28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4" t="s">
        <v>25</v>
      </c>
      <c r="AL13" s="17"/>
      <c r="AM13" s="17"/>
      <c r="AN13" s="26" t="s">
        <v>29</v>
      </c>
      <c r="AO13" s="17"/>
      <c r="AP13" s="17"/>
      <c r="AQ13" s="17"/>
      <c r="AR13" s="15"/>
      <c r="BE13" s="195"/>
      <c r="BS13" s="12" t="s">
        <v>6</v>
      </c>
    </row>
    <row r="14" spans="1:74" ht="11.25">
      <c r="B14" s="16"/>
      <c r="C14" s="17"/>
      <c r="D14" s="17"/>
      <c r="E14" s="227" t="s">
        <v>29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4" t="s">
        <v>27</v>
      </c>
      <c r="AL14" s="17"/>
      <c r="AM14" s="17"/>
      <c r="AN14" s="26" t="s">
        <v>29</v>
      </c>
      <c r="AO14" s="17"/>
      <c r="AP14" s="17"/>
      <c r="AQ14" s="17"/>
      <c r="AR14" s="15"/>
      <c r="BE14" s="195"/>
      <c r="BS14" s="12" t="s">
        <v>6</v>
      </c>
    </row>
    <row r="15" spans="1:74" ht="6.95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195"/>
      <c r="BS15" s="12" t="s">
        <v>4</v>
      </c>
    </row>
    <row r="16" spans="1:74" ht="12" customHeight="1">
      <c r="B16" s="16"/>
      <c r="C16" s="17"/>
      <c r="D16" s="24" t="s">
        <v>30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4" t="s">
        <v>25</v>
      </c>
      <c r="AL16" s="17"/>
      <c r="AM16" s="17"/>
      <c r="AN16" s="22" t="s">
        <v>1</v>
      </c>
      <c r="AO16" s="17"/>
      <c r="AP16" s="17"/>
      <c r="AQ16" s="17"/>
      <c r="AR16" s="15"/>
      <c r="BE16" s="195"/>
      <c r="BS16" s="12" t="s">
        <v>4</v>
      </c>
    </row>
    <row r="17" spans="2:71" ht="18.399999999999999" customHeight="1">
      <c r="B17" s="16"/>
      <c r="C17" s="17"/>
      <c r="D17" s="17"/>
      <c r="E17" s="22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4" t="s">
        <v>27</v>
      </c>
      <c r="AL17" s="17"/>
      <c r="AM17" s="17"/>
      <c r="AN17" s="22" t="s">
        <v>1</v>
      </c>
      <c r="AO17" s="17"/>
      <c r="AP17" s="17"/>
      <c r="AQ17" s="17"/>
      <c r="AR17" s="15"/>
      <c r="BE17" s="195"/>
      <c r="BS17" s="12" t="s">
        <v>31</v>
      </c>
    </row>
    <row r="18" spans="2:71" ht="6.95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195"/>
      <c r="BS18" s="12" t="s">
        <v>6</v>
      </c>
    </row>
    <row r="19" spans="2:71" ht="12" customHeight="1">
      <c r="B19" s="16"/>
      <c r="C19" s="17"/>
      <c r="D19" s="24" t="s">
        <v>32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4" t="s">
        <v>25</v>
      </c>
      <c r="AL19" s="17"/>
      <c r="AM19" s="17"/>
      <c r="AN19" s="22" t="s">
        <v>1</v>
      </c>
      <c r="AO19" s="17"/>
      <c r="AP19" s="17"/>
      <c r="AQ19" s="17"/>
      <c r="AR19" s="15"/>
      <c r="BE19" s="195"/>
      <c r="BS19" s="12" t="s">
        <v>6</v>
      </c>
    </row>
    <row r="20" spans="2:71" ht="18.399999999999999" customHeight="1">
      <c r="B20" s="16"/>
      <c r="C20" s="17"/>
      <c r="D20" s="17"/>
      <c r="E20" s="22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4" t="s">
        <v>27</v>
      </c>
      <c r="AL20" s="17"/>
      <c r="AM20" s="17"/>
      <c r="AN20" s="22" t="s">
        <v>1</v>
      </c>
      <c r="AO20" s="17"/>
      <c r="AP20" s="17"/>
      <c r="AQ20" s="17"/>
      <c r="AR20" s="15"/>
      <c r="BE20" s="195"/>
      <c r="BS20" s="12" t="s">
        <v>31</v>
      </c>
    </row>
    <row r="21" spans="2:71" ht="6.95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195"/>
    </row>
    <row r="22" spans="2:71" ht="12" customHeight="1">
      <c r="B22" s="16"/>
      <c r="C22" s="17"/>
      <c r="D22" s="24" t="s">
        <v>33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195"/>
    </row>
    <row r="23" spans="2:71" ht="16.5" customHeight="1">
      <c r="B23" s="16"/>
      <c r="C23" s="17"/>
      <c r="D23" s="17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O23" s="17"/>
      <c r="AP23" s="17"/>
      <c r="AQ23" s="17"/>
      <c r="AR23" s="15"/>
      <c r="BE23" s="195"/>
    </row>
    <row r="24" spans="2:71" ht="6.95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195"/>
    </row>
    <row r="25" spans="2:71" ht="6.95" customHeight="1">
      <c r="B25" s="16"/>
      <c r="C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17"/>
      <c r="AQ25" s="17"/>
      <c r="AR25" s="15"/>
      <c r="BE25" s="195"/>
    </row>
    <row r="26" spans="2:71" s="1" customFormat="1" ht="25.9" customHeight="1">
      <c r="B26" s="29"/>
      <c r="C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ROUND(AG54,2)</f>
        <v>0</v>
      </c>
      <c r="AL26" s="197"/>
      <c r="AM26" s="197"/>
      <c r="AN26" s="197"/>
      <c r="AO26" s="197"/>
      <c r="AP26" s="30"/>
      <c r="AQ26" s="30"/>
      <c r="AR26" s="33"/>
      <c r="BE26" s="195"/>
    </row>
    <row r="27" spans="2:71" s="1" customFormat="1" ht="6.95" customHeight="1"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3"/>
      <c r="BE27" s="195"/>
    </row>
    <row r="28" spans="2:71" s="1" customFormat="1" ht="11.25"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230" t="s">
        <v>35</v>
      </c>
      <c r="M28" s="230"/>
      <c r="N28" s="230"/>
      <c r="O28" s="230"/>
      <c r="P28" s="230"/>
      <c r="Q28" s="30"/>
      <c r="R28" s="30"/>
      <c r="S28" s="30"/>
      <c r="T28" s="30"/>
      <c r="U28" s="30"/>
      <c r="V28" s="30"/>
      <c r="W28" s="230" t="s">
        <v>36</v>
      </c>
      <c r="X28" s="230"/>
      <c r="Y28" s="230"/>
      <c r="Z28" s="230"/>
      <c r="AA28" s="230"/>
      <c r="AB28" s="230"/>
      <c r="AC28" s="230"/>
      <c r="AD28" s="230"/>
      <c r="AE28" s="230"/>
      <c r="AF28" s="30"/>
      <c r="AG28" s="30"/>
      <c r="AH28" s="30"/>
      <c r="AI28" s="30"/>
      <c r="AJ28" s="30"/>
      <c r="AK28" s="230" t="s">
        <v>37</v>
      </c>
      <c r="AL28" s="230"/>
      <c r="AM28" s="230"/>
      <c r="AN28" s="230"/>
      <c r="AO28" s="230"/>
      <c r="AP28" s="30"/>
      <c r="AQ28" s="30"/>
      <c r="AR28" s="33"/>
      <c r="BE28" s="195"/>
    </row>
    <row r="29" spans="2:71" s="2" customFormat="1" ht="14.45" customHeight="1">
      <c r="B29" s="34"/>
      <c r="C29" s="35"/>
      <c r="D29" s="24" t="s">
        <v>38</v>
      </c>
      <c r="E29" s="35"/>
      <c r="F29" s="24" t="s">
        <v>39</v>
      </c>
      <c r="G29" s="35"/>
      <c r="H29" s="35"/>
      <c r="I29" s="35"/>
      <c r="J29" s="35"/>
      <c r="K29" s="35"/>
      <c r="L29" s="231">
        <v>0.21</v>
      </c>
      <c r="M29" s="193"/>
      <c r="N29" s="193"/>
      <c r="O29" s="193"/>
      <c r="P29" s="193"/>
      <c r="Q29" s="35"/>
      <c r="R29" s="35"/>
      <c r="S29" s="35"/>
      <c r="T29" s="35"/>
      <c r="U29" s="35"/>
      <c r="V29" s="35"/>
      <c r="W29" s="192">
        <f>ROUND(AZ54,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5"/>
      <c r="AG29" s="35"/>
      <c r="AH29" s="35"/>
      <c r="AI29" s="35"/>
      <c r="AJ29" s="35"/>
      <c r="AK29" s="192">
        <f>ROUND(AV54, 2)</f>
        <v>0</v>
      </c>
      <c r="AL29" s="193"/>
      <c r="AM29" s="193"/>
      <c r="AN29" s="193"/>
      <c r="AO29" s="193"/>
      <c r="AP29" s="35"/>
      <c r="AQ29" s="35"/>
      <c r="AR29" s="36"/>
      <c r="BE29" s="195"/>
    </row>
    <row r="30" spans="2:71" s="2" customFormat="1" ht="14.45" customHeight="1">
      <c r="B30" s="34"/>
      <c r="C30" s="35"/>
      <c r="D30" s="35"/>
      <c r="E30" s="35"/>
      <c r="F30" s="24" t="s">
        <v>40</v>
      </c>
      <c r="G30" s="35"/>
      <c r="H30" s="35"/>
      <c r="I30" s="35"/>
      <c r="J30" s="35"/>
      <c r="K30" s="35"/>
      <c r="L30" s="231">
        <v>0.15</v>
      </c>
      <c r="M30" s="193"/>
      <c r="N30" s="193"/>
      <c r="O30" s="193"/>
      <c r="P30" s="193"/>
      <c r="Q30" s="35"/>
      <c r="R30" s="35"/>
      <c r="S30" s="35"/>
      <c r="T30" s="35"/>
      <c r="U30" s="35"/>
      <c r="V30" s="35"/>
      <c r="W30" s="192">
        <f>ROUND(BA54,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35"/>
      <c r="AG30" s="35"/>
      <c r="AH30" s="35"/>
      <c r="AI30" s="35"/>
      <c r="AJ30" s="35"/>
      <c r="AK30" s="192">
        <f>ROUND(AW54, 2)</f>
        <v>0</v>
      </c>
      <c r="AL30" s="193"/>
      <c r="AM30" s="193"/>
      <c r="AN30" s="193"/>
      <c r="AO30" s="193"/>
      <c r="AP30" s="35"/>
      <c r="AQ30" s="35"/>
      <c r="AR30" s="36"/>
      <c r="BE30" s="195"/>
    </row>
    <row r="31" spans="2:71" s="2" customFormat="1" ht="14.45" hidden="1" customHeight="1">
      <c r="B31" s="34"/>
      <c r="C31" s="35"/>
      <c r="D31" s="35"/>
      <c r="E31" s="35"/>
      <c r="F31" s="24" t="s">
        <v>41</v>
      </c>
      <c r="G31" s="35"/>
      <c r="H31" s="35"/>
      <c r="I31" s="35"/>
      <c r="J31" s="35"/>
      <c r="K31" s="35"/>
      <c r="L31" s="231">
        <v>0.21</v>
      </c>
      <c r="M31" s="193"/>
      <c r="N31" s="193"/>
      <c r="O31" s="193"/>
      <c r="P31" s="193"/>
      <c r="Q31" s="35"/>
      <c r="R31" s="35"/>
      <c r="S31" s="35"/>
      <c r="T31" s="35"/>
      <c r="U31" s="35"/>
      <c r="V31" s="35"/>
      <c r="W31" s="192">
        <f>ROUND(BB54, 2)</f>
        <v>0</v>
      </c>
      <c r="X31" s="193"/>
      <c r="Y31" s="193"/>
      <c r="Z31" s="193"/>
      <c r="AA31" s="193"/>
      <c r="AB31" s="193"/>
      <c r="AC31" s="193"/>
      <c r="AD31" s="193"/>
      <c r="AE31" s="193"/>
      <c r="AF31" s="35"/>
      <c r="AG31" s="35"/>
      <c r="AH31" s="35"/>
      <c r="AI31" s="35"/>
      <c r="AJ31" s="35"/>
      <c r="AK31" s="192">
        <v>0</v>
      </c>
      <c r="AL31" s="193"/>
      <c r="AM31" s="193"/>
      <c r="AN31" s="193"/>
      <c r="AO31" s="193"/>
      <c r="AP31" s="35"/>
      <c r="AQ31" s="35"/>
      <c r="AR31" s="36"/>
      <c r="BE31" s="195"/>
    </row>
    <row r="32" spans="2:71" s="2" customFormat="1" ht="14.45" hidden="1" customHeight="1">
      <c r="B32" s="34"/>
      <c r="C32" s="35"/>
      <c r="D32" s="35"/>
      <c r="E32" s="35"/>
      <c r="F32" s="24" t="s">
        <v>42</v>
      </c>
      <c r="G32" s="35"/>
      <c r="H32" s="35"/>
      <c r="I32" s="35"/>
      <c r="J32" s="35"/>
      <c r="K32" s="35"/>
      <c r="L32" s="231">
        <v>0.15</v>
      </c>
      <c r="M32" s="193"/>
      <c r="N32" s="193"/>
      <c r="O32" s="193"/>
      <c r="P32" s="193"/>
      <c r="Q32" s="35"/>
      <c r="R32" s="35"/>
      <c r="S32" s="35"/>
      <c r="T32" s="35"/>
      <c r="U32" s="35"/>
      <c r="V32" s="35"/>
      <c r="W32" s="192">
        <f>ROUND(BC54, 2)</f>
        <v>0</v>
      </c>
      <c r="X32" s="193"/>
      <c r="Y32" s="193"/>
      <c r="Z32" s="193"/>
      <c r="AA32" s="193"/>
      <c r="AB32" s="193"/>
      <c r="AC32" s="193"/>
      <c r="AD32" s="193"/>
      <c r="AE32" s="193"/>
      <c r="AF32" s="35"/>
      <c r="AG32" s="35"/>
      <c r="AH32" s="35"/>
      <c r="AI32" s="35"/>
      <c r="AJ32" s="35"/>
      <c r="AK32" s="192">
        <v>0</v>
      </c>
      <c r="AL32" s="193"/>
      <c r="AM32" s="193"/>
      <c r="AN32" s="193"/>
      <c r="AO32" s="193"/>
      <c r="AP32" s="35"/>
      <c r="AQ32" s="35"/>
      <c r="AR32" s="36"/>
      <c r="BE32" s="195"/>
    </row>
    <row r="33" spans="2:57" s="2" customFormat="1" ht="14.45" hidden="1" customHeight="1">
      <c r="B33" s="34"/>
      <c r="C33" s="35"/>
      <c r="D33" s="35"/>
      <c r="E33" s="35"/>
      <c r="F33" s="24" t="s">
        <v>43</v>
      </c>
      <c r="G33" s="35"/>
      <c r="H33" s="35"/>
      <c r="I33" s="35"/>
      <c r="J33" s="35"/>
      <c r="K33" s="35"/>
      <c r="L33" s="231">
        <v>0</v>
      </c>
      <c r="M33" s="193"/>
      <c r="N33" s="193"/>
      <c r="O33" s="193"/>
      <c r="P33" s="193"/>
      <c r="Q33" s="35"/>
      <c r="R33" s="35"/>
      <c r="S33" s="35"/>
      <c r="T33" s="35"/>
      <c r="U33" s="35"/>
      <c r="V33" s="35"/>
      <c r="W33" s="192">
        <f>ROUND(BD54,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5"/>
      <c r="AG33" s="35"/>
      <c r="AH33" s="35"/>
      <c r="AI33" s="35"/>
      <c r="AJ33" s="35"/>
      <c r="AK33" s="192">
        <v>0</v>
      </c>
      <c r="AL33" s="193"/>
      <c r="AM33" s="193"/>
      <c r="AN33" s="193"/>
      <c r="AO33" s="193"/>
      <c r="AP33" s="35"/>
      <c r="AQ33" s="35"/>
      <c r="AR33" s="36"/>
      <c r="BE33" s="195"/>
    </row>
    <row r="34" spans="2:57" s="1" customFormat="1" ht="6.95" customHeight="1"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3"/>
      <c r="BE34" s="195"/>
    </row>
    <row r="35" spans="2:57" s="1" customFormat="1" ht="25.9" customHeight="1">
      <c r="B35" s="29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198" t="s">
        <v>46</v>
      </c>
      <c r="Y35" s="199"/>
      <c r="Z35" s="199"/>
      <c r="AA35" s="199"/>
      <c r="AB35" s="199"/>
      <c r="AC35" s="39"/>
      <c r="AD35" s="39"/>
      <c r="AE35" s="39"/>
      <c r="AF35" s="39"/>
      <c r="AG35" s="39"/>
      <c r="AH35" s="39"/>
      <c r="AI35" s="39"/>
      <c r="AJ35" s="39"/>
      <c r="AK35" s="200">
        <f>SUM(AK26:AK33)</f>
        <v>0</v>
      </c>
      <c r="AL35" s="199"/>
      <c r="AM35" s="199"/>
      <c r="AN35" s="199"/>
      <c r="AO35" s="201"/>
      <c r="AP35" s="37"/>
      <c r="AQ35" s="37"/>
      <c r="AR35" s="33"/>
    </row>
    <row r="36" spans="2:57" s="1" customFormat="1" ht="6.95" customHeight="1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3"/>
    </row>
    <row r="37" spans="2:57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57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57" s="1" customFormat="1" ht="24.95" customHeight="1">
      <c r="B42" s="29"/>
      <c r="C42" s="18" t="s">
        <v>47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3"/>
    </row>
    <row r="43" spans="2:57" s="1" customFormat="1" ht="6.95" customHeight="1"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3"/>
    </row>
    <row r="44" spans="2:57" s="1" customFormat="1" ht="12" customHeight="1">
      <c r="B44" s="29"/>
      <c r="C44" s="24" t="s">
        <v>13</v>
      </c>
      <c r="D44" s="30"/>
      <c r="E44" s="30"/>
      <c r="F44" s="30"/>
      <c r="G44" s="30"/>
      <c r="H44" s="30"/>
      <c r="I44" s="30"/>
      <c r="J44" s="30"/>
      <c r="K44" s="30"/>
      <c r="L44" s="30" t="str">
        <f>K5</f>
        <v>2019_04_NR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3"/>
    </row>
    <row r="45" spans="2:57" s="3" customFormat="1" ht="36.950000000000003" customHeight="1">
      <c r="B45" s="45"/>
      <c r="C45" s="46" t="s">
        <v>16</v>
      </c>
      <c r="D45" s="47"/>
      <c r="E45" s="47"/>
      <c r="F45" s="47"/>
      <c r="G45" s="47"/>
      <c r="H45" s="47"/>
      <c r="I45" s="47"/>
      <c r="J45" s="47"/>
      <c r="K45" s="47"/>
      <c r="L45" s="205" t="str">
        <f>K6</f>
        <v>Oprava montážní jámy trolejbusy Ostrava</v>
      </c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47"/>
      <c r="AQ45" s="47"/>
      <c r="AR45" s="48"/>
    </row>
    <row r="46" spans="2:57" s="1" customFormat="1" ht="6.95" customHeight="1"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3"/>
    </row>
    <row r="47" spans="2:57" s="1" customFormat="1" ht="12" customHeight="1">
      <c r="B47" s="29"/>
      <c r="C47" s="24" t="s">
        <v>20</v>
      </c>
      <c r="D47" s="30"/>
      <c r="E47" s="30"/>
      <c r="F47" s="30"/>
      <c r="G47" s="30"/>
      <c r="H47" s="30"/>
      <c r="I47" s="30"/>
      <c r="J47" s="30"/>
      <c r="K47" s="30"/>
      <c r="L47" s="49" t="str">
        <f>IF(K8="","",K8)</f>
        <v xml:space="preserve"> 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4" t="s">
        <v>22</v>
      </c>
      <c r="AJ47" s="30"/>
      <c r="AK47" s="30"/>
      <c r="AL47" s="30"/>
      <c r="AM47" s="207" t="str">
        <f>IF(AN8= "","",AN8)</f>
        <v>3. 5. 2019</v>
      </c>
      <c r="AN47" s="207"/>
      <c r="AO47" s="30"/>
      <c r="AP47" s="30"/>
      <c r="AQ47" s="30"/>
      <c r="AR47" s="33"/>
    </row>
    <row r="48" spans="2:57" s="1" customFormat="1" ht="6.95" customHeight="1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3"/>
    </row>
    <row r="49" spans="1:90" s="1" customFormat="1" ht="13.7" customHeight="1">
      <c r="B49" s="29"/>
      <c r="C49" s="24" t="s">
        <v>24</v>
      </c>
      <c r="D49" s="30"/>
      <c r="E49" s="30"/>
      <c r="F49" s="30"/>
      <c r="G49" s="30"/>
      <c r="H49" s="30"/>
      <c r="I49" s="30"/>
      <c r="J49" s="30"/>
      <c r="K49" s="30"/>
      <c r="L49" s="30" t="str">
        <f>IF(E11= "","",E11)</f>
        <v>DPO a.s.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4" t="s">
        <v>30</v>
      </c>
      <c r="AJ49" s="30"/>
      <c r="AK49" s="30"/>
      <c r="AL49" s="30"/>
      <c r="AM49" s="203" t="str">
        <f>IF(E17="","",E17)</f>
        <v xml:space="preserve"> </v>
      </c>
      <c r="AN49" s="204"/>
      <c r="AO49" s="204"/>
      <c r="AP49" s="204"/>
      <c r="AQ49" s="30"/>
      <c r="AR49" s="33"/>
      <c r="AS49" s="208" t="s">
        <v>48</v>
      </c>
      <c r="AT49" s="20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0" s="1" customFormat="1" ht="13.7" customHeight="1">
      <c r="B50" s="29"/>
      <c r="C50" s="24" t="s">
        <v>28</v>
      </c>
      <c r="D50" s="30"/>
      <c r="E50" s="30"/>
      <c r="F50" s="30"/>
      <c r="G50" s="30"/>
      <c r="H50" s="30"/>
      <c r="I50" s="30"/>
      <c r="J50" s="30"/>
      <c r="K50" s="30"/>
      <c r="L50" s="30" t="str">
        <f>IF(E14= "Vyplň údaj","",E14)</f>
        <v/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4" t="s">
        <v>32</v>
      </c>
      <c r="AJ50" s="30"/>
      <c r="AK50" s="30"/>
      <c r="AL50" s="30"/>
      <c r="AM50" s="203" t="str">
        <f>IF(E20="","",E20)</f>
        <v xml:space="preserve"> </v>
      </c>
      <c r="AN50" s="204"/>
      <c r="AO50" s="204"/>
      <c r="AP50" s="204"/>
      <c r="AQ50" s="30"/>
      <c r="AR50" s="33"/>
      <c r="AS50" s="210"/>
      <c r="AT50" s="211"/>
      <c r="AU50" s="53"/>
      <c r="AV50" s="53"/>
      <c r="AW50" s="53"/>
      <c r="AX50" s="53"/>
      <c r="AY50" s="53"/>
      <c r="AZ50" s="53"/>
      <c r="BA50" s="53"/>
      <c r="BB50" s="53"/>
      <c r="BC50" s="53"/>
      <c r="BD50" s="54"/>
    </row>
    <row r="51" spans="1:90" s="1" customFormat="1" ht="10.9" customHeight="1">
      <c r="B51" s="29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3"/>
      <c r="AS51" s="212"/>
      <c r="AT51" s="213"/>
      <c r="AU51" s="55"/>
      <c r="AV51" s="55"/>
      <c r="AW51" s="55"/>
      <c r="AX51" s="55"/>
      <c r="AY51" s="55"/>
      <c r="AZ51" s="55"/>
      <c r="BA51" s="55"/>
      <c r="BB51" s="55"/>
      <c r="BC51" s="55"/>
      <c r="BD51" s="56"/>
    </row>
    <row r="52" spans="1:90" s="1" customFormat="1" ht="29.25" customHeight="1">
      <c r="B52" s="29"/>
      <c r="C52" s="214" t="s">
        <v>49</v>
      </c>
      <c r="D52" s="215"/>
      <c r="E52" s="215"/>
      <c r="F52" s="215"/>
      <c r="G52" s="215"/>
      <c r="H52" s="57"/>
      <c r="I52" s="216" t="s">
        <v>50</v>
      </c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7" t="s">
        <v>51</v>
      </c>
      <c r="AH52" s="215"/>
      <c r="AI52" s="215"/>
      <c r="AJ52" s="215"/>
      <c r="AK52" s="215"/>
      <c r="AL52" s="215"/>
      <c r="AM52" s="215"/>
      <c r="AN52" s="216" t="s">
        <v>52</v>
      </c>
      <c r="AO52" s="215"/>
      <c r="AP52" s="218"/>
      <c r="AQ52" s="58" t="s">
        <v>53</v>
      </c>
      <c r="AR52" s="33"/>
      <c r="AS52" s="59" t="s">
        <v>54</v>
      </c>
      <c r="AT52" s="60" t="s">
        <v>55</v>
      </c>
      <c r="AU52" s="60" t="s">
        <v>56</v>
      </c>
      <c r="AV52" s="60" t="s">
        <v>57</v>
      </c>
      <c r="AW52" s="60" t="s">
        <v>58</v>
      </c>
      <c r="AX52" s="60" t="s">
        <v>59</v>
      </c>
      <c r="AY52" s="60" t="s">
        <v>60</v>
      </c>
      <c r="AZ52" s="60" t="s">
        <v>61</v>
      </c>
      <c r="BA52" s="60" t="s">
        <v>62</v>
      </c>
      <c r="BB52" s="60" t="s">
        <v>63</v>
      </c>
      <c r="BC52" s="60" t="s">
        <v>64</v>
      </c>
      <c r="BD52" s="61" t="s">
        <v>65</v>
      </c>
    </row>
    <row r="53" spans="1:90" s="1" customFormat="1" ht="10.9" customHeight="1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3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</row>
    <row r="54" spans="1:90" s="4" customFormat="1" ht="32.450000000000003" customHeight="1">
      <c r="B54" s="65"/>
      <c r="C54" s="66" t="s">
        <v>66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222">
        <f>ROUND(AG55,2)</f>
        <v>0</v>
      </c>
      <c r="AH54" s="222"/>
      <c r="AI54" s="222"/>
      <c r="AJ54" s="222"/>
      <c r="AK54" s="222"/>
      <c r="AL54" s="222"/>
      <c r="AM54" s="222"/>
      <c r="AN54" s="223">
        <f>SUM(AG54,AT54)</f>
        <v>0</v>
      </c>
      <c r="AO54" s="223"/>
      <c r="AP54" s="223"/>
      <c r="AQ54" s="69" t="s">
        <v>1</v>
      </c>
      <c r="AR54" s="70"/>
      <c r="AS54" s="71">
        <f>ROUND(AS55,2)</f>
        <v>0</v>
      </c>
      <c r="AT54" s="72">
        <f>ROUND(SUM(AV54:AW54),2)</f>
        <v>0</v>
      </c>
      <c r="AU54" s="73">
        <f>ROUND(AU55,5)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ROUND(AZ55,2)</f>
        <v>0</v>
      </c>
      <c r="BA54" s="72">
        <f>ROUND(BA55,2)</f>
        <v>0</v>
      </c>
      <c r="BB54" s="72">
        <f>ROUND(BB55,2)</f>
        <v>0</v>
      </c>
      <c r="BC54" s="72">
        <f>ROUND(BC55,2)</f>
        <v>0</v>
      </c>
      <c r="BD54" s="74">
        <f>ROUND(BD55,2)</f>
        <v>0</v>
      </c>
      <c r="BS54" s="75" t="s">
        <v>67</v>
      </c>
      <c r="BT54" s="75" t="s">
        <v>68</v>
      </c>
      <c r="BV54" s="75" t="s">
        <v>69</v>
      </c>
      <c r="BW54" s="75" t="s">
        <v>5</v>
      </c>
      <c r="BX54" s="75" t="s">
        <v>70</v>
      </c>
      <c r="CL54" s="75" t="s">
        <v>1</v>
      </c>
    </row>
    <row r="55" spans="1:90" s="5" customFormat="1" ht="27" customHeight="1">
      <c r="A55" s="76" t="s">
        <v>71</v>
      </c>
      <c r="B55" s="77"/>
      <c r="C55" s="78"/>
      <c r="D55" s="221" t="s">
        <v>14</v>
      </c>
      <c r="E55" s="221"/>
      <c r="F55" s="221"/>
      <c r="G55" s="221"/>
      <c r="H55" s="221"/>
      <c r="I55" s="79"/>
      <c r="J55" s="221" t="s">
        <v>17</v>
      </c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19">
        <f>'2019_04_NR - Oprava montá...'!J28</f>
        <v>0</v>
      </c>
      <c r="AH55" s="220"/>
      <c r="AI55" s="220"/>
      <c r="AJ55" s="220"/>
      <c r="AK55" s="220"/>
      <c r="AL55" s="220"/>
      <c r="AM55" s="220"/>
      <c r="AN55" s="219">
        <f>SUM(AG55,AT55)</f>
        <v>0</v>
      </c>
      <c r="AO55" s="220"/>
      <c r="AP55" s="220"/>
      <c r="AQ55" s="80" t="s">
        <v>72</v>
      </c>
      <c r="AR55" s="81"/>
      <c r="AS55" s="82">
        <v>0</v>
      </c>
      <c r="AT55" s="83">
        <f>ROUND(SUM(AV55:AW55),2)</f>
        <v>0</v>
      </c>
      <c r="AU55" s="84">
        <f>'2019_04_NR - Oprava montá...'!P86</f>
        <v>0</v>
      </c>
      <c r="AV55" s="83">
        <f>'2019_04_NR - Oprava montá...'!J31</f>
        <v>0</v>
      </c>
      <c r="AW55" s="83">
        <f>'2019_04_NR - Oprava montá...'!J32</f>
        <v>0</v>
      </c>
      <c r="AX55" s="83">
        <f>'2019_04_NR - Oprava montá...'!J33</f>
        <v>0</v>
      </c>
      <c r="AY55" s="83">
        <f>'2019_04_NR - Oprava montá...'!J34</f>
        <v>0</v>
      </c>
      <c r="AZ55" s="83">
        <f>'2019_04_NR - Oprava montá...'!F31</f>
        <v>0</v>
      </c>
      <c r="BA55" s="83">
        <f>'2019_04_NR - Oprava montá...'!F32</f>
        <v>0</v>
      </c>
      <c r="BB55" s="83">
        <f>'2019_04_NR - Oprava montá...'!F33</f>
        <v>0</v>
      </c>
      <c r="BC55" s="83">
        <f>'2019_04_NR - Oprava montá...'!F34</f>
        <v>0</v>
      </c>
      <c r="BD55" s="85">
        <f>'2019_04_NR - Oprava montá...'!F35</f>
        <v>0</v>
      </c>
      <c r="BT55" s="86" t="s">
        <v>73</v>
      </c>
      <c r="BU55" s="86" t="s">
        <v>74</v>
      </c>
      <c r="BV55" s="86" t="s">
        <v>69</v>
      </c>
      <c r="BW55" s="86" t="s">
        <v>5</v>
      </c>
      <c r="BX55" s="86" t="s">
        <v>70</v>
      </c>
      <c r="CL55" s="86" t="s">
        <v>1</v>
      </c>
    </row>
    <row r="56" spans="1:90" s="1" customFormat="1" ht="30" customHeight="1"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3"/>
    </row>
    <row r="57" spans="1:90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3"/>
    </row>
  </sheetData>
  <sheetProtection algorithmName="SHA-512" hashValue="Qy2PZKY5Hw71NmCdiJD4ZJ1ycS/8vNwFIE3nlpFGt8jEzptlXiuOlcA08rv3pvB/ASqCV8TlSXlzvkbjVHCKLQ==" saltValue="PRaeqsPtKHZU+YyWbZZdWTeL30Bi7OmSHtJyoLJOD0IgIOJJpx5TOPJzGohRTxNPQw7qEY4iBt5mxRJGiecjhA==" spinCount="100000" sheet="1" objects="1" scenarios="1" formatColumns="0" formatRows="0"/>
  <mergeCells count="42">
    <mergeCell ref="L30:P30"/>
    <mergeCell ref="L31:P31"/>
    <mergeCell ref="L32:P32"/>
    <mergeCell ref="L33:P33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2019_04_NR - Oprava montá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87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AT2" s="12" t="s">
        <v>5</v>
      </c>
    </row>
    <row r="3" spans="2:46" ht="6.95" hidden="1" customHeight="1">
      <c r="B3" s="88"/>
      <c r="C3" s="89"/>
      <c r="D3" s="89"/>
      <c r="E3" s="89"/>
      <c r="F3" s="89"/>
      <c r="G3" s="89"/>
      <c r="H3" s="89"/>
      <c r="I3" s="90"/>
      <c r="J3" s="89"/>
      <c r="K3" s="89"/>
      <c r="L3" s="15"/>
      <c r="AT3" s="12" t="s">
        <v>75</v>
      </c>
    </row>
    <row r="4" spans="2:46" ht="24.95" hidden="1" customHeight="1">
      <c r="B4" s="15"/>
      <c r="D4" s="91" t="s">
        <v>76</v>
      </c>
      <c r="L4" s="15"/>
      <c r="M4" s="19" t="s">
        <v>10</v>
      </c>
      <c r="AT4" s="12" t="s">
        <v>4</v>
      </c>
    </row>
    <row r="5" spans="2:46" ht="6.95" hidden="1" customHeight="1">
      <c r="B5" s="15"/>
      <c r="L5" s="15"/>
    </row>
    <row r="6" spans="2:46" s="1" customFormat="1" ht="12" hidden="1" customHeight="1">
      <c r="B6" s="33"/>
      <c r="D6" s="92" t="s">
        <v>16</v>
      </c>
      <c r="I6" s="93"/>
      <c r="L6" s="33"/>
    </row>
    <row r="7" spans="2:46" s="1" customFormat="1" ht="36.950000000000003" hidden="1" customHeight="1">
      <c r="B7" s="33"/>
      <c r="E7" s="232" t="s">
        <v>17</v>
      </c>
      <c r="F7" s="233"/>
      <c r="G7" s="233"/>
      <c r="H7" s="233"/>
      <c r="I7" s="93"/>
      <c r="L7" s="33"/>
    </row>
    <row r="8" spans="2:46" s="1" customFormat="1" ht="11.25" hidden="1">
      <c r="B8" s="33"/>
      <c r="I8" s="93"/>
      <c r="L8" s="33"/>
    </row>
    <row r="9" spans="2:46" s="1" customFormat="1" ht="12" hidden="1" customHeight="1">
      <c r="B9" s="33"/>
      <c r="D9" s="92" t="s">
        <v>18</v>
      </c>
      <c r="F9" s="12" t="s">
        <v>1</v>
      </c>
      <c r="I9" s="94" t="s">
        <v>19</v>
      </c>
      <c r="J9" s="12" t="s">
        <v>1</v>
      </c>
      <c r="L9" s="33"/>
    </row>
    <row r="10" spans="2:46" s="1" customFormat="1" ht="12" hidden="1" customHeight="1">
      <c r="B10" s="33"/>
      <c r="D10" s="92" t="s">
        <v>20</v>
      </c>
      <c r="F10" s="12" t="s">
        <v>21</v>
      </c>
      <c r="I10" s="94" t="s">
        <v>22</v>
      </c>
      <c r="J10" s="95" t="str">
        <f>'Rekapitulace stavby'!AN8</f>
        <v>3. 5. 2019</v>
      </c>
      <c r="L10" s="33"/>
    </row>
    <row r="11" spans="2:46" s="1" customFormat="1" ht="10.9" hidden="1" customHeight="1">
      <c r="B11" s="33"/>
      <c r="I11" s="93"/>
      <c r="L11" s="33"/>
    </row>
    <row r="12" spans="2:46" s="1" customFormat="1" ht="12" hidden="1" customHeight="1">
      <c r="B12" s="33"/>
      <c r="D12" s="92" t="s">
        <v>24</v>
      </c>
      <c r="I12" s="94" t="s">
        <v>25</v>
      </c>
      <c r="J12" s="12" t="s">
        <v>1</v>
      </c>
      <c r="L12" s="33"/>
    </row>
    <row r="13" spans="2:46" s="1" customFormat="1" ht="18" hidden="1" customHeight="1">
      <c r="B13" s="33"/>
      <c r="E13" s="12" t="s">
        <v>26</v>
      </c>
      <c r="I13" s="94" t="s">
        <v>27</v>
      </c>
      <c r="J13" s="12" t="s">
        <v>1</v>
      </c>
      <c r="L13" s="33"/>
    </row>
    <row r="14" spans="2:46" s="1" customFormat="1" ht="6.95" hidden="1" customHeight="1">
      <c r="B14" s="33"/>
      <c r="I14" s="93"/>
      <c r="L14" s="33"/>
    </row>
    <row r="15" spans="2:46" s="1" customFormat="1" ht="12" hidden="1" customHeight="1">
      <c r="B15" s="33"/>
      <c r="D15" s="92" t="s">
        <v>28</v>
      </c>
      <c r="I15" s="94" t="s">
        <v>25</v>
      </c>
      <c r="J15" s="25" t="str">
        <f>'Rekapitulace stavby'!AN13</f>
        <v>Vyplň údaj</v>
      </c>
      <c r="L15" s="33"/>
    </row>
    <row r="16" spans="2:46" s="1" customFormat="1" ht="18" hidden="1" customHeight="1">
      <c r="B16" s="33"/>
      <c r="E16" s="234" t="str">
        <f>'Rekapitulace stavby'!E14</f>
        <v>Vyplň údaj</v>
      </c>
      <c r="F16" s="235"/>
      <c r="G16" s="235"/>
      <c r="H16" s="235"/>
      <c r="I16" s="94" t="s">
        <v>27</v>
      </c>
      <c r="J16" s="25" t="str">
        <f>'Rekapitulace stavby'!AN14</f>
        <v>Vyplň údaj</v>
      </c>
      <c r="L16" s="33"/>
    </row>
    <row r="17" spans="2:12" s="1" customFormat="1" ht="6.95" hidden="1" customHeight="1">
      <c r="B17" s="33"/>
      <c r="I17" s="93"/>
      <c r="L17" s="33"/>
    </row>
    <row r="18" spans="2:12" s="1" customFormat="1" ht="12" hidden="1" customHeight="1">
      <c r="B18" s="33"/>
      <c r="D18" s="92" t="s">
        <v>30</v>
      </c>
      <c r="I18" s="94" t="s">
        <v>25</v>
      </c>
      <c r="J18" s="12" t="str">
        <f>IF('Rekapitulace stavby'!AN16="","",'Rekapitulace stavby'!AN16)</f>
        <v/>
      </c>
      <c r="L18" s="33"/>
    </row>
    <row r="19" spans="2:12" s="1" customFormat="1" ht="18" hidden="1" customHeight="1">
      <c r="B19" s="33"/>
      <c r="E19" s="12" t="str">
        <f>IF('Rekapitulace stavby'!E17="","",'Rekapitulace stavby'!E17)</f>
        <v xml:space="preserve"> </v>
      </c>
      <c r="I19" s="94" t="s">
        <v>27</v>
      </c>
      <c r="J19" s="12" t="str">
        <f>IF('Rekapitulace stavby'!AN17="","",'Rekapitulace stavby'!AN17)</f>
        <v/>
      </c>
      <c r="L19" s="33"/>
    </row>
    <row r="20" spans="2:12" s="1" customFormat="1" ht="6.95" hidden="1" customHeight="1">
      <c r="B20" s="33"/>
      <c r="I20" s="93"/>
      <c r="L20" s="33"/>
    </row>
    <row r="21" spans="2:12" s="1" customFormat="1" ht="12" hidden="1" customHeight="1">
      <c r="B21" s="33"/>
      <c r="D21" s="92" t="s">
        <v>32</v>
      </c>
      <c r="I21" s="94" t="s">
        <v>25</v>
      </c>
      <c r="J21" s="12" t="str">
        <f>IF('Rekapitulace stavby'!AN19="","",'Rekapitulace stavby'!AN19)</f>
        <v/>
      </c>
      <c r="L21" s="33"/>
    </row>
    <row r="22" spans="2:12" s="1" customFormat="1" ht="18" hidden="1" customHeight="1">
      <c r="B22" s="33"/>
      <c r="E22" s="12" t="str">
        <f>IF('Rekapitulace stavby'!E20="","",'Rekapitulace stavby'!E20)</f>
        <v xml:space="preserve"> </v>
      </c>
      <c r="I22" s="94" t="s">
        <v>27</v>
      </c>
      <c r="J22" s="12" t="str">
        <f>IF('Rekapitulace stavby'!AN20="","",'Rekapitulace stavby'!AN20)</f>
        <v/>
      </c>
      <c r="L22" s="33"/>
    </row>
    <row r="23" spans="2:12" s="1" customFormat="1" ht="6.95" hidden="1" customHeight="1">
      <c r="B23" s="33"/>
      <c r="I23" s="93"/>
      <c r="L23" s="33"/>
    </row>
    <row r="24" spans="2:12" s="1" customFormat="1" ht="12" hidden="1" customHeight="1">
      <c r="B24" s="33"/>
      <c r="D24" s="92" t="s">
        <v>33</v>
      </c>
      <c r="I24" s="93"/>
      <c r="L24" s="33"/>
    </row>
    <row r="25" spans="2:12" s="6" customFormat="1" ht="16.5" hidden="1" customHeight="1">
      <c r="B25" s="96"/>
      <c r="E25" s="236" t="s">
        <v>1</v>
      </c>
      <c r="F25" s="236"/>
      <c r="G25" s="236"/>
      <c r="H25" s="236"/>
      <c r="I25" s="97"/>
      <c r="L25" s="96"/>
    </row>
    <row r="26" spans="2:12" s="1" customFormat="1" ht="6.95" hidden="1" customHeight="1">
      <c r="B26" s="33"/>
      <c r="I26" s="93"/>
      <c r="L26" s="33"/>
    </row>
    <row r="27" spans="2:12" s="1" customFormat="1" ht="6.95" hidden="1" customHeight="1">
      <c r="B27" s="33"/>
      <c r="D27" s="51"/>
      <c r="E27" s="51"/>
      <c r="F27" s="51"/>
      <c r="G27" s="51"/>
      <c r="H27" s="51"/>
      <c r="I27" s="98"/>
      <c r="J27" s="51"/>
      <c r="K27" s="51"/>
      <c r="L27" s="33"/>
    </row>
    <row r="28" spans="2:12" s="1" customFormat="1" ht="25.35" hidden="1" customHeight="1">
      <c r="B28" s="33"/>
      <c r="D28" s="99" t="s">
        <v>34</v>
      </c>
      <c r="I28" s="93"/>
      <c r="J28" s="100">
        <f>ROUND(J86, 2)</f>
        <v>0</v>
      </c>
      <c r="L28" s="33"/>
    </row>
    <row r="29" spans="2:12" s="1" customFormat="1" ht="6.95" hidden="1" customHeight="1">
      <c r="B29" s="33"/>
      <c r="D29" s="51"/>
      <c r="E29" s="51"/>
      <c r="F29" s="51"/>
      <c r="G29" s="51"/>
      <c r="H29" s="51"/>
      <c r="I29" s="98"/>
      <c r="J29" s="51"/>
      <c r="K29" s="51"/>
      <c r="L29" s="33"/>
    </row>
    <row r="30" spans="2:12" s="1" customFormat="1" ht="14.45" hidden="1" customHeight="1">
      <c r="B30" s="33"/>
      <c r="F30" s="101" t="s">
        <v>36</v>
      </c>
      <c r="I30" s="102" t="s">
        <v>35</v>
      </c>
      <c r="J30" s="101" t="s">
        <v>37</v>
      </c>
      <c r="L30" s="33"/>
    </row>
    <row r="31" spans="2:12" s="1" customFormat="1" ht="14.45" hidden="1" customHeight="1">
      <c r="B31" s="33"/>
      <c r="D31" s="92" t="s">
        <v>38</v>
      </c>
      <c r="E31" s="92" t="s">
        <v>39</v>
      </c>
      <c r="F31" s="103">
        <f>ROUND((SUM(BE86:BE136)),  2)</f>
        <v>0</v>
      </c>
      <c r="I31" s="104">
        <v>0.21</v>
      </c>
      <c r="J31" s="103">
        <f>ROUND(((SUM(BE86:BE136))*I31),  2)</f>
        <v>0</v>
      </c>
      <c r="L31" s="33"/>
    </row>
    <row r="32" spans="2:12" s="1" customFormat="1" ht="14.45" hidden="1" customHeight="1">
      <c r="B32" s="33"/>
      <c r="E32" s="92" t="s">
        <v>40</v>
      </c>
      <c r="F32" s="103">
        <f>ROUND((SUM(BF86:BF136)),  2)</f>
        <v>0</v>
      </c>
      <c r="I32" s="104">
        <v>0.15</v>
      </c>
      <c r="J32" s="103">
        <f>ROUND(((SUM(BF86:BF136))*I32),  2)</f>
        <v>0</v>
      </c>
      <c r="L32" s="33"/>
    </row>
    <row r="33" spans="2:12" s="1" customFormat="1" ht="14.45" hidden="1" customHeight="1">
      <c r="B33" s="33"/>
      <c r="E33" s="92" t="s">
        <v>41</v>
      </c>
      <c r="F33" s="103">
        <f>ROUND((SUM(BG86:BG136)),  2)</f>
        <v>0</v>
      </c>
      <c r="I33" s="104">
        <v>0.21</v>
      </c>
      <c r="J33" s="103">
        <f>0</f>
        <v>0</v>
      </c>
      <c r="L33" s="33"/>
    </row>
    <row r="34" spans="2:12" s="1" customFormat="1" ht="14.45" hidden="1" customHeight="1">
      <c r="B34" s="33"/>
      <c r="E34" s="92" t="s">
        <v>42</v>
      </c>
      <c r="F34" s="103">
        <f>ROUND((SUM(BH86:BH136)),  2)</f>
        <v>0</v>
      </c>
      <c r="I34" s="104">
        <v>0.15</v>
      </c>
      <c r="J34" s="103">
        <f>0</f>
        <v>0</v>
      </c>
      <c r="L34" s="33"/>
    </row>
    <row r="35" spans="2:12" s="1" customFormat="1" ht="14.45" hidden="1" customHeight="1">
      <c r="B35" s="33"/>
      <c r="E35" s="92" t="s">
        <v>43</v>
      </c>
      <c r="F35" s="103">
        <f>ROUND((SUM(BI86:BI136)),  2)</f>
        <v>0</v>
      </c>
      <c r="I35" s="104">
        <v>0</v>
      </c>
      <c r="J35" s="103">
        <f>0</f>
        <v>0</v>
      </c>
      <c r="L35" s="33"/>
    </row>
    <row r="36" spans="2:12" s="1" customFormat="1" ht="6.95" hidden="1" customHeight="1">
      <c r="B36" s="33"/>
      <c r="I36" s="93"/>
      <c r="L36" s="33"/>
    </row>
    <row r="37" spans="2:12" s="1" customFormat="1" ht="25.35" hidden="1" customHeight="1">
      <c r="B37" s="33"/>
      <c r="C37" s="105"/>
      <c r="D37" s="106" t="s">
        <v>44</v>
      </c>
      <c r="E37" s="107"/>
      <c r="F37" s="107"/>
      <c r="G37" s="108" t="s">
        <v>45</v>
      </c>
      <c r="H37" s="109" t="s">
        <v>46</v>
      </c>
      <c r="I37" s="110"/>
      <c r="J37" s="111">
        <f>SUM(J28:J35)</f>
        <v>0</v>
      </c>
      <c r="K37" s="112"/>
      <c r="L37" s="33"/>
    </row>
    <row r="38" spans="2:12" s="1" customFormat="1" ht="14.45" hidden="1" customHeight="1">
      <c r="B38" s="113"/>
      <c r="C38" s="114"/>
      <c r="D38" s="114"/>
      <c r="E38" s="114"/>
      <c r="F38" s="114"/>
      <c r="G38" s="114"/>
      <c r="H38" s="114"/>
      <c r="I38" s="115"/>
      <c r="J38" s="114"/>
      <c r="K38" s="114"/>
      <c r="L38" s="33"/>
    </row>
    <row r="39" spans="2:12" ht="11.25" hidden="1"/>
    <row r="40" spans="2:12" ht="11.25" hidden="1"/>
    <row r="41" spans="2:12" ht="11.25" hidden="1"/>
    <row r="42" spans="2:12" s="1" customFormat="1" ht="6.95" hidden="1" customHeight="1">
      <c r="B42" s="116"/>
      <c r="C42" s="117"/>
      <c r="D42" s="117"/>
      <c r="E42" s="117"/>
      <c r="F42" s="117"/>
      <c r="G42" s="117"/>
      <c r="H42" s="117"/>
      <c r="I42" s="118"/>
      <c r="J42" s="117"/>
      <c r="K42" s="117"/>
      <c r="L42" s="33"/>
    </row>
    <row r="43" spans="2:12" s="1" customFormat="1" ht="24.95" hidden="1" customHeight="1">
      <c r="B43" s="29"/>
      <c r="C43" s="18" t="s">
        <v>77</v>
      </c>
      <c r="D43" s="30"/>
      <c r="E43" s="30"/>
      <c r="F43" s="30"/>
      <c r="G43" s="30"/>
      <c r="H43" s="30"/>
      <c r="I43" s="93"/>
      <c r="J43" s="30"/>
      <c r="K43" s="30"/>
      <c r="L43" s="33"/>
    </row>
    <row r="44" spans="2:12" s="1" customFormat="1" ht="6.95" hidden="1" customHeight="1">
      <c r="B44" s="29"/>
      <c r="C44" s="30"/>
      <c r="D44" s="30"/>
      <c r="E44" s="30"/>
      <c r="F44" s="30"/>
      <c r="G44" s="30"/>
      <c r="H44" s="30"/>
      <c r="I44" s="93"/>
      <c r="J44" s="30"/>
      <c r="K44" s="30"/>
      <c r="L44" s="33"/>
    </row>
    <row r="45" spans="2:12" s="1" customFormat="1" ht="12" hidden="1" customHeight="1">
      <c r="B45" s="29"/>
      <c r="C45" s="24" t="s">
        <v>16</v>
      </c>
      <c r="D45" s="30"/>
      <c r="E45" s="30"/>
      <c r="F45" s="30"/>
      <c r="G45" s="30"/>
      <c r="H45" s="30"/>
      <c r="I45" s="93"/>
      <c r="J45" s="30"/>
      <c r="K45" s="30"/>
      <c r="L45" s="33"/>
    </row>
    <row r="46" spans="2:12" s="1" customFormat="1" ht="16.5" hidden="1" customHeight="1">
      <c r="B46" s="29"/>
      <c r="C46" s="30"/>
      <c r="D46" s="30"/>
      <c r="E46" s="205" t="str">
        <f>E7</f>
        <v>Oprava montážní jámy trolejbusy Ostrava</v>
      </c>
      <c r="F46" s="204"/>
      <c r="G46" s="204"/>
      <c r="H46" s="204"/>
      <c r="I46" s="93"/>
      <c r="J46" s="30"/>
      <c r="K46" s="30"/>
      <c r="L46" s="33"/>
    </row>
    <row r="47" spans="2:12" s="1" customFormat="1" ht="6.95" hidden="1" customHeight="1">
      <c r="B47" s="29"/>
      <c r="C47" s="30"/>
      <c r="D47" s="30"/>
      <c r="E47" s="30"/>
      <c r="F47" s="30"/>
      <c r="G47" s="30"/>
      <c r="H47" s="30"/>
      <c r="I47" s="93"/>
      <c r="J47" s="30"/>
      <c r="K47" s="30"/>
      <c r="L47" s="33"/>
    </row>
    <row r="48" spans="2:12" s="1" customFormat="1" ht="12" hidden="1" customHeight="1">
      <c r="B48" s="29"/>
      <c r="C48" s="24" t="s">
        <v>20</v>
      </c>
      <c r="D48" s="30"/>
      <c r="E48" s="30"/>
      <c r="F48" s="22" t="str">
        <f>F10</f>
        <v xml:space="preserve"> </v>
      </c>
      <c r="G48" s="30"/>
      <c r="H48" s="30"/>
      <c r="I48" s="94" t="s">
        <v>22</v>
      </c>
      <c r="J48" s="50" t="str">
        <f>IF(J10="","",J10)</f>
        <v>3. 5. 2019</v>
      </c>
      <c r="K48" s="30"/>
      <c r="L48" s="33"/>
    </row>
    <row r="49" spans="2:47" s="1" customFormat="1" ht="6.95" hidden="1" customHeight="1">
      <c r="B49" s="29"/>
      <c r="C49" s="30"/>
      <c r="D49" s="30"/>
      <c r="E49" s="30"/>
      <c r="F49" s="30"/>
      <c r="G49" s="30"/>
      <c r="H49" s="30"/>
      <c r="I49" s="93"/>
      <c r="J49" s="30"/>
      <c r="K49" s="30"/>
      <c r="L49" s="33"/>
    </row>
    <row r="50" spans="2:47" s="1" customFormat="1" ht="13.7" hidden="1" customHeight="1">
      <c r="B50" s="29"/>
      <c r="C50" s="24" t="s">
        <v>24</v>
      </c>
      <c r="D50" s="30"/>
      <c r="E50" s="30"/>
      <c r="F50" s="22" t="str">
        <f>E13</f>
        <v>DPO a.s.</v>
      </c>
      <c r="G50" s="30"/>
      <c r="H50" s="30"/>
      <c r="I50" s="94" t="s">
        <v>30</v>
      </c>
      <c r="J50" s="27" t="str">
        <f>E19</f>
        <v xml:space="preserve"> </v>
      </c>
      <c r="K50" s="30"/>
      <c r="L50" s="33"/>
    </row>
    <row r="51" spans="2:47" s="1" customFormat="1" ht="13.7" hidden="1" customHeight="1">
      <c r="B51" s="29"/>
      <c r="C51" s="24" t="s">
        <v>28</v>
      </c>
      <c r="D51" s="30"/>
      <c r="E51" s="30"/>
      <c r="F51" s="22" t="str">
        <f>IF(E16="","",E16)</f>
        <v>Vyplň údaj</v>
      </c>
      <c r="G51" s="30"/>
      <c r="H51" s="30"/>
      <c r="I51" s="94" t="s">
        <v>32</v>
      </c>
      <c r="J51" s="27" t="str">
        <f>E22</f>
        <v xml:space="preserve"> </v>
      </c>
      <c r="K51" s="30"/>
      <c r="L51" s="33"/>
    </row>
    <row r="52" spans="2:47" s="1" customFormat="1" ht="10.35" hidden="1" customHeight="1">
      <c r="B52" s="29"/>
      <c r="C52" s="30"/>
      <c r="D52" s="30"/>
      <c r="E52" s="30"/>
      <c r="F52" s="30"/>
      <c r="G52" s="30"/>
      <c r="H52" s="30"/>
      <c r="I52" s="93"/>
      <c r="J52" s="30"/>
      <c r="K52" s="30"/>
      <c r="L52" s="33"/>
    </row>
    <row r="53" spans="2:47" s="1" customFormat="1" ht="29.25" hidden="1" customHeight="1">
      <c r="B53" s="29"/>
      <c r="C53" s="119" t="s">
        <v>78</v>
      </c>
      <c r="D53" s="120"/>
      <c r="E53" s="120"/>
      <c r="F53" s="120"/>
      <c r="G53" s="120"/>
      <c r="H53" s="120"/>
      <c r="I53" s="121"/>
      <c r="J53" s="122" t="s">
        <v>79</v>
      </c>
      <c r="K53" s="120"/>
      <c r="L53" s="33"/>
    </row>
    <row r="54" spans="2:47" s="1" customFormat="1" ht="10.35" hidden="1" customHeight="1">
      <c r="B54" s="29"/>
      <c r="C54" s="30"/>
      <c r="D54" s="30"/>
      <c r="E54" s="30"/>
      <c r="F54" s="30"/>
      <c r="G54" s="30"/>
      <c r="H54" s="30"/>
      <c r="I54" s="93"/>
      <c r="J54" s="30"/>
      <c r="K54" s="30"/>
      <c r="L54" s="33"/>
    </row>
    <row r="55" spans="2:47" s="1" customFormat="1" ht="22.9" hidden="1" customHeight="1">
      <c r="B55" s="29"/>
      <c r="C55" s="123" t="s">
        <v>80</v>
      </c>
      <c r="D55" s="30"/>
      <c r="E55" s="30"/>
      <c r="F55" s="30"/>
      <c r="G55" s="30"/>
      <c r="H55" s="30"/>
      <c r="I55" s="93"/>
      <c r="J55" s="68">
        <f>J86</f>
        <v>0</v>
      </c>
      <c r="K55" s="30"/>
      <c r="L55" s="33"/>
      <c r="AU55" s="12" t="s">
        <v>81</v>
      </c>
    </row>
    <row r="56" spans="2:47" s="7" customFormat="1" ht="24.95" hidden="1" customHeight="1">
      <c r="B56" s="124"/>
      <c r="C56" s="125"/>
      <c r="D56" s="126" t="s">
        <v>82</v>
      </c>
      <c r="E56" s="127"/>
      <c r="F56" s="127"/>
      <c r="G56" s="127"/>
      <c r="H56" s="127"/>
      <c r="I56" s="128"/>
      <c r="J56" s="129">
        <f>J87</f>
        <v>0</v>
      </c>
      <c r="K56" s="125"/>
      <c r="L56" s="130"/>
    </row>
    <row r="57" spans="2:47" s="8" customFormat="1" ht="19.899999999999999" hidden="1" customHeight="1">
      <c r="B57" s="131"/>
      <c r="C57" s="132"/>
      <c r="D57" s="133" t="s">
        <v>83</v>
      </c>
      <c r="E57" s="134"/>
      <c r="F57" s="134"/>
      <c r="G57" s="134"/>
      <c r="H57" s="134"/>
      <c r="I57" s="135"/>
      <c r="J57" s="136">
        <f>J88</f>
        <v>0</v>
      </c>
      <c r="K57" s="132"/>
      <c r="L57" s="137"/>
    </row>
    <row r="58" spans="2:47" s="8" customFormat="1" ht="19.899999999999999" hidden="1" customHeight="1">
      <c r="B58" s="131"/>
      <c r="C58" s="132"/>
      <c r="D58" s="133" t="s">
        <v>84</v>
      </c>
      <c r="E58" s="134"/>
      <c r="F58" s="134"/>
      <c r="G58" s="134"/>
      <c r="H58" s="134"/>
      <c r="I58" s="135"/>
      <c r="J58" s="136">
        <f>J91</f>
        <v>0</v>
      </c>
      <c r="K58" s="132"/>
      <c r="L58" s="137"/>
    </row>
    <row r="59" spans="2:47" s="8" customFormat="1" ht="19.899999999999999" hidden="1" customHeight="1">
      <c r="B59" s="131"/>
      <c r="C59" s="132"/>
      <c r="D59" s="133" t="s">
        <v>85</v>
      </c>
      <c r="E59" s="134"/>
      <c r="F59" s="134"/>
      <c r="G59" s="134"/>
      <c r="H59" s="134"/>
      <c r="I59" s="135"/>
      <c r="J59" s="136">
        <f>J94</f>
        <v>0</v>
      </c>
      <c r="K59" s="132"/>
      <c r="L59" s="137"/>
    </row>
    <row r="60" spans="2:47" s="8" customFormat="1" ht="19.899999999999999" hidden="1" customHeight="1">
      <c r="B60" s="131"/>
      <c r="C60" s="132"/>
      <c r="D60" s="133" t="s">
        <v>86</v>
      </c>
      <c r="E60" s="134"/>
      <c r="F60" s="134"/>
      <c r="G60" s="134"/>
      <c r="H60" s="134"/>
      <c r="I60" s="135"/>
      <c r="J60" s="136">
        <f>J98</f>
        <v>0</v>
      </c>
      <c r="K60" s="132"/>
      <c r="L60" s="137"/>
    </row>
    <row r="61" spans="2:47" s="8" customFormat="1" ht="19.899999999999999" hidden="1" customHeight="1">
      <c r="B61" s="131"/>
      <c r="C61" s="132"/>
      <c r="D61" s="133" t="s">
        <v>87</v>
      </c>
      <c r="E61" s="134"/>
      <c r="F61" s="134"/>
      <c r="G61" s="134"/>
      <c r="H61" s="134"/>
      <c r="I61" s="135"/>
      <c r="J61" s="136">
        <f>J103</f>
        <v>0</v>
      </c>
      <c r="K61" s="132"/>
      <c r="L61" s="137"/>
    </row>
    <row r="62" spans="2:47" s="7" customFormat="1" ht="24.95" hidden="1" customHeight="1">
      <c r="B62" s="124"/>
      <c r="C62" s="125"/>
      <c r="D62" s="126" t="s">
        <v>88</v>
      </c>
      <c r="E62" s="127"/>
      <c r="F62" s="127"/>
      <c r="G62" s="127"/>
      <c r="H62" s="127"/>
      <c r="I62" s="128"/>
      <c r="J62" s="129">
        <f>J105</f>
        <v>0</v>
      </c>
      <c r="K62" s="125"/>
      <c r="L62" s="130"/>
    </row>
    <row r="63" spans="2:47" s="8" customFormat="1" ht="19.899999999999999" hidden="1" customHeight="1">
      <c r="B63" s="131"/>
      <c r="C63" s="132"/>
      <c r="D63" s="133" t="s">
        <v>89</v>
      </c>
      <c r="E63" s="134"/>
      <c r="F63" s="134"/>
      <c r="G63" s="134"/>
      <c r="H63" s="134"/>
      <c r="I63" s="135"/>
      <c r="J63" s="136">
        <f>J106</f>
        <v>0</v>
      </c>
      <c r="K63" s="132"/>
      <c r="L63" s="137"/>
    </row>
    <row r="64" spans="2:47" s="8" customFormat="1" ht="19.899999999999999" hidden="1" customHeight="1">
      <c r="B64" s="131"/>
      <c r="C64" s="132"/>
      <c r="D64" s="133" t="s">
        <v>90</v>
      </c>
      <c r="E64" s="134"/>
      <c r="F64" s="134"/>
      <c r="G64" s="134"/>
      <c r="H64" s="134"/>
      <c r="I64" s="135"/>
      <c r="J64" s="136">
        <f>J108</f>
        <v>0</v>
      </c>
      <c r="K64" s="132"/>
      <c r="L64" s="137"/>
    </row>
    <row r="65" spans="2:12" s="8" customFormat="1" ht="19.899999999999999" hidden="1" customHeight="1">
      <c r="B65" s="131"/>
      <c r="C65" s="132"/>
      <c r="D65" s="133" t="s">
        <v>91</v>
      </c>
      <c r="E65" s="134"/>
      <c r="F65" s="134"/>
      <c r="G65" s="134"/>
      <c r="H65" s="134"/>
      <c r="I65" s="135"/>
      <c r="J65" s="136">
        <f>J117</f>
        <v>0</v>
      </c>
      <c r="K65" s="132"/>
      <c r="L65" s="137"/>
    </row>
    <row r="66" spans="2:12" s="8" customFormat="1" ht="19.899999999999999" hidden="1" customHeight="1">
      <c r="B66" s="131"/>
      <c r="C66" s="132"/>
      <c r="D66" s="133" t="s">
        <v>92</v>
      </c>
      <c r="E66" s="134"/>
      <c r="F66" s="134"/>
      <c r="G66" s="134"/>
      <c r="H66" s="134"/>
      <c r="I66" s="135"/>
      <c r="J66" s="136">
        <f>J119</f>
        <v>0</v>
      </c>
      <c r="K66" s="132"/>
      <c r="L66" s="137"/>
    </row>
    <row r="67" spans="2:12" s="8" customFormat="1" ht="19.899999999999999" hidden="1" customHeight="1">
      <c r="B67" s="131"/>
      <c r="C67" s="132"/>
      <c r="D67" s="133" t="s">
        <v>93</v>
      </c>
      <c r="E67" s="134"/>
      <c r="F67" s="134"/>
      <c r="G67" s="134"/>
      <c r="H67" s="134"/>
      <c r="I67" s="135"/>
      <c r="J67" s="136">
        <f>J122</f>
        <v>0</v>
      </c>
      <c r="K67" s="132"/>
      <c r="L67" s="137"/>
    </row>
    <row r="68" spans="2:12" s="7" customFormat="1" ht="24.95" hidden="1" customHeight="1">
      <c r="B68" s="124"/>
      <c r="C68" s="125"/>
      <c r="D68" s="126" t="s">
        <v>94</v>
      </c>
      <c r="E68" s="127"/>
      <c r="F68" s="127"/>
      <c r="G68" s="127"/>
      <c r="H68" s="127"/>
      <c r="I68" s="128"/>
      <c r="J68" s="129">
        <f>J125</f>
        <v>0</v>
      </c>
      <c r="K68" s="125"/>
      <c r="L68" s="130"/>
    </row>
    <row r="69" spans="2:12" s="1" customFormat="1" ht="21.75" hidden="1" customHeight="1">
      <c r="B69" s="29"/>
      <c r="C69" s="30"/>
      <c r="D69" s="30"/>
      <c r="E69" s="30"/>
      <c r="F69" s="30"/>
      <c r="G69" s="30"/>
      <c r="H69" s="30"/>
      <c r="I69" s="93"/>
      <c r="J69" s="30"/>
      <c r="K69" s="30"/>
      <c r="L69" s="33"/>
    </row>
    <row r="70" spans="2:12" s="1" customFormat="1" ht="6.95" hidden="1" customHeight="1">
      <c r="B70" s="41"/>
      <c r="C70" s="42"/>
      <c r="D70" s="42"/>
      <c r="E70" s="42"/>
      <c r="F70" s="42"/>
      <c r="G70" s="42"/>
      <c r="H70" s="42"/>
      <c r="I70" s="115"/>
      <c r="J70" s="42"/>
      <c r="K70" s="42"/>
      <c r="L70" s="33"/>
    </row>
    <row r="71" spans="2:12" ht="11.25" hidden="1"/>
    <row r="72" spans="2:12" ht="11.25" hidden="1"/>
    <row r="73" spans="2:12" ht="11.25" hidden="1"/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118"/>
      <c r="J74" s="44"/>
      <c r="K74" s="44"/>
      <c r="L74" s="33"/>
    </row>
    <row r="75" spans="2:12" s="1" customFormat="1" ht="24.95" customHeight="1">
      <c r="B75" s="29"/>
      <c r="C75" s="18" t="s">
        <v>95</v>
      </c>
      <c r="D75" s="30"/>
      <c r="E75" s="30"/>
      <c r="F75" s="30"/>
      <c r="G75" s="30"/>
      <c r="H75" s="30"/>
      <c r="I75" s="93"/>
      <c r="J75" s="30"/>
      <c r="K75" s="30"/>
      <c r="L75" s="33"/>
    </row>
    <row r="76" spans="2:12" s="1" customFormat="1" ht="6.95" customHeight="1">
      <c r="B76" s="29"/>
      <c r="C76" s="30"/>
      <c r="D76" s="30"/>
      <c r="E76" s="30"/>
      <c r="F76" s="30"/>
      <c r="G76" s="30"/>
      <c r="H76" s="30"/>
      <c r="I76" s="93"/>
      <c r="J76" s="30"/>
      <c r="K76" s="30"/>
      <c r="L76" s="33"/>
    </row>
    <row r="77" spans="2:12" s="1" customFormat="1" ht="12" customHeight="1">
      <c r="B77" s="29"/>
      <c r="C77" s="24" t="s">
        <v>16</v>
      </c>
      <c r="D77" s="30"/>
      <c r="E77" s="30"/>
      <c r="F77" s="30"/>
      <c r="G77" s="30"/>
      <c r="H77" s="30"/>
      <c r="I77" s="93"/>
      <c r="J77" s="30"/>
      <c r="K77" s="30"/>
      <c r="L77" s="33"/>
    </row>
    <row r="78" spans="2:12" s="1" customFormat="1" ht="16.5" customHeight="1">
      <c r="B78" s="29"/>
      <c r="C78" s="30"/>
      <c r="D78" s="30"/>
      <c r="E78" s="205" t="str">
        <f>E7</f>
        <v>Oprava montážní jámy trolejbusy Ostrava</v>
      </c>
      <c r="F78" s="204"/>
      <c r="G78" s="204"/>
      <c r="H78" s="204"/>
      <c r="I78" s="93"/>
      <c r="J78" s="30"/>
      <c r="K78" s="30"/>
      <c r="L78" s="33"/>
    </row>
    <row r="79" spans="2:12" s="1" customFormat="1" ht="6.95" customHeight="1">
      <c r="B79" s="29"/>
      <c r="C79" s="30"/>
      <c r="D79" s="30"/>
      <c r="E79" s="30"/>
      <c r="F79" s="30"/>
      <c r="G79" s="30"/>
      <c r="H79" s="30"/>
      <c r="I79" s="93"/>
      <c r="J79" s="30"/>
      <c r="K79" s="30"/>
      <c r="L79" s="33"/>
    </row>
    <row r="80" spans="2:12" s="1" customFormat="1" ht="12" customHeight="1">
      <c r="B80" s="29"/>
      <c r="C80" s="24" t="s">
        <v>20</v>
      </c>
      <c r="D80" s="30"/>
      <c r="E80" s="30"/>
      <c r="F80" s="22" t="str">
        <f>F10</f>
        <v xml:space="preserve"> </v>
      </c>
      <c r="G80" s="30"/>
      <c r="H80" s="30"/>
      <c r="I80" s="94" t="s">
        <v>22</v>
      </c>
      <c r="J80" s="50" t="str">
        <f>IF(J10="","",J10)</f>
        <v>3. 5. 2019</v>
      </c>
      <c r="K80" s="30"/>
      <c r="L80" s="33"/>
    </row>
    <row r="81" spans="2:65" s="1" customFormat="1" ht="6.95" customHeight="1">
      <c r="B81" s="29"/>
      <c r="C81" s="30"/>
      <c r="D81" s="30"/>
      <c r="E81" s="30"/>
      <c r="F81" s="30"/>
      <c r="G81" s="30"/>
      <c r="H81" s="30"/>
      <c r="I81" s="93"/>
      <c r="J81" s="30"/>
      <c r="K81" s="30"/>
      <c r="L81" s="33"/>
    </row>
    <row r="82" spans="2:65" s="1" customFormat="1" ht="13.7" customHeight="1">
      <c r="B82" s="29"/>
      <c r="C82" s="24" t="s">
        <v>24</v>
      </c>
      <c r="D82" s="30"/>
      <c r="E82" s="30"/>
      <c r="F82" s="22" t="str">
        <f>E13</f>
        <v>DPO a.s.</v>
      </c>
      <c r="G82" s="30"/>
      <c r="H82" s="30"/>
      <c r="I82" s="94" t="s">
        <v>30</v>
      </c>
      <c r="J82" s="27" t="str">
        <f>E19</f>
        <v xml:space="preserve"> </v>
      </c>
      <c r="K82" s="30"/>
      <c r="L82" s="33"/>
    </row>
    <row r="83" spans="2:65" s="1" customFormat="1" ht="13.7" customHeight="1">
      <c r="B83" s="29"/>
      <c r="C83" s="24" t="s">
        <v>28</v>
      </c>
      <c r="D83" s="30"/>
      <c r="E83" s="30"/>
      <c r="F83" s="22" t="str">
        <f>IF(E16="","",E16)</f>
        <v>Vyplň údaj</v>
      </c>
      <c r="G83" s="30"/>
      <c r="H83" s="30"/>
      <c r="I83" s="94" t="s">
        <v>32</v>
      </c>
      <c r="J83" s="27" t="str">
        <f>E22</f>
        <v xml:space="preserve"> </v>
      </c>
      <c r="K83" s="30"/>
      <c r="L83" s="33"/>
    </row>
    <row r="84" spans="2:65" s="1" customFormat="1" ht="10.35" customHeight="1">
      <c r="B84" s="29"/>
      <c r="C84" s="30"/>
      <c r="D84" s="30"/>
      <c r="E84" s="30"/>
      <c r="F84" s="30"/>
      <c r="G84" s="30"/>
      <c r="H84" s="30"/>
      <c r="I84" s="93"/>
      <c r="J84" s="30"/>
      <c r="K84" s="30"/>
      <c r="L84" s="33"/>
    </row>
    <row r="85" spans="2:65" s="9" customFormat="1" ht="29.25" customHeight="1">
      <c r="B85" s="138"/>
      <c r="C85" s="139" t="s">
        <v>96</v>
      </c>
      <c r="D85" s="140" t="s">
        <v>53</v>
      </c>
      <c r="E85" s="140" t="s">
        <v>49</v>
      </c>
      <c r="F85" s="140" t="s">
        <v>50</v>
      </c>
      <c r="G85" s="140" t="s">
        <v>97</v>
      </c>
      <c r="H85" s="140" t="s">
        <v>98</v>
      </c>
      <c r="I85" s="141" t="s">
        <v>99</v>
      </c>
      <c r="J85" s="142" t="s">
        <v>79</v>
      </c>
      <c r="K85" s="143" t="s">
        <v>100</v>
      </c>
      <c r="L85" s="144"/>
      <c r="M85" s="59" t="s">
        <v>1</v>
      </c>
      <c r="N85" s="60" t="s">
        <v>38</v>
      </c>
      <c r="O85" s="60" t="s">
        <v>101</v>
      </c>
      <c r="P85" s="60" t="s">
        <v>102</v>
      </c>
      <c r="Q85" s="60" t="s">
        <v>103</v>
      </c>
      <c r="R85" s="60" t="s">
        <v>104</v>
      </c>
      <c r="S85" s="60" t="s">
        <v>105</v>
      </c>
      <c r="T85" s="61" t="s">
        <v>106</v>
      </c>
    </row>
    <row r="86" spans="2:65" s="1" customFormat="1" ht="22.9" customHeight="1">
      <c r="B86" s="29"/>
      <c r="C86" s="66" t="s">
        <v>107</v>
      </c>
      <c r="D86" s="30"/>
      <c r="E86" s="30"/>
      <c r="F86" s="30"/>
      <c r="G86" s="30"/>
      <c r="H86" s="30"/>
      <c r="I86" s="93"/>
      <c r="J86" s="145">
        <f>BK86</f>
        <v>0</v>
      </c>
      <c r="K86" s="30"/>
      <c r="L86" s="33"/>
      <c r="M86" s="62"/>
      <c r="N86" s="63"/>
      <c r="O86" s="63"/>
      <c r="P86" s="146">
        <f>P87+P105+P125</f>
        <v>0</v>
      </c>
      <c r="Q86" s="63"/>
      <c r="R86" s="146">
        <f>R87+R105+R125</f>
        <v>1.3147498</v>
      </c>
      <c r="S86" s="63"/>
      <c r="T86" s="147">
        <f>T87+T105+T125</f>
        <v>6.8114700000000008</v>
      </c>
      <c r="AT86" s="12" t="s">
        <v>67</v>
      </c>
      <c r="AU86" s="12" t="s">
        <v>81</v>
      </c>
      <c r="BK86" s="148">
        <f>BK87+BK105+BK125</f>
        <v>0</v>
      </c>
    </row>
    <row r="87" spans="2:65" s="10" customFormat="1" ht="25.9" customHeight="1">
      <c r="B87" s="149"/>
      <c r="C87" s="150"/>
      <c r="D87" s="151" t="s">
        <v>67</v>
      </c>
      <c r="E87" s="152" t="s">
        <v>108</v>
      </c>
      <c r="F87" s="152" t="s">
        <v>109</v>
      </c>
      <c r="G87" s="150"/>
      <c r="H87" s="150"/>
      <c r="I87" s="153"/>
      <c r="J87" s="154">
        <f>BK87</f>
        <v>0</v>
      </c>
      <c r="K87" s="150"/>
      <c r="L87" s="155"/>
      <c r="M87" s="156"/>
      <c r="N87" s="157"/>
      <c r="O87" s="157"/>
      <c r="P87" s="158">
        <f>P88+P91+P94+P98+P103</f>
        <v>0</v>
      </c>
      <c r="Q87" s="157"/>
      <c r="R87" s="158">
        <f>R88+R91+R94+R98+R103</f>
        <v>0.89865363999999992</v>
      </c>
      <c r="S87" s="157"/>
      <c r="T87" s="159">
        <f>T88+T91+T94+T98+T103</f>
        <v>6.4240000000000004</v>
      </c>
      <c r="AR87" s="160" t="s">
        <v>73</v>
      </c>
      <c r="AT87" s="161" t="s">
        <v>67</v>
      </c>
      <c r="AU87" s="161" t="s">
        <v>68</v>
      </c>
      <c r="AY87" s="160" t="s">
        <v>110</v>
      </c>
      <c r="BK87" s="162">
        <f>BK88+BK91+BK94+BK98+BK103</f>
        <v>0</v>
      </c>
    </row>
    <row r="88" spans="2:65" s="10" customFormat="1" ht="22.9" customHeight="1">
      <c r="B88" s="149"/>
      <c r="C88" s="150"/>
      <c r="D88" s="151" t="s">
        <v>67</v>
      </c>
      <c r="E88" s="163" t="s">
        <v>75</v>
      </c>
      <c r="F88" s="163" t="s">
        <v>111</v>
      </c>
      <c r="G88" s="150"/>
      <c r="H88" s="150"/>
      <c r="I88" s="153"/>
      <c r="J88" s="164">
        <f>BK88</f>
        <v>0</v>
      </c>
      <c r="K88" s="150"/>
      <c r="L88" s="155"/>
      <c r="M88" s="156"/>
      <c r="N88" s="157"/>
      <c r="O88" s="157"/>
      <c r="P88" s="158">
        <f>SUM(P89:P90)</f>
        <v>0</v>
      </c>
      <c r="Q88" s="157"/>
      <c r="R88" s="158">
        <f>SUM(R89:R90)</f>
        <v>2.0789999999999996E-2</v>
      </c>
      <c r="S88" s="157"/>
      <c r="T88" s="159">
        <f>SUM(T89:T90)</f>
        <v>0</v>
      </c>
      <c r="AR88" s="160" t="s">
        <v>73</v>
      </c>
      <c r="AT88" s="161" t="s">
        <v>67</v>
      </c>
      <c r="AU88" s="161" t="s">
        <v>73</v>
      </c>
      <c r="AY88" s="160" t="s">
        <v>110</v>
      </c>
      <c r="BK88" s="162">
        <f>SUM(BK89:BK90)</f>
        <v>0</v>
      </c>
    </row>
    <row r="89" spans="2:65" s="1" customFormat="1" ht="16.5" customHeight="1">
      <c r="B89" s="29"/>
      <c r="C89" s="165" t="s">
        <v>73</v>
      </c>
      <c r="D89" s="165" t="s">
        <v>112</v>
      </c>
      <c r="E89" s="166" t="s">
        <v>113</v>
      </c>
      <c r="F89" s="167" t="s">
        <v>114</v>
      </c>
      <c r="G89" s="168" t="s">
        <v>115</v>
      </c>
      <c r="H89" s="169">
        <v>7.56</v>
      </c>
      <c r="I89" s="170"/>
      <c r="J89" s="171">
        <f>ROUND(I89*H89,2)</f>
        <v>0</v>
      </c>
      <c r="K89" s="167" t="s">
        <v>116</v>
      </c>
      <c r="L89" s="33"/>
      <c r="M89" s="172" t="s">
        <v>1</v>
      </c>
      <c r="N89" s="173" t="s">
        <v>39</v>
      </c>
      <c r="O89" s="55"/>
      <c r="P89" s="174">
        <f>O89*H89</f>
        <v>0</v>
      </c>
      <c r="Q89" s="174">
        <v>2.7499999999999998E-3</v>
      </c>
      <c r="R89" s="174">
        <f>Q89*H89</f>
        <v>2.0789999999999996E-2</v>
      </c>
      <c r="S89" s="174">
        <v>0</v>
      </c>
      <c r="T89" s="175">
        <f>S89*H89</f>
        <v>0</v>
      </c>
      <c r="AR89" s="12" t="s">
        <v>117</v>
      </c>
      <c r="AT89" s="12" t="s">
        <v>112</v>
      </c>
      <c r="AU89" s="12" t="s">
        <v>75</v>
      </c>
      <c r="AY89" s="12" t="s">
        <v>110</v>
      </c>
      <c r="BE89" s="176">
        <f>IF(N89="základní",J89,0)</f>
        <v>0</v>
      </c>
      <c r="BF89" s="176">
        <f>IF(N89="snížená",J89,0)</f>
        <v>0</v>
      </c>
      <c r="BG89" s="176">
        <f>IF(N89="zákl. přenesená",J89,0)</f>
        <v>0</v>
      </c>
      <c r="BH89" s="176">
        <f>IF(N89="sníž. přenesená",J89,0)</f>
        <v>0</v>
      </c>
      <c r="BI89" s="176">
        <f>IF(N89="nulová",J89,0)</f>
        <v>0</v>
      </c>
      <c r="BJ89" s="12" t="s">
        <v>73</v>
      </c>
      <c r="BK89" s="176">
        <f>ROUND(I89*H89,2)</f>
        <v>0</v>
      </c>
      <c r="BL89" s="12" t="s">
        <v>117</v>
      </c>
      <c r="BM89" s="12" t="s">
        <v>118</v>
      </c>
    </row>
    <row r="90" spans="2:65" s="1" customFormat="1" ht="16.5" customHeight="1">
      <c r="B90" s="29"/>
      <c r="C90" s="165" t="s">
        <v>75</v>
      </c>
      <c r="D90" s="165" t="s">
        <v>112</v>
      </c>
      <c r="E90" s="166" t="s">
        <v>119</v>
      </c>
      <c r="F90" s="167" t="s">
        <v>120</v>
      </c>
      <c r="G90" s="168" t="s">
        <v>115</v>
      </c>
      <c r="H90" s="169">
        <v>7.56</v>
      </c>
      <c r="I90" s="170"/>
      <c r="J90" s="171">
        <f>ROUND(I90*H90,2)</f>
        <v>0</v>
      </c>
      <c r="K90" s="167" t="s">
        <v>116</v>
      </c>
      <c r="L90" s="33"/>
      <c r="M90" s="172" t="s">
        <v>1</v>
      </c>
      <c r="N90" s="173" t="s">
        <v>39</v>
      </c>
      <c r="O90" s="55"/>
      <c r="P90" s="174">
        <f>O90*H90</f>
        <v>0</v>
      </c>
      <c r="Q90" s="174">
        <v>0</v>
      </c>
      <c r="R90" s="174">
        <f>Q90*H90</f>
        <v>0</v>
      </c>
      <c r="S90" s="174">
        <v>0</v>
      </c>
      <c r="T90" s="175">
        <f>S90*H90</f>
        <v>0</v>
      </c>
      <c r="AR90" s="12" t="s">
        <v>117</v>
      </c>
      <c r="AT90" s="12" t="s">
        <v>112</v>
      </c>
      <c r="AU90" s="12" t="s">
        <v>75</v>
      </c>
      <c r="AY90" s="12" t="s">
        <v>110</v>
      </c>
      <c r="BE90" s="176">
        <f>IF(N90="základní",J90,0)</f>
        <v>0</v>
      </c>
      <c r="BF90" s="176">
        <f>IF(N90="snížená",J90,0)</f>
        <v>0</v>
      </c>
      <c r="BG90" s="176">
        <f>IF(N90="zákl. přenesená",J90,0)</f>
        <v>0</v>
      </c>
      <c r="BH90" s="176">
        <f>IF(N90="sníž. přenesená",J90,0)</f>
        <v>0</v>
      </c>
      <c r="BI90" s="176">
        <f>IF(N90="nulová",J90,0)</f>
        <v>0</v>
      </c>
      <c r="BJ90" s="12" t="s">
        <v>73</v>
      </c>
      <c r="BK90" s="176">
        <f>ROUND(I90*H90,2)</f>
        <v>0</v>
      </c>
      <c r="BL90" s="12" t="s">
        <v>117</v>
      </c>
      <c r="BM90" s="12" t="s">
        <v>121</v>
      </c>
    </row>
    <row r="91" spans="2:65" s="10" customFormat="1" ht="22.9" customHeight="1">
      <c r="B91" s="149"/>
      <c r="C91" s="150"/>
      <c r="D91" s="151" t="s">
        <v>67</v>
      </c>
      <c r="E91" s="163" t="s">
        <v>122</v>
      </c>
      <c r="F91" s="163" t="s">
        <v>123</v>
      </c>
      <c r="G91" s="150"/>
      <c r="H91" s="150"/>
      <c r="I91" s="153"/>
      <c r="J91" s="164">
        <f>BK91</f>
        <v>0</v>
      </c>
      <c r="K91" s="150"/>
      <c r="L91" s="155"/>
      <c r="M91" s="156"/>
      <c r="N91" s="157"/>
      <c r="O91" s="157"/>
      <c r="P91" s="158">
        <f>SUM(P92:P93)</f>
        <v>0</v>
      </c>
      <c r="Q91" s="157"/>
      <c r="R91" s="158">
        <f>SUM(R92:R93)</f>
        <v>0.25830012000000002</v>
      </c>
      <c r="S91" s="157"/>
      <c r="T91" s="159">
        <f>SUM(T92:T93)</f>
        <v>0</v>
      </c>
      <c r="AR91" s="160" t="s">
        <v>73</v>
      </c>
      <c r="AT91" s="161" t="s">
        <v>67</v>
      </c>
      <c r="AU91" s="161" t="s">
        <v>73</v>
      </c>
      <c r="AY91" s="160" t="s">
        <v>110</v>
      </c>
      <c r="BK91" s="162">
        <f>SUM(BK92:BK93)</f>
        <v>0</v>
      </c>
    </row>
    <row r="92" spans="2:65" s="1" customFormat="1" ht="16.5" customHeight="1">
      <c r="B92" s="29"/>
      <c r="C92" s="165" t="s">
        <v>124</v>
      </c>
      <c r="D92" s="165" t="s">
        <v>112</v>
      </c>
      <c r="E92" s="166" t="s">
        <v>125</v>
      </c>
      <c r="F92" s="167" t="s">
        <v>126</v>
      </c>
      <c r="G92" s="168" t="s">
        <v>115</v>
      </c>
      <c r="H92" s="169">
        <v>10.584</v>
      </c>
      <c r="I92" s="170"/>
      <c r="J92" s="171">
        <f>ROUND(I92*H92,2)</f>
        <v>0</v>
      </c>
      <c r="K92" s="167" t="s">
        <v>116</v>
      </c>
      <c r="L92" s="33"/>
      <c r="M92" s="172" t="s">
        <v>1</v>
      </c>
      <c r="N92" s="173" t="s">
        <v>39</v>
      </c>
      <c r="O92" s="55"/>
      <c r="P92" s="174">
        <f>O92*H92</f>
        <v>0</v>
      </c>
      <c r="Q92" s="174">
        <v>1.8380000000000001E-2</v>
      </c>
      <c r="R92" s="174">
        <f>Q92*H92</f>
        <v>0.19453392</v>
      </c>
      <c r="S92" s="174">
        <v>0</v>
      </c>
      <c r="T92" s="175">
        <f>S92*H92</f>
        <v>0</v>
      </c>
      <c r="AR92" s="12" t="s">
        <v>117</v>
      </c>
      <c r="AT92" s="12" t="s">
        <v>112</v>
      </c>
      <c r="AU92" s="12" t="s">
        <v>75</v>
      </c>
      <c r="AY92" s="12" t="s">
        <v>110</v>
      </c>
      <c r="BE92" s="176">
        <f>IF(N92="základní",J92,0)</f>
        <v>0</v>
      </c>
      <c r="BF92" s="176">
        <f>IF(N92="snížená",J92,0)</f>
        <v>0</v>
      </c>
      <c r="BG92" s="176">
        <f>IF(N92="zákl. přenesená",J92,0)</f>
        <v>0</v>
      </c>
      <c r="BH92" s="176">
        <f>IF(N92="sníž. přenesená",J92,0)</f>
        <v>0</v>
      </c>
      <c r="BI92" s="176">
        <f>IF(N92="nulová",J92,0)</f>
        <v>0</v>
      </c>
      <c r="BJ92" s="12" t="s">
        <v>73</v>
      </c>
      <c r="BK92" s="176">
        <f>ROUND(I92*H92,2)</f>
        <v>0</v>
      </c>
      <c r="BL92" s="12" t="s">
        <v>117</v>
      </c>
      <c r="BM92" s="12" t="s">
        <v>127</v>
      </c>
    </row>
    <row r="93" spans="2:65" s="1" customFormat="1" ht="16.5" customHeight="1">
      <c r="B93" s="29"/>
      <c r="C93" s="165" t="s">
        <v>117</v>
      </c>
      <c r="D93" s="165" t="s">
        <v>112</v>
      </c>
      <c r="E93" s="166" t="s">
        <v>128</v>
      </c>
      <c r="F93" s="167" t="s">
        <v>129</v>
      </c>
      <c r="G93" s="168" t="s">
        <v>130</v>
      </c>
      <c r="H93" s="169">
        <v>0.06</v>
      </c>
      <c r="I93" s="170"/>
      <c r="J93" s="171">
        <f>ROUND(I93*H93,2)</f>
        <v>0</v>
      </c>
      <c r="K93" s="167" t="s">
        <v>116</v>
      </c>
      <c r="L93" s="33"/>
      <c r="M93" s="172" t="s">
        <v>1</v>
      </c>
      <c r="N93" s="173" t="s">
        <v>39</v>
      </c>
      <c r="O93" s="55"/>
      <c r="P93" s="174">
        <f>O93*H93</f>
        <v>0</v>
      </c>
      <c r="Q93" s="174">
        <v>1.06277</v>
      </c>
      <c r="R93" s="174">
        <f>Q93*H93</f>
        <v>6.3766199999999995E-2</v>
      </c>
      <c r="S93" s="174">
        <v>0</v>
      </c>
      <c r="T93" s="175">
        <f>S93*H93</f>
        <v>0</v>
      </c>
      <c r="AR93" s="12" t="s">
        <v>117</v>
      </c>
      <c r="AT93" s="12" t="s">
        <v>112</v>
      </c>
      <c r="AU93" s="12" t="s">
        <v>75</v>
      </c>
      <c r="AY93" s="12" t="s">
        <v>110</v>
      </c>
      <c r="BE93" s="176">
        <f>IF(N93="základní",J93,0)</f>
        <v>0</v>
      </c>
      <c r="BF93" s="176">
        <f>IF(N93="snížená",J93,0)</f>
        <v>0</v>
      </c>
      <c r="BG93" s="176">
        <f>IF(N93="zákl. přenesená",J93,0)</f>
        <v>0</v>
      </c>
      <c r="BH93" s="176">
        <f>IF(N93="sníž. přenesená",J93,0)</f>
        <v>0</v>
      </c>
      <c r="BI93" s="176">
        <f>IF(N93="nulová",J93,0)</f>
        <v>0</v>
      </c>
      <c r="BJ93" s="12" t="s">
        <v>73</v>
      </c>
      <c r="BK93" s="176">
        <f>ROUND(I93*H93,2)</f>
        <v>0</v>
      </c>
      <c r="BL93" s="12" t="s">
        <v>117</v>
      </c>
      <c r="BM93" s="12" t="s">
        <v>131</v>
      </c>
    </row>
    <row r="94" spans="2:65" s="10" customFormat="1" ht="22.9" customHeight="1">
      <c r="B94" s="149"/>
      <c r="C94" s="150"/>
      <c r="D94" s="151" t="s">
        <v>67</v>
      </c>
      <c r="E94" s="163" t="s">
        <v>132</v>
      </c>
      <c r="F94" s="163" t="s">
        <v>133</v>
      </c>
      <c r="G94" s="150"/>
      <c r="H94" s="150"/>
      <c r="I94" s="153"/>
      <c r="J94" s="164">
        <f>BK94</f>
        <v>0</v>
      </c>
      <c r="K94" s="150"/>
      <c r="L94" s="155"/>
      <c r="M94" s="156"/>
      <c r="N94" s="157"/>
      <c r="O94" s="157"/>
      <c r="P94" s="158">
        <f>SUM(P95:P97)</f>
        <v>0</v>
      </c>
      <c r="Q94" s="157"/>
      <c r="R94" s="158">
        <f>SUM(R95:R97)</f>
        <v>0.61956351999999992</v>
      </c>
      <c r="S94" s="157"/>
      <c r="T94" s="159">
        <f>SUM(T95:T97)</f>
        <v>6.4240000000000004</v>
      </c>
      <c r="AR94" s="160" t="s">
        <v>73</v>
      </c>
      <c r="AT94" s="161" t="s">
        <v>67</v>
      </c>
      <c r="AU94" s="161" t="s">
        <v>73</v>
      </c>
      <c r="AY94" s="160" t="s">
        <v>110</v>
      </c>
      <c r="BK94" s="162">
        <f>SUM(BK95:BK97)</f>
        <v>0</v>
      </c>
    </row>
    <row r="95" spans="2:65" s="1" customFormat="1" ht="16.5" customHeight="1">
      <c r="B95" s="29"/>
      <c r="C95" s="165" t="s">
        <v>134</v>
      </c>
      <c r="D95" s="165" t="s">
        <v>112</v>
      </c>
      <c r="E95" s="166" t="s">
        <v>135</v>
      </c>
      <c r="F95" s="167" t="s">
        <v>136</v>
      </c>
      <c r="G95" s="168" t="s">
        <v>137</v>
      </c>
      <c r="H95" s="169">
        <v>34.1</v>
      </c>
      <c r="I95" s="170"/>
      <c r="J95" s="171">
        <f>ROUND(I95*H95,2)</f>
        <v>0</v>
      </c>
      <c r="K95" s="167" t="s">
        <v>116</v>
      </c>
      <c r="L95" s="33"/>
      <c r="M95" s="172" t="s">
        <v>1</v>
      </c>
      <c r="N95" s="173" t="s">
        <v>39</v>
      </c>
      <c r="O95" s="55"/>
      <c r="P95" s="174">
        <f>O95*H95</f>
        <v>0</v>
      </c>
      <c r="Q95" s="174">
        <v>8.0000000000000007E-5</v>
      </c>
      <c r="R95" s="174">
        <f>Q95*H95</f>
        <v>2.7280000000000004E-3</v>
      </c>
      <c r="S95" s="174">
        <v>0</v>
      </c>
      <c r="T95" s="175">
        <f>S95*H95</f>
        <v>0</v>
      </c>
      <c r="AR95" s="12" t="s">
        <v>117</v>
      </c>
      <c r="AT95" s="12" t="s">
        <v>112</v>
      </c>
      <c r="AU95" s="12" t="s">
        <v>75</v>
      </c>
      <c r="AY95" s="12" t="s">
        <v>110</v>
      </c>
      <c r="BE95" s="176">
        <f>IF(N95="základní",J95,0)</f>
        <v>0</v>
      </c>
      <c r="BF95" s="176">
        <f>IF(N95="snížená",J95,0)</f>
        <v>0</v>
      </c>
      <c r="BG95" s="176">
        <f>IF(N95="zákl. přenesená",J95,0)</f>
        <v>0</v>
      </c>
      <c r="BH95" s="176">
        <f>IF(N95="sníž. přenesená",J95,0)</f>
        <v>0</v>
      </c>
      <c r="BI95" s="176">
        <f>IF(N95="nulová",J95,0)</f>
        <v>0</v>
      </c>
      <c r="BJ95" s="12" t="s">
        <v>73</v>
      </c>
      <c r="BK95" s="176">
        <f>ROUND(I95*H95,2)</f>
        <v>0</v>
      </c>
      <c r="BL95" s="12" t="s">
        <v>117</v>
      </c>
      <c r="BM95" s="12" t="s">
        <v>138</v>
      </c>
    </row>
    <row r="96" spans="2:65" s="1" customFormat="1" ht="16.5" customHeight="1">
      <c r="B96" s="29"/>
      <c r="C96" s="165" t="s">
        <v>122</v>
      </c>
      <c r="D96" s="165" t="s">
        <v>112</v>
      </c>
      <c r="E96" s="166" t="s">
        <v>139</v>
      </c>
      <c r="F96" s="167" t="s">
        <v>140</v>
      </c>
      <c r="G96" s="168" t="s">
        <v>141</v>
      </c>
      <c r="H96" s="169">
        <v>3.2120000000000002</v>
      </c>
      <c r="I96" s="170"/>
      <c r="J96" s="171">
        <f>ROUND(I96*H96,2)</f>
        <v>0</v>
      </c>
      <c r="K96" s="167" t="s">
        <v>116</v>
      </c>
      <c r="L96" s="33"/>
      <c r="M96" s="172" t="s">
        <v>1</v>
      </c>
      <c r="N96" s="173" t="s">
        <v>39</v>
      </c>
      <c r="O96" s="55"/>
      <c r="P96" s="174">
        <f>O96*H96</f>
        <v>0</v>
      </c>
      <c r="Q96" s="174">
        <v>0</v>
      </c>
      <c r="R96" s="174">
        <f>Q96*H96</f>
        <v>0</v>
      </c>
      <c r="S96" s="174">
        <v>2</v>
      </c>
      <c r="T96" s="175">
        <f>S96*H96</f>
        <v>6.4240000000000004</v>
      </c>
      <c r="AR96" s="12" t="s">
        <v>117</v>
      </c>
      <c r="AT96" s="12" t="s">
        <v>112</v>
      </c>
      <c r="AU96" s="12" t="s">
        <v>75</v>
      </c>
      <c r="AY96" s="12" t="s">
        <v>110</v>
      </c>
      <c r="BE96" s="176">
        <f>IF(N96="základní",J96,0)</f>
        <v>0</v>
      </c>
      <c r="BF96" s="176">
        <f>IF(N96="snížená",J96,0)</f>
        <v>0</v>
      </c>
      <c r="BG96" s="176">
        <f>IF(N96="zákl. přenesená",J96,0)</f>
        <v>0</v>
      </c>
      <c r="BH96" s="176">
        <f>IF(N96="sníž. přenesená",J96,0)</f>
        <v>0</v>
      </c>
      <c r="BI96" s="176">
        <f>IF(N96="nulová",J96,0)</f>
        <v>0</v>
      </c>
      <c r="BJ96" s="12" t="s">
        <v>73</v>
      </c>
      <c r="BK96" s="176">
        <f>ROUND(I96*H96,2)</f>
        <v>0</v>
      </c>
      <c r="BL96" s="12" t="s">
        <v>117</v>
      </c>
      <c r="BM96" s="12" t="s">
        <v>142</v>
      </c>
    </row>
    <row r="97" spans="2:65" s="1" customFormat="1" ht="16.5" customHeight="1">
      <c r="B97" s="29"/>
      <c r="C97" s="165" t="s">
        <v>143</v>
      </c>
      <c r="D97" s="165" t="s">
        <v>112</v>
      </c>
      <c r="E97" s="166" t="s">
        <v>144</v>
      </c>
      <c r="F97" s="167" t="s">
        <v>145</v>
      </c>
      <c r="G97" s="168" t="s">
        <v>115</v>
      </c>
      <c r="H97" s="169">
        <v>10.584</v>
      </c>
      <c r="I97" s="170"/>
      <c r="J97" s="171">
        <f>ROUND(I97*H97,2)</f>
        <v>0</v>
      </c>
      <c r="K97" s="167" t="s">
        <v>116</v>
      </c>
      <c r="L97" s="33"/>
      <c r="M97" s="172" t="s">
        <v>1</v>
      </c>
      <c r="N97" s="173" t="s">
        <v>39</v>
      </c>
      <c r="O97" s="55"/>
      <c r="P97" s="174">
        <f>O97*H97</f>
        <v>0</v>
      </c>
      <c r="Q97" s="174">
        <v>5.8279999999999998E-2</v>
      </c>
      <c r="R97" s="174">
        <f>Q97*H97</f>
        <v>0.61683551999999997</v>
      </c>
      <c r="S97" s="174">
        <v>0</v>
      </c>
      <c r="T97" s="175">
        <f>S97*H97</f>
        <v>0</v>
      </c>
      <c r="AR97" s="12" t="s">
        <v>117</v>
      </c>
      <c r="AT97" s="12" t="s">
        <v>112</v>
      </c>
      <c r="AU97" s="12" t="s">
        <v>75</v>
      </c>
      <c r="AY97" s="12" t="s">
        <v>110</v>
      </c>
      <c r="BE97" s="176">
        <f>IF(N97="základní",J97,0)</f>
        <v>0</v>
      </c>
      <c r="BF97" s="176">
        <f>IF(N97="snížená",J97,0)</f>
        <v>0</v>
      </c>
      <c r="BG97" s="176">
        <f>IF(N97="zákl. přenesená",J97,0)</f>
        <v>0</v>
      </c>
      <c r="BH97" s="176">
        <f>IF(N97="sníž. přenesená",J97,0)</f>
        <v>0</v>
      </c>
      <c r="BI97" s="176">
        <f>IF(N97="nulová",J97,0)</f>
        <v>0</v>
      </c>
      <c r="BJ97" s="12" t="s">
        <v>73</v>
      </c>
      <c r="BK97" s="176">
        <f>ROUND(I97*H97,2)</f>
        <v>0</v>
      </c>
      <c r="BL97" s="12" t="s">
        <v>117</v>
      </c>
      <c r="BM97" s="12" t="s">
        <v>146</v>
      </c>
    </row>
    <row r="98" spans="2:65" s="10" customFormat="1" ht="22.9" customHeight="1">
      <c r="B98" s="149"/>
      <c r="C98" s="150"/>
      <c r="D98" s="151" t="s">
        <v>67</v>
      </c>
      <c r="E98" s="163" t="s">
        <v>147</v>
      </c>
      <c r="F98" s="163" t="s">
        <v>148</v>
      </c>
      <c r="G98" s="150"/>
      <c r="H98" s="150"/>
      <c r="I98" s="153"/>
      <c r="J98" s="164">
        <f>BK98</f>
        <v>0</v>
      </c>
      <c r="K98" s="150"/>
      <c r="L98" s="155"/>
      <c r="M98" s="156"/>
      <c r="N98" s="157"/>
      <c r="O98" s="157"/>
      <c r="P98" s="158">
        <f>SUM(P99:P102)</f>
        <v>0</v>
      </c>
      <c r="Q98" s="157"/>
      <c r="R98" s="158">
        <f>SUM(R99:R102)</f>
        <v>0</v>
      </c>
      <c r="S98" s="157"/>
      <c r="T98" s="159">
        <f>SUM(T99:T102)</f>
        <v>0</v>
      </c>
      <c r="AR98" s="160" t="s">
        <v>73</v>
      </c>
      <c r="AT98" s="161" t="s">
        <v>67</v>
      </c>
      <c r="AU98" s="161" t="s">
        <v>73</v>
      </c>
      <c r="AY98" s="160" t="s">
        <v>110</v>
      </c>
      <c r="BK98" s="162">
        <f>SUM(BK99:BK102)</f>
        <v>0</v>
      </c>
    </row>
    <row r="99" spans="2:65" s="1" customFormat="1" ht="16.5" customHeight="1">
      <c r="B99" s="29"/>
      <c r="C99" s="165" t="s">
        <v>149</v>
      </c>
      <c r="D99" s="165" t="s">
        <v>112</v>
      </c>
      <c r="E99" s="166" t="s">
        <v>150</v>
      </c>
      <c r="F99" s="167" t="s">
        <v>151</v>
      </c>
      <c r="G99" s="168" t="s">
        <v>130</v>
      </c>
      <c r="H99" s="169">
        <v>6.8109999999999999</v>
      </c>
      <c r="I99" s="170"/>
      <c r="J99" s="171">
        <f>ROUND(I99*H99,2)</f>
        <v>0</v>
      </c>
      <c r="K99" s="167" t="s">
        <v>116</v>
      </c>
      <c r="L99" s="33"/>
      <c r="M99" s="172" t="s">
        <v>1</v>
      </c>
      <c r="N99" s="173" t="s">
        <v>39</v>
      </c>
      <c r="O99" s="55"/>
      <c r="P99" s="174">
        <f>O99*H99</f>
        <v>0</v>
      </c>
      <c r="Q99" s="174">
        <v>0</v>
      </c>
      <c r="R99" s="174">
        <f>Q99*H99</f>
        <v>0</v>
      </c>
      <c r="S99" s="174">
        <v>0</v>
      </c>
      <c r="T99" s="175">
        <f>S99*H99</f>
        <v>0</v>
      </c>
      <c r="AR99" s="12" t="s">
        <v>117</v>
      </c>
      <c r="AT99" s="12" t="s">
        <v>112</v>
      </c>
      <c r="AU99" s="12" t="s">
        <v>75</v>
      </c>
      <c r="AY99" s="12" t="s">
        <v>110</v>
      </c>
      <c r="BE99" s="176">
        <f>IF(N99="základní",J99,0)</f>
        <v>0</v>
      </c>
      <c r="BF99" s="176">
        <f>IF(N99="snížená",J99,0)</f>
        <v>0</v>
      </c>
      <c r="BG99" s="176">
        <f>IF(N99="zákl. přenesená",J99,0)</f>
        <v>0</v>
      </c>
      <c r="BH99" s="176">
        <f>IF(N99="sníž. přenesená",J99,0)</f>
        <v>0</v>
      </c>
      <c r="BI99" s="176">
        <f>IF(N99="nulová",J99,0)</f>
        <v>0</v>
      </c>
      <c r="BJ99" s="12" t="s">
        <v>73</v>
      </c>
      <c r="BK99" s="176">
        <f>ROUND(I99*H99,2)</f>
        <v>0</v>
      </c>
      <c r="BL99" s="12" t="s">
        <v>117</v>
      </c>
      <c r="BM99" s="12" t="s">
        <v>152</v>
      </c>
    </row>
    <row r="100" spans="2:65" s="1" customFormat="1" ht="16.5" customHeight="1">
      <c r="B100" s="29"/>
      <c r="C100" s="165" t="s">
        <v>132</v>
      </c>
      <c r="D100" s="165" t="s">
        <v>112</v>
      </c>
      <c r="E100" s="166" t="s">
        <v>153</v>
      </c>
      <c r="F100" s="167" t="s">
        <v>154</v>
      </c>
      <c r="G100" s="168" t="s">
        <v>130</v>
      </c>
      <c r="H100" s="169">
        <v>6.8109999999999999</v>
      </c>
      <c r="I100" s="170"/>
      <c r="J100" s="171">
        <f>ROUND(I100*H100,2)</f>
        <v>0</v>
      </c>
      <c r="K100" s="167" t="s">
        <v>116</v>
      </c>
      <c r="L100" s="33"/>
      <c r="M100" s="172" t="s">
        <v>1</v>
      </c>
      <c r="N100" s="173" t="s">
        <v>39</v>
      </c>
      <c r="O100" s="55"/>
      <c r="P100" s="174">
        <f>O100*H100</f>
        <v>0</v>
      </c>
      <c r="Q100" s="174">
        <v>0</v>
      </c>
      <c r="R100" s="174">
        <f>Q100*H100</f>
        <v>0</v>
      </c>
      <c r="S100" s="174">
        <v>0</v>
      </c>
      <c r="T100" s="175">
        <f>S100*H100</f>
        <v>0</v>
      </c>
      <c r="AR100" s="12" t="s">
        <v>117</v>
      </c>
      <c r="AT100" s="12" t="s">
        <v>112</v>
      </c>
      <c r="AU100" s="12" t="s">
        <v>75</v>
      </c>
      <c r="AY100" s="12" t="s">
        <v>110</v>
      </c>
      <c r="BE100" s="176">
        <f>IF(N100="základní",J100,0)</f>
        <v>0</v>
      </c>
      <c r="BF100" s="176">
        <f>IF(N100="snížená",J100,0)</f>
        <v>0</v>
      </c>
      <c r="BG100" s="176">
        <f>IF(N100="zákl. přenesená",J100,0)</f>
        <v>0</v>
      </c>
      <c r="BH100" s="176">
        <f>IF(N100="sníž. přenesená",J100,0)</f>
        <v>0</v>
      </c>
      <c r="BI100" s="176">
        <f>IF(N100="nulová",J100,0)</f>
        <v>0</v>
      </c>
      <c r="BJ100" s="12" t="s">
        <v>73</v>
      </c>
      <c r="BK100" s="176">
        <f>ROUND(I100*H100,2)</f>
        <v>0</v>
      </c>
      <c r="BL100" s="12" t="s">
        <v>117</v>
      </c>
      <c r="BM100" s="12" t="s">
        <v>155</v>
      </c>
    </row>
    <row r="101" spans="2:65" s="1" customFormat="1" ht="16.5" customHeight="1">
      <c r="B101" s="29"/>
      <c r="C101" s="165" t="s">
        <v>156</v>
      </c>
      <c r="D101" s="165" t="s">
        <v>112</v>
      </c>
      <c r="E101" s="166" t="s">
        <v>157</v>
      </c>
      <c r="F101" s="167" t="s">
        <v>158</v>
      </c>
      <c r="G101" s="168" t="s">
        <v>130</v>
      </c>
      <c r="H101" s="169">
        <v>61.298999999999999</v>
      </c>
      <c r="I101" s="170"/>
      <c r="J101" s="171">
        <f>ROUND(I101*H101,2)</f>
        <v>0</v>
      </c>
      <c r="K101" s="167" t="s">
        <v>116</v>
      </c>
      <c r="L101" s="33"/>
      <c r="M101" s="172" t="s">
        <v>1</v>
      </c>
      <c r="N101" s="173" t="s">
        <v>39</v>
      </c>
      <c r="O101" s="55"/>
      <c r="P101" s="174">
        <f>O101*H101</f>
        <v>0</v>
      </c>
      <c r="Q101" s="174">
        <v>0</v>
      </c>
      <c r="R101" s="174">
        <f>Q101*H101</f>
        <v>0</v>
      </c>
      <c r="S101" s="174">
        <v>0</v>
      </c>
      <c r="T101" s="175">
        <f>S101*H101</f>
        <v>0</v>
      </c>
      <c r="AR101" s="12" t="s">
        <v>117</v>
      </c>
      <c r="AT101" s="12" t="s">
        <v>112</v>
      </c>
      <c r="AU101" s="12" t="s">
        <v>75</v>
      </c>
      <c r="AY101" s="12" t="s">
        <v>110</v>
      </c>
      <c r="BE101" s="176">
        <f>IF(N101="základní",J101,0)</f>
        <v>0</v>
      </c>
      <c r="BF101" s="176">
        <f>IF(N101="snížená",J101,0)</f>
        <v>0</v>
      </c>
      <c r="BG101" s="176">
        <f>IF(N101="zákl. přenesená",J101,0)</f>
        <v>0</v>
      </c>
      <c r="BH101" s="176">
        <f>IF(N101="sníž. přenesená",J101,0)</f>
        <v>0</v>
      </c>
      <c r="BI101" s="176">
        <f>IF(N101="nulová",J101,0)</f>
        <v>0</v>
      </c>
      <c r="BJ101" s="12" t="s">
        <v>73</v>
      </c>
      <c r="BK101" s="176">
        <f>ROUND(I101*H101,2)</f>
        <v>0</v>
      </c>
      <c r="BL101" s="12" t="s">
        <v>117</v>
      </c>
      <c r="BM101" s="12" t="s">
        <v>159</v>
      </c>
    </row>
    <row r="102" spans="2:65" s="1" customFormat="1" ht="16.5" customHeight="1">
      <c r="B102" s="29"/>
      <c r="C102" s="165" t="s">
        <v>160</v>
      </c>
      <c r="D102" s="165" t="s">
        <v>112</v>
      </c>
      <c r="E102" s="166" t="s">
        <v>161</v>
      </c>
      <c r="F102" s="167" t="s">
        <v>162</v>
      </c>
      <c r="G102" s="168" t="s">
        <v>130</v>
      </c>
      <c r="H102" s="169">
        <v>6.4240000000000004</v>
      </c>
      <c r="I102" s="170"/>
      <c r="J102" s="171">
        <f>ROUND(I102*H102,2)</f>
        <v>0</v>
      </c>
      <c r="K102" s="167" t="s">
        <v>116</v>
      </c>
      <c r="L102" s="33"/>
      <c r="M102" s="172" t="s">
        <v>1</v>
      </c>
      <c r="N102" s="173" t="s">
        <v>39</v>
      </c>
      <c r="O102" s="55"/>
      <c r="P102" s="174">
        <f>O102*H102</f>
        <v>0</v>
      </c>
      <c r="Q102" s="174">
        <v>0</v>
      </c>
      <c r="R102" s="174">
        <f>Q102*H102</f>
        <v>0</v>
      </c>
      <c r="S102" s="174">
        <v>0</v>
      </c>
      <c r="T102" s="175">
        <f>S102*H102</f>
        <v>0</v>
      </c>
      <c r="AR102" s="12" t="s">
        <v>117</v>
      </c>
      <c r="AT102" s="12" t="s">
        <v>112</v>
      </c>
      <c r="AU102" s="12" t="s">
        <v>75</v>
      </c>
      <c r="AY102" s="12" t="s">
        <v>110</v>
      </c>
      <c r="BE102" s="176">
        <f>IF(N102="základní",J102,0)</f>
        <v>0</v>
      </c>
      <c r="BF102" s="176">
        <f>IF(N102="snížená",J102,0)</f>
        <v>0</v>
      </c>
      <c r="BG102" s="176">
        <f>IF(N102="zákl. přenesená",J102,0)</f>
        <v>0</v>
      </c>
      <c r="BH102" s="176">
        <f>IF(N102="sníž. přenesená",J102,0)</f>
        <v>0</v>
      </c>
      <c r="BI102" s="176">
        <f>IF(N102="nulová",J102,0)</f>
        <v>0</v>
      </c>
      <c r="BJ102" s="12" t="s">
        <v>73</v>
      </c>
      <c r="BK102" s="176">
        <f>ROUND(I102*H102,2)</f>
        <v>0</v>
      </c>
      <c r="BL102" s="12" t="s">
        <v>117</v>
      </c>
      <c r="BM102" s="12" t="s">
        <v>163</v>
      </c>
    </row>
    <row r="103" spans="2:65" s="10" customFormat="1" ht="22.9" customHeight="1">
      <c r="B103" s="149"/>
      <c r="C103" s="150"/>
      <c r="D103" s="151" t="s">
        <v>67</v>
      </c>
      <c r="E103" s="163" t="s">
        <v>164</v>
      </c>
      <c r="F103" s="163" t="s">
        <v>165</v>
      </c>
      <c r="G103" s="150"/>
      <c r="H103" s="150"/>
      <c r="I103" s="153"/>
      <c r="J103" s="164">
        <f>BK103</f>
        <v>0</v>
      </c>
      <c r="K103" s="150"/>
      <c r="L103" s="155"/>
      <c r="M103" s="156"/>
      <c r="N103" s="157"/>
      <c r="O103" s="157"/>
      <c r="P103" s="158">
        <f>P104</f>
        <v>0</v>
      </c>
      <c r="Q103" s="157"/>
      <c r="R103" s="158">
        <f>R104</f>
        <v>0</v>
      </c>
      <c r="S103" s="157"/>
      <c r="T103" s="159">
        <f>T104</f>
        <v>0</v>
      </c>
      <c r="AR103" s="160" t="s">
        <v>73</v>
      </c>
      <c r="AT103" s="161" t="s">
        <v>67</v>
      </c>
      <c r="AU103" s="161" t="s">
        <v>73</v>
      </c>
      <c r="AY103" s="160" t="s">
        <v>110</v>
      </c>
      <c r="BK103" s="162">
        <f>BK104</f>
        <v>0</v>
      </c>
    </row>
    <row r="104" spans="2:65" s="1" customFormat="1" ht="16.5" customHeight="1">
      <c r="B104" s="29"/>
      <c r="C104" s="165" t="s">
        <v>166</v>
      </c>
      <c r="D104" s="165" t="s">
        <v>112</v>
      </c>
      <c r="E104" s="166" t="s">
        <v>167</v>
      </c>
      <c r="F104" s="167" t="s">
        <v>168</v>
      </c>
      <c r="G104" s="168" t="s">
        <v>130</v>
      </c>
      <c r="H104" s="169">
        <v>0.89900000000000002</v>
      </c>
      <c r="I104" s="170"/>
      <c r="J104" s="171">
        <f>ROUND(I104*H104,2)</f>
        <v>0</v>
      </c>
      <c r="K104" s="167" t="s">
        <v>116</v>
      </c>
      <c r="L104" s="33"/>
      <c r="M104" s="172" t="s">
        <v>1</v>
      </c>
      <c r="N104" s="173" t="s">
        <v>39</v>
      </c>
      <c r="O104" s="55"/>
      <c r="P104" s="174">
        <f>O104*H104</f>
        <v>0</v>
      </c>
      <c r="Q104" s="174">
        <v>0</v>
      </c>
      <c r="R104" s="174">
        <f>Q104*H104</f>
        <v>0</v>
      </c>
      <c r="S104" s="174">
        <v>0</v>
      </c>
      <c r="T104" s="175">
        <f>S104*H104</f>
        <v>0</v>
      </c>
      <c r="AR104" s="12" t="s">
        <v>117</v>
      </c>
      <c r="AT104" s="12" t="s">
        <v>112</v>
      </c>
      <c r="AU104" s="12" t="s">
        <v>75</v>
      </c>
      <c r="AY104" s="12" t="s">
        <v>110</v>
      </c>
      <c r="BE104" s="176">
        <f>IF(N104="základní",J104,0)</f>
        <v>0</v>
      </c>
      <c r="BF104" s="176">
        <f>IF(N104="snížená",J104,0)</f>
        <v>0</v>
      </c>
      <c r="BG104" s="176">
        <f>IF(N104="zákl. přenesená",J104,0)</f>
        <v>0</v>
      </c>
      <c r="BH104" s="176">
        <f>IF(N104="sníž. přenesená",J104,0)</f>
        <v>0</v>
      </c>
      <c r="BI104" s="176">
        <f>IF(N104="nulová",J104,0)</f>
        <v>0</v>
      </c>
      <c r="BJ104" s="12" t="s">
        <v>73</v>
      </c>
      <c r="BK104" s="176">
        <f>ROUND(I104*H104,2)</f>
        <v>0</v>
      </c>
      <c r="BL104" s="12" t="s">
        <v>117</v>
      </c>
      <c r="BM104" s="12" t="s">
        <v>169</v>
      </c>
    </row>
    <row r="105" spans="2:65" s="10" customFormat="1" ht="25.9" customHeight="1">
      <c r="B105" s="149"/>
      <c r="C105" s="150"/>
      <c r="D105" s="151" t="s">
        <v>67</v>
      </c>
      <c r="E105" s="152" t="s">
        <v>170</v>
      </c>
      <c r="F105" s="152" t="s">
        <v>171</v>
      </c>
      <c r="G105" s="150"/>
      <c r="H105" s="150"/>
      <c r="I105" s="153"/>
      <c r="J105" s="154">
        <f>BK105</f>
        <v>0</v>
      </c>
      <c r="K105" s="150"/>
      <c r="L105" s="155"/>
      <c r="M105" s="156"/>
      <c r="N105" s="157"/>
      <c r="O105" s="157"/>
      <c r="P105" s="158">
        <f>P106+P108+P117+P119+P122</f>
        <v>0</v>
      </c>
      <c r="Q105" s="157"/>
      <c r="R105" s="158">
        <f>R106+R108+R117+R119+R122</f>
        <v>0.41609615999999994</v>
      </c>
      <c r="S105" s="157"/>
      <c r="T105" s="159">
        <f>T106+T108+T117+T119+T122</f>
        <v>0.38747000000000004</v>
      </c>
      <c r="AR105" s="160" t="s">
        <v>75</v>
      </c>
      <c r="AT105" s="161" t="s">
        <v>67</v>
      </c>
      <c r="AU105" s="161" t="s">
        <v>68</v>
      </c>
      <c r="AY105" s="160" t="s">
        <v>110</v>
      </c>
      <c r="BK105" s="162">
        <f>BK106+BK108+BK117+BK119+BK122</f>
        <v>0</v>
      </c>
    </row>
    <row r="106" spans="2:65" s="10" customFormat="1" ht="22.9" customHeight="1">
      <c r="B106" s="149"/>
      <c r="C106" s="150"/>
      <c r="D106" s="151" t="s">
        <v>67</v>
      </c>
      <c r="E106" s="163" t="s">
        <v>172</v>
      </c>
      <c r="F106" s="163" t="s">
        <v>173</v>
      </c>
      <c r="G106" s="150"/>
      <c r="H106" s="150"/>
      <c r="I106" s="153"/>
      <c r="J106" s="164">
        <f>BK106</f>
        <v>0</v>
      </c>
      <c r="K106" s="150"/>
      <c r="L106" s="155"/>
      <c r="M106" s="156"/>
      <c r="N106" s="157"/>
      <c r="O106" s="157"/>
      <c r="P106" s="158">
        <f>P107</f>
        <v>0</v>
      </c>
      <c r="Q106" s="157"/>
      <c r="R106" s="158">
        <f>R107</f>
        <v>0</v>
      </c>
      <c r="S106" s="157"/>
      <c r="T106" s="159">
        <f>T107</f>
        <v>0</v>
      </c>
      <c r="AR106" s="160" t="s">
        <v>75</v>
      </c>
      <c r="AT106" s="161" t="s">
        <v>67</v>
      </c>
      <c r="AU106" s="161" t="s">
        <v>73</v>
      </c>
      <c r="AY106" s="160" t="s">
        <v>110</v>
      </c>
      <c r="BK106" s="162">
        <f>BK107</f>
        <v>0</v>
      </c>
    </row>
    <row r="107" spans="2:65" s="1" customFormat="1" ht="16.5" customHeight="1">
      <c r="B107" s="29"/>
      <c r="C107" s="165" t="s">
        <v>174</v>
      </c>
      <c r="D107" s="165" t="s">
        <v>112</v>
      </c>
      <c r="E107" s="166" t="s">
        <v>175</v>
      </c>
      <c r="F107" s="167" t="s">
        <v>176</v>
      </c>
      <c r="G107" s="168" t="s">
        <v>177</v>
      </c>
      <c r="H107" s="169">
        <v>1</v>
      </c>
      <c r="I107" s="170"/>
      <c r="J107" s="171">
        <f>ROUND(I107*H107,2)</f>
        <v>0</v>
      </c>
      <c r="K107" s="167" t="s">
        <v>1</v>
      </c>
      <c r="L107" s="33"/>
      <c r="M107" s="172" t="s">
        <v>1</v>
      </c>
      <c r="N107" s="173" t="s">
        <v>39</v>
      </c>
      <c r="O107" s="55"/>
      <c r="P107" s="174">
        <f>O107*H107</f>
        <v>0</v>
      </c>
      <c r="Q107" s="174">
        <v>0</v>
      </c>
      <c r="R107" s="174">
        <f>Q107*H107</f>
        <v>0</v>
      </c>
      <c r="S107" s="174">
        <v>0</v>
      </c>
      <c r="T107" s="175">
        <f>S107*H107</f>
        <v>0</v>
      </c>
      <c r="AR107" s="12" t="s">
        <v>178</v>
      </c>
      <c r="AT107" s="12" t="s">
        <v>112</v>
      </c>
      <c r="AU107" s="12" t="s">
        <v>75</v>
      </c>
      <c r="AY107" s="12" t="s">
        <v>110</v>
      </c>
      <c r="BE107" s="176">
        <f>IF(N107="základní",J107,0)</f>
        <v>0</v>
      </c>
      <c r="BF107" s="176">
        <f>IF(N107="snížená",J107,0)</f>
        <v>0</v>
      </c>
      <c r="BG107" s="176">
        <f>IF(N107="zákl. přenesená",J107,0)</f>
        <v>0</v>
      </c>
      <c r="BH107" s="176">
        <f>IF(N107="sníž. přenesená",J107,0)</f>
        <v>0</v>
      </c>
      <c r="BI107" s="176">
        <f>IF(N107="nulová",J107,0)</f>
        <v>0</v>
      </c>
      <c r="BJ107" s="12" t="s">
        <v>73</v>
      </c>
      <c r="BK107" s="176">
        <f>ROUND(I107*H107,2)</f>
        <v>0</v>
      </c>
      <c r="BL107" s="12" t="s">
        <v>178</v>
      </c>
      <c r="BM107" s="12" t="s">
        <v>179</v>
      </c>
    </row>
    <row r="108" spans="2:65" s="10" customFormat="1" ht="22.9" customHeight="1">
      <c r="B108" s="149"/>
      <c r="C108" s="150"/>
      <c r="D108" s="151" t="s">
        <v>67</v>
      </c>
      <c r="E108" s="163" t="s">
        <v>180</v>
      </c>
      <c r="F108" s="163" t="s">
        <v>181</v>
      </c>
      <c r="G108" s="150"/>
      <c r="H108" s="150"/>
      <c r="I108" s="153"/>
      <c r="J108" s="164">
        <f>BK108</f>
        <v>0</v>
      </c>
      <c r="K108" s="150"/>
      <c r="L108" s="155"/>
      <c r="M108" s="156"/>
      <c r="N108" s="157"/>
      <c r="O108" s="157"/>
      <c r="P108" s="158">
        <f>SUM(P109:P116)</f>
        <v>0</v>
      </c>
      <c r="Q108" s="157"/>
      <c r="R108" s="158">
        <f>SUM(R109:R116)</f>
        <v>0.40977231999999997</v>
      </c>
      <c r="S108" s="157"/>
      <c r="T108" s="159">
        <f>SUM(T109:T116)</f>
        <v>0.38747000000000004</v>
      </c>
      <c r="AR108" s="160" t="s">
        <v>75</v>
      </c>
      <c r="AT108" s="161" t="s">
        <v>67</v>
      </c>
      <c r="AU108" s="161" t="s">
        <v>73</v>
      </c>
      <c r="AY108" s="160" t="s">
        <v>110</v>
      </c>
      <c r="BK108" s="162">
        <f>SUM(BK109:BK116)</f>
        <v>0</v>
      </c>
    </row>
    <row r="109" spans="2:65" s="1" customFormat="1" ht="16.5" customHeight="1">
      <c r="B109" s="29"/>
      <c r="C109" s="165" t="s">
        <v>182</v>
      </c>
      <c r="D109" s="165" t="s">
        <v>112</v>
      </c>
      <c r="E109" s="166" t="s">
        <v>183</v>
      </c>
      <c r="F109" s="167" t="s">
        <v>184</v>
      </c>
      <c r="G109" s="168" t="s">
        <v>185</v>
      </c>
      <c r="H109" s="169">
        <v>81.591999999999999</v>
      </c>
      <c r="I109" s="170"/>
      <c r="J109" s="171">
        <f t="shared" ref="J109:J116" si="0">ROUND(I109*H109,2)</f>
        <v>0</v>
      </c>
      <c r="K109" s="167" t="s">
        <v>116</v>
      </c>
      <c r="L109" s="33"/>
      <c r="M109" s="172" t="s">
        <v>1</v>
      </c>
      <c r="N109" s="173" t="s">
        <v>39</v>
      </c>
      <c r="O109" s="55"/>
      <c r="P109" s="174">
        <f t="shared" ref="P109:P116" si="1">O109*H109</f>
        <v>0</v>
      </c>
      <c r="Q109" s="174">
        <v>6.0000000000000002E-5</v>
      </c>
      <c r="R109" s="174">
        <f t="shared" ref="R109:R116" si="2">Q109*H109</f>
        <v>4.8955200000000004E-3</v>
      </c>
      <c r="S109" s="174">
        <v>0</v>
      </c>
      <c r="T109" s="175">
        <f t="shared" ref="T109:T116" si="3">S109*H109</f>
        <v>0</v>
      </c>
      <c r="AR109" s="12" t="s">
        <v>178</v>
      </c>
      <c r="AT109" s="12" t="s">
        <v>112</v>
      </c>
      <c r="AU109" s="12" t="s">
        <v>75</v>
      </c>
      <c r="AY109" s="12" t="s">
        <v>110</v>
      </c>
      <c r="BE109" s="176">
        <f t="shared" ref="BE109:BE116" si="4">IF(N109="základní",J109,0)</f>
        <v>0</v>
      </c>
      <c r="BF109" s="176">
        <f t="shared" ref="BF109:BF116" si="5">IF(N109="snížená",J109,0)</f>
        <v>0</v>
      </c>
      <c r="BG109" s="176">
        <f t="shared" ref="BG109:BG116" si="6">IF(N109="zákl. přenesená",J109,0)</f>
        <v>0</v>
      </c>
      <c r="BH109" s="176">
        <f t="shared" ref="BH109:BH116" si="7">IF(N109="sníž. přenesená",J109,0)</f>
        <v>0</v>
      </c>
      <c r="BI109" s="176">
        <f t="shared" ref="BI109:BI116" si="8">IF(N109="nulová",J109,0)</f>
        <v>0</v>
      </c>
      <c r="BJ109" s="12" t="s">
        <v>73</v>
      </c>
      <c r="BK109" s="176">
        <f t="shared" ref="BK109:BK116" si="9">ROUND(I109*H109,2)</f>
        <v>0</v>
      </c>
      <c r="BL109" s="12" t="s">
        <v>178</v>
      </c>
      <c r="BM109" s="12" t="s">
        <v>186</v>
      </c>
    </row>
    <row r="110" spans="2:65" s="1" customFormat="1" ht="16.5" customHeight="1">
      <c r="B110" s="29"/>
      <c r="C110" s="177" t="s">
        <v>8</v>
      </c>
      <c r="D110" s="177" t="s">
        <v>187</v>
      </c>
      <c r="E110" s="178" t="s">
        <v>188</v>
      </c>
      <c r="F110" s="179" t="s">
        <v>189</v>
      </c>
      <c r="G110" s="180" t="s">
        <v>130</v>
      </c>
      <c r="H110" s="181">
        <v>0.05</v>
      </c>
      <c r="I110" s="182"/>
      <c r="J110" s="183">
        <f t="shared" si="0"/>
        <v>0</v>
      </c>
      <c r="K110" s="179" t="s">
        <v>116</v>
      </c>
      <c r="L110" s="184"/>
      <c r="M110" s="185" t="s">
        <v>1</v>
      </c>
      <c r="N110" s="186" t="s">
        <v>39</v>
      </c>
      <c r="O110" s="55"/>
      <c r="P110" s="174">
        <f t="shared" si="1"/>
        <v>0</v>
      </c>
      <c r="Q110" s="174">
        <v>1</v>
      </c>
      <c r="R110" s="174">
        <f t="shared" si="2"/>
        <v>0.05</v>
      </c>
      <c r="S110" s="174">
        <v>0</v>
      </c>
      <c r="T110" s="175">
        <f t="shared" si="3"/>
        <v>0</v>
      </c>
      <c r="AR110" s="12" t="s">
        <v>190</v>
      </c>
      <c r="AT110" s="12" t="s">
        <v>187</v>
      </c>
      <c r="AU110" s="12" t="s">
        <v>75</v>
      </c>
      <c r="AY110" s="12" t="s">
        <v>110</v>
      </c>
      <c r="BE110" s="176">
        <f t="shared" si="4"/>
        <v>0</v>
      </c>
      <c r="BF110" s="176">
        <f t="shared" si="5"/>
        <v>0</v>
      </c>
      <c r="BG110" s="176">
        <f t="shared" si="6"/>
        <v>0</v>
      </c>
      <c r="BH110" s="176">
        <f t="shared" si="7"/>
        <v>0</v>
      </c>
      <c r="BI110" s="176">
        <f t="shared" si="8"/>
        <v>0</v>
      </c>
      <c r="BJ110" s="12" t="s">
        <v>73</v>
      </c>
      <c r="BK110" s="176">
        <f t="shared" si="9"/>
        <v>0</v>
      </c>
      <c r="BL110" s="12" t="s">
        <v>178</v>
      </c>
      <c r="BM110" s="12" t="s">
        <v>191</v>
      </c>
    </row>
    <row r="111" spans="2:65" s="1" customFormat="1" ht="16.5" customHeight="1">
      <c r="B111" s="29"/>
      <c r="C111" s="177" t="s">
        <v>178</v>
      </c>
      <c r="D111" s="177" t="s">
        <v>187</v>
      </c>
      <c r="E111" s="178" t="s">
        <v>192</v>
      </c>
      <c r="F111" s="179" t="s">
        <v>193</v>
      </c>
      <c r="G111" s="180" t="s">
        <v>130</v>
      </c>
      <c r="H111" s="181">
        <v>3.2000000000000001E-2</v>
      </c>
      <c r="I111" s="182"/>
      <c r="J111" s="183">
        <f t="shared" si="0"/>
        <v>0</v>
      </c>
      <c r="K111" s="179" t="s">
        <v>116</v>
      </c>
      <c r="L111" s="184"/>
      <c r="M111" s="185" t="s">
        <v>1</v>
      </c>
      <c r="N111" s="186" t="s">
        <v>39</v>
      </c>
      <c r="O111" s="55"/>
      <c r="P111" s="174">
        <f t="shared" si="1"/>
        <v>0</v>
      </c>
      <c r="Q111" s="174">
        <v>1</v>
      </c>
      <c r="R111" s="174">
        <f t="shared" si="2"/>
        <v>3.2000000000000001E-2</v>
      </c>
      <c r="S111" s="174">
        <v>0</v>
      </c>
      <c r="T111" s="175">
        <f t="shared" si="3"/>
        <v>0</v>
      </c>
      <c r="AR111" s="12" t="s">
        <v>190</v>
      </c>
      <c r="AT111" s="12" t="s">
        <v>187</v>
      </c>
      <c r="AU111" s="12" t="s">
        <v>75</v>
      </c>
      <c r="AY111" s="12" t="s">
        <v>110</v>
      </c>
      <c r="BE111" s="176">
        <f t="shared" si="4"/>
        <v>0</v>
      </c>
      <c r="BF111" s="176">
        <f t="shared" si="5"/>
        <v>0</v>
      </c>
      <c r="BG111" s="176">
        <f t="shared" si="6"/>
        <v>0</v>
      </c>
      <c r="BH111" s="176">
        <f t="shared" si="7"/>
        <v>0</v>
      </c>
      <c r="BI111" s="176">
        <f t="shared" si="8"/>
        <v>0</v>
      </c>
      <c r="BJ111" s="12" t="s">
        <v>73</v>
      </c>
      <c r="BK111" s="176">
        <f t="shared" si="9"/>
        <v>0</v>
      </c>
      <c r="BL111" s="12" t="s">
        <v>178</v>
      </c>
      <c r="BM111" s="12" t="s">
        <v>194</v>
      </c>
    </row>
    <row r="112" spans="2:65" s="1" customFormat="1" ht="16.5" customHeight="1">
      <c r="B112" s="29"/>
      <c r="C112" s="165" t="s">
        <v>195</v>
      </c>
      <c r="D112" s="165" t="s">
        <v>112</v>
      </c>
      <c r="E112" s="166" t="s">
        <v>196</v>
      </c>
      <c r="F112" s="167" t="s">
        <v>197</v>
      </c>
      <c r="G112" s="168" t="s">
        <v>185</v>
      </c>
      <c r="H112" s="169">
        <v>306.93599999999998</v>
      </c>
      <c r="I112" s="170"/>
      <c r="J112" s="171">
        <f t="shared" si="0"/>
        <v>0</v>
      </c>
      <c r="K112" s="167" t="s">
        <v>116</v>
      </c>
      <c r="L112" s="33"/>
      <c r="M112" s="172" t="s">
        <v>1</v>
      </c>
      <c r="N112" s="173" t="s">
        <v>39</v>
      </c>
      <c r="O112" s="55"/>
      <c r="P112" s="174">
        <f t="shared" si="1"/>
        <v>0</v>
      </c>
      <c r="Q112" s="174">
        <v>5.0000000000000002E-5</v>
      </c>
      <c r="R112" s="174">
        <f t="shared" si="2"/>
        <v>1.5346799999999999E-2</v>
      </c>
      <c r="S112" s="174">
        <v>0</v>
      </c>
      <c r="T112" s="175">
        <f t="shared" si="3"/>
        <v>0</v>
      </c>
      <c r="AR112" s="12" t="s">
        <v>178</v>
      </c>
      <c r="AT112" s="12" t="s">
        <v>112</v>
      </c>
      <c r="AU112" s="12" t="s">
        <v>75</v>
      </c>
      <c r="AY112" s="12" t="s">
        <v>110</v>
      </c>
      <c r="BE112" s="176">
        <f t="shared" si="4"/>
        <v>0</v>
      </c>
      <c r="BF112" s="176">
        <f t="shared" si="5"/>
        <v>0</v>
      </c>
      <c r="BG112" s="176">
        <f t="shared" si="6"/>
        <v>0</v>
      </c>
      <c r="BH112" s="176">
        <f t="shared" si="7"/>
        <v>0</v>
      </c>
      <c r="BI112" s="176">
        <f t="shared" si="8"/>
        <v>0</v>
      </c>
      <c r="BJ112" s="12" t="s">
        <v>73</v>
      </c>
      <c r="BK112" s="176">
        <f t="shared" si="9"/>
        <v>0</v>
      </c>
      <c r="BL112" s="12" t="s">
        <v>178</v>
      </c>
      <c r="BM112" s="12" t="s">
        <v>198</v>
      </c>
    </row>
    <row r="113" spans="2:65" s="1" customFormat="1" ht="16.5" customHeight="1">
      <c r="B113" s="29"/>
      <c r="C113" s="177" t="s">
        <v>199</v>
      </c>
      <c r="D113" s="177" t="s">
        <v>187</v>
      </c>
      <c r="E113" s="178" t="s">
        <v>200</v>
      </c>
      <c r="F113" s="179" t="s">
        <v>201</v>
      </c>
      <c r="G113" s="180" t="s">
        <v>130</v>
      </c>
      <c r="H113" s="181">
        <v>0.307</v>
      </c>
      <c r="I113" s="182"/>
      <c r="J113" s="183">
        <f t="shared" si="0"/>
        <v>0</v>
      </c>
      <c r="K113" s="179" t="s">
        <v>116</v>
      </c>
      <c r="L113" s="184"/>
      <c r="M113" s="185" t="s">
        <v>1</v>
      </c>
      <c r="N113" s="186" t="s">
        <v>39</v>
      </c>
      <c r="O113" s="55"/>
      <c r="P113" s="174">
        <f t="shared" si="1"/>
        <v>0</v>
      </c>
      <c r="Q113" s="174">
        <v>1</v>
      </c>
      <c r="R113" s="174">
        <f t="shared" si="2"/>
        <v>0.307</v>
      </c>
      <c r="S113" s="174">
        <v>0</v>
      </c>
      <c r="T113" s="175">
        <f t="shared" si="3"/>
        <v>0</v>
      </c>
      <c r="AR113" s="12" t="s">
        <v>190</v>
      </c>
      <c r="AT113" s="12" t="s">
        <v>187</v>
      </c>
      <c r="AU113" s="12" t="s">
        <v>75</v>
      </c>
      <c r="AY113" s="12" t="s">
        <v>110</v>
      </c>
      <c r="BE113" s="176">
        <f t="shared" si="4"/>
        <v>0</v>
      </c>
      <c r="BF113" s="176">
        <f t="shared" si="5"/>
        <v>0</v>
      </c>
      <c r="BG113" s="176">
        <f t="shared" si="6"/>
        <v>0</v>
      </c>
      <c r="BH113" s="176">
        <f t="shared" si="7"/>
        <v>0</v>
      </c>
      <c r="BI113" s="176">
        <f t="shared" si="8"/>
        <v>0</v>
      </c>
      <c r="BJ113" s="12" t="s">
        <v>73</v>
      </c>
      <c r="BK113" s="176">
        <f t="shared" si="9"/>
        <v>0</v>
      </c>
      <c r="BL113" s="12" t="s">
        <v>178</v>
      </c>
      <c r="BM113" s="12" t="s">
        <v>202</v>
      </c>
    </row>
    <row r="114" spans="2:65" s="1" customFormat="1" ht="16.5" customHeight="1">
      <c r="B114" s="29"/>
      <c r="C114" s="165" t="s">
        <v>203</v>
      </c>
      <c r="D114" s="165" t="s">
        <v>112</v>
      </c>
      <c r="E114" s="166" t="s">
        <v>204</v>
      </c>
      <c r="F114" s="167" t="s">
        <v>205</v>
      </c>
      <c r="G114" s="168" t="s">
        <v>185</v>
      </c>
      <c r="H114" s="169">
        <v>387.47</v>
      </c>
      <c r="I114" s="170"/>
      <c r="J114" s="171">
        <f t="shared" si="0"/>
        <v>0</v>
      </c>
      <c r="K114" s="167" t="s">
        <v>116</v>
      </c>
      <c r="L114" s="33"/>
      <c r="M114" s="172" t="s">
        <v>1</v>
      </c>
      <c r="N114" s="173" t="s">
        <v>39</v>
      </c>
      <c r="O114" s="55"/>
      <c r="P114" s="174">
        <f t="shared" si="1"/>
        <v>0</v>
      </c>
      <c r="Q114" s="174">
        <v>0</v>
      </c>
      <c r="R114" s="174">
        <f t="shared" si="2"/>
        <v>0</v>
      </c>
      <c r="S114" s="174">
        <v>1E-3</v>
      </c>
      <c r="T114" s="175">
        <f t="shared" si="3"/>
        <v>0.38747000000000004</v>
      </c>
      <c r="AR114" s="12" t="s">
        <v>178</v>
      </c>
      <c r="AT114" s="12" t="s">
        <v>112</v>
      </c>
      <c r="AU114" s="12" t="s">
        <v>75</v>
      </c>
      <c r="AY114" s="12" t="s">
        <v>110</v>
      </c>
      <c r="BE114" s="176">
        <f t="shared" si="4"/>
        <v>0</v>
      </c>
      <c r="BF114" s="176">
        <f t="shared" si="5"/>
        <v>0</v>
      </c>
      <c r="BG114" s="176">
        <f t="shared" si="6"/>
        <v>0</v>
      </c>
      <c r="BH114" s="176">
        <f t="shared" si="7"/>
        <v>0</v>
      </c>
      <c r="BI114" s="176">
        <f t="shared" si="8"/>
        <v>0</v>
      </c>
      <c r="BJ114" s="12" t="s">
        <v>73</v>
      </c>
      <c r="BK114" s="176">
        <f t="shared" si="9"/>
        <v>0</v>
      </c>
      <c r="BL114" s="12" t="s">
        <v>178</v>
      </c>
      <c r="BM114" s="12" t="s">
        <v>206</v>
      </c>
    </row>
    <row r="115" spans="2:65" s="1" customFormat="1" ht="16.5" customHeight="1">
      <c r="B115" s="29"/>
      <c r="C115" s="165" t="s">
        <v>207</v>
      </c>
      <c r="D115" s="165" t="s">
        <v>112</v>
      </c>
      <c r="E115" s="166" t="s">
        <v>208</v>
      </c>
      <c r="F115" s="167" t="s">
        <v>209</v>
      </c>
      <c r="G115" s="168" t="s">
        <v>130</v>
      </c>
      <c r="H115" s="169">
        <v>0.41</v>
      </c>
      <c r="I115" s="170"/>
      <c r="J115" s="171">
        <f t="shared" si="0"/>
        <v>0</v>
      </c>
      <c r="K115" s="167" t="s">
        <v>116</v>
      </c>
      <c r="L115" s="33"/>
      <c r="M115" s="172" t="s">
        <v>1</v>
      </c>
      <c r="N115" s="173" t="s">
        <v>39</v>
      </c>
      <c r="O115" s="55"/>
      <c r="P115" s="174">
        <f t="shared" si="1"/>
        <v>0</v>
      </c>
      <c r="Q115" s="174">
        <v>0</v>
      </c>
      <c r="R115" s="174">
        <f t="shared" si="2"/>
        <v>0</v>
      </c>
      <c r="S115" s="174">
        <v>0</v>
      </c>
      <c r="T115" s="175">
        <f t="shared" si="3"/>
        <v>0</v>
      </c>
      <c r="AR115" s="12" t="s">
        <v>178</v>
      </c>
      <c r="AT115" s="12" t="s">
        <v>112</v>
      </c>
      <c r="AU115" s="12" t="s">
        <v>75</v>
      </c>
      <c r="AY115" s="12" t="s">
        <v>110</v>
      </c>
      <c r="BE115" s="176">
        <f t="shared" si="4"/>
        <v>0</v>
      </c>
      <c r="BF115" s="176">
        <f t="shared" si="5"/>
        <v>0</v>
      </c>
      <c r="BG115" s="176">
        <f t="shared" si="6"/>
        <v>0</v>
      </c>
      <c r="BH115" s="176">
        <f t="shared" si="7"/>
        <v>0</v>
      </c>
      <c r="BI115" s="176">
        <f t="shared" si="8"/>
        <v>0</v>
      </c>
      <c r="BJ115" s="12" t="s">
        <v>73</v>
      </c>
      <c r="BK115" s="176">
        <f t="shared" si="9"/>
        <v>0</v>
      </c>
      <c r="BL115" s="12" t="s">
        <v>178</v>
      </c>
      <c r="BM115" s="12" t="s">
        <v>210</v>
      </c>
    </row>
    <row r="116" spans="2:65" s="1" customFormat="1" ht="16.5" customHeight="1">
      <c r="B116" s="29"/>
      <c r="C116" s="165" t="s">
        <v>7</v>
      </c>
      <c r="D116" s="165" t="s">
        <v>112</v>
      </c>
      <c r="E116" s="166" t="s">
        <v>211</v>
      </c>
      <c r="F116" s="167" t="s">
        <v>212</v>
      </c>
      <c r="G116" s="168" t="s">
        <v>177</v>
      </c>
      <c r="H116" s="169">
        <v>1</v>
      </c>
      <c r="I116" s="170"/>
      <c r="J116" s="171">
        <f t="shared" si="0"/>
        <v>0</v>
      </c>
      <c r="K116" s="167" t="s">
        <v>1</v>
      </c>
      <c r="L116" s="33"/>
      <c r="M116" s="172" t="s">
        <v>1</v>
      </c>
      <c r="N116" s="173" t="s">
        <v>39</v>
      </c>
      <c r="O116" s="55"/>
      <c r="P116" s="174">
        <f t="shared" si="1"/>
        <v>0</v>
      </c>
      <c r="Q116" s="174">
        <v>5.2999999999999998E-4</v>
      </c>
      <c r="R116" s="174">
        <f t="shared" si="2"/>
        <v>5.2999999999999998E-4</v>
      </c>
      <c r="S116" s="174">
        <v>0</v>
      </c>
      <c r="T116" s="175">
        <f t="shared" si="3"/>
        <v>0</v>
      </c>
      <c r="AR116" s="12" t="s">
        <v>178</v>
      </c>
      <c r="AT116" s="12" t="s">
        <v>112</v>
      </c>
      <c r="AU116" s="12" t="s">
        <v>75</v>
      </c>
      <c r="AY116" s="12" t="s">
        <v>110</v>
      </c>
      <c r="BE116" s="176">
        <f t="shared" si="4"/>
        <v>0</v>
      </c>
      <c r="BF116" s="176">
        <f t="shared" si="5"/>
        <v>0</v>
      </c>
      <c r="BG116" s="176">
        <f t="shared" si="6"/>
        <v>0</v>
      </c>
      <c r="BH116" s="176">
        <f t="shared" si="7"/>
        <v>0</v>
      </c>
      <c r="BI116" s="176">
        <f t="shared" si="8"/>
        <v>0</v>
      </c>
      <c r="BJ116" s="12" t="s">
        <v>73</v>
      </c>
      <c r="BK116" s="176">
        <f t="shared" si="9"/>
        <v>0</v>
      </c>
      <c r="BL116" s="12" t="s">
        <v>178</v>
      </c>
      <c r="BM116" s="12" t="s">
        <v>213</v>
      </c>
    </row>
    <row r="117" spans="2:65" s="10" customFormat="1" ht="22.9" customHeight="1">
      <c r="B117" s="149"/>
      <c r="C117" s="150"/>
      <c r="D117" s="151" t="s">
        <v>67</v>
      </c>
      <c r="E117" s="163" t="s">
        <v>214</v>
      </c>
      <c r="F117" s="163" t="s">
        <v>215</v>
      </c>
      <c r="G117" s="150"/>
      <c r="H117" s="150"/>
      <c r="I117" s="153"/>
      <c r="J117" s="164">
        <f>BK117</f>
        <v>0</v>
      </c>
      <c r="K117" s="150"/>
      <c r="L117" s="155"/>
      <c r="M117" s="156"/>
      <c r="N117" s="157"/>
      <c r="O117" s="157"/>
      <c r="P117" s="158">
        <f>P118</f>
        <v>0</v>
      </c>
      <c r="Q117" s="157"/>
      <c r="R117" s="158">
        <f>R118</f>
        <v>7.5599999999999994E-4</v>
      </c>
      <c r="S117" s="157"/>
      <c r="T117" s="159">
        <f>T118</f>
        <v>0</v>
      </c>
      <c r="AR117" s="160" t="s">
        <v>75</v>
      </c>
      <c r="AT117" s="161" t="s">
        <v>67</v>
      </c>
      <c r="AU117" s="161" t="s">
        <v>73</v>
      </c>
      <c r="AY117" s="160" t="s">
        <v>110</v>
      </c>
      <c r="BK117" s="162">
        <f>BK118</f>
        <v>0</v>
      </c>
    </row>
    <row r="118" spans="2:65" s="1" customFormat="1" ht="16.5" customHeight="1">
      <c r="B118" s="29"/>
      <c r="C118" s="165" t="s">
        <v>216</v>
      </c>
      <c r="D118" s="165" t="s">
        <v>112</v>
      </c>
      <c r="E118" s="166" t="s">
        <v>217</v>
      </c>
      <c r="F118" s="167" t="s">
        <v>218</v>
      </c>
      <c r="G118" s="168" t="s">
        <v>137</v>
      </c>
      <c r="H118" s="169">
        <v>25.2</v>
      </c>
      <c r="I118" s="170"/>
      <c r="J118" s="171">
        <f>ROUND(I118*H118,2)</f>
        <v>0</v>
      </c>
      <c r="K118" s="167" t="s">
        <v>1</v>
      </c>
      <c r="L118" s="33"/>
      <c r="M118" s="172" t="s">
        <v>1</v>
      </c>
      <c r="N118" s="173" t="s">
        <v>39</v>
      </c>
      <c r="O118" s="55"/>
      <c r="P118" s="174">
        <f>O118*H118</f>
        <v>0</v>
      </c>
      <c r="Q118" s="174">
        <v>3.0000000000000001E-5</v>
      </c>
      <c r="R118" s="174">
        <f>Q118*H118</f>
        <v>7.5599999999999994E-4</v>
      </c>
      <c r="S118" s="174">
        <v>0</v>
      </c>
      <c r="T118" s="175">
        <f>S118*H118</f>
        <v>0</v>
      </c>
      <c r="AR118" s="12" t="s">
        <v>178</v>
      </c>
      <c r="AT118" s="12" t="s">
        <v>112</v>
      </c>
      <c r="AU118" s="12" t="s">
        <v>75</v>
      </c>
      <c r="AY118" s="12" t="s">
        <v>110</v>
      </c>
      <c r="BE118" s="176">
        <f>IF(N118="základní",J118,0)</f>
        <v>0</v>
      </c>
      <c r="BF118" s="176">
        <f>IF(N118="snížená",J118,0)</f>
        <v>0</v>
      </c>
      <c r="BG118" s="176">
        <f>IF(N118="zákl. přenesená",J118,0)</f>
        <v>0</v>
      </c>
      <c r="BH118" s="176">
        <f>IF(N118="sníž. přenesená",J118,0)</f>
        <v>0</v>
      </c>
      <c r="BI118" s="176">
        <f>IF(N118="nulová",J118,0)</f>
        <v>0</v>
      </c>
      <c r="BJ118" s="12" t="s">
        <v>73</v>
      </c>
      <c r="BK118" s="176">
        <f>ROUND(I118*H118,2)</f>
        <v>0</v>
      </c>
      <c r="BL118" s="12" t="s">
        <v>178</v>
      </c>
      <c r="BM118" s="12" t="s">
        <v>219</v>
      </c>
    </row>
    <row r="119" spans="2:65" s="10" customFormat="1" ht="22.9" customHeight="1">
      <c r="B119" s="149"/>
      <c r="C119" s="150"/>
      <c r="D119" s="151" t="s">
        <v>67</v>
      </c>
      <c r="E119" s="163" t="s">
        <v>220</v>
      </c>
      <c r="F119" s="163" t="s">
        <v>221</v>
      </c>
      <c r="G119" s="150"/>
      <c r="H119" s="150"/>
      <c r="I119" s="153"/>
      <c r="J119" s="164">
        <f>BK119</f>
        <v>0</v>
      </c>
      <c r="K119" s="150"/>
      <c r="L119" s="155"/>
      <c r="M119" s="156"/>
      <c r="N119" s="157"/>
      <c r="O119" s="157"/>
      <c r="P119" s="158">
        <f>SUM(P120:P121)</f>
        <v>0</v>
      </c>
      <c r="Q119" s="157"/>
      <c r="R119" s="158">
        <f>SUM(R120:R121)</f>
        <v>1.7000000000000001E-4</v>
      </c>
      <c r="S119" s="157"/>
      <c r="T119" s="159">
        <f>SUM(T120:T121)</f>
        <v>0</v>
      </c>
      <c r="AR119" s="160" t="s">
        <v>75</v>
      </c>
      <c r="AT119" s="161" t="s">
        <v>67</v>
      </c>
      <c r="AU119" s="161" t="s">
        <v>73</v>
      </c>
      <c r="AY119" s="160" t="s">
        <v>110</v>
      </c>
      <c r="BK119" s="162">
        <f>SUM(BK120:BK121)</f>
        <v>0</v>
      </c>
    </row>
    <row r="120" spans="2:65" s="1" customFormat="1" ht="16.5" customHeight="1">
      <c r="B120" s="29"/>
      <c r="C120" s="165" t="s">
        <v>222</v>
      </c>
      <c r="D120" s="165" t="s">
        <v>112</v>
      </c>
      <c r="E120" s="166" t="s">
        <v>223</v>
      </c>
      <c r="F120" s="167" t="s">
        <v>224</v>
      </c>
      <c r="G120" s="168" t="s">
        <v>177</v>
      </c>
      <c r="H120" s="169">
        <v>1</v>
      </c>
      <c r="I120" s="170"/>
      <c r="J120" s="171">
        <f>ROUND(I120*H120,2)</f>
        <v>0</v>
      </c>
      <c r="K120" s="167" t="s">
        <v>1</v>
      </c>
      <c r="L120" s="33"/>
      <c r="M120" s="172" t="s">
        <v>1</v>
      </c>
      <c r="N120" s="173" t="s">
        <v>39</v>
      </c>
      <c r="O120" s="55"/>
      <c r="P120" s="174">
        <f>O120*H120</f>
        <v>0</v>
      </c>
      <c r="Q120" s="174">
        <v>1.7000000000000001E-4</v>
      </c>
      <c r="R120" s="174">
        <f>Q120*H120</f>
        <v>1.7000000000000001E-4</v>
      </c>
      <c r="S120" s="174">
        <v>0</v>
      </c>
      <c r="T120" s="175">
        <f>S120*H120</f>
        <v>0</v>
      </c>
      <c r="AR120" s="12" t="s">
        <v>178</v>
      </c>
      <c r="AT120" s="12" t="s">
        <v>112</v>
      </c>
      <c r="AU120" s="12" t="s">
        <v>75</v>
      </c>
      <c r="AY120" s="12" t="s">
        <v>110</v>
      </c>
      <c r="BE120" s="176">
        <f>IF(N120="základní",J120,0)</f>
        <v>0</v>
      </c>
      <c r="BF120" s="176">
        <f>IF(N120="snížená",J120,0)</f>
        <v>0</v>
      </c>
      <c r="BG120" s="176">
        <f>IF(N120="zákl. přenesená",J120,0)</f>
        <v>0</v>
      </c>
      <c r="BH120" s="176">
        <f>IF(N120="sníž. přenesená",J120,0)</f>
        <v>0</v>
      </c>
      <c r="BI120" s="176">
        <f>IF(N120="nulová",J120,0)</f>
        <v>0</v>
      </c>
      <c r="BJ120" s="12" t="s">
        <v>73</v>
      </c>
      <c r="BK120" s="176">
        <f>ROUND(I120*H120,2)</f>
        <v>0</v>
      </c>
      <c r="BL120" s="12" t="s">
        <v>178</v>
      </c>
      <c r="BM120" s="12" t="s">
        <v>225</v>
      </c>
    </row>
    <row r="121" spans="2:65" s="1" customFormat="1" ht="16.5" customHeight="1">
      <c r="B121" s="29"/>
      <c r="C121" s="165" t="s">
        <v>226</v>
      </c>
      <c r="D121" s="165" t="s">
        <v>112</v>
      </c>
      <c r="E121" s="166" t="s">
        <v>227</v>
      </c>
      <c r="F121" s="167" t="s">
        <v>228</v>
      </c>
      <c r="G121" s="168" t="s">
        <v>177</v>
      </c>
      <c r="H121" s="169">
        <v>1</v>
      </c>
      <c r="I121" s="170"/>
      <c r="J121" s="171">
        <f>ROUND(I121*H121,2)</f>
        <v>0</v>
      </c>
      <c r="K121" s="167" t="s">
        <v>1</v>
      </c>
      <c r="L121" s="33"/>
      <c r="M121" s="172" t="s">
        <v>1</v>
      </c>
      <c r="N121" s="173" t="s">
        <v>39</v>
      </c>
      <c r="O121" s="55"/>
      <c r="P121" s="174">
        <f>O121*H121</f>
        <v>0</v>
      </c>
      <c r="Q121" s="174">
        <v>0</v>
      </c>
      <c r="R121" s="174">
        <f>Q121*H121</f>
        <v>0</v>
      </c>
      <c r="S121" s="174">
        <v>0</v>
      </c>
      <c r="T121" s="175">
        <f>S121*H121</f>
        <v>0</v>
      </c>
      <c r="AR121" s="12" t="s">
        <v>178</v>
      </c>
      <c r="AT121" s="12" t="s">
        <v>112</v>
      </c>
      <c r="AU121" s="12" t="s">
        <v>75</v>
      </c>
      <c r="AY121" s="12" t="s">
        <v>110</v>
      </c>
      <c r="BE121" s="176">
        <f>IF(N121="základní",J121,0)</f>
        <v>0</v>
      </c>
      <c r="BF121" s="176">
        <f>IF(N121="snížená",J121,0)</f>
        <v>0</v>
      </c>
      <c r="BG121" s="176">
        <f>IF(N121="zákl. přenesená",J121,0)</f>
        <v>0</v>
      </c>
      <c r="BH121" s="176">
        <f>IF(N121="sníž. přenesená",J121,0)</f>
        <v>0</v>
      </c>
      <c r="BI121" s="176">
        <f>IF(N121="nulová",J121,0)</f>
        <v>0</v>
      </c>
      <c r="BJ121" s="12" t="s">
        <v>73</v>
      </c>
      <c r="BK121" s="176">
        <f>ROUND(I121*H121,2)</f>
        <v>0</v>
      </c>
      <c r="BL121" s="12" t="s">
        <v>178</v>
      </c>
      <c r="BM121" s="12" t="s">
        <v>229</v>
      </c>
    </row>
    <row r="122" spans="2:65" s="10" customFormat="1" ht="22.9" customHeight="1">
      <c r="B122" s="149"/>
      <c r="C122" s="150"/>
      <c r="D122" s="151" t="s">
        <v>67</v>
      </c>
      <c r="E122" s="163" t="s">
        <v>230</v>
      </c>
      <c r="F122" s="163" t="s">
        <v>231</v>
      </c>
      <c r="G122" s="150"/>
      <c r="H122" s="150"/>
      <c r="I122" s="153"/>
      <c r="J122" s="164">
        <f>BK122</f>
        <v>0</v>
      </c>
      <c r="K122" s="150"/>
      <c r="L122" s="155"/>
      <c r="M122" s="156"/>
      <c r="N122" s="157"/>
      <c r="O122" s="157"/>
      <c r="P122" s="158">
        <f>SUM(P123:P124)</f>
        <v>0</v>
      </c>
      <c r="Q122" s="157"/>
      <c r="R122" s="158">
        <f>SUM(R123:R124)</f>
        <v>5.3978400000000001E-3</v>
      </c>
      <c r="S122" s="157"/>
      <c r="T122" s="159">
        <f>SUM(T123:T124)</f>
        <v>0</v>
      </c>
      <c r="AR122" s="160" t="s">
        <v>75</v>
      </c>
      <c r="AT122" s="161" t="s">
        <v>67</v>
      </c>
      <c r="AU122" s="161" t="s">
        <v>73</v>
      </c>
      <c r="AY122" s="160" t="s">
        <v>110</v>
      </c>
      <c r="BK122" s="162">
        <f>SUM(BK123:BK124)</f>
        <v>0</v>
      </c>
    </row>
    <row r="123" spans="2:65" s="1" customFormat="1" ht="16.5" customHeight="1">
      <c r="B123" s="29"/>
      <c r="C123" s="165" t="s">
        <v>232</v>
      </c>
      <c r="D123" s="165" t="s">
        <v>112</v>
      </c>
      <c r="E123" s="166" t="s">
        <v>233</v>
      </c>
      <c r="F123" s="167" t="s">
        <v>234</v>
      </c>
      <c r="G123" s="168" t="s">
        <v>115</v>
      </c>
      <c r="H123" s="169">
        <v>31.751999999999999</v>
      </c>
      <c r="I123" s="170"/>
      <c r="J123" s="171">
        <f>ROUND(I123*H123,2)</f>
        <v>0</v>
      </c>
      <c r="K123" s="167" t="s">
        <v>116</v>
      </c>
      <c r="L123" s="33"/>
      <c r="M123" s="172" t="s">
        <v>1</v>
      </c>
      <c r="N123" s="173" t="s">
        <v>39</v>
      </c>
      <c r="O123" s="55"/>
      <c r="P123" s="174">
        <f>O123*H123</f>
        <v>0</v>
      </c>
      <c r="Q123" s="174">
        <v>0</v>
      </c>
      <c r="R123" s="174">
        <f>Q123*H123</f>
        <v>0</v>
      </c>
      <c r="S123" s="174">
        <v>0</v>
      </c>
      <c r="T123" s="175">
        <f>S123*H123</f>
        <v>0</v>
      </c>
      <c r="AR123" s="12" t="s">
        <v>178</v>
      </c>
      <c r="AT123" s="12" t="s">
        <v>112</v>
      </c>
      <c r="AU123" s="12" t="s">
        <v>75</v>
      </c>
      <c r="AY123" s="12" t="s">
        <v>110</v>
      </c>
      <c r="BE123" s="176">
        <f>IF(N123="základní",J123,0)</f>
        <v>0</v>
      </c>
      <c r="BF123" s="176">
        <f>IF(N123="snížená",J123,0)</f>
        <v>0</v>
      </c>
      <c r="BG123" s="176">
        <f>IF(N123="zákl. přenesená",J123,0)</f>
        <v>0</v>
      </c>
      <c r="BH123" s="176">
        <f>IF(N123="sníž. přenesená",J123,0)</f>
        <v>0</v>
      </c>
      <c r="BI123" s="176">
        <f>IF(N123="nulová",J123,0)</f>
        <v>0</v>
      </c>
      <c r="BJ123" s="12" t="s">
        <v>73</v>
      </c>
      <c r="BK123" s="176">
        <f>ROUND(I123*H123,2)</f>
        <v>0</v>
      </c>
      <c r="BL123" s="12" t="s">
        <v>178</v>
      </c>
      <c r="BM123" s="12" t="s">
        <v>235</v>
      </c>
    </row>
    <row r="124" spans="2:65" s="1" customFormat="1" ht="16.5" customHeight="1">
      <c r="B124" s="29"/>
      <c r="C124" s="165" t="s">
        <v>236</v>
      </c>
      <c r="D124" s="165" t="s">
        <v>112</v>
      </c>
      <c r="E124" s="166" t="s">
        <v>237</v>
      </c>
      <c r="F124" s="167" t="s">
        <v>238</v>
      </c>
      <c r="G124" s="168" t="s">
        <v>115</v>
      </c>
      <c r="H124" s="169">
        <v>31.751999999999999</v>
      </c>
      <c r="I124" s="170"/>
      <c r="J124" s="171">
        <f>ROUND(I124*H124,2)</f>
        <v>0</v>
      </c>
      <c r="K124" s="167" t="s">
        <v>116</v>
      </c>
      <c r="L124" s="33"/>
      <c r="M124" s="172" t="s">
        <v>1</v>
      </c>
      <c r="N124" s="173" t="s">
        <v>39</v>
      </c>
      <c r="O124" s="55"/>
      <c r="P124" s="174">
        <f>O124*H124</f>
        <v>0</v>
      </c>
      <c r="Q124" s="174">
        <v>1.7000000000000001E-4</v>
      </c>
      <c r="R124" s="174">
        <f>Q124*H124</f>
        <v>5.3978400000000001E-3</v>
      </c>
      <c r="S124" s="174">
        <v>0</v>
      </c>
      <c r="T124" s="175">
        <f>S124*H124</f>
        <v>0</v>
      </c>
      <c r="AR124" s="12" t="s">
        <v>178</v>
      </c>
      <c r="AT124" s="12" t="s">
        <v>112</v>
      </c>
      <c r="AU124" s="12" t="s">
        <v>75</v>
      </c>
      <c r="AY124" s="12" t="s">
        <v>110</v>
      </c>
      <c r="BE124" s="176">
        <f>IF(N124="základní",J124,0)</f>
        <v>0</v>
      </c>
      <c r="BF124" s="176">
        <f>IF(N124="snížená",J124,0)</f>
        <v>0</v>
      </c>
      <c r="BG124" s="176">
        <f>IF(N124="zákl. přenesená",J124,0)</f>
        <v>0</v>
      </c>
      <c r="BH124" s="176">
        <f>IF(N124="sníž. přenesená",J124,0)</f>
        <v>0</v>
      </c>
      <c r="BI124" s="176">
        <f>IF(N124="nulová",J124,0)</f>
        <v>0</v>
      </c>
      <c r="BJ124" s="12" t="s">
        <v>73</v>
      </c>
      <c r="BK124" s="176">
        <f>ROUND(I124*H124,2)</f>
        <v>0</v>
      </c>
      <c r="BL124" s="12" t="s">
        <v>178</v>
      </c>
      <c r="BM124" s="12" t="s">
        <v>239</v>
      </c>
    </row>
    <row r="125" spans="2:65" s="10" customFormat="1" ht="25.9" customHeight="1">
      <c r="B125" s="149"/>
      <c r="C125" s="150"/>
      <c r="D125" s="151" t="s">
        <v>67</v>
      </c>
      <c r="E125" s="152" t="s">
        <v>240</v>
      </c>
      <c r="F125" s="152" t="s">
        <v>241</v>
      </c>
      <c r="G125" s="150"/>
      <c r="H125" s="150"/>
      <c r="I125" s="153"/>
      <c r="J125" s="154">
        <f>BK125</f>
        <v>0</v>
      </c>
      <c r="K125" s="150"/>
      <c r="L125" s="155"/>
      <c r="M125" s="156"/>
      <c r="N125" s="157"/>
      <c r="O125" s="157"/>
      <c r="P125" s="158">
        <f>SUM(P126:P136)</f>
        <v>0</v>
      </c>
      <c r="Q125" s="157"/>
      <c r="R125" s="158">
        <f>SUM(R126:R136)</f>
        <v>0</v>
      </c>
      <c r="S125" s="157"/>
      <c r="T125" s="159">
        <f>SUM(T126:T136)</f>
        <v>0</v>
      </c>
      <c r="AR125" s="160" t="s">
        <v>117</v>
      </c>
      <c r="AT125" s="161" t="s">
        <v>67</v>
      </c>
      <c r="AU125" s="161" t="s">
        <v>68</v>
      </c>
      <c r="AY125" s="160" t="s">
        <v>110</v>
      </c>
      <c r="BK125" s="162">
        <f>SUM(BK126:BK136)</f>
        <v>0</v>
      </c>
    </row>
    <row r="126" spans="2:65" s="1" customFormat="1" ht="16.5" customHeight="1">
      <c r="B126" s="29"/>
      <c r="C126" s="165" t="s">
        <v>242</v>
      </c>
      <c r="D126" s="165" t="s">
        <v>112</v>
      </c>
      <c r="E126" s="166" t="s">
        <v>243</v>
      </c>
      <c r="F126" s="167" t="s">
        <v>244</v>
      </c>
      <c r="G126" s="168" t="s">
        <v>115</v>
      </c>
      <c r="H126" s="169">
        <v>25</v>
      </c>
      <c r="I126" s="170"/>
      <c r="J126" s="171">
        <f t="shared" ref="J126:J136" si="10">ROUND(I126*H126,2)</f>
        <v>0</v>
      </c>
      <c r="K126" s="167" t="s">
        <v>1</v>
      </c>
      <c r="L126" s="33"/>
      <c r="M126" s="172" t="s">
        <v>1</v>
      </c>
      <c r="N126" s="173" t="s">
        <v>39</v>
      </c>
      <c r="O126" s="55"/>
      <c r="P126" s="174">
        <f t="shared" ref="P126:P136" si="11">O126*H126</f>
        <v>0</v>
      </c>
      <c r="Q126" s="174">
        <v>0</v>
      </c>
      <c r="R126" s="174">
        <f t="shared" ref="R126:R136" si="12">Q126*H126</f>
        <v>0</v>
      </c>
      <c r="S126" s="174">
        <v>0</v>
      </c>
      <c r="T126" s="175">
        <f t="shared" ref="T126:T136" si="13">S126*H126</f>
        <v>0</v>
      </c>
      <c r="AR126" s="12" t="s">
        <v>245</v>
      </c>
      <c r="AT126" s="12" t="s">
        <v>112</v>
      </c>
      <c r="AU126" s="12" t="s">
        <v>73</v>
      </c>
      <c r="AY126" s="12" t="s">
        <v>110</v>
      </c>
      <c r="BE126" s="176">
        <f t="shared" ref="BE126:BE136" si="14">IF(N126="základní",J126,0)</f>
        <v>0</v>
      </c>
      <c r="BF126" s="176">
        <f t="shared" ref="BF126:BF136" si="15">IF(N126="snížená",J126,0)</f>
        <v>0</v>
      </c>
      <c r="BG126" s="176">
        <f t="shared" ref="BG126:BG136" si="16">IF(N126="zákl. přenesená",J126,0)</f>
        <v>0</v>
      </c>
      <c r="BH126" s="176">
        <f t="shared" ref="BH126:BH136" si="17">IF(N126="sníž. přenesená",J126,0)</f>
        <v>0</v>
      </c>
      <c r="BI126" s="176">
        <f t="shared" ref="BI126:BI136" si="18">IF(N126="nulová",J126,0)</f>
        <v>0</v>
      </c>
      <c r="BJ126" s="12" t="s">
        <v>73</v>
      </c>
      <c r="BK126" s="176">
        <f t="shared" ref="BK126:BK136" si="19">ROUND(I126*H126,2)</f>
        <v>0</v>
      </c>
      <c r="BL126" s="12" t="s">
        <v>245</v>
      </c>
      <c r="BM126" s="12" t="s">
        <v>246</v>
      </c>
    </row>
    <row r="127" spans="2:65" s="1" customFormat="1" ht="16.5" customHeight="1">
      <c r="B127" s="29"/>
      <c r="C127" s="165" t="s">
        <v>247</v>
      </c>
      <c r="D127" s="165" t="s">
        <v>112</v>
      </c>
      <c r="E127" s="166" t="s">
        <v>248</v>
      </c>
      <c r="F127" s="167" t="s">
        <v>249</v>
      </c>
      <c r="G127" s="168" t="s">
        <v>177</v>
      </c>
      <c r="H127" s="169">
        <v>1</v>
      </c>
      <c r="I127" s="170"/>
      <c r="J127" s="171">
        <f t="shared" si="10"/>
        <v>0</v>
      </c>
      <c r="K127" s="167" t="s">
        <v>1</v>
      </c>
      <c r="L127" s="33"/>
      <c r="M127" s="172" t="s">
        <v>1</v>
      </c>
      <c r="N127" s="173" t="s">
        <v>39</v>
      </c>
      <c r="O127" s="55"/>
      <c r="P127" s="174">
        <f t="shared" si="11"/>
        <v>0</v>
      </c>
      <c r="Q127" s="174">
        <v>0</v>
      </c>
      <c r="R127" s="174">
        <f t="shared" si="12"/>
        <v>0</v>
      </c>
      <c r="S127" s="174">
        <v>0</v>
      </c>
      <c r="T127" s="175">
        <f t="shared" si="13"/>
        <v>0</v>
      </c>
      <c r="AR127" s="12" t="s">
        <v>245</v>
      </c>
      <c r="AT127" s="12" t="s">
        <v>112</v>
      </c>
      <c r="AU127" s="12" t="s">
        <v>73</v>
      </c>
      <c r="AY127" s="12" t="s">
        <v>110</v>
      </c>
      <c r="BE127" s="176">
        <f t="shared" si="14"/>
        <v>0</v>
      </c>
      <c r="BF127" s="176">
        <f t="shared" si="15"/>
        <v>0</v>
      </c>
      <c r="BG127" s="176">
        <f t="shared" si="16"/>
        <v>0</v>
      </c>
      <c r="BH127" s="176">
        <f t="shared" si="17"/>
        <v>0</v>
      </c>
      <c r="BI127" s="176">
        <f t="shared" si="18"/>
        <v>0</v>
      </c>
      <c r="BJ127" s="12" t="s">
        <v>73</v>
      </c>
      <c r="BK127" s="176">
        <f t="shared" si="19"/>
        <v>0</v>
      </c>
      <c r="BL127" s="12" t="s">
        <v>245</v>
      </c>
      <c r="BM127" s="12" t="s">
        <v>250</v>
      </c>
    </row>
    <row r="128" spans="2:65" s="1" customFormat="1" ht="16.5" customHeight="1">
      <c r="B128" s="29"/>
      <c r="C128" s="165" t="s">
        <v>251</v>
      </c>
      <c r="D128" s="165" t="s">
        <v>112</v>
      </c>
      <c r="E128" s="166" t="s">
        <v>252</v>
      </c>
      <c r="F128" s="167" t="s">
        <v>253</v>
      </c>
      <c r="G128" s="168" t="s">
        <v>177</v>
      </c>
      <c r="H128" s="169">
        <v>1</v>
      </c>
      <c r="I128" s="170"/>
      <c r="J128" s="171">
        <f t="shared" si="10"/>
        <v>0</v>
      </c>
      <c r="K128" s="167" t="s">
        <v>1</v>
      </c>
      <c r="L128" s="33"/>
      <c r="M128" s="172" t="s">
        <v>1</v>
      </c>
      <c r="N128" s="173" t="s">
        <v>39</v>
      </c>
      <c r="O128" s="55"/>
      <c r="P128" s="174">
        <f t="shared" si="11"/>
        <v>0</v>
      </c>
      <c r="Q128" s="174">
        <v>0</v>
      </c>
      <c r="R128" s="174">
        <f t="shared" si="12"/>
        <v>0</v>
      </c>
      <c r="S128" s="174">
        <v>0</v>
      </c>
      <c r="T128" s="175">
        <f t="shared" si="13"/>
        <v>0</v>
      </c>
      <c r="AR128" s="12" t="s">
        <v>245</v>
      </c>
      <c r="AT128" s="12" t="s">
        <v>112</v>
      </c>
      <c r="AU128" s="12" t="s">
        <v>73</v>
      </c>
      <c r="AY128" s="12" t="s">
        <v>110</v>
      </c>
      <c r="BE128" s="176">
        <f t="shared" si="14"/>
        <v>0</v>
      </c>
      <c r="BF128" s="176">
        <f t="shared" si="15"/>
        <v>0</v>
      </c>
      <c r="BG128" s="176">
        <f t="shared" si="16"/>
        <v>0</v>
      </c>
      <c r="BH128" s="176">
        <f t="shared" si="17"/>
        <v>0</v>
      </c>
      <c r="BI128" s="176">
        <f t="shared" si="18"/>
        <v>0</v>
      </c>
      <c r="BJ128" s="12" t="s">
        <v>73</v>
      </c>
      <c r="BK128" s="176">
        <f t="shared" si="19"/>
        <v>0</v>
      </c>
      <c r="BL128" s="12" t="s">
        <v>245</v>
      </c>
      <c r="BM128" s="12" t="s">
        <v>254</v>
      </c>
    </row>
    <row r="129" spans="2:65" s="1" customFormat="1" ht="16.5" customHeight="1">
      <c r="B129" s="29"/>
      <c r="C129" s="165" t="s">
        <v>255</v>
      </c>
      <c r="D129" s="165" t="s">
        <v>112</v>
      </c>
      <c r="E129" s="166" t="s">
        <v>256</v>
      </c>
      <c r="F129" s="167" t="s">
        <v>257</v>
      </c>
      <c r="G129" s="168" t="s">
        <v>177</v>
      </c>
      <c r="H129" s="169">
        <v>1</v>
      </c>
      <c r="I129" s="170"/>
      <c r="J129" s="171">
        <f t="shared" si="10"/>
        <v>0</v>
      </c>
      <c r="K129" s="167" t="s">
        <v>1</v>
      </c>
      <c r="L129" s="33"/>
      <c r="M129" s="172" t="s">
        <v>1</v>
      </c>
      <c r="N129" s="173" t="s">
        <v>39</v>
      </c>
      <c r="O129" s="55"/>
      <c r="P129" s="174">
        <f t="shared" si="11"/>
        <v>0</v>
      </c>
      <c r="Q129" s="174">
        <v>0</v>
      </c>
      <c r="R129" s="174">
        <f t="shared" si="12"/>
        <v>0</v>
      </c>
      <c r="S129" s="174">
        <v>0</v>
      </c>
      <c r="T129" s="175">
        <f t="shared" si="13"/>
        <v>0</v>
      </c>
      <c r="AR129" s="12" t="s">
        <v>245</v>
      </c>
      <c r="AT129" s="12" t="s">
        <v>112</v>
      </c>
      <c r="AU129" s="12" t="s">
        <v>73</v>
      </c>
      <c r="AY129" s="12" t="s">
        <v>110</v>
      </c>
      <c r="BE129" s="176">
        <f t="shared" si="14"/>
        <v>0</v>
      </c>
      <c r="BF129" s="176">
        <f t="shared" si="15"/>
        <v>0</v>
      </c>
      <c r="BG129" s="176">
        <f t="shared" si="16"/>
        <v>0</v>
      </c>
      <c r="BH129" s="176">
        <f t="shared" si="17"/>
        <v>0</v>
      </c>
      <c r="BI129" s="176">
        <f t="shared" si="18"/>
        <v>0</v>
      </c>
      <c r="BJ129" s="12" t="s">
        <v>73</v>
      </c>
      <c r="BK129" s="176">
        <f t="shared" si="19"/>
        <v>0</v>
      </c>
      <c r="BL129" s="12" t="s">
        <v>245</v>
      </c>
      <c r="BM129" s="12" t="s">
        <v>258</v>
      </c>
    </row>
    <row r="130" spans="2:65" s="1" customFormat="1" ht="16.5" customHeight="1">
      <c r="B130" s="29"/>
      <c r="C130" s="165" t="s">
        <v>259</v>
      </c>
      <c r="D130" s="165" t="s">
        <v>112</v>
      </c>
      <c r="E130" s="166" t="s">
        <v>260</v>
      </c>
      <c r="F130" s="167" t="s">
        <v>261</v>
      </c>
      <c r="G130" s="168" t="s">
        <v>177</v>
      </c>
      <c r="H130" s="169">
        <v>1</v>
      </c>
      <c r="I130" s="170"/>
      <c r="J130" s="171">
        <f t="shared" si="10"/>
        <v>0</v>
      </c>
      <c r="K130" s="167" t="s">
        <v>1</v>
      </c>
      <c r="L130" s="33"/>
      <c r="M130" s="172" t="s">
        <v>1</v>
      </c>
      <c r="N130" s="173" t="s">
        <v>39</v>
      </c>
      <c r="O130" s="55"/>
      <c r="P130" s="174">
        <f t="shared" si="11"/>
        <v>0</v>
      </c>
      <c r="Q130" s="174">
        <v>0</v>
      </c>
      <c r="R130" s="174">
        <f t="shared" si="12"/>
        <v>0</v>
      </c>
      <c r="S130" s="174">
        <v>0</v>
      </c>
      <c r="T130" s="175">
        <f t="shared" si="13"/>
        <v>0</v>
      </c>
      <c r="AR130" s="12" t="s">
        <v>245</v>
      </c>
      <c r="AT130" s="12" t="s">
        <v>112</v>
      </c>
      <c r="AU130" s="12" t="s">
        <v>73</v>
      </c>
      <c r="AY130" s="12" t="s">
        <v>110</v>
      </c>
      <c r="BE130" s="176">
        <f t="shared" si="14"/>
        <v>0</v>
      </c>
      <c r="BF130" s="176">
        <f t="shared" si="15"/>
        <v>0</v>
      </c>
      <c r="BG130" s="176">
        <f t="shared" si="16"/>
        <v>0</v>
      </c>
      <c r="BH130" s="176">
        <f t="shared" si="17"/>
        <v>0</v>
      </c>
      <c r="BI130" s="176">
        <f t="shared" si="18"/>
        <v>0</v>
      </c>
      <c r="BJ130" s="12" t="s">
        <v>73</v>
      </c>
      <c r="BK130" s="176">
        <f t="shared" si="19"/>
        <v>0</v>
      </c>
      <c r="BL130" s="12" t="s">
        <v>245</v>
      </c>
      <c r="BM130" s="12" t="s">
        <v>262</v>
      </c>
    </row>
    <row r="131" spans="2:65" s="1" customFormat="1" ht="16.5" customHeight="1">
      <c r="B131" s="29"/>
      <c r="C131" s="165" t="s">
        <v>190</v>
      </c>
      <c r="D131" s="165" t="s">
        <v>112</v>
      </c>
      <c r="E131" s="166" t="s">
        <v>263</v>
      </c>
      <c r="F131" s="167" t="s">
        <v>264</v>
      </c>
      <c r="G131" s="168" t="s">
        <v>115</v>
      </c>
      <c r="H131" s="169">
        <v>25</v>
      </c>
      <c r="I131" s="170"/>
      <c r="J131" s="171">
        <f t="shared" si="10"/>
        <v>0</v>
      </c>
      <c r="K131" s="167" t="s">
        <v>1</v>
      </c>
      <c r="L131" s="33"/>
      <c r="M131" s="172" t="s">
        <v>1</v>
      </c>
      <c r="N131" s="173" t="s">
        <v>39</v>
      </c>
      <c r="O131" s="55"/>
      <c r="P131" s="174">
        <f t="shared" si="11"/>
        <v>0</v>
      </c>
      <c r="Q131" s="174">
        <v>0</v>
      </c>
      <c r="R131" s="174">
        <f t="shared" si="12"/>
        <v>0</v>
      </c>
      <c r="S131" s="174">
        <v>0</v>
      </c>
      <c r="T131" s="175">
        <f t="shared" si="13"/>
        <v>0</v>
      </c>
      <c r="AR131" s="12" t="s">
        <v>245</v>
      </c>
      <c r="AT131" s="12" t="s">
        <v>112</v>
      </c>
      <c r="AU131" s="12" t="s">
        <v>73</v>
      </c>
      <c r="AY131" s="12" t="s">
        <v>110</v>
      </c>
      <c r="BE131" s="176">
        <f t="shared" si="14"/>
        <v>0</v>
      </c>
      <c r="BF131" s="176">
        <f t="shared" si="15"/>
        <v>0</v>
      </c>
      <c r="BG131" s="176">
        <f t="shared" si="16"/>
        <v>0</v>
      </c>
      <c r="BH131" s="176">
        <f t="shared" si="17"/>
        <v>0</v>
      </c>
      <c r="BI131" s="176">
        <f t="shared" si="18"/>
        <v>0</v>
      </c>
      <c r="BJ131" s="12" t="s">
        <v>73</v>
      </c>
      <c r="BK131" s="176">
        <f t="shared" si="19"/>
        <v>0</v>
      </c>
      <c r="BL131" s="12" t="s">
        <v>245</v>
      </c>
      <c r="BM131" s="12" t="s">
        <v>265</v>
      </c>
    </row>
    <row r="132" spans="2:65" s="1" customFormat="1" ht="16.5" customHeight="1">
      <c r="B132" s="29"/>
      <c r="C132" s="165" t="s">
        <v>266</v>
      </c>
      <c r="D132" s="165" t="s">
        <v>112</v>
      </c>
      <c r="E132" s="166" t="s">
        <v>267</v>
      </c>
      <c r="F132" s="167" t="s">
        <v>268</v>
      </c>
      <c r="G132" s="168" t="s">
        <v>115</v>
      </c>
      <c r="H132" s="169">
        <v>25</v>
      </c>
      <c r="I132" s="170"/>
      <c r="J132" s="171">
        <f t="shared" si="10"/>
        <v>0</v>
      </c>
      <c r="K132" s="167" t="s">
        <v>1</v>
      </c>
      <c r="L132" s="33"/>
      <c r="M132" s="172" t="s">
        <v>1</v>
      </c>
      <c r="N132" s="173" t="s">
        <v>39</v>
      </c>
      <c r="O132" s="55"/>
      <c r="P132" s="174">
        <f t="shared" si="11"/>
        <v>0</v>
      </c>
      <c r="Q132" s="174">
        <v>0</v>
      </c>
      <c r="R132" s="174">
        <f t="shared" si="12"/>
        <v>0</v>
      </c>
      <c r="S132" s="174">
        <v>0</v>
      </c>
      <c r="T132" s="175">
        <f t="shared" si="13"/>
        <v>0</v>
      </c>
      <c r="AR132" s="12" t="s">
        <v>245</v>
      </c>
      <c r="AT132" s="12" t="s">
        <v>112</v>
      </c>
      <c r="AU132" s="12" t="s">
        <v>73</v>
      </c>
      <c r="AY132" s="12" t="s">
        <v>110</v>
      </c>
      <c r="BE132" s="176">
        <f t="shared" si="14"/>
        <v>0</v>
      </c>
      <c r="BF132" s="176">
        <f t="shared" si="15"/>
        <v>0</v>
      </c>
      <c r="BG132" s="176">
        <f t="shared" si="16"/>
        <v>0</v>
      </c>
      <c r="BH132" s="176">
        <f t="shared" si="17"/>
        <v>0</v>
      </c>
      <c r="BI132" s="176">
        <f t="shared" si="18"/>
        <v>0</v>
      </c>
      <c r="BJ132" s="12" t="s">
        <v>73</v>
      </c>
      <c r="BK132" s="176">
        <f t="shared" si="19"/>
        <v>0</v>
      </c>
      <c r="BL132" s="12" t="s">
        <v>245</v>
      </c>
      <c r="BM132" s="12" t="s">
        <v>269</v>
      </c>
    </row>
    <row r="133" spans="2:65" s="1" customFormat="1" ht="16.5" customHeight="1">
      <c r="B133" s="29"/>
      <c r="C133" s="165" t="s">
        <v>270</v>
      </c>
      <c r="D133" s="165" t="s">
        <v>112</v>
      </c>
      <c r="E133" s="166" t="s">
        <v>271</v>
      </c>
      <c r="F133" s="167" t="s">
        <v>272</v>
      </c>
      <c r="G133" s="168" t="s">
        <v>177</v>
      </c>
      <c r="H133" s="169">
        <v>5</v>
      </c>
      <c r="I133" s="170"/>
      <c r="J133" s="171">
        <f t="shared" si="10"/>
        <v>0</v>
      </c>
      <c r="K133" s="167" t="s">
        <v>1</v>
      </c>
      <c r="L133" s="33"/>
      <c r="M133" s="172" t="s">
        <v>1</v>
      </c>
      <c r="N133" s="173" t="s">
        <v>39</v>
      </c>
      <c r="O133" s="55"/>
      <c r="P133" s="174">
        <f t="shared" si="11"/>
        <v>0</v>
      </c>
      <c r="Q133" s="174">
        <v>0</v>
      </c>
      <c r="R133" s="174">
        <f t="shared" si="12"/>
        <v>0</v>
      </c>
      <c r="S133" s="174">
        <v>0</v>
      </c>
      <c r="T133" s="175">
        <f t="shared" si="13"/>
        <v>0</v>
      </c>
      <c r="AR133" s="12" t="s">
        <v>245</v>
      </c>
      <c r="AT133" s="12" t="s">
        <v>112</v>
      </c>
      <c r="AU133" s="12" t="s">
        <v>73</v>
      </c>
      <c r="AY133" s="12" t="s">
        <v>110</v>
      </c>
      <c r="BE133" s="176">
        <f t="shared" si="14"/>
        <v>0</v>
      </c>
      <c r="BF133" s="176">
        <f t="shared" si="15"/>
        <v>0</v>
      </c>
      <c r="BG133" s="176">
        <f t="shared" si="16"/>
        <v>0</v>
      </c>
      <c r="BH133" s="176">
        <f t="shared" si="17"/>
        <v>0</v>
      </c>
      <c r="BI133" s="176">
        <f t="shared" si="18"/>
        <v>0</v>
      </c>
      <c r="BJ133" s="12" t="s">
        <v>73</v>
      </c>
      <c r="BK133" s="176">
        <f t="shared" si="19"/>
        <v>0</v>
      </c>
      <c r="BL133" s="12" t="s">
        <v>245</v>
      </c>
      <c r="BM133" s="12" t="s">
        <v>273</v>
      </c>
    </row>
    <row r="134" spans="2:65" s="1" customFormat="1" ht="16.5" customHeight="1">
      <c r="B134" s="29"/>
      <c r="C134" s="165" t="s">
        <v>274</v>
      </c>
      <c r="D134" s="165" t="s">
        <v>112</v>
      </c>
      <c r="E134" s="166" t="s">
        <v>275</v>
      </c>
      <c r="F134" s="167" t="s">
        <v>276</v>
      </c>
      <c r="G134" s="168" t="s">
        <v>177</v>
      </c>
      <c r="H134" s="169">
        <v>1</v>
      </c>
      <c r="I134" s="170"/>
      <c r="J134" s="171">
        <f t="shared" si="10"/>
        <v>0</v>
      </c>
      <c r="K134" s="167" t="s">
        <v>1</v>
      </c>
      <c r="L134" s="33"/>
      <c r="M134" s="172" t="s">
        <v>1</v>
      </c>
      <c r="N134" s="173" t="s">
        <v>39</v>
      </c>
      <c r="O134" s="55"/>
      <c r="P134" s="174">
        <f t="shared" si="11"/>
        <v>0</v>
      </c>
      <c r="Q134" s="174">
        <v>0</v>
      </c>
      <c r="R134" s="174">
        <f t="shared" si="12"/>
        <v>0</v>
      </c>
      <c r="S134" s="174">
        <v>0</v>
      </c>
      <c r="T134" s="175">
        <f t="shared" si="13"/>
        <v>0</v>
      </c>
      <c r="AR134" s="12" t="s">
        <v>245</v>
      </c>
      <c r="AT134" s="12" t="s">
        <v>112</v>
      </c>
      <c r="AU134" s="12" t="s">
        <v>73</v>
      </c>
      <c r="AY134" s="12" t="s">
        <v>110</v>
      </c>
      <c r="BE134" s="176">
        <f t="shared" si="14"/>
        <v>0</v>
      </c>
      <c r="BF134" s="176">
        <f t="shared" si="15"/>
        <v>0</v>
      </c>
      <c r="BG134" s="176">
        <f t="shared" si="16"/>
        <v>0</v>
      </c>
      <c r="BH134" s="176">
        <f t="shared" si="17"/>
        <v>0</v>
      </c>
      <c r="BI134" s="176">
        <f t="shared" si="18"/>
        <v>0</v>
      </c>
      <c r="BJ134" s="12" t="s">
        <v>73</v>
      </c>
      <c r="BK134" s="176">
        <f t="shared" si="19"/>
        <v>0</v>
      </c>
      <c r="BL134" s="12" t="s">
        <v>245</v>
      </c>
      <c r="BM134" s="12" t="s">
        <v>277</v>
      </c>
    </row>
    <row r="135" spans="2:65" s="1" customFormat="1" ht="16.5" customHeight="1">
      <c r="B135" s="29"/>
      <c r="C135" s="165" t="s">
        <v>278</v>
      </c>
      <c r="D135" s="165" t="s">
        <v>112</v>
      </c>
      <c r="E135" s="166" t="s">
        <v>279</v>
      </c>
      <c r="F135" s="167" t="s">
        <v>280</v>
      </c>
      <c r="G135" s="168" t="s">
        <v>177</v>
      </c>
      <c r="H135" s="169">
        <v>1</v>
      </c>
      <c r="I135" s="170"/>
      <c r="J135" s="171">
        <f t="shared" si="10"/>
        <v>0</v>
      </c>
      <c r="K135" s="167" t="s">
        <v>1</v>
      </c>
      <c r="L135" s="33"/>
      <c r="M135" s="172" t="s">
        <v>1</v>
      </c>
      <c r="N135" s="173" t="s">
        <v>39</v>
      </c>
      <c r="O135" s="55"/>
      <c r="P135" s="174">
        <f t="shared" si="11"/>
        <v>0</v>
      </c>
      <c r="Q135" s="174">
        <v>0</v>
      </c>
      <c r="R135" s="174">
        <f t="shared" si="12"/>
        <v>0</v>
      </c>
      <c r="S135" s="174">
        <v>0</v>
      </c>
      <c r="T135" s="175">
        <f t="shared" si="13"/>
        <v>0</v>
      </c>
      <c r="AR135" s="12" t="s">
        <v>245</v>
      </c>
      <c r="AT135" s="12" t="s">
        <v>112</v>
      </c>
      <c r="AU135" s="12" t="s">
        <v>73</v>
      </c>
      <c r="AY135" s="12" t="s">
        <v>110</v>
      </c>
      <c r="BE135" s="176">
        <f t="shared" si="14"/>
        <v>0</v>
      </c>
      <c r="BF135" s="176">
        <f t="shared" si="15"/>
        <v>0</v>
      </c>
      <c r="BG135" s="176">
        <f t="shared" si="16"/>
        <v>0</v>
      </c>
      <c r="BH135" s="176">
        <f t="shared" si="17"/>
        <v>0</v>
      </c>
      <c r="BI135" s="176">
        <f t="shared" si="18"/>
        <v>0</v>
      </c>
      <c r="BJ135" s="12" t="s">
        <v>73</v>
      </c>
      <c r="BK135" s="176">
        <f t="shared" si="19"/>
        <v>0</v>
      </c>
      <c r="BL135" s="12" t="s">
        <v>245</v>
      </c>
      <c r="BM135" s="12" t="s">
        <v>281</v>
      </c>
    </row>
    <row r="136" spans="2:65" s="1" customFormat="1" ht="16.5" customHeight="1">
      <c r="B136" s="29"/>
      <c r="C136" s="165" t="s">
        <v>282</v>
      </c>
      <c r="D136" s="165" t="s">
        <v>112</v>
      </c>
      <c r="E136" s="166" t="s">
        <v>283</v>
      </c>
      <c r="F136" s="167" t="s">
        <v>284</v>
      </c>
      <c r="G136" s="168" t="s">
        <v>177</v>
      </c>
      <c r="H136" s="169">
        <v>1</v>
      </c>
      <c r="I136" s="170"/>
      <c r="J136" s="171">
        <f t="shared" si="10"/>
        <v>0</v>
      </c>
      <c r="K136" s="167" t="s">
        <v>1</v>
      </c>
      <c r="L136" s="33"/>
      <c r="M136" s="187" t="s">
        <v>1</v>
      </c>
      <c r="N136" s="188" t="s">
        <v>39</v>
      </c>
      <c r="O136" s="189"/>
      <c r="P136" s="190">
        <f t="shared" si="11"/>
        <v>0</v>
      </c>
      <c r="Q136" s="190">
        <v>0</v>
      </c>
      <c r="R136" s="190">
        <f t="shared" si="12"/>
        <v>0</v>
      </c>
      <c r="S136" s="190">
        <v>0</v>
      </c>
      <c r="T136" s="191">
        <f t="shared" si="13"/>
        <v>0</v>
      </c>
      <c r="AR136" s="12" t="s">
        <v>245</v>
      </c>
      <c r="AT136" s="12" t="s">
        <v>112</v>
      </c>
      <c r="AU136" s="12" t="s">
        <v>73</v>
      </c>
      <c r="AY136" s="12" t="s">
        <v>110</v>
      </c>
      <c r="BE136" s="176">
        <f t="shared" si="14"/>
        <v>0</v>
      </c>
      <c r="BF136" s="176">
        <f t="shared" si="15"/>
        <v>0</v>
      </c>
      <c r="BG136" s="176">
        <f t="shared" si="16"/>
        <v>0</v>
      </c>
      <c r="BH136" s="176">
        <f t="shared" si="17"/>
        <v>0</v>
      </c>
      <c r="BI136" s="176">
        <f t="shared" si="18"/>
        <v>0</v>
      </c>
      <c r="BJ136" s="12" t="s">
        <v>73</v>
      </c>
      <c r="BK136" s="176">
        <f t="shared" si="19"/>
        <v>0</v>
      </c>
      <c r="BL136" s="12" t="s">
        <v>245</v>
      </c>
      <c r="BM136" s="12" t="s">
        <v>285</v>
      </c>
    </row>
    <row r="137" spans="2:65" s="1" customFormat="1" ht="6.95" customHeight="1">
      <c r="B137" s="41"/>
      <c r="C137" s="42"/>
      <c r="D137" s="42"/>
      <c r="E137" s="42"/>
      <c r="F137" s="42"/>
      <c r="G137" s="42"/>
      <c r="H137" s="42"/>
      <c r="I137" s="115"/>
      <c r="J137" s="42"/>
      <c r="K137" s="42"/>
      <c r="L137" s="33"/>
    </row>
  </sheetData>
  <sheetProtection algorithmName="SHA-512" hashValue="GNZYrnDfjWCKgL2fLwAJ13X74aBClsfPs+AtETTLq6743awjkflW5gCDfmaEH/jUdOXHe2VZAKJDzvVXzyByew==" saltValue="mEF0HMotS5owbvsEcyFmYvdW7K++grhvoxJXtvUn6nQMr1LGmJomTgm9pNkVSLJu45Hsxn4RcTSTXbyHlRTA3w==" spinCount="100000" sheet="1" objects="1" scenarios="1" formatColumns="0" formatRows="0" autoFilter="0"/>
  <autoFilter ref="C85:K136"/>
  <mergeCells count="6">
    <mergeCell ref="L2:V2"/>
    <mergeCell ref="E7:H7"/>
    <mergeCell ref="E16:H16"/>
    <mergeCell ref="E25:H25"/>
    <mergeCell ref="E46:H46"/>
    <mergeCell ref="E78:H7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2019_04_NR - Oprava montá...</vt:lpstr>
      <vt:lpstr>'2019_04_NR - Oprava montá...'!Názvy_tisku</vt:lpstr>
      <vt:lpstr>'Rekapitulace stavby'!Názvy_tisku</vt:lpstr>
      <vt:lpstr>'2019_04_NR - Oprava montá...'!Oblast_tisku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2019-06-03T10:27:38Z</dcterms:created>
  <dcterms:modified xsi:type="dcterms:W3CDTF">2019-06-21T09:27:30Z</dcterms:modified>
</cp:coreProperties>
</file>