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yroubalovan\Documents\K R O S\"/>
    </mc:Choice>
  </mc:AlternateContent>
  <bookViews>
    <workbookView xWindow="0" yWindow="0" windowWidth="28800" windowHeight="12540" activeTab="1"/>
  </bookViews>
  <sheets>
    <sheet name="Rekapitulace stavby" sheetId="1" r:id="rId1"/>
    <sheet name="2019_04_NR - Oprava montá..." sheetId="2" r:id="rId2"/>
  </sheets>
  <definedNames>
    <definedName name="_xlnm._FilterDatabase" localSheetId="1" hidden="1">'2019_04_NR - Oprava montá...'!$C$124:$K$176</definedName>
    <definedName name="_xlnm.Print_Titles" localSheetId="1">'2019_04_NR - Oprava montá...'!$124:$124</definedName>
    <definedName name="_xlnm.Print_Titles" localSheetId="0">'Rekapitulace stavby'!$92:$92</definedName>
    <definedName name="_xlnm.Print_Area" localSheetId="1">'2019_04_NR - Oprava montá...'!$C$114:$K$176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76" i="2"/>
  <c r="BH176" i="2"/>
  <c r="BG176" i="2"/>
  <c r="BF176" i="2"/>
  <c r="T176" i="2"/>
  <c r="R176" i="2"/>
  <c r="P176" i="2"/>
  <c r="BK176" i="2"/>
  <c r="J176" i="2"/>
  <c r="BE176" i="2" s="1"/>
  <c r="BI175" i="2"/>
  <c r="BH175" i="2"/>
  <c r="BG175" i="2"/>
  <c r="BF175" i="2"/>
  <c r="T175" i="2"/>
  <c r="R175" i="2"/>
  <c r="P175" i="2"/>
  <c r="BK175" i="2"/>
  <c r="J175" i="2"/>
  <c r="BE175" i="2" s="1"/>
  <c r="BI174" i="2"/>
  <c r="BH174" i="2"/>
  <c r="BG174" i="2"/>
  <c r="BF174" i="2"/>
  <c r="T174" i="2"/>
  <c r="R174" i="2"/>
  <c r="P174" i="2"/>
  <c r="BK174" i="2"/>
  <c r="J174" i="2"/>
  <c r="BE174" i="2" s="1"/>
  <c r="BI173" i="2"/>
  <c r="BH173" i="2"/>
  <c r="BG173" i="2"/>
  <c r="BF173" i="2"/>
  <c r="T173" i="2"/>
  <c r="R173" i="2"/>
  <c r="P173" i="2"/>
  <c r="BK173" i="2"/>
  <c r="J173" i="2"/>
  <c r="BE173" i="2" s="1"/>
  <c r="BI172" i="2"/>
  <c r="BH172" i="2"/>
  <c r="BG172" i="2"/>
  <c r="BF172" i="2"/>
  <c r="T172" i="2"/>
  <c r="R172" i="2"/>
  <c r="P172" i="2"/>
  <c r="BK172" i="2"/>
  <c r="J172" i="2"/>
  <c r="BE172" i="2" s="1"/>
  <c r="BI171" i="2"/>
  <c r="BH171" i="2"/>
  <c r="BG171" i="2"/>
  <c r="BF171" i="2"/>
  <c r="T171" i="2"/>
  <c r="R171" i="2"/>
  <c r="P171" i="2"/>
  <c r="BK171" i="2"/>
  <c r="J171" i="2"/>
  <c r="BE171" i="2" s="1"/>
  <c r="BI170" i="2"/>
  <c r="BH170" i="2"/>
  <c r="BG170" i="2"/>
  <c r="BF170" i="2"/>
  <c r="T170" i="2"/>
  <c r="R170" i="2"/>
  <c r="P170" i="2"/>
  <c r="BK170" i="2"/>
  <c r="J170" i="2"/>
  <c r="BE170" i="2" s="1"/>
  <c r="BI169" i="2"/>
  <c r="BH169" i="2"/>
  <c r="BG169" i="2"/>
  <c r="BF169" i="2"/>
  <c r="T169" i="2"/>
  <c r="R169" i="2"/>
  <c r="P169" i="2"/>
  <c r="BK169" i="2"/>
  <c r="J169" i="2"/>
  <c r="BE169" i="2" s="1"/>
  <c r="BI168" i="2"/>
  <c r="BH168" i="2"/>
  <c r="BG168" i="2"/>
  <c r="BF168" i="2"/>
  <c r="T168" i="2"/>
  <c r="R168" i="2"/>
  <c r="P168" i="2"/>
  <c r="BK168" i="2"/>
  <c r="J168" i="2"/>
  <c r="BE168" i="2" s="1"/>
  <c r="BI167" i="2"/>
  <c r="BH167" i="2"/>
  <c r="BG167" i="2"/>
  <c r="BF167" i="2"/>
  <c r="T167" i="2"/>
  <c r="R167" i="2"/>
  <c r="P167" i="2"/>
  <c r="BK167" i="2"/>
  <c r="J167" i="2"/>
  <c r="BE167" i="2" s="1"/>
  <c r="BI166" i="2"/>
  <c r="BH166" i="2"/>
  <c r="BG166" i="2"/>
  <c r="BF166" i="2"/>
  <c r="T166" i="2"/>
  <c r="T165" i="2" s="1"/>
  <c r="R166" i="2"/>
  <c r="R165" i="2" s="1"/>
  <c r="P166" i="2"/>
  <c r="P165" i="2" s="1"/>
  <c r="BK166" i="2"/>
  <c r="BK165" i="2" s="1"/>
  <c r="J165" i="2"/>
  <c r="J107" i="2" s="1"/>
  <c r="J166" i="2"/>
  <c r="BE166" i="2"/>
  <c r="BI164" i="2"/>
  <c r="BH164" i="2"/>
  <c r="BG164" i="2"/>
  <c r="BF164" i="2"/>
  <c r="T164" i="2"/>
  <c r="R164" i="2"/>
  <c r="P164" i="2"/>
  <c r="BK164" i="2"/>
  <c r="J164" i="2"/>
  <c r="BE164" i="2" s="1"/>
  <c r="BI163" i="2"/>
  <c r="BH163" i="2"/>
  <c r="BG163" i="2"/>
  <c r="BF163" i="2"/>
  <c r="T163" i="2"/>
  <c r="T162" i="2" s="1"/>
  <c r="R163" i="2"/>
  <c r="R162" i="2" s="1"/>
  <c r="P163" i="2"/>
  <c r="P162" i="2" s="1"/>
  <c r="BK163" i="2"/>
  <c r="BK162" i="2" s="1"/>
  <c r="J162" i="2"/>
  <c r="J106" i="2" s="1"/>
  <c r="J163" i="2"/>
  <c r="BE163" i="2"/>
  <c r="BI161" i="2"/>
  <c r="BH161" i="2"/>
  <c r="BG161" i="2"/>
  <c r="BF161" i="2"/>
  <c r="T161" i="2"/>
  <c r="R161" i="2"/>
  <c r="P161" i="2"/>
  <c r="BK161" i="2"/>
  <c r="J161" i="2"/>
  <c r="BE161" i="2" s="1"/>
  <c r="BI160" i="2"/>
  <c r="BH160" i="2"/>
  <c r="BG160" i="2"/>
  <c r="BF160" i="2"/>
  <c r="T160" i="2"/>
  <c r="T159" i="2" s="1"/>
  <c r="R160" i="2"/>
  <c r="R159" i="2" s="1"/>
  <c r="P160" i="2"/>
  <c r="P159" i="2" s="1"/>
  <c r="BK160" i="2"/>
  <c r="BK159" i="2" s="1"/>
  <c r="J159" i="2"/>
  <c r="J105" i="2" s="1"/>
  <c r="J160" i="2"/>
  <c r="BE160" i="2"/>
  <c r="BI158" i="2"/>
  <c r="BH158" i="2"/>
  <c r="BG158" i="2"/>
  <c r="BF158" i="2"/>
  <c r="T158" i="2"/>
  <c r="T157" i="2" s="1"/>
  <c r="R158" i="2"/>
  <c r="R157" i="2" s="1"/>
  <c r="P158" i="2"/>
  <c r="P157" i="2" s="1"/>
  <c r="BK158" i="2"/>
  <c r="BK157" i="2" s="1"/>
  <c r="J157" i="2" s="1"/>
  <c r="J104" i="2" s="1"/>
  <c r="J158" i="2"/>
  <c r="BE158" i="2"/>
  <c r="BI156" i="2"/>
  <c r="BH156" i="2"/>
  <c r="BG156" i="2"/>
  <c r="BF156" i="2"/>
  <c r="T156" i="2"/>
  <c r="R156" i="2"/>
  <c r="P156" i="2"/>
  <c r="BK156" i="2"/>
  <c r="J156" i="2"/>
  <c r="BE156" i="2" s="1"/>
  <c r="BI155" i="2"/>
  <c r="BH155" i="2"/>
  <c r="BG155" i="2"/>
  <c r="BF155" i="2"/>
  <c r="T155" i="2"/>
  <c r="R155" i="2"/>
  <c r="P155" i="2"/>
  <c r="BK155" i="2"/>
  <c r="J155" i="2"/>
  <c r="BE155" i="2" s="1"/>
  <c r="BI154" i="2"/>
  <c r="BH154" i="2"/>
  <c r="BG154" i="2"/>
  <c r="BF154" i="2"/>
  <c r="T154" i="2"/>
  <c r="R154" i="2"/>
  <c r="P154" i="2"/>
  <c r="BK154" i="2"/>
  <c r="J154" i="2"/>
  <c r="BE154" i="2" s="1"/>
  <c r="BI153" i="2"/>
  <c r="BH153" i="2"/>
  <c r="BG153" i="2"/>
  <c r="BF153" i="2"/>
  <c r="T153" i="2"/>
  <c r="R153" i="2"/>
  <c r="P153" i="2"/>
  <c r="BK153" i="2"/>
  <c r="J153" i="2"/>
  <c r="BE153" i="2" s="1"/>
  <c r="BI152" i="2"/>
  <c r="BH152" i="2"/>
  <c r="BG152" i="2"/>
  <c r="BF152" i="2"/>
  <c r="T152" i="2"/>
  <c r="R152" i="2"/>
  <c r="P152" i="2"/>
  <c r="BK152" i="2"/>
  <c r="J152" i="2"/>
  <c r="BE152" i="2" s="1"/>
  <c r="BI151" i="2"/>
  <c r="BH151" i="2"/>
  <c r="BG151" i="2"/>
  <c r="BF151" i="2"/>
  <c r="T151" i="2"/>
  <c r="R151" i="2"/>
  <c r="P151" i="2"/>
  <c r="BK151" i="2"/>
  <c r="J151" i="2"/>
  <c r="BE151" i="2" s="1"/>
  <c r="BI150" i="2"/>
  <c r="BH150" i="2"/>
  <c r="BG150" i="2"/>
  <c r="BF150" i="2"/>
  <c r="T150" i="2"/>
  <c r="R150" i="2"/>
  <c r="P150" i="2"/>
  <c r="BK150" i="2"/>
  <c r="J150" i="2"/>
  <c r="BE150" i="2" s="1"/>
  <c r="BI149" i="2"/>
  <c r="BH149" i="2"/>
  <c r="BG149" i="2"/>
  <c r="BF149" i="2"/>
  <c r="T149" i="2"/>
  <c r="R149" i="2"/>
  <c r="R148" i="2" s="1"/>
  <c r="P149" i="2"/>
  <c r="BK149" i="2"/>
  <c r="BK148" i="2" s="1"/>
  <c r="J148" i="2" s="1"/>
  <c r="J103" i="2" s="1"/>
  <c r="J149" i="2"/>
  <c r="BE149" i="2"/>
  <c r="BI147" i="2"/>
  <c r="BH147" i="2"/>
  <c r="BG147" i="2"/>
  <c r="BF147" i="2"/>
  <c r="T147" i="2"/>
  <c r="T146" i="2" s="1"/>
  <c r="R147" i="2"/>
  <c r="R146" i="2"/>
  <c r="P147" i="2"/>
  <c r="P146" i="2" s="1"/>
  <c r="BK147" i="2"/>
  <c r="BK146" i="2"/>
  <c r="J146" i="2" s="1"/>
  <c r="BK145" i="2"/>
  <c r="J145" i="2" s="1"/>
  <c r="J101" i="2" s="1"/>
  <c r="J147" i="2"/>
  <c r="BE147" i="2" s="1"/>
  <c r="J102" i="2"/>
  <c r="BI144" i="2"/>
  <c r="BH144" i="2"/>
  <c r="BG144" i="2"/>
  <c r="BF144" i="2"/>
  <c r="T144" i="2"/>
  <c r="T143" i="2" s="1"/>
  <c r="R144" i="2"/>
  <c r="R143" i="2" s="1"/>
  <c r="P144" i="2"/>
  <c r="P143" i="2" s="1"/>
  <c r="BK144" i="2"/>
  <c r="BK143" i="2" s="1"/>
  <c r="J143" i="2" s="1"/>
  <c r="J100" i="2" s="1"/>
  <c r="J144" i="2"/>
  <c r="BE144" i="2"/>
  <c r="BI142" i="2"/>
  <c r="BH142" i="2"/>
  <c r="BG142" i="2"/>
  <c r="BF142" i="2"/>
  <c r="T142" i="2"/>
  <c r="R142" i="2"/>
  <c r="P142" i="2"/>
  <c r="BK142" i="2"/>
  <c r="J142" i="2"/>
  <c r="BE142" i="2" s="1"/>
  <c r="BI141" i="2"/>
  <c r="BH141" i="2"/>
  <c r="BG141" i="2"/>
  <c r="BF141" i="2"/>
  <c r="T141" i="2"/>
  <c r="R141" i="2"/>
  <c r="P141" i="2"/>
  <c r="BK141" i="2"/>
  <c r="J141" i="2"/>
  <c r="BE141" i="2" s="1"/>
  <c r="BI140" i="2"/>
  <c r="BH140" i="2"/>
  <c r="BG140" i="2"/>
  <c r="BF140" i="2"/>
  <c r="T140" i="2"/>
  <c r="R140" i="2"/>
  <c r="P140" i="2"/>
  <c r="BK140" i="2"/>
  <c r="J140" i="2"/>
  <c r="BE140" i="2" s="1"/>
  <c r="BI139" i="2"/>
  <c r="BH139" i="2"/>
  <c r="BG139" i="2"/>
  <c r="BF139" i="2"/>
  <c r="T139" i="2"/>
  <c r="R139" i="2"/>
  <c r="R138" i="2" s="1"/>
  <c r="P139" i="2"/>
  <c r="BK139" i="2"/>
  <c r="BK138" i="2" s="1"/>
  <c r="J138" i="2" s="1"/>
  <c r="J99" i="2" s="1"/>
  <c r="J139" i="2"/>
  <c r="BE139" i="2"/>
  <c r="BI137" i="2"/>
  <c r="BH137" i="2"/>
  <c r="BG137" i="2"/>
  <c r="BF137" i="2"/>
  <c r="T137" i="2"/>
  <c r="R137" i="2"/>
  <c r="P137" i="2"/>
  <c r="BK137" i="2"/>
  <c r="J137" i="2"/>
  <c r="BE137" i="2" s="1"/>
  <c r="BI136" i="2"/>
  <c r="BH136" i="2"/>
  <c r="BG136" i="2"/>
  <c r="BF136" i="2"/>
  <c r="T136" i="2"/>
  <c r="R136" i="2"/>
  <c r="P136" i="2"/>
  <c r="BK136" i="2"/>
  <c r="J136" i="2"/>
  <c r="BE136" i="2" s="1"/>
  <c r="BI135" i="2"/>
  <c r="BH135" i="2"/>
  <c r="BG135" i="2"/>
  <c r="BF135" i="2"/>
  <c r="T135" i="2"/>
  <c r="T134" i="2" s="1"/>
  <c r="R135" i="2"/>
  <c r="R134" i="2" s="1"/>
  <c r="P135" i="2"/>
  <c r="P134" i="2" s="1"/>
  <c r="BK135" i="2"/>
  <c r="BK134" i="2" s="1"/>
  <c r="J134" i="2"/>
  <c r="J98" i="2" s="1"/>
  <c r="J135" i="2"/>
  <c r="BE135" i="2"/>
  <c r="BI133" i="2"/>
  <c r="BH133" i="2"/>
  <c r="BG133" i="2"/>
  <c r="BF133" i="2"/>
  <c r="T133" i="2"/>
  <c r="R133" i="2"/>
  <c r="P133" i="2"/>
  <c r="BK133" i="2"/>
  <c r="J133" i="2"/>
  <c r="BE133" i="2" s="1"/>
  <c r="BI132" i="2"/>
  <c r="BH132" i="2"/>
  <c r="BG132" i="2"/>
  <c r="BF132" i="2"/>
  <c r="T132" i="2"/>
  <c r="T131" i="2" s="1"/>
  <c r="R132" i="2"/>
  <c r="R131" i="2" s="1"/>
  <c r="P132" i="2"/>
  <c r="P131" i="2" s="1"/>
  <c r="BK132" i="2"/>
  <c r="BK131" i="2" s="1"/>
  <c r="J131" i="2"/>
  <c r="J97" i="2" s="1"/>
  <c r="J132" i="2"/>
  <c r="BE132" i="2"/>
  <c r="BI130" i="2"/>
  <c r="BH130" i="2"/>
  <c r="BG130" i="2"/>
  <c r="BF130" i="2"/>
  <c r="T130" i="2"/>
  <c r="R130" i="2"/>
  <c r="P130" i="2"/>
  <c r="BK130" i="2"/>
  <c r="J130" i="2"/>
  <c r="BE130" i="2" s="1"/>
  <c r="BI129" i="2"/>
  <c r="BH129" i="2"/>
  <c r="BG129" i="2"/>
  <c r="BF129" i="2"/>
  <c r="T129" i="2"/>
  <c r="R129" i="2"/>
  <c r="P129" i="2"/>
  <c r="BK129" i="2"/>
  <c r="J129" i="2"/>
  <c r="BE129" i="2" s="1"/>
  <c r="BI128" i="2"/>
  <c r="BH128" i="2"/>
  <c r="F34" i="2"/>
  <c r="BC95" i="1" s="1"/>
  <c r="BC94" i="1" s="1"/>
  <c r="BG128" i="2"/>
  <c r="BF128" i="2"/>
  <c r="J32" i="2"/>
  <c r="AW95" i="1" s="1"/>
  <c r="F32" i="2"/>
  <c r="BA95" i="1"/>
  <c r="BA94" i="1" s="1"/>
  <c r="T128" i="2"/>
  <c r="T127" i="2"/>
  <c r="R128" i="2"/>
  <c r="R127" i="2"/>
  <c r="R126" i="2" s="1"/>
  <c r="P128" i="2"/>
  <c r="P127" i="2"/>
  <c r="BK128" i="2"/>
  <c r="BK127" i="2" s="1"/>
  <c r="J128" i="2"/>
  <c r="BE128" i="2" s="1"/>
  <c r="F121" i="2"/>
  <c r="F119" i="2"/>
  <c r="E117" i="2"/>
  <c r="F89" i="2"/>
  <c r="F87" i="2"/>
  <c r="E85" i="2"/>
  <c r="J22" i="2"/>
  <c r="E22" i="2"/>
  <c r="J122" i="2" s="1"/>
  <c r="J90" i="2"/>
  <c r="J21" i="2"/>
  <c r="J19" i="2"/>
  <c r="E19" i="2"/>
  <c r="J121" i="2"/>
  <c r="J89" i="2"/>
  <c r="J18" i="2"/>
  <c r="J16" i="2"/>
  <c r="E16" i="2"/>
  <c r="F122" i="2" s="1"/>
  <c r="F90" i="2"/>
  <c r="J15" i="2"/>
  <c r="J10" i="2"/>
  <c r="J119" i="2" s="1"/>
  <c r="J87" i="2"/>
  <c r="AS94" i="1"/>
  <c r="L90" i="1"/>
  <c r="AM90" i="1"/>
  <c r="AM89" i="1"/>
  <c r="L89" i="1"/>
  <c r="AM87" i="1"/>
  <c r="L87" i="1"/>
  <c r="L85" i="1"/>
  <c r="L84" i="1"/>
  <c r="J31" i="2" l="1"/>
  <c r="AV95" i="1" s="1"/>
  <c r="AT95" i="1" s="1"/>
  <c r="F31" i="2"/>
  <c r="AZ95" i="1" s="1"/>
  <c r="AZ94" i="1" s="1"/>
  <c r="AW94" i="1"/>
  <c r="AK30" i="1" s="1"/>
  <c r="W30" i="1"/>
  <c r="BK126" i="2"/>
  <c r="J127" i="2"/>
  <c r="J96" i="2" s="1"/>
  <c r="AY94" i="1"/>
  <c r="W32" i="1"/>
  <c r="F33" i="2"/>
  <c r="BB95" i="1" s="1"/>
  <c r="BB94" i="1" s="1"/>
  <c r="F35" i="2"/>
  <c r="BD95" i="1" s="1"/>
  <c r="BD94" i="1" s="1"/>
  <c r="W33" i="1" s="1"/>
  <c r="P138" i="2"/>
  <c r="P126" i="2" s="1"/>
  <c r="T138" i="2"/>
  <c r="T126" i="2" s="1"/>
  <c r="T125" i="2" s="1"/>
  <c r="R145" i="2"/>
  <c r="R125" i="2" s="1"/>
  <c r="P148" i="2"/>
  <c r="P145" i="2" s="1"/>
  <c r="T148" i="2"/>
  <c r="T145" i="2" s="1"/>
  <c r="P125" i="2" l="1"/>
  <c r="AU95" i="1" s="1"/>
  <c r="AU94" i="1" s="1"/>
  <c r="W31" i="1"/>
  <c r="AX94" i="1"/>
  <c r="AV94" i="1"/>
  <c r="W29" i="1"/>
  <c r="BK125" i="2"/>
  <c r="J125" i="2" s="1"/>
  <c r="J126" i="2"/>
  <c r="J95" i="2" s="1"/>
  <c r="J94" i="2" l="1"/>
  <c r="J28" i="2"/>
  <c r="AK29" i="1"/>
  <c r="AT94" i="1"/>
  <c r="AG95" i="1" l="1"/>
  <c r="J37" i="2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<sst xmlns="http://schemas.openxmlformats.org/spreadsheetml/2006/main" count="874" uniqueCount="295">
  <si>
    <t>Export Komplet</t>
  </si>
  <si>
    <t/>
  </si>
  <si>
    <t>2.0</t>
  </si>
  <si>
    <t>False</t>
  </si>
  <si>
    <t>{ef65b50a-02ef-4485-a102-aef6fa81b595}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</si>
  <si>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</si>
  <si>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</si>
  <si>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</si>
  <si>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</si>
  <si>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</si>
  <si>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</si>
  <si>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</si>
  <si>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</si>
  <si>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</si>
  <si>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2019_04_NR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</si>
  <si>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</si>
  <si>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</si>
  <si>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montážní jámy trolejbusy Ostrava - OPRAVA 1</t>
  </si>
  <si>
    <t>KSO:</t>
  </si>
  <si>
    <t>CC-CZ:</t>
  </si>
  <si>
    <t>Místo:</t>
  </si>
  <si>
    <t xml:space="preserve"> </t>
  </si>
  <si>
    <t>Datum:</t>
  </si>
  <si>
    <t>3. 5. 2019</t>
  </si>
  <si>
    <t>Zadavatel:</t>
  </si>
  <si>
    <t>IČ:</t>
  </si>
  <si>
    <t>DPO a.s.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</si>
  <si>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</si>
  <si>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</si>
  <si>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</si>
  <si>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</si>
  <si>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</si>
  <si>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</si>
  <si>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</si>
  <si>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</si>
  <si>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</si>
  <si>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</si>
  <si>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</si>
  <si>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</si>
  <si>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</si>
  <si>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</si>
  <si>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</si>
  <si>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</si>
  <si>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</si>
  <si>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</si>
  <si>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</si>
  <si>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</si>
  <si>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</si>
  <si>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</si>
  <si>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</si>
  <si>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</si>
  <si>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</si>
  <si>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</si>
  <si>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</si>
  <si>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</si>
  <si>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</si>
  <si>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</si>
  <si>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</si>
  <si>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</si>
  <si>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</si>
  <si>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</si>
  <si>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</si>
  <si>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</si>
  <si>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</si>
  <si>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</si>
  <si>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</si>
  <si>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</si>
  <si>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</si>
  <si>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</si>
  <si>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</si>
  <si>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</si>
  <si>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</si>
  <si>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</si>
  <si>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</si>
  <si>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</si>
  <si>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</si>
  <si>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</si>
  <si>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</si>
  <si>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</si>
  <si>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</si>
  <si>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</si>
  <si>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</si>
  <si>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</si>
  <si>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</si>
  <si>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</si>
  <si>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</si>
  <si>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</si>
  <si>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</si>
  <si>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</si>
  <si>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2 - Zakládání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</si>
  <si>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</si>
  <si>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</si>
  <si>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</si>
  <si>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</si>
  <si>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</si>
  <si>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742 - Elektroinstalace - slaboproud</t>
  </si>
  <si>
    <t xml:space="preserve">    767 - Konstrukce zámečnické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</si>
  <si>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</si>
  <si>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</si>
  <si>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</si>
  <si>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R1 - ZAŘÍZENÍ PRO OCHLAZOVÁNÍ STAVEB - VZT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</si>
  <si>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</si>
  <si>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</si>
  <si>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</si>
  <si>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</si>
  <si>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</si>
  <si>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</si>
  <si>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</si>
  <si>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</si>
  <si>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</si>
  <si>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</si>
  <si>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</si>
  <si>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</si>
  <si>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</si>
  <si>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</si>
  <si>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</si>
  <si>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</si>
  <si>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</si>
  <si>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</si>
  <si>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2743226...R</t>
  </si>
  <si>
    <t>Doplnění podlah ze ŽB se zvýšenými nároky na prostředí tř. C 30/37 XF4</t>
  </si>
  <si>
    <t>m3</t>
  </si>
  <si>
    <t>4</t>
  </si>
  <si>
    <t>-33424660</t>
  </si>
  <si>
    <t>279351121</t>
  </si>
  <si>
    <t>Zřízení oboustranného bednění základových zdí</t>
  </si>
  <si>
    <t>m2</t>
  </si>
  <si>
    <t>1904878047</t>
  </si>
  <si>
    <t>3</t>
  </si>
  <si>
    <t>279351122</t>
  </si>
  <si>
    <t>Odstranění oboustranného bednění základových zdí</t>
  </si>
  <si>
    <t>246084575</t>
  </si>
  <si>
    <t>6</t>
  </si>
  <si>
    <t>Úpravy povrchů, podlahy a osazování výplní</t>
  </si>
  <si>
    <t>612321141</t>
  </si>
  <si>
    <t>Vápenocementová omítka štuková dvouvrstvá vnitřních stěn nanášená ručně</t>
  </si>
  <si>
    <t>-1901877152</t>
  </si>
  <si>
    <t>5</t>
  </si>
  <si>
    <t>631362021</t>
  </si>
  <si>
    <t>Výztuž mazanin svařovanými sítěmi Kari - 2vrstvy</t>
  </si>
  <si>
    <t>t</t>
  </si>
  <si>
    <t>1015382141</t>
  </si>
  <si>
    <t>9</t>
  </si>
  <si>
    <t>Ostatní konstrukce a práce, bourání</t>
  </si>
  <si>
    <t>919735124</t>
  </si>
  <si>
    <t>Řezání stávajícího betonového krytu hl do 200 mm</t>
  </si>
  <si>
    <t>m</t>
  </si>
  <si>
    <t>1369834103</t>
  </si>
  <si>
    <t>7</t>
  </si>
  <si>
    <t>961044111</t>
  </si>
  <si>
    <t>Bourání základů z betonu prostého</t>
  </si>
  <si>
    <t>682569096</t>
  </si>
  <si>
    <t>8</t>
  </si>
  <si>
    <t>985311113</t>
  </si>
  <si>
    <t>Reprofilace stěn cementovými sanačními maltami tl 30 mm</t>
  </si>
  <si>
    <t>1303254555</t>
  </si>
  <si>
    <t>997</t>
  </si>
  <si>
    <t>Přesun sutě</t>
  </si>
  <si>
    <t>997013111</t>
  </si>
  <si>
    <t>Vnitrostaveništní doprava suti a vybouraných hmot pro budovy v do 6 m s použitím mechanizace</t>
  </si>
  <si>
    <t>18601596</t>
  </si>
  <si>
    <t>10</t>
  </si>
  <si>
    <t>997013501</t>
  </si>
  <si>
    <t>Odvoz suti a vybouraných hmot na skládku nebo meziskládku do 1 km se složením</t>
  </si>
  <si>
    <t>-465852019</t>
  </si>
  <si>
    <t>11</t>
  </si>
  <si>
    <t>997013509</t>
  </si>
  <si>
    <t>Příplatek k odvozu suti a vybouraných hmot na skládku ZKD 1 km přes 1 km</t>
  </si>
  <si>
    <t>-436206075</t>
  </si>
  <si>
    <t>12</t>
  </si>
  <si>
    <t>997013801</t>
  </si>
  <si>
    <t>Poplatek za uložení na skládce (skládkovné) stavebního odpadu betonového kód odpadu 170 101</t>
  </si>
  <si>
    <t>1544128105</t>
  </si>
  <si>
    <t>998</t>
  </si>
  <si>
    <t>Přesun hmot</t>
  </si>
  <si>
    <t>13</t>
  </si>
  <si>
    <t>998011001</t>
  </si>
  <si>
    <t>Přesun hmot pro budovy zděné v do 6 m</t>
  </si>
  <si>
    <t>-728076788</t>
  </si>
  <si>
    <t>PSV</t>
  </si>
  <si>
    <t>Práce a dodávky PSV</t>
  </si>
  <si>
    <t>742</t>
  </si>
  <si>
    <t>Elektroinstalace - slaboproud</t>
  </si>
  <si>
    <t>14</t>
  </si>
  <si>
    <t>742..........R</t>
  </si>
  <si>
    <t>Demontáž a zpětná montáž elektroinstalace</t>
  </si>
  <si>
    <t>kpl</t>
  </si>
  <si>
    <t>16</t>
  </si>
  <si>
    <t>726751368</t>
  </si>
  <si>
    <t>767</t>
  </si>
  <si>
    <t>Konstrukce zámečnické</t>
  </si>
  <si>
    <t>767995113</t>
  </si>
  <si>
    <t>Montáž atypických zámečnických konstrukcí hmotnosti do 20 kg</t>
  </si>
  <si>
    <t>kg</t>
  </si>
  <si>
    <t>-1350190632</t>
  </si>
  <si>
    <t>M</t>
  </si>
  <si>
    <t>13010406</t>
  </si>
  <si>
    <t>úhelník ocelový rovnostranný jakost 11 375 30x30x4mm</t>
  </si>
  <si>
    <t>32</t>
  </si>
  <si>
    <t>-971889783</t>
  </si>
  <si>
    <t>17</t>
  </si>
  <si>
    <t>13010218</t>
  </si>
  <si>
    <t>tyč ocelová plochá jakost 11 375 50x5mm</t>
  </si>
  <si>
    <t>1161854476</t>
  </si>
  <si>
    <t>18</t>
  </si>
  <si>
    <t>767995114</t>
  </si>
  <si>
    <t>Montáž atypických zámečnických konstrukcí hmotnosti do 50 kg</t>
  </si>
  <si>
    <t>-911982562</t>
  </si>
  <si>
    <t>19</t>
  </si>
  <si>
    <t>13010440</t>
  </si>
  <si>
    <t>úhelník ocelový rovnostranný jakost 11 375 100x100x8mm</t>
  </si>
  <si>
    <t>623944806</t>
  </si>
  <si>
    <t>20</t>
  </si>
  <si>
    <t>767996701</t>
  </si>
  <si>
    <t>Demontáž atypických zámečnických konstrukcí řezáním hmotnosti jednotlivých dílů do 50 kg</t>
  </si>
  <si>
    <t>1523896602</t>
  </si>
  <si>
    <t>998767101</t>
  </si>
  <si>
    <t>Přesun hmot tonážní pro zámečnické konstrukce v objektech v do 6 m</t>
  </si>
  <si>
    <t>552746635</t>
  </si>
  <si>
    <t>22</t>
  </si>
  <si>
    <t>767...R</t>
  </si>
  <si>
    <t>Dodávka a montáž ocel. plechů tl.30mm - zakrytí energo kanálu</t>
  </si>
  <si>
    <t>148729758</t>
  </si>
  <si>
    <t>781</t>
  </si>
  <si>
    <t>Dokončovací práce - obklady</t>
  </si>
  <si>
    <t>23</t>
  </si>
  <si>
    <t>781495115R</t>
  </si>
  <si>
    <t>Vyplnění mezery mezi oc. L profilem a obkladem - silikon</t>
  </si>
  <si>
    <t>1777285365</t>
  </si>
  <si>
    <t>783</t>
  </si>
  <si>
    <t>Dokončovací práce - nátěry</t>
  </si>
  <si>
    <t>24</t>
  </si>
  <si>
    <t>7833...R</t>
  </si>
  <si>
    <t>Vrchní barevný nátěr L profilů</t>
  </si>
  <si>
    <t>1488701400</t>
  </si>
  <si>
    <t>25</t>
  </si>
  <si>
    <t>7839...R</t>
  </si>
  <si>
    <t>Opravný nátěr schodů - 6 ks</t>
  </si>
  <si>
    <t>-753091960</t>
  </si>
  <si>
    <t>784</t>
  </si>
  <si>
    <t>Dokončovací práce - malby a tapety</t>
  </si>
  <si>
    <t>26</t>
  </si>
  <si>
    <t>784111001</t>
  </si>
  <si>
    <t>Oprášení (ometení ) podkladu v místnostech výšky do 3,80 m</t>
  </si>
  <si>
    <t>950811448</t>
  </si>
  <si>
    <t>27</t>
  </si>
  <si>
    <t>784221121</t>
  </si>
  <si>
    <t>Dvojnásobné bílé malby ze směsí za sucha minimálně otěruvzdorných v místnostech do 3,80 m</t>
  </si>
  <si>
    <t>1272818098</t>
  </si>
  <si>
    <t>R1</t>
  </si>
  <si>
    <t>ZAŘÍZENÍ PRO OCHLAZOVÁNÍ STAVEB - VZT</t>
  </si>
  <si>
    <t>28</t>
  </si>
  <si>
    <t>R1 - 01</t>
  </si>
  <si>
    <t>Demontáž stávajícího VZT rozvodu, za parním ohřívačem.</t>
  </si>
  <si>
    <t>512</t>
  </si>
  <si>
    <t>-1646860192</t>
  </si>
  <si>
    <t>29</t>
  </si>
  <si>
    <t>R1 - 02</t>
  </si>
  <si>
    <t>Přetěsnění VZT zařízení</t>
  </si>
  <si>
    <t>-295277249</t>
  </si>
  <si>
    <t>30</t>
  </si>
  <si>
    <t>R1 - 03</t>
  </si>
  <si>
    <t>Vyčištění parního výměníku</t>
  </si>
  <si>
    <t>-1085298195</t>
  </si>
  <si>
    <t>31</t>
  </si>
  <si>
    <t>R1 - 04</t>
  </si>
  <si>
    <t>Pružná manžeta do DN 355, zaměřit na stavbě</t>
  </si>
  <si>
    <t>907877847</t>
  </si>
  <si>
    <t>R1 - 05</t>
  </si>
  <si>
    <t>Pružná manžeta do obvodu 2000, zaměřit na stavbě</t>
  </si>
  <si>
    <t>-584465825</t>
  </si>
  <si>
    <t>33</t>
  </si>
  <si>
    <t>R1 - 06</t>
  </si>
  <si>
    <t>Potrubí čtyřhranné sk.I, pozinkované tl. 1mm, třída těsnosti "B" vč. Tvarových kusů - 60%</t>
  </si>
  <si>
    <t>-1073126232</t>
  </si>
  <si>
    <t>34</t>
  </si>
  <si>
    <t>R1 - 07</t>
  </si>
  <si>
    <t>Tepelná izolace kaučuková tl.20mm s Al polepem</t>
  </si>
  <si>
    <t>-1962134307</t>
  </si>
  <si>
    <t>35</t>
  </si>
  <si>
    <t>R1 - 08</t>
  </si>
  <si>
    <t>Vyústka VK2-R1 525x140</t>
  </si>
  <si>
    <t>2019024013</t>
  </si>
  <si>
    <t>36</t>
  </si>
  <si>
    <t>R1 - 09</t>
  </si>
  <si>
    <t>Spojovací a kotvící materiál</t>
  </si>
  <si>
    <t>4572599</t>
  </si>
  <si>
    <t>37</t>
  </si>
  <si>
    <t>R1 - 10</t>
  </si>
  <si>
    <t>Montáž VZT zařízení</t>
  </si>
  <si>
    <t>-1885111028</t>
  </si>
  <si>
    <t>38</t>
  </si>
  <si>
    <t>R1 - 11</t>
  </si>
  <si>
    <t>Doprava</t>
  </si>
  <si>
    <t>-1476076189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</si>
</sst>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6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0" borderId="22" xfId="0" applyNumberFormat="1" applyFont="1" applyBorder="1" applyAlignment="1" applyProtection="1">
      <alignment vertical="center"/>
      <protection locked="0"/>
    </xf>
    <xf numFmtId="4" fontId="30" fillId="3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3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19" fillId="6" borderId="22" xfId="0" applyFont="1" applyFill="1" applyBorder="1" applyAlignment="1" applyProtection="1">
      <alignment horizontal="center" vertical="center"/>
      <protection locked="0"/>
    </xf>
    <xf numFmtId="49" fontId="19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19" fillId="6" borderId="22" xfId="0" applyFont="1" applyFill="1" applyBorder="1" applyAlignment="1" applyProtection="1">
      <alignment horizontal="left" vertical="center" wrapText="1"/>
      <protection locked="0"/>
    </xf>
    <xf numFmtId="0" fontId="19" fillId="6" borderId="22" xfId="0" applyFont="1" applyFill="1" applyBorder="1" applyAlignment="1" applyProtection="1">
      <alignment horizontal="center" vertical="center" wrapText="1"/>
      <protection locked="0"/>
    </xf>
    <xf numFmtId="167" fontId="19" fillId="6" borderId="22" xfId="0" applyNumberFormat="1" applyFont="1" applyFill="1" applyBorder="1" applyAlignment="1" applyProtection="1">
      <alignment vertical="center"/>
      <protection locked="0"/>
    </xf>
    <xf numFmtId="4" fontId="19" fillId="6" borderId="22" xfId="0" applyNumberFormat="1" applyFont="1" applyFill="1" applyBorder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13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95" t="s">
        <v>5</v>
      </c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s="1" customFormat="1" ht="12" customHeight="1">
      <c r="B5" s="17"/>
      <c r="D5" s="21" t="s">
        <v>13</v>
      </c>
      <c r="K5" s="216" t="s">
        <v>14</v>
      </c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R5" s="17"/>
      <c r="BE5" s="186" t="s">
        <v>15</v>
      </c>
      <c r="BS5" s="14" t="s">
        <v>6</v>
      </c>
    </row>
    <row r="6" spans="1:74" s="1" customFormat="1" ht="36.950000000000003" customHeight="1">
      <c r="B6" s="17"/>
      <c r="D6" s="23" t="s">
        <v>16</v>
      </c>
      <c r="K6" s="217" t="s">
        <v>17</v>
      </c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R6" s="17"/>
      <c r="BE6" s="187"/>
      <c r="BS6" s="14" t="s">
        <v>6</v>
      </c>
    </row>
    <row r="7" spans="1:74" s="1" customFormat="1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87"/>
      <c r="BS7" s="14" t="s">
        <v>6</v>
      </c>
    </row>
    <row r="8" spans="1:74" s="1" customFormat="1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87"/>
      <c r="BS8" s="14" t="s">
        <v>6</v>
      </c>
    </row>
    <row r="9" spans="1:74" s="1" customFormat="1" ht="14.45" customHeight="1">
      <c r="B9" s="17"/>
      <c r="AR9" s="17"/>
      <c r="BE9" s="187"/>
      <c r="BS9" s="14" t="s">
        <v>6</v>
      </c>
    </row>
    <row r="10" spans="1:74" s="1" customFormat="1" ht="12" customHeight="1">
      <c r="B10" s="17"/>
      <c r="D10" s="24" t="s">
        <v>24</v>
      </c>
      <c r="AK10" s="24" t="s">
        <v>25</v>
      </c>
      <c r="AN10" s="22" t="s">
        <v>1</v>
      </c>
      <c r="AR10" s="17"/>
      <c r="BE10" s="187"/>
      <c r="BS10" s="14" t="s">
        <v>6</v>
      </c>
    </row>
    <row r="11" spans="1:74" s="1" customFormat="1" ht="18.399999999999999" customHeight="1">
      <c r="B11" s="17"/>
      <c r="E11" s="22" t="s">
        <v>26</v>
      </c>
      <c r="AK11" s="24" t="s">
        <v>27</v>
      </c>
      <c r="AN11" s="22" t="s">
        <v>1</v>
      </c>
      <c r="AR11" s="17"/>
      <c r="BE11" s="187"/>
      <c r="BS11" s="14" t="s">
        <v>6</v>
      </c>
    </row>
    <row r="12" spans="1:74" s="1" customFormat="1" ht="6.95" customHeight="1">
      <c r="B12" s="17"/>
      <c r="AR12" s="17"/>
      <c r="BE12" s="187"/>
      <c r="BS12" s="14" t="s">
        <v>6</v>
      </c>
    </row>
    <row r="13" spans="1:74" s="1" customFormat="1" ht="12" customHeight="1">
      <c r="B13" s="17"/>
      <c r="D13" s="24" t="s">
        <v>28</v>
      </c>
      <c r="AK13" s="24" t="s">
        <v>25</v>
      </c>
      <c r="AN13" s="26" t="s">
        <v>29</v>
      </c>
      <c r="AR13" s="17"/>
      <c r="BE13" s="187"/>
      <c r="BS13" s="14" t="s">
        <v>6</v>
      </c>
    </row>
    <row r="14" spans="1:74" ht="12.75">
      <c r="B14" s="17"/>
      <c r="E14" s="218" t="s">
        <v>29</v>
      </c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4" t="s">
        <v>27</v>
      </c>
      <c r="AN14" s="26" t="s">
        <v>29</v>
      </c>
      <c r="AR14" s="17"/>
      <c r="BE14" s="187"/>
      <c r="BS14" s="14" t="s">
        <v>6</v>
      </c>
    </row>
    <row r="15" spans="1:74" s="1" customFormat="1" ht="6.95" customHeight="1">
      <c r="B15" s="17"/>
      <c r="AR15" s="17"/>
      <c r="BE15" s="187"/>
      <c r="BS15" s="14" t="s">
        <v>3</v>
      </c>
    </row>
    <row r="16" spans="1:74" s="1" customFormat="1" ht="12" customHeight="1">
      <c r="B16" s="17"/>
      <c r="D16" s="24" t="s">
        <v>30</v>
      </c>
      <c r="AK16" s="24" t="s">
        <v>25</v>
      </c>
      <c r="AN16" s="22" t="s">
        <v>1</v>
      </c>
      <c r="AR16" s="17"/>
      <c r="BE16" s="187"/>
      <c r="BS16" s="14" t="s">
        <v>3</v>
      </c>
    </row>
    <row r="17" spans="1:71" s="1" customFormat="1" ht="18.399999999999999" customHeight="1">
      <c r="B17" s="17"/>
      <c r="E17" s="22" t="s">
        <v>21</v>
      </c>
      <c r="AK17" s="24" t="s">
        <v>27</v>
      </c>
      <c r="AN17" s="22" t="s">
        <v>1</v>
      </c>
      <c r="AR17" s="17"/>
      <c r="BE17" s="187"/>
      <c r="BS17" s="14" t="s">
        <v>31</v>
      </c>
    </row>
    <row r="18" spans="1:71" s="1" customFormat="1" ht="6.95" customHeight="1">
      <c r="B18" s="17"/>
      <c r="AR18" s="17"/>
      <c r="BE18" s="187"/>
      <c r="BS18" s="14" t="s">
        <v>6</v>
      </c>
    </row>
    <row r="19" spans="1:71" s="1" customFormat="1" ht="12" customHeight="1">
      <c r="B19" s="17"/>
      <c r="D19" s="24" t="s">
        <v>32</v>
      </c>
      <c r="AK19" s="24" t="s">
        <v>25</v>
      </c>
      <c r="AN19" s="22" t="s">
        <v>1</v>
      </c>
      <c r="AR19" s="17"/>
      <c r="BE19" s="187"/>
      <c r="BS19" s="14" t="s">
        <v>6</v>
      </c>
    </row>
    <row r="20" spans="1:71" s="1" customFormat="1" ht="18.399999999999999" customHeight="1">
      <c r="B20" s="17"/>
      <c r="E20" s="22" t="s">
        <v>21</v>
      </c>
      <c r="AK20" s="24" t="s">
        <v>27</v>
      </c>
      <c r="AN20" s="22" t="s">
        <v>1</v>
      </c>
      <c r="AR20" s="17"/>
      <c r="BE20" s="187"/>
      <c r="BS20" s="14" t="s">
        <v>31</v>
      </c>
    </row>
    <row r="21" spans="1:71" s="1" customFormat="1" ht="6.95" customHeight="1">
      <c r="B21" s="17"/>
      <c r="AR21" s="17"/>
      <c r="BE21" s="187"/>
    </row>
    <row r="22" spans="1:71" s="1" customFormat="1" ht="12" customHeight="1">
      <c r="B22" s="17"/>
      <c r="D22" s="24" t="s">
        <v>33</v>
      </c>
      <c r="AR22" s="17"/>
      <c r="BE22" s="187"/>
    </row>
    <row r="23" spans="1:71" s="1" customFormat="1" ht="16.5" customHeight="1">
      <c r="B23" s="17"/>
      <c r="E23" s="220" t="s">
        <v>1</v>
      </c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R23" s="17"/>
      <c r="BE23" s="187"/>
    </row>
    <row r="24" spans="1:71" s="1" customFormat="1" ht="6.95" customHeight="1">
      <c r="B24" s="17"/>
      <c r="AR24" s="17"/>
      <c r="BE24" s="187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87"/>
    </row>
    <row r="26" spans="1:71" s="2" customFormat="1" ht="25.9" customHeight="1">
      <c r="A26" s="29"/>
      <c r="B26" s="30"/>
      <c r="C26" s="29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9">
        <f>ROUND(AG94,2)</f>
        <v>0</v>
      </c>
      <c r="AL26" s="190"/>
      <c r="AM26" s="190"/>
      <c r="AN26" s="190"/>
      <c r="AO26" s="190"/>
      <c r="AP26" s="29"/>
      <c r="AQ26" s="29"/>
      <c r="AR26" s="30"/>
      <c r="BE26" s="187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87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21" t="s">
        <v>35</v>
      </c>
      <c r="M28" s="221"/>
      <c r="N28" s="221"/>
      <c r="O28" s="221"/>
      <c r="P28" s="221"/>
      <c r="Q28" s="29"/>
      <c r="R28" s="29"/>
      <c r="S28" s="29"/>
      <c r="T28" s="29"/>
      <c r="U28" s="29"/>
      <c r="V28" s="29"/>
      <c r="W28" s="221" t="s">
        <v>36</v>
      </c>
      <c r="X28" s="221"/>
      <c r="Y28" s="221"/>
      <c r="Z28" s="221"/>
      <c r="AA28" s="221"/>
      <c r="AB28" s="221"/>
      <c r="AC28" s="221"/>
      <c r="AD28" s="221"/>
      <c r="AE28" s="221"/>
      <c r="AF28" s="29"/>
      <c r="AG28" s="29"/>
      <c r="AH28" s="29"/>
      <c r="AI28" s="29"/>
      <c r="AJ28" s="29"/>
      <c r="AK28" s="221" t="s">
        <v>37</v>
      </c>
      <c r="AL28" s="221"/>
      <c r="AM28" s="221"/>
      <c r="AN28" s="221"/>
      <c r="AO28" s="221"/>
      <c r="AP28" s="29"/>
      <c r="AQ28" s="29"/>
      <c r="AR28" s="30"/>
      <c r="BE28" s="187"/>
    </row>
    <row r="29" spans="1:71" s="3" customFormat="1" ht="14.45" customHeight="1">
      <c r="B29" s="34"/>
      <c r="D29" s="24" t="s">
        <v>38</v>
      </c>
      <c r="F29" s="24" t="s">
        <v>39</v>
      </c>
      <c r="L29" s="222">
        <v>0.21</v>
      </c>
      <c r="M29" s="185"/>
      <c r="N29" s="185"/>
      <c r="O29" s="185"/>
      <c r="P29" s="185"/>
      <c r="W29" s="184">
        <f>ROUND(AZ94, 2)</f>
        <v>0</v>
      </c>
      <c r="X29" s="185"/>
      <c r="Y29" s="185"/>
      <c r="Z29" s="185"/>
      <c r="AA29" s="185"/>
      <c r="AB29" s="185"/>
      <c r="AC29" s="185"/>
      <c r="AD29" s="185"/>
      <c r="AE29" s="185"/>
      <c r="AK29" s="184">
        <f>ROUND(AV94, 2)</f>
        <v>0</v>
      </c>
      <c r="AL29" s="185"/>
      <c r="AM29" s="185"/>
      <c r="AN29" s="185"/>
      <c r="AO29" s="185"/>
      <c r="AR29" s="34"/>
      <c r="BE29" s="188"/>
    </row>
    <row r="30" spans="1:71" s="3" customFormat="1" ht="14.45" customHeight="1">
      <c r="B30" s="34"/>
      <c r="F30" s="24" t="s">
        <v>40</v>
      </c>
      <c r="L30" s="222">
        <v>0.15</v>
      </c>
      <c r="M30" s="185"/>
      <c r="N30" s="185"/>
      <c r="O30" s="185"/>
      <c r="P30" s="185"/>
      <c r="W30" s="184">
        <f>ROUND(BA94, 2)</f>
        <v>0</v>
      </c>
      <c r="X30" s="185"/>
      <c r="Y30" s="185"/>
      <c r="Z30" s="185"/>
      <c r="AA30" s="185"/>
      <c r="AB30" s="185"/>
      <c r="AC30" s="185"/>
      <c r="AD30" s="185"/>
      <c r="AE30" s="185"/>
      <c r="AK30" s="184">
        <f>ROUND(AW94, 2)</f>
        <v>0</v>
      </c>
      <c r="AL30" s="185"/>
      <c r="AM30" s="185"/>
      <c r="AN30" s="185"/>
      <c r="AO30" s="185"/>
      <c r="AR30" s="34"/>
      <c r="BE30" s="188"/>
    </row>
    <row r="31" spans="1:71" s="3" customFormat="1" ht="14.45" hidden="1" customHeight="1">
      <c r="B31" s="34"/>
      <c r="F31" s="24" t="s">
        <v>41</v>
      </c>
      <c r="L31" s="222">
        <v>0.21</v>
      </c>
      <c r="M31" s="185"/>
      <c r="N31" s="185"/>
      <c r="O31" s="185"/>
      <c r="P31" s="185"/>
      <c r="W31" s="184">
        <f>ROUND(BB94, 2)</f>
        <v>0</v>
      </c>
      <c r="X31" s="185"/>
      <c r="Y31" s="185"/>
      <c r="Z31" s="185"/>
      <c r="AA31" s="185"/>
      <c r="AB31" s="185"/>
      <c r="AC31" s="185"/>
      <c r="AD31" s="185"/>
      <c r="AE31" s="185"/>
      <c r="AK31" s="184">
        <v>0</v>
      </c>
      <c r="AL31" s="185"/>
      <c r="AM31" s="185"/>
      <c r="AN31" s="185"/>
      <c r="AO31" s="185"/>
      <c r="AR31" s="34"/>
      <c r="BE31" s="188"/>
    </row>
    <row r="32" spans="1:71" s="3" customFormat="1" ht="14.45" hidden="1" customHeight="1">
      <c r="B32" s="34"/>
      <c r="F32" s="24" t="s">
        <v>42</v>
      </c>
      <c r="L32" s="222">
        <v>0.15</v>
      </c>
      <c r="M32" s="185"/>
      <c r="N32" s="185"/>
      <c r="O32" s="185"/>
      <c r="P32" s="185"/>
      <c r="W32" s="184">
        <f>ROUND(BC94, 2)</f>
        <v>0</v>
      </c>
      <c r="X32" s="185"/>
      <c r="Y32" s="185"/>
      <c r="Z32" s="185"/>
      <c r="AA32" s="185"/>
      <c r="AB32" s="185"/>
      <c r="AC32" s="185"/>
      <c r="AD32" s="185"/>
      <c r="AE32" s="185"/>
      <c r="AK32" s="184">
        <v>0</v>
      </c>
      <c r="AL32" s="185"/>
      <c r="AM32" s="185"/>
      <c r="AN32" s="185"/>
      <c r="AO32" s="185"/>
      <c r="AR32" s="34"/>
      <c r="BE32" s="188"/>
    </row>
    <row r="33" spans="1:57" s="3" customFormat="1" ht="14.45" hidden="1" customHeight="1">
      <c r="B33" s="34"/>
      <c r="F33" s="24" t="s">
        <v>43</v>
      </c>
      <c r="L33" s="222">
        <v>0</v>
      </c>
      <c r="M33" s="185"/>
      <c r="N33" s="185"/>
      <c r="O33" s="185"/>
      <c r="P33" s="185"/>
      <c r="W33" s="184">
        <f>ROUND(BD94, 2)</f>
        <v>0</v>
      </c>
      <c r="X33" s="185"/>
      <c r="Y33" s="185"/>
      <c r="Z33" s="185"/>
      <c r="AA33" s="185"/>
      <c r="AB33" s="185"/>
      <c r="AC33" s="185"/>
      <c r="AD33" s="185"/>
      <c r="AE33" s="185"/>
      <c r="AK33" s="184">
        <v>0</v>
      </c>
      <c r="AL33" s="185"/>
      <c r="AM33" s="185"/>
      <c r="AN33" s="185"/>
      <c r="AO33" s="185"/>
      <c r="AR33" s="34"/>
      <c r="BE33" s="188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87"/>
    </row>
    <row r="35" spans="1:57" s="2" customFormat="1" ht="25.9" customHeight="1">
      <c r="A35" s="29"/>
      <c r="B35" s="30"/>
      <c r="C35" s="35"/>
      <c r="D35" s="36" t="s">
        <v>44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45</v>
      </c>
      <c r="U35" s="37"/>
      <c r="V35" s="37"/>
      <c r="W35" s="37"/>
      <c r="X35" s="191" t="s">
        <v>46</v>
      </c>
      <c r="Y35" s="192"/>
      <c r="Z35" s="192"/>
      <c r="AA35" s="192"/>
      <c r="AB35" s="192"/>
      <c r="AC35" s="37"/>
      <c r="AD35" s="37"/>
      <c r="AE35" s="37"/>
      <c r="AF35" s="37"/>
      <c r="AG35" s="37"/>
      <c r="AH35" s="37"/>
      <c r="AI35" s="37"/>
      <c r="AJ35" s="37"/>
      <c r="AK35" s="193">
        <f>SUM(AK26:AK33)</f>
        <v>0</v>
      </c>
      <c r="AL35" s="192"/>
      <c r="AM35" s="192"/>
      <c r="AN35" s="192"/>
      <c r="AO35" s="194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39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2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49</v>
      </c>
      <c r="AI60" s="32"/>
      <c r="AJ60" s="32"/>
      <c r="AK60" s="32"/>
      <c r="AL60" s="32"/>
      <c r="AM60" s="42" t="s">
        <v>50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0" t="s">
        <v>51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52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2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49</v>
      </c>
      <c r="AI75" s="32"/>
      <c r="AJ75" s="32"/>
      <c r="AK75" s="32"/>
      <c r="AL75" s="32"/>
      <c r="AM75" s="42" t="s">
        <v>50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0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0" s="2" customFormat="1" ht="24.95" customHeight="1">
      <c r="A82" s="29"/>
      <c r="B82" s="30"/>
      <c r="C82" s="18" t="s">
        <v>53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0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0" s="4" customFormat="1" ht="12" customHeight="1">
      <c r="B84" s="48"/>
      <c r="C84" s="24" t="s">
        <v>13</v>
      </c>
      <c r="L84" s="4" t="str">
        <f>K5</f>
        <v>2019_04_NR</v>
      </c>
      <c r="AR84" s="48"/>
    </row>
    <row r="85" spans="1:90" s="5" customFormat="1" ht="36.950000000000003" customHeight="1">
      <c r="B85" s="49"/>
      <c r="C85" s="50" t="s">
        <v>16</v>
      </c>
      <c r="L85" s="199" t="str">
        <f>K6</f>
        <v>Oprava montážní jámy trolejbusy Ostrava - OPRAVA 1</v>
      </c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R85" s="49"/>
    </row>
    <row r="86" spans="1:90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0" s="2" customFormat="1" ht="12" customHeight="1">
      <c r="A87" s="29"/>
      <c r="B87" s="30"/>
      <c r="C87" s="24" t="s">
        <v>20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22</v>
      </c>
      <c r="AJ87" s="29"/>
      <c r="AK87" s="29"/>
      <c r="AL87" s="29"/>
      <c r="AM87" s="201" t="str">
        <f>IF(AN8= "","",AN8)</f>
        <v>3. 5. 2019</v>
      </c>
      <c r="AN87" s="201"/>
      <c r="AO87" s="29"/>
      <c r="AP87" s="29"/>
      <c r="AQ87" s="29"/>
      <c r="AR87" s="30"/>
      <c r="BE87" s="29"/>
    </row>
    <row r="88" spans="1:90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0" s="2" customFormat="1" ht="15.2" customHeight="1">
      <c r="A89" s="29"/>
      <c r="B89" s="30"/>
      <c r="C89" s="24" t="s">
        <v>24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DPO a.s.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30</v>
      </c>
      <c r="AJ89" s="29"/>
      <c r="AK89" s="29"/>
      <c r="AL89" s="29"/>
      <c r="AM89" s="197" t="str">
        <f>IF(E17="","",E17)</f>
        <v xml:space="preserve"> </v>
      </c>
      <c r="AN89" s="198"/>
      <c r="AO89" s="198"/>
      <c r="AP89" s="198"/>
      <c r="AQ89" s="29"/>
      <c r="AR89" s="30"/>
      <c r="AS89" s="202" t="s">
        <v>54</v>
      </c>
      <c r="AT89" s="203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0" s="2" customFormat="1" ht="15.2" customHeight="1">
      <c r="A90" s="29"/>
      <c r="B90" s="30"/>
      <c r="C90" s="24" t="s">
        <v>28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32</v>
      </c>
      <c r="AJ90" s="29"/>
      <c r="AK90" s="29"/>
      <c r="AL90" s="29"/>
      <c r="AM90" s="197" t="str">
        <f>IF(E20="","",E20)</f>
        <v xml:space="preserve"> </v>
      </c>
      <c r="AN90" s="198"/>
      <c r="AO90" s="198"/>
      <c r="AP90" s="198"/>
      <c r="AQ90" s="29"/>
      <c r="AR90" s="30"/>
      <c r="AS90" s="204"/>
      <c r="AT90" s="205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0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4"/>
      <c r="AT91" s="205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0" s="2" customFormat="1" ht="29.25" customHeight="1">
      <c r="A92" s="29"/>
      <c r="B92" s="30"/>
      <c r="C92" s="206" t="s">
        <v>55</v>
      </c>
      <c r="D92" s="207"/>
      <c r="E92" s="207"/>
      <c r="F92" s="207"/>
      <c r="G92" s="207"/>
      <c r="H92" s="57"/>
      <c r="I92" s="208" t="s">
        <v>56</v>
      </c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9" t="s">
        <v>57</v>
      </c>
      <c r="AH92" s="207"/>
      <c r="AI92" s="207"/>
      <c r="AJ92" s="207"/>
      <c r="AK92" s="207"/>
      <c r="AL92" s="207"/>
      <c r="AM92" s="207"/>
      <c r="AN92" s="208" t="s">
        <v>58</v>
      </c>
      <c r="AO92" s="207"/>
      <c r="AP92" s="210"/>
      <c r="AQ92" s="58" t="s">
        <v>59</v>
      </c>
      <c r="AR92" s="30"/>
      <c r="AS92" s="59" t="s">
        <v>60</v>
      </c>
      <c r="AT92" s="60" t="s">
        <v>61</v>
      </c>
      <c r="AU92" s="60" t="s">
        <v>62</v>
      </c>
      <c r="AV92" s="60" t="s">
        <v>63</v>
      </c>
      <c r="AW92" s="60" t="s">
        <v>64</v>
      </c>
      <c r="AX92" s="60" t="s">
        <v>65</v>
      </c>
      <c r="AY92" s="60" t="s">
        <v>66</v>
      </c>
      <c r="AZ92" s="60" t="s">
        <v>67</v>
      </c>
      <c r="BA92" s="60" t="s">
        <v>68</v>
      </c>
      <c r="BB92" s="60" t="s">
        <v>69</v>
      </c>
      <c r="BC92" s="60" t="s">
        <v>70</v>
      </c>
      <c r="BD92" s="61" t="s">
        <v>71</v>
      </c>
      <c r="BE92" s="29"/>
    </row>
    <row r="93" spans="1:90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0" s="6" customFormat="1" ht="32.450000000000003" customHeight="1">
      <c r="B94" s="65"/>
      <c r="C94" s="66" t="s">
        <v>72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14">
        <f>ROUND(AG95,2)</f>
        <v>0</v>
      </c>
      <c r="AH94" s="214"/>
      <c r="AI94" s="214"/>
      <c r="AJ94" s="214"/>
      <c r="AK94" s="214"/>
      <c r="AL94" s="214"/>
      <c r="AM94" s="214"/>
      <c r="AN94" s="215">
        <f>SUM(AG94,AT94)</f>
        <v>0</v>
      </c>
      <c r="AO94" s="215"/>
      <c r="AP94" s="215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73</v>
      </c>
      <c r="BT94" s="74" t="s">
        <v>74</v>
      </c>
      <c r="BV94" s="74" t="s">
        <v>75</v>
      </c>
      <c r="BW94" s="74" t="s">
        <v>4</v>
      </c>
      <c r="BX94" s="74" t="s">
        <v>76</v>
      </c>
      <c r="CL94" s="74" t="s">
        <v>1</v>
      </c>
    </row>
    <row r="95" spans="1:90" s="7" customFormat="1" ht="27" customHeight="1">
      <c r="A95" s="75" t="s">
        <v>77</v>
      </c>
      <c r="B95" s="76"/>
      <c r="C95" s="77"/>
      <c r="D95" s="213" t="s">
        <v>14</v>
      </c>
      <c r="E95" s="213"/>
      <c r="F95" s="213"/>
      <c r="G95" s="213"/>
      <c r="H95" s="213"/>
      <c r="I95" s="78"/>
      <c r="J95" s="213" t="s">
        <v>17</v>
      </c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1">
        <f>'2019_04_NR - Oprava montá...'!J28</f>
        <v>0</v>
      </c>
      <c r="AH95" s="212"/>
      <c r="AI95" s="212"/>
      <c r="AJ95" s="212"/>
      <c r="AK95" s="212"/>
      <c r="AL95" s="212"/>
      <c r="AM95" s="212"/>
      <c r="AN95" s="211">
        <f>SUM(AG95,AT95)</f>
        <v>0</v>
      </c>
      <c r="AO95" s="212"/>
      <c r="AP95" s="212"/>
      <c r="AQ95" s="79" t="s">
        <v>78</v>
      </c>
      <c r="AR95" s="76"/>
      <c r="AS95" s="80">
        <v>0</v>
      </c>
      <c r="AT95" s="81">
        <f>ROUND(SUM(AV95:AW95),2)</f>
        <v>0</v>
      </c>
      <c r="AU95" s="82">
        <f>'2019_04_NR - Oprava montá...'!P125</f>
        <v>0</v>
      </c>
      <c r="AV95" s="81">
        <f>'2019_04_NR - Oprava montá...'!J31</f>
        <v>0</v>
      </c>
      <c r="AW95" s="81">
        <f>'2019_04_NR - Oprava montá...'!J32</f>
        <v>0</v>
      </c>
      <c r="AX95" s="81">
        <f>'2019_04_NR - Oprava montá...'!J33</f>
        <v>0</v>
      </c>
      <c r="AY95" s="81">
        <f>'2019_04_NR - Oprava montá...'!J34</f>
        <v>0</v>
      </c>
      <c r="AZ95" s="81">
        <f>'2019_04_NR - Oprava montá...'!F31</f>
        <v>0</v>
      </c>
      <c r="BA95" s="81">
        <f>'2019_04_NR - Oprava montá...'!F32</f>
        <v>0</v>
      </c>
      <c r="BB95" s="81">
        <f>'2019_04_NR - Oprava montá...'!F33</f>
        <v>0</v>
      </c>
      <c r="BC95" s="81">
        <f>'2019_04_NR - Oprava montá...'!F34</f>
        <v>0</v>
      </c>
      <c r="BD95" s="83">
        <f>'2019_04_NR - Oprava montá...'!F35</f>
        <v>0</v>
      </c>
      <c r="BT95" s="84" t="s">
        <v>79</v>
      </c>
      <c r="BU95" s="84" t="s">
        <v>80</v>
      </c>
      <c r="BV95" s="84" t="s">
        <v>75</v>
      </c>
      <c r="BW95" s="84" t="s">
        <v>4</v>
      </c>
      <c r="BX95" s="84" t="s">
        <v>76</v>
      </c>
      <c r="CL95" s="84" t="s">
        <v>1</v>
      </c>
    </row>
    <row r="96" spans="1:90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L30:P30"/>
    <mergeCell ref="L31:P31"/>
    <mergeCell ref="L32:P32"/>
    <mergeCell ref="L33:P33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X35:AB35"/>
    <mergeCell ref="AK35:AO35"/>
    <mergeCell ref="AR2:BE2"/>
    <mergeCell ref="AM90:AP90"/>
    <mergeCell ref="L85:AO85"/>
    <mergeCell ref="AM87:AN87"/>
    <mergeCell ref="AM89:AP89"/>
    <mergeCell ref="AS89:AT91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95" location="'2019_04_NR - Oprava montá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7"/>
  <sheetViews>
    <sheetView showGridLines="0" tabSelected="1" topLeftCell="A125" workbookViewId="0">
      <selection activeCell="W138" sqref="W138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8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85"/>
      <c r="L2" s="195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4" t="s">
        <v>4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86"/>
      <c r="J3" s="16"/>
      <c r="K3" s="16"/>
      <c r="L3" s="17"/>
      <c r="AT3" s="14" t="s">
        <v>81</v>
      </c>
    </row>
    <row r="4" spans="1:46" s="1" customFormat="1" ht="24.95" hidden="1" customHeight="1">
      <c r="B4" s="17"/>
      <c r="D4" s="18" t="s">
        <v>82</v>
      </c>
      <c r="I4" s="85"/>
      <c r="L4" s="17"/>
      <c r="M4" s="87" t="s">
        <v>10</v>
      </c>
      <c r="AT4" s="14" t="s">
        <v>3</v>
      </c>
    </row>
    <row r="5" spans="1:46" s="1" customFormat="1" ht="6.95" hidden="1" customHeight="1">
      <c r="B5" s="17"/>
      <c r="I5" s="85"/>
      <c r="L5" s="17"/>
    </row>
    <row r="6" spans="1:46" s="2" customFormat="1" ht="12" hidden="1" customHeight="1">
      <c r="A6" s="29"/>
      <c r="B6" s="30"/>
      <c r="C6" s="29"/>
      <c r="D6" s="24" t="s">
        <v>16</v>
      </c>
      <c r="E6" s="29"/>
      <c r="F6" s="29"/>
      <c r="G6" s="29"/>
      <c r="H6" s="29"/>
      <c r="I6" s="88"/>
      <c r="J6" s="29"/>
      <c r="K6" s="29"/>
      <c r="L6" s="3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46" s="2" customFormat="1" ht="16.5" hidden="1" customHeight="1">
      <c r="A7" s="29"/>
      <c r="B7" s="30"/>
      <c r="C7" s="29"/>
      <c r="D7" s="29"/>
      <c r="E7" s="199" t="s">
        <v>17</v>
      </c>
      <c r="F7" s="223"/>
      <c r="G7" s="223"/>
      <c r="H7" s="223"/>
      <c r="I7" s="88"/>
      <c r="J7" s="29"/>
      <c r="K7" s="29"/>
      <c r="L7" s="3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1:46" s="2" customFormat="1" ht="11.25" hidden="1">
      <c r="A8" s="29"/>
      <c r="B8" s="30"/>
      <c r="C8" s="29"/>
      <c r="D8" s="29"/>
      <c r="E8" s="29"/>
      <c r="F8" s="29"/>
      <c r="G8" s="29"/>
      <c r="H8" s="29"/>
      <c r="I8" s="88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2" hidden="1" customHeight="1">
      <c r="A9" s="29"/>
      <c r="B9" s="30"/>
      <c r="C9" s="29"/>
      <c r="D9" s="24" t="s">
        <v>18</v>
      </c>
      <c r="E9" s="29"/>
      <c r="F9" s="22" t="s">
        <v>1</v>
      </c>
      <c r="G9" s="29"/>
      <c r="H9" s="29"/>
      <c r="I9" s="89" t="s">
        <v>19</v>
      </c>
      <c r="J9" s="22" t="s">
        <v>1</v>
      </c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hidden="1" customHeight="1">
      <c r="A10" s="29"/>
      <c r="B10" s="30"/>
      <c r="C10" s="29"/>
      <c r="D10" s="24" t="s">
        <v>20</v>
      </c>
      <c r="E10" s="29"/>
      <c r="F10" s="22" t="s">
        <v>21</v>
      </c>
      <c r="G10" s="29"/>
      <c r="H10" s="29"/>
      <c r="I10" s="89" t="s">
        <v>22</v>
      </c>
      <c r="J10" s="52" t="str">
        <f>'Rekapitulace stavby'!AN8</f>
        <v>3. 5. 2019</v>
      </c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0.9" hidden="1" customHeight="1">
      <c r="A11" s="29"/>
      <c r="B11" s="30"/>
      <c r="C11" s="29"/>
      <c r="D11" s="29"/>
      <c r="E11" s="29"/>
      <c r="F11" s="29"/>
      <c r="G11" s="29"/>
      <c r="H11" s="29"/>
      <c r="I11" s="88"/>
      <c r="J11" s="29"/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hidden="1" customHeight="1">
      <c r="A12" s="29"/>
      <c r="B12" s="30"/>
      <c r="C12" s="29"/>
      <c r="D12" s="24" t="s">
        <v>24</v>
      </c>
      <c r="E12" s="29"/>
      <c r="F12" s="29"/>
      <c r="G12" s="29"/>
      <c r="H12" s="29"/>
      <c r="I12" s="89" t="s">
        <v>25</v>
      </c>
      <c r="J12" s="22" t="s">
        <v>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8" hidden="1" customHeight="1">
      <c r="A13" s="29"/>
      <c r="B13" s="30"/>
      <c r="C13" s="29"/>
      <c r="D13" s="29"/>
      <c r="E13" s="22" t="s">
        <v>26</v>
      </c>
      <c r="F13" s="29"/>
      <c r="G13" s="29"/>
      <c r="H13" s="29"/>
      <c r="I13" s="89" t="s">
        <v>27</v>
      </c>
      <c r="J13" s="22" t="s">
        <v>1</v>
      </c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6.95" hidden="1" customHeight="1">
      <c r="A14" s="29"/>
      <c r="B14" s="30"/>
      <c r="C14" s="29"/>
      <c r="D14" s="29"/>
      <c r="E14" s="29"/>
      <c r="F14" s="29"/>
      <c r="G14" s="29"/>
      <c r="H14" s="29"/>
      <c r="I14" s="88"/>
      <c r="J14" s="29"/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hidden="1" customHeight="1">
      <c r="A15" s="29"/>
      <c r="B15" s="30"/>
      <c r="C15" s="29"/>
      <c r="D15" s="24" t="s">
        <v>28</v>
      </c>
      <c r="E15" s="29"/>
      <c r="F15" s="29"/>
      <c r="G15" s="29"/>
      <c r="H15" s="29"/>
      <c r="I15" s="89" t="s">
        <v>25</v>
      </c>
      <c r="J15" s="25" t="str">
        <f>'Rekapitulace stavby'!AN13</f>
        <v>Vyplň údaj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8" hidden="1" customHeight="1">
      <c r="A16" s="29"/>
      <c r="B16" s="30"/>
      <c r="C16" s="29"/>
      <c r="D16" s="29"/>
      <c r="E16" s="224" t="str">
        <f>'Rekapitulace stavby'!E14</f>
        <v>Vyplň údaj</v>
      </c>
      <c r="F16" s="216"/>
      <c r="G16" s="216"/>
      <c r="H16" s="216"/>
      <c r="I16" s="89" t="s">
        <v>27</v>
      </c>
      <c r="J16" s="25" t="str">
        <f>'Rekapitulace stavby'!AN14</f>
        <v>Vyplň údaj</v>
      </c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6.95" hidden="1" customHeight="1">
      <c r="A17" s="29"/>
      <c r="B17" s="30"/>
      <c r="C17" s="29"/>
      <c r="D17" s="29"/>
      <c r="E17" s="29"/>
      <c r="F17" s="29"/>
      <c r="G17" s="29"/>
      <c r="H17" s="29"/>
      <c r="I17" s="88"/>
      <c r="J17" s="29"/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hidden="1" customHeight="1">
      <c r="A18" s="29"/>
      <c r="B18" s="30"/>
      <c r="C18" s="29"/>
      <c r="D18" s="24" t="s">
        <v>30</v>
      </c>
      <c r="E18" s="29"/>
      <c r="F18" s="29"/>
      <c r="G18" s="29"/>
      <c r="H18" s="29"/>
      <c r="I18" s="89" t="s">
        <v>25</v>
      </c>
      <c r="J18" s="22" t="str">
        <f>IF('Rekapitulace stavby'!AN16="","",'Rekapitulace stavby'!AN16)</f>
        <v/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hidden="1" customHeight="1">
      <c r="A19" s="29"/>
      <c r="B19" s="30"/>
      <c r="C19" s="29"/>
      <c r="D19" s="29"/>
      <c r="E19" s="22" t="str">
        <f>IF('Rekapitulace stavby'!E17="","",'Rekapitulace stavby'!E17)</f>
        <v xml:space="preserve"> </v>
      </c>
      <c r="F19" s="29"/>
      <c r="G19" s="29"/>
      <c r="H19" s="29"/>
      <c r="I19" s="89" t="s">
        <v>27</v>
      </c>
      <c r="J19" s="22" t="str">
        <f>IF('Rekapitulace stavby'!AN17="","",'Rekapitulace stavby'!AN17)</f>
        <v/>
      </c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hidden="1" customHeight="1">
      <c r="A20" s="29"/>
      <c r="B20" s="30"/>
      <c r="C20" s="29"/>
      <c r="D20" s="29"/>
      <c r="E20" s="29"/>
      <c r="F20" s="29"/>
      <c r="G20" s="29"/>
      <c r="H20" s="29"/>
      <c r="I20" s="88"/>
      <c r="J20" s="29"/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hidden="1" customHeight="1">
      <c r="A21" s="29"/>
      <c r="B21" s="30"/>
      <c r="C21" s="29"/>
      <c r="D21" s="24" t="s">
        <v>32</v>
      </c>
      <c r="E21" s="29"/>
      <c r="F21" s="29"/>
      <c r="G21" s="29"/>
      <c r="H21" s="29"/>
      <c r="I21" s="89" t="s">
        <v>25</v>
      </c>
      <c r="J21" s="22" t="str">
        <f>IF('Rekapitulace stavby'!AN19="","",'Rekapitulace stavby'!AN19)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hidden="1" customHeight="1">
      <c r="A22" s="29"/>
      <c r="B22" s="30"/>
      <c r="C22" s="29"/>
      <c r="D22" s="29"/>
      <c r="E22" s="22" t="str">
        <f>IF('Rekapitulace stavby'!E20="","",'Rekapitulace stavby'!E20)</f>
        <v xml:space="preserve"> </v>
      </c>
      <c r="F22" s="29"/>
      <c r="G22" s="29"/>
      <c r="H22" s="29"/>
      <c r="I22" s="89" t="s">
        <v>27</v>
      </c>
      <c r="J22" s="22" t="str">
        <f>IF('Rekapitulace stavby'!AN20="","",'Rekapitulace stavby'!AN20)</f>
        <v/>
      </c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hidden="1" customHeight="1">
      <c r="A23" s="29"/>
      <c r="B23" s="30"/>
      <c r="C23" s="29"/>
      <c r="D23" s="29"/>
      <c r="E23" s="29"/>
      <c r="F23" s="29"/>
      <c r="G23" s="29"/>
      <c r="H23" s="29"/>
      <c r="I23" s="88"/>
      <c r="J23" s="29"/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hidden="1" customHeight="1">
      <c r="A24" s="29"/>
      <c r="B24" s="30"/>
      <c r="C24" s="29"/>
      <c r="D24" s="24" t="s">
        <v>33</v>
      </c>
      <c r="E24" s="29"/>
      <c r="F24" s="29"/>
      <c r="G24" s="29"/>
      <c r="H24" s="29"/>
      <c r="I24" s="88"/>
      <c r="J24" s="29"/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8" customFormat="1" ht="16.5" hidden="1" customHeight="1">
      <c r="A25" s="90"/>
      <c r="B25" s="91"/>
      <c r="C25" s="90"/>
      <c r="D25" s="90"/>
      <c r="E25" s="220" t="s">
        <v>1</v>
      </c>
      <c r="F25" s="220"/>
      <c r="G25" s="220"/>
      <c r="H25" s="220"/>
      <c r="I25" s="92"/>
      <c r="J25" s="90"/>
      <c r="K25" s="90"/>
      <c r="L25" s="93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</row>
    <row r="26" spans="1:31" s="2" customFormat="1" ht="6.95" hidden="1" customHeight="1">
      <c r="A26" s="29"/>
      <c r="B26" s="30"/>
      <c r="C26" s="29"/>
      <c r="D26" s="29"/>
      <c r="E26" s="29"/>
      <c r="F26" s="29"/>
      <c r="G26" s="29"/>
      <c r="H26" s="29"/>
      <c r="I26" s="88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hidden="1" customHeight="1">
      <c r="A27" s="29"/>
      <c r="B27" s="30"/>
      <c r="C27" s="29"/>
      <c r="D27" s="63"/>
      <c r="E27" s="63"/>
      <c r="F27" s="63"/>
      <c r="G27" s="63"/>
      <c r="H27" s="63"/>
      <c r="I27" s="94"/>
      <c r="J27" s="63"/>
      <c r="K27" s="63"/>
      <c r="L27" s="3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25.35" hidden="1" customHeight="1">
      <c r="A28" s="29"/>
      <c r="B28" s="30"/>
      <c r="C28" s="29"/>
      <c r="D28" s="95" t="s">
        <v>34</v>
      </c>
      <c r="E28" s="29"/>
      <c r="F28" s="29"/>
      <c r="G28" s="29"/>
      <c r="H28" s="29"/>
      <c r="I28" s="88"/>
      <c r="J28" s="68">
        <f>ROUND(J125, 2)</f>
        <v>0</v>
      </c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hidden="1" customHeight="1">
      <c r="A29" s="29"/>
      <c r="B29" s="30"/>
      <c r="C29" s="29"/>
      <c r="D29" s="63"/>
      <c r="E29" s="63"/>
      <c r="F29" s="63"/>
      <c r="G29" s="63"/>
      <c r="H29" s="63"/>
      <c r="I29" s="94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hidden="1" customHeight="1">
      <c r="A30" s="29"/>
      <c r="B30" s="30"/>
      <c r="C30" s="29"/>
      <c r="D30" s="29"/>
      <c r="E30" s="29"/>
      <c r="F30" s="33" t="s">
        <v>36</v>
      </c>
      <c r="G30" s="29"/>
      <c r="H30" s="29"/>
      <c r="I30" s="96" t="s">
        <v>35</v>
      </c>
      <c r="J30" s="33" t="s">
        <v>37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hidden="1" customHeight="1">
      <c r="A31" s="29"/>
      <c r="B31" s="30"/>
      <c r="C31" s="29"/>
      <c r="D31" s="97" t="s">
        <v>38</v>
      </c>
      <c r="E31" s="24" t="s">
        <v>39</v>
      </c>
      <c r="F31" s="98">
        <f>ROUND((SUM(BE125:BE176)),  2)</f>
        <v>0</v>
      </c>
      <c r="G31" s="29"/>
      <c r="H31" s="29"/>
      <c r="I31" s="99">
        <v>0.21</v>
      </c>
      <c r="J31" s="98">
        <f>ROUND(((SUM(BE125:BE176))*I31),  2)</f>
        <v>0</v>
      </c>
      <c r="K31" s="29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hidden="1" customHeight="1">
      <c r="A32" s="29"/>
      <c r="B32" s="30"/>
      <c r="C32" s="29"/>
      <c r="D32" s="29"/>
      <c r="E32" s="24" t="s">
        <v>40</v>
      </c>
      <c r="F32" s="98">
        <f>ROUND((SUM(BF125:BF176)),  2)</f>
        <v>0</v>
      </c>
      <c r="G32" s="29"/>
      <c r="H32" s="29"/>
      <c r="I32" s="99">
        <v>0.15</v>
      </c>
      <c r="J32" s="98">
        <f>ROUND(((SUM(BF125:BF176))*I32), 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29"/>
      <c r="E33" s="24" t="s">
        <v>41</v>
      </c>
      <c r="F33" s="98">
        <f>ROUND((SUM(BG125:BG176)),  2)</f>
        <v>0</v>
      </c>
      <c r="G33" s="29"/>
      <c r="H33" s="29"/>
      <c r="I33" s="99">
        <v>0.21</v>
      </c>
      <c r="J33" s="98">
        <f>0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4" t="s">
        <v>42</v>
      </c>
      <c r="F34" s="98">
        <f>ROUND((SUM(BH125:BH176)),  2)</f>
        <v>0</v>
      </c>
      <c r="G34" s="29"/>
      <c r="H34" s="29"/>
      <c r="I34" s="99">
        <v>0.15</v>
      </c>
      <c r="J34" s="98">
        <f>0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98">
        <f>ROUND((SUM(BI125:BI176)),  2)</f>
        <v>0</v>
      </c>
      <c r="G35" s="29"/>
      <c r="H35" s="29"/>
      <c r="I35" s="99">
        <v>0</v>
      </c>
      <c r="J35" s="98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6.95" hidden="1" customHeight="1">
      <c r="A36" s="29"/>
      <c r="B36" s="30"/>
      <c r="C36" s="29"/>
      <c r="D36" s="29"/>
      <c r="E36" s="29"/>
      <c r="F36" s="29"/>
      <c r="G36" s="29"/>
      <c r="H36" s="29"/>
      <c r="I36" s="88"/>
      <c r="J36" s="29"/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25.35" hidden="1" customHeight="1">
      <c r="A37" s="29"/>
      <c r="B37" s="30"/>
      <c r="C37" s="100"/>
      <c r="D37" s="101" t="s">
        <v>44</v>
      </c>
      <c r="E37" s="57"/>
      <c r="F37" s="57"/>
      <c r="G37" s="102" t="s">
        <v>45</v>
      </c>
      <c r="H37" s="103" t="s">
        <v>46</v>
      </c>
      <c r="I37" s="104"/>
      <c r="J37" s="105">
        <f>SUM(J28:J35)</f>
        <v>0</v>
      </c>
      <c r="K37" s="106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9"/>
      <c r="F38" s="29"/>
      <c r="G38" s="29"/>
      <c r="H38" s="29"/>
      <c r="I38" s="88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1" customFormat="1" ht="14.45" hidden="1" customHeight="1">
      <c r="B39" s="17"/>
      <c r="I39" s="85"/>
      <c r="L39" s="17"/>
    </row>
    <row r="40" spans="1:31" s="1" customFormat="1" ht="14.45" hidden="1" customHeight="1">
      <c r="B40" s="17"/>
      <c r="I40" s="85"/>
      <c r="L40" s="17"/>
    </row>
    <row r="41" spans="1:31" s="1" customFormat="1" ht="14.45" hidden="1" customHeight="1">
      <c r="B41" s="17"/>
      <c r="I41" s="85"/>
      <c r="L41" s="17"/>
    </row>
    <row r="42" spans="1:31" s="1" customFormat="1" ht="14.45" hidden="1" customHeight="1">
      <c r="B42" s="17"/>
      <c r="I42" s="85"/>
      <c r="L42" s="17"/>
    </row>
    <row r="43" spans="1:31" s="1" customFormat="1" ht="14.45" hidden="1" customHeight="1">
      <c r="B43" s="17"/>
      <c r="I43" s="85"/>
      <c r="L43" s="17"/>
    </row>
    <row r="44" spans="1:31" s="1" customFormat="1" ht="14.45" hidden="1" customHeight="1">
      <c r="B44" s="17"/>
      <c r="I44" s="85"/>
      <c r="L44" s="17"/>
    </row>
    <row r="45" spans="1:31" s="1" customFormat="1" ht="14.45" hidden="1" customHeight="1">
      <c r="B45" s="17"/>
      <c r="I45" s="85"/>
      <c r="L45" s="17"/>
    </row>
    <row r="46" spans="1:31" s="1" customFormat="1" ht="14.45" hidden="1" customHeight="1">
      <c r="B46" s="17"/>
      <c r="I46" s="85"/>
      <c r="L46" s="17"/>
    </row>
    <row r="47" spans="1:31" s="1" customFormat="1" ht="14.45" hidden="1" customHeight="1">
      <c r="B47" s="17"/>
      <c r="I47" s="85"/>
      <c r="L47" s="17"/>
    </row>
    <row r="48" spans="1:31" s="1" customFormat="1" ht="14.45" hidden="1" customHeight="1">
      <c r="B48" s="17"/>
      <c r="I48" s="85"/>
      <c r="L48" s="17"/>
    </row>
    <row r="49" spans="1:31" s="1" customFormat="1" ht="14.45" hidden="1" customHeight="1">
      <c r="B49" s="17"/>
      <c r="I49" s="85"/>
      <c r="L49" s="17"/>
    </row>
    <row r="50" spans="1:31" s="2" customFormat="1" ht="14.45" hidden="1" customHeight="1">
      <c r="B50" s="39"/>
      <c r="D50" s="40" t="s">
        <v>47</v>
      </c>
      <c r="E50" s="41"/>
      <c r="F50" s="41"/>
      <c r="G50" s="40" t="s">
        <v>48</v>
      </c>
      <c r="H50" s="41"/>
      <c r="I50" s="107"/>
      <c r="J50" s="41"/>
      <c r="K50" s="41"/>
      <c r="L50" s="39"/>
    </row>
    <row r="51" spans="1:31" ht="11.25" hidden="1">
      <c r="B51" s="17"/>
      <c r="L51" s="17"/>
    </row>
    <row r="52" spans="1:31" ht="11.25" hidden="1">
      <c r="B52" s="17"/>
      <c r="L52" s="17"/>
    </row>
    <row r="53" spans="1:31" ht="11.25" hidden="1">
      <c r="B53" s="17"/>
      <c r="L53" s="17"/>
    </row>
    <row r="54" spans="1:31" ht="11.25" hidden="1">
      <c r="B54" s="17"/>
      <c r="L54" s="17"/>
    </row>
    <row r="55" spans="1:31" ht="11.25" hidden="1">
      <c r="B55" s="17"/>
      <c r="L55" s="17"/>
    </row>
    <row r="56" spans="1:31" ht="11.25" hidden="1">
      <c r="B56" s="17"/>
      <c r="L56" s="17"/>
    </row>
    <row r="57" spans="1:31" ht="11.25" hidden="1">
      <c r="B57" s="17"/>
      <c r="L57" s="17"/>
    </row>
    <row r="58" spans="1:31" ht="11.25" hidden="1">
      <c r="B58" s="17"/>
      <c r="L58" s="17"/>
    </row>
    <row r="59" spans="1:31" ht="11.25" hidden="1">
      <c r="B59" s="17"/>
      <c r="L59" s="17"/>
    </row>
    <row r="60" spans="1:31" ht="11.25" hidden="1">
      <c r="B60" s="17"/>
      <c r="L60" s="17"/>
    </row>
    <row r="61" spans="1:31" s="2" customFormat="1" ht="12.75" hidden="1">
      <c r="A61" s="29"/>
      <c r="B61" s="30"/>
      <c r="C61" s="29"/>
      <c r="D61" s="42" t="s">
        <v>49</v>
      </c>
      <c r="E61" s="32"/>
      <c r="F61" s="108" t="s">
        <v>50</v>
      </c>
      <c r="G61" s="42" t="s">
        <v>49</v>
      </c>
      <c r="H61" s="32"/>
      <c r="I61" s="109"/>
      <c r="J61" s="110" t="s">
        <v>50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 hidden="1">
      <c r="B62" s="17"/>
      <c r="L62" s="17"/>
    </row>
    <row r="63" spans="1:31" ht="11.25" hidden="1">
      <c r="B63" s="17"/>
      <c r="L63" s="17"/>
    </row>
    <row r="64" spans="1:31" ht="11.25" hidden="1">
      <c r="B64" s="17"/>
      <c r="L64" s="17"/>
    </row>
    <row r="65" spans="1:31" s="2" customFormat="1" ht="12.75" hidden="1">
      <c r="A65" s="29"/>
      <c r="B65" s="30"/>
      <c r="C65" s="29"/>
      <c r="D65" s="40" t="s">
        <v>51</v>
      </c>
      <c r="E65" s="43"/>
      <c r="F65" s="43"/>
      <c r="G65" s="40" t="s">
        <v>52</v>
      </c>
      <c r="H65" s="43"/>
      <c r="I65" s="111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 hidden="1">
      <c r="B66" s="17"/>
      <c r="L66" s="17"/>
    </row>
    <row r="67" spans="1:31" ht="11.25" hidden="1">
      <c r="B67" s="17"/>
      <c r="L67" s="17"/>
    </row>
    <row r="68" spans="1:31" ht="11.25" hidden="1">
      <c r="B68" s="17"/>
      <c r="L68" s="17"/>
    </row>
    <row r="69" spans="1:31" ht="11.25" hidden="1">
      <c r="B69" s="17"/>
      <c r="L69" s="17"/>
    </row>
    <row r="70" spans="1:31" ht="11.25" hidden="1">
      <c r="B70" s="17"/>
      <c r="L70" s="17"/>
    </row>
    <row r="71" spans="1:31" ht="11.25" hidden="1">
      <c r="B71" s="17"/>
      <c r="L71" s="17"/>
    </row>
    <row r="72" spans="1:31" ht="11.25" hidden="1">
      <c r="B72" s="17"/>
      <c r="L72" s="17"/>
    </row>
    <row r="73" spans="1:31" ht="11.25" hidden="1">
      <c r="B73" s="17"/>
      <c r="L73" s="17"/>
    </row>
    <row r="74" spans="1:31" ht="11.25" hidden="1">
      <c r="B74" s="17"/>
      <c r="L74" s="17"/>
    </row>
    <row r="75" spans="1:31" ht="11.25" hidden="1">
      <c r="B75" s="17"/>
      <c r="L75" s="17"/>
    </row>
    <row r="76" spans="1:31" s="2" customFormat="1" ht="12.75" hidden="1">
      <c r="A76" s="29"/>
      <c r="B76" s="30"/>
      <c r="C76" s="29"/>
      <c r="D76" s="42" t="s">
        <v>49</v>
      </c>
      <c r="E76" s="32"/>
      <c r="F76" s="108" t="s">
        <v>50</v>
      </c>
      <c r="G76" s="42" t="s">
        <v>49</v>
      </c>
      <c r="H76" s="32"/>
      <c r="I76" s="109"/>
      <c r="J76" s="110" t="s">
        <v>50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hidden="1" customHeight="1">
      <c r="A77" s="29"/>
      <c r="B77" s="44"/>
      <c r="C77" s="45"/>
      <c r="D77" s="45"/>
      <c r="E77" s="45"/>
      <c r="F77" s="45"/>
      <c r="G77" s="45"/>
      <c r="H77" s="45"/>
      <c r="I77" s="112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29"/>
      <c r="B81" s="46"/>
      <c r="C81" s="47"/>
      <c r="D81" s="47"/>
      <c r="E81" s="47"/>
      <c r="F81" s="47"/>
      <c r="G81" s="47"/>
      <c r="H81" s="47"/>
      <c r="I81" s="113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83</v>
      </c>
      <c r="D82" s="29"/>
      <c r="E82" s="29"/>
      <c r="F82" s="29"/>
      <c r="G82" s="29"/>
      <c r="H82" s="29"/>
      <c r="I82" s="88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88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88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199" t="str">
        <f>E7</f>
        <v>Oprava montážní jámy trolejbusy Ostrava - OPRAVA 1</v>
      </c>
      <c r="F85" s="223"/>
      <c r="G85" s="223"/>
      <c r="H85" s="223"/>
      <c r="I85" s="88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6.95" hidden="1" customHeight="1">
      <c r="A86" s="29"/>
      <c r="B86" s="30"/>
      <c r="C86" s="29"/>
      <c r="D86" s="29"/>
      <c r="E86" s="29"/>
      <c r="F86" s="29"/>
      <c r="G86" s="29"/>
      <c r="H86" s="29"/>
      <c r="I86" s="88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2" hidden="1" customHeight="1">
      <c r="A87" s="29"/>
      <c r="B87" s="30"/>
      <c r="C87" s="24" t="s">
        <v>20</v>
      </c>
      <c r="D87" s="29"/>
      <c r="E87" s="29"/>
      <c r="F87" s="22" t="str">
        <f>F10</f>
        <v xml:space="preserve"> </v>
      </c>
      <c r="G87" s="29"/>
      <c r="H87" s="29"/>
      <c r="I87" s="89" t="s">
        <v>22</v>
      </c>
      <c r="J87" s="52" t="str">
        <f>IF(J10="","",J10)</f>
        <v>3. 5. 2019</v>
      </c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88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5.2" hidden="1" customHeight="1">
      <c r="A89" s="29"/>
      <c r="B89" s="30"/>
      <c r="C89" s="24" t="s">
        <v>24</v>
      </c>
      <c r="D89" s="29"/>
      <c r="E89" s="29"/>
      <c r="F89" s="22" t="str">
        <f>E13</f>
        <v>DPO a.s.</v>
      </c>
      <c r="G89" s="29"/>
      <c r="H89" s="29"/>
      <c r="I89" s="89" t="s">
        <v>30</v>
      </c>
      <c r="J89" s="27" t="str">
        <f>E19</f>
        <v xml:space="preserve"> 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15.2" hidden="1" customHeight="1">
      <c r="A90" s="29"/>
      <c r="B90" s="30"/>
      <c r="C90" s="24" t="s">
        <v>28</v>
      </c>
      <c r="D90" s="29"/>
      <c r="E90" s="29"/>
      <c r="F90" s="22" t="str">
        <f>IF(E16="","",E16)</f>
        <v>Vyplň údaj</v>
      </c>
      <c r="G90" s="29"/>
      <c r="H90" s="29"/>
      <c r="I90" s="89" t="s">
        <v>32</v>
      </c>
      <c r="J90" s="27" t="str">
        <f>E22</f>
        <v xml:space="preserve"> </v>
      </c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0.35" hidden="1" customHeight="1">
      <c r="A91" s="29"/>
      <c r="B91" s="30"/>
      <c r="C91" s="29"/>
      <c r="D91" s="29"/>
      <c r="E91" s="29"/>
      <c r="F91" s="29"/>
      <c r="G91" s="29"/>
      <c r="H91" s="29"/>
      <c r="I91" s="88"/>
      <c r="J91" s="29"/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9.25" hidden="1" customHeight="1">
      <c r="A92" s="29"/>
      <c r="B92" s="30"/>
      <c r="C92" s="114" t="s">
        <v>84</v>
      </c>
      <c r="D92" s="100"/>
      <c r="E92" s="100"/>
      <c r="F92" s="100"/>
      <c r="G92" s="100"/>
      <c r="H92" s="100"/>
      <c r="I92" s="115"/>
      <c r="J92" s="116" t="s">
        <v>85</v>
      </c>
      <c r="K92" s="100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88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2.9" hidden="1" customHeight="1">
      <c r="A94" s="29"/>
      <c r="B94" s="30"/>
      <c r="C94" s="117" t="s">
        <v>86</v>
      </c>
      <c r="D94" s="29"/>
      <c r="E94" s="29"/>
      <c r="F94" s="29"/>
      <c r="G94" s="29"/>
      <c r="H94" s="29"/>
      <c r="I94" s="88"/>
      <c r="J94" s="68">
        <f>J125</f>
        <v>0</v>
      </c>
      <c r="K94" s="29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U94" s="14" t="s">
        <v>87</v>
      </c>
    </row>
    <row r="95" spans="1:47" s="9" customFormat="1" ht="24.95" hidden="1" customHeight="1">
      <c r="B95" s="118"/>
      <c r="D95" s="119" t="s">
        <v>88</v>
      </c>
      <c r="E95" s="120"/>
      <c r="F95" s="120"/>
      <c r="G95" s="120"/>
      <c r="H95" s="120"/>
      <c r="I95" s="121"/>
      <c r="J95" s="122">
        <f>J126</f>
        <v>0</v>
      </c>
      <c r="L95" s="118"/>
    </row>
    <row r="96" spans="1:47" s="10" customFormat="1" ht="19.899999999999999" hidden="1" customHeight="1">
      <c r="B96" s="123"/>
      <c r="D96" s="124" t="s">
        <v>89</v>
      </c>
      <c r="E96" s="125"/>
      <c r="F96" s="125"/>
      <c r="G96" s="125"/>
      <c r="H96" s="125"/>
      <c r="I96" s="126"/>
      <c r="J96" s="127">
        <f>J127</f>
        <v>0</v>
      </c>
      <c r="L96" s="123"/>
    </row>
    <row r="97" spans="1:31" s="10" customFormat="1" ht="19.899999999999999" hidden="1" customHeight="1">
      <c r="B97" s="123"/>
      <c r="D97" s="124" t="s">
        <v>90</v>
      </c>
      <c r="E97" s="125"/>
      <c r="F97" s="125"/>
      <c r="G97" s="125"/>
      <c r="H97" s="125"/>
      <c r="I97" s="126"/>
      <c r="J97" s="127">
        <f>J131</f>
        <v>0</v>
      </c>
      <c r="L97" s="123"/>
    </row>
    <row r="98" spans="1:31" s="10" customFormat="1" ht="19.899999999999999" hidden="1" customHeight="1">
      <c r="B98" s="123"/>
      <c r="D98" s="124" t="s">
        <v>91</v>
      </c>
      <c r="E98" s="125"/>
      <c r="F98" s="125"/>
      <c r="G98" s="125"/>
      <c r="H98" s="125"/>
      <c r="I98" s="126"/>
      <c r="J98" s="127">
        <f>J134</f>
        <v>0</v>
      </c>
      <c r="L98" s="123"/>
    </row>
    <row r="99" spans="1:31" s="10" customFormat="1" ht="19.899999999999999" hidden="1" customHeight="1">
      <c r="B99" s="123"/>
      <c r="D99" s="124" t="s">
        <v>92</v>
      </c>
      <c r="E99" s="125"/>
      <c r="F99" s="125"/>
      <c r="G99" s="125"/>
      <c r="H99" s="125"/>
      <c r="I99" s="126"/>
      <c r="J99" s="127">
        <f>J138</f>
        <v>0</v>
      </c>
      <c r="L99" s="123"/>
    </row>
    <row r="100" spans="1:31" s="10" customFormat="1" ht="19.899999999999999" hidden="1" customHeight="1">
      <c r="B100" s="123"/>
      <c r="D100" s="124" t="s">
        <v>93</v>
      </c>
      <c r="E100" s="125"/>
      <c r="F100" s="125"/>
      <c r="G100" s="125"/>
      <c r="H100" s="125"/>
      <c r="I100" s="126"/>
      <c r="J100" s="127">
        <f>J143</f>
        <v>0</v>
      </c>
      <c r="L100" s="123"/>
    </row>
    <row r="101" spans="1:31" s="9" customFormat="1" ht="24.95" hidden="1" customHeight="1">
      <c r="B101" s="118"/>
      <c r="D101" s="119" t="s">
        <v>94</v>
      </c>
      <c r="E101" s="120"/>
      <c r="F101" s="120"/>
      <c r="G101" s="120"/>
      <c r="H101" s="120"/>
      <c r="I101" s="121"/>
      <c r="J101" s="122">
        <f>J145</f>
        <v>0</v>
      </c>
      <c r="L101" s="118"/>
    </row>
    <row r="102" spans="1:31" s="10" customFormat="1" ht="19.899999999999999" hidden="1" customHeight="1">
      <c r="B102" s="123"/>
      <c r="D102" s="124" t="s">
        <v>95</v>
      </c>
      <c r="E102" s="125"/>
      <c r="F102" s="125"/>
      <c r="G102" s="125"/>
      <c r="H102" s="125"/>
      <c r="I102" s="126"/>
      <c r="J102" s="127">
        <f>J146</f>
        <v>0</v>
      </c>
      <c r="L102" s="123"/>
    </row>
    <row r="103" spans="1:31" s="10" customFormat="1" ht="19.899999999999999" hidden="1" customHeight="1">
      <c r="B103" s="123"/>
      <c r="D103" s="124" t="s">
        <v>96</v>
      </c>
      <c r="E103" s="125"/>
      <c r="F103" s="125"/>
      <c r="G103" s="125"/>
      <c r="H103" s="125"/>
      <c r="I103" s="126"/>
      <c r="J103" s="127">
        <f>J148</f>
        <v>0</v>
      </c>
      <c r="L103" s="123"/>
    </row>
    <row r="104" spans="1:31" s="10" customFormat="1" ht="19.899999999999999" hidden="1" customHeight="1">
      <c r="B104" s="123"/>
      <c r="D104" s="124" t="s">
        <v>97</v>
      </c>
      <c r="E104" s="125"/>
      <c r="F104" s="125"/>
      <c r="G104" s="125"/>
      <c r="H104" s="125"/>
      <c r="I104" s="126"/>
      <c r="J104" s="127">
        <f>J157</f>
        <v>0</v>
      </c>
      <c r="L104" s="123"/>
    </row>
    <row r="105" spans="1:31" s="10" customFormat="1" ht="19.899999999999999" hidden="1" customHeight="1">
      <c r="B105" s="123"/>
      <c r="D105" s="124" t="s">
        <v>98</v>
      </c>
      <c r="E105" s="125"/>
      <c r="F105" s="125"/>
      <c r="G105" s="125"/>
      <c r="H105" s="125"/>
      <c r="I105" s="126"/>
      <c r="J105" s="127">
        <f>J159</f>
        <v>0</v>
      </c>
      <c r="L105" s="123"/>
    </row>
    <row r="106" spans="1:31" s="10" customFormat="1" ht="19.899999999999999" hidden="1" customHeight="1">
      <c r="B106" s="123"/>
      <c r="D106" s="124" t="s">
        <v>99</v>
      </c>
      <c r="E106" s="125"/>
      <c r="F106" s="125"/>
      <c r="G106" s="125"/>
      <c r="H106" s="125"/>
      <c r="I106" s="126"/>
      <c r="J106" s="127">
        <f>J162</f>
        <v>0</v>
      </c>
      <c r="L106" s="123"/>
    </row>
    <row r="107" spans="1:31" s="9" customFormat="1" ht="24.95" hidden="1" customHeight="1">
      <c r="B107" s="118"/>
      <c r="D107" s="119" t="s">
        <v>100</v>
      </c>
      <c r="E107" s="120"/>
      <c r="F107" s="120"/>
      <c r="G107" s="120"/>
      <c r="H107" s="120"/>
      <c r="I107" s="121"/>
      <c r="J107" s="122">
        <f>J165</f>
        <v>0</v>
      </c>
      <c r="L107" s="118"/>
    </row>
    <row r="108" spans="1:31" s="2" customFormat="1" ht="21.75" hidden="1" customHeight="1">
      <c r="A108" s="29"/>
      <c r="B108" s="30"/>
      <c r="C108" s="29"/>
      <c r="D108" s="29"/>
      <c r="E108" s="29"/>
      <c r="F108" s="29"/>
      <c r="G108" s="29"/>
      <c r="H108" s="29"/>
      <c r="I108" s="88"/>
      <c r="J108" s="29"/>
      <c r="K108" s="29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hidden="1" customHeight="1">
      <c r="A109" s="29"/>
      <c r="B109" s="44"/>
      <c r="C109" s="45"/>
      <c r="D109" s="45"/>
      <c r="E109" s="45"/>
      <c r="F109" s="45"/>
      <c r="G109" s="45"/>
      <c r="H109" s="45"/>
      <c r="I109" s="112"/>
      <c r="J109" s="45"/>
      <c r="K109" s="45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ht="11.25" hidden="1"/>
    <row r="111" spans="1:31" ht="11.25" hidden="1"/>
    <row r="112" spans="1:31" ht="11.25" hidden="1"/>
    <row r="113" spans="1:65" s="2" customFormat="1" ht="6.95" customHeight="1">
      <c r="A113" s="29"/>
      <c r="B113" s="46"/>
      <c r="C113" s="47"/>
      <c r="D113" s="47"/>
      <c r="E113" s="47"/>
      <c r="F113" s="47"/>
      <c r="G113" s="47"/>
      <c r="H113" s="47"/>
      <c r="I113" s="113"/>
      <c r="J113" s="47"/>
      <c r="K113" s="47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24.95" customHeight="1">
      <c r="A114" s="29"/>
      <c r="B114" s="30"/>
      <c r="C114" s="18" t="s">
        <v>101</v>
      </c>
      <c r="D114" s="29"/>
      <c r="E114" s="29"/>
      <c r="F114" s="29"/>
      <c r="G114" s="29"/>
      <c r="H114" s="29"/>
      <c r="I114" s="88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88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16</v>
      </c>
      <c r="D116" s="29"/>
      <c r="E116" s="29"/>
      <c r="F116" s="29"/>
      <c r="G116" s="29"/>
      <c r="H116" s="29"/>
      <c r="I116" s="88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6.5" customHeight="1">
      <c r="A117" s="29"/>
      <c r="B117" s="30"/>
      <c r="C117" s="29"/>
      <c r="D117" s="29"/>
      <c r="E117" s="199" t="str">
        <f>E7</f>
        <v>Oprava montážní jámy trolejbusy Ostrava - OPRAVA 1</v>
      </c>
      <c r="F117" s="223"/>
      <c r="G117" s="223"/>
      <c r="H117" s="223"/>
      <c r="I117" s="88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88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2" customHeight="1">
      <c r="A119" s="29"/>
      <c r="B119" s="30"/>
      <c r="C119" s="24" t="s">
        <v>20</v>
      </c>
      <c r="D119" s="29"/>
      <c r="E119" s="29"/>
      <c r="F119" s="22" t="str">
        <f>F10</f>
        <v xml:space="preserve"> </v>
      </c>
      <c r="G119" s="29"/>
      <c r="H119" s="29"/>
      <c r="I119" s="89" t="s">
        <v>22</v>
      </c>
      <c r="J119" s="52" t="str">
        <f>IF(J10="","",J10)</f>
        <v>3. 5. 2019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88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24</v>
      </c>
      <c r="D121" s="29"/>
      <c r="E121" s="29"/>
      <c r="F121" s="22" t="str">
        <f>E13</f>
        <v>DPO a.s.</v>
      </c>
      <c r="G121" s="29"/>
      <c r="H121" s="29"/>
      <c r="I121" s="89" t="s">
        <v>30</v>
      </c>
      <c r="J121" s="27" t="str">
        <f>E19</f>
        <v xml:space="preserve"> </v>
      </c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5.2" customHeight="1">
      <c r="A122" s="29"/>
      <c r="B122" s="30"/>
      <c r="C122" s="24" t="s">
        <v>28</v>
      </c>
      <c r="D122" s="29"/>
      <c r="E122" s="29"/>
      <c r="F122" s="22" t="str">
        <f>IF(E16="","",E16)</f>
        <v>Vyplň údaj</v>
      </c>
      <c r="G122" s="29"/>
      <c r="H122" s="29"/>
      <c r="I122" s="89" t="s">
        <v>32</v>
      </c>
      <c r="J122" s="27" t="str">
        <f>E22</f>
        <v xml:space="preserve"> </v>
      </c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0.35" customHeight="1">
      <c r="A123" s="29"/>
      <c r="B123" s="30"/>
      <c r="C123" s="29"/>
      <c r="D123" s="29"/>
      <c r="E123" s="29"/>
      <c r="F123" s="29"/>
      <c r="G123" s="29"/>
      <c r="H123" s="29"/>
      <c r="I123" s="88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11" customFormat="1" ht="29.25" customHeight="1">
      <c r="A124" s="128"/>
      <c r="B124" s="129"/>
      <c r="C124" s="130" t="s">
        <v>102</v>
      </c>
      <c r="D124" s="131" t="s">
        <v>59</v>
      </c>
      <c r="E124" s="131" t="s">
        <v>55</v>
      </c>
      <c r="F124" s="131" t="s">
        <v>56</v>
      </c>
      <c r="G124" s="131" t="s">
        <v>103</v>
      </c>
      <c r="H124" s="131" t="s">
        <v>104</v>
      </c>
      <c r="I124" s="132" t="s">
        <v>105</v>
      </c>
      <c r="J124" s="133" t="s">
        <v>85</v>
      </c>
      <c r="K124" s="134" t="s">
        <v>106</v>
      </c>
      <c r="L124" s="135"/>
      <c r="M124" s="59" t="s">
        <v>1</v>
      </c>
      <c r="N124" s="60" t="s">
        <v>38</v>
      </c>
      <c r="O124" s="60" t="s">
        <v>107</v>
      </c>
      <c r="P124" s="60" t="s">
        <v>108</v>
      </c>
      <c r="Q124" s="60" t="s">
        <v>109</v>
      </c>
      <c r="R124" s="60" t="s">
        <v>110</v>
      </c>
      <c r="S124" s="60" t="s">
        <v>111</v>
      </c>
      <c r="T124" s="61" t="s">
        <v>112</v>
      </c>
      <c r="U124" s="128"/>
      <c r="V124" s="128"/>
      <c r="W124" s="128"/>
      <c r="X124" s="128"/>
      <c r="Y124" s="128"/>
      <c r="Z124" s="128"/>
      <c r="AA124" s="128"/>
      <c r="AB124" s="128"/>
      <c r="AC124" s="128"/>
      <c r="AD124" s="128"/>
      <c r="AE124" s="128"/>
    </row>
    <row r="125" spans="1:65" s="2" customFormat="1" ht="22.9" customHeight="1">
      <c r="A125" s="29"/>
      <c r="B125" s="30"/>
      <c r="C125" s="66" t="s">
        <v>113</v>
      </c>
      <c r="D125" s="29"/>
      <c r="E125" s="29"/>
      <c r="F125" s="29"/>
      <c r="G125" s="29"/>
      <c r="H125" s="29"/>
      <c r="I125" s="88"/>
      <c r="J125" s="136">
        <f>BK125</f>
        <v>0</v>
      </c>
      <c r="K125" s="29"/>
      <c r="L125" s="30"/>
      <c r="M125" s="62"/>
      <c r="N125" s="53"/>
      <c r="O125" s="63"/>
      <c r="P125" s="137">
        <f>P126+P145+P165</f>
        <v>0</v>
      </c>
      <c r="Q125" s="63"/>
      <c r="R125" s="137">
        <f>R126+R145+R165</f>
        <v>9.2584834800000007</v>
      </c>
      <c r="S125" s="63"/>
      <c r="T125" s="138">
        <f>T126+T145+T165</f>
        <v>6.8114700000000008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73</v>
      </c>
      <c r="AU125" s="14" t="s">
        <v>87</v>
      </c>
      <c r="BK125" s="139">
        <f>BK126+BK145+BK165</f>
        <v>0</v>
      </c>
    </row>
    <row r="126" spans="1:65" s="12" customFormat="1" ht="25.9" customHeight="1">
      <c r="B126" s="140"/>
      <c r="D126" s="141" t="s">
        <v>73</v>
      </c>
      <c r="E126" s="142" t="s">
        <v>114</v>
      </c>
      <c r="F126" s="142" t="s">
        <v>115</v>
      </c>
      <c r="I126" s="143"/>
      <c r="J126" s="144">
        <f>BK126</f>
        <v>0</v>
      </c>
      <c r="L126" s="140"/>
      <c r="M126" s="145"/>
      <c r="N126" s="146"/>
      <c r="O126" s="146"/>
      <c r="P126" s="147">
        <f>P127+P131+P134+P138+P143</f>
        <v>0</v>
      </c>
      <c r="Q126" s="146"/>
      <c r="R126" s="147">
        <f>R127+R131+R134+R138+R143</f>
        <v>8.8423873200000003</v>
      </c>
      <c r="S126" s="146"/>
      <c r="T126" s="148">
        <f>T127+T131+T134+T138+T143</f>
        <v>6.4240000000000004</v>
      </c>
      <c r="AR126" s="141" t="s">
        <v>79</v>
      </c>
      <c r="AT126" s="149" t="s">
        <v>73</v>
      </c>
      <c r="AU126" s="149" t="s">
        <v>74</v>
      </c>
      <c r="AY126" s="141" t="s">
        <v>116</v>
      </c>
      <c r="BK126" s="150">
        <f>BK127+BK131+BK134+BK138+BK143</f>
        <v>0</v>
      </c>
    </row>
    <row r="127" spans="1:65" s="12" customFormat="1" ht="22.9" customHeight="1">
      <c r="B127" s="140"/>
      <c r="D127" s="141" t="s">
        <v>73</v>
      </c>
      <c r="E127" s="151" t="s">
        <v>81</v>
      </c>
      <c r="F127" s="151" t="s">
        <v>117</v>
      </c>
      <c r="I127" s="143"/>
      <c r="J127" s="152">
        <f>BK127</f>
        <v>0</v>
      </c>
      <c r="L127" s="140"/>
      <c r="M127" s="145"/>
      <c r="N127" s="146"/>
      <c r="O127" s="146"/>
      <c r="P127" s="147">
        <f>SUM(P128:P130)</f>
        <v>0</v>
      </c>
      <c r="Q127" s="146"/>
      <c r="R127" s="147">
        <f>SUM(R128:R130)</f>
        <v>7.9007574800000002</v>
      </c>
      <c r="S127" s="146"/>
      <c r="T127" s="148">
        <f>SUM(T128:T130)</f>
        <v>0</v>
      </c>
      <c r="AR127" s="141" t="s">
        <v>79</v>
      </c>
      <c r="AT127" s="149" t="s">
        <v>73</v>
      </c>
      <c r="AU127" s="149" t="s">
        <v>79</v>
      </c>
      <c r="AY127" s="141" t="s">
        <v>116</v>
      </c>
      <c r="BK127" s="150">
        <f>SUM(BK128:BK130)</f>
        <v>0</v>
      </c>
    </row>
    <row r="128" spans="1:65" s="2" customFormat="1" ht="24" customHeight="1">
      <c r="A128" s="29"/>
      <c r="B128" s="153"/>
      <c r="C128" s="225" t="s">
        <v>79</v>
      </c>
      <c r="D128" s="225" t="s">
        <v>118</v>
      </c>
      <c r="E128" s="226" t="s">
        <v>119</v>
      </c>
      <c r="F128" s="227" t="s">
        <v>120</v>
      </c>
      <c r="G128" s="228" t="s">
        <v>121</v>
      </c>
      <c r="H128" s="229">
        <v>3.2120000000000002</v>
      </c>
      <c r="I128" s="230"/>
      <c r="J128" s="230">
        <f>ROUND(I128*H128,2)</f>
        <v>0</v>
      </c>
      <c r="K128" s="161"/>
      <c r="L128" s="30"/>
      <c r="M128" s="162" t="s">
        <v>1</v>
      </c>
      <c r="N128" s="163" t="s">
        <v>39</v>
      </c>
      <c r="O128" s="55"/>
      <c r="P128" s="164">
        <f>O128*H128</f>
        <v>0</v>
      </c>
      <c r="Q128" s="164">
        <v>2.45329</v>
      </c>
      <c r="R128" s="164">
        <f>Q128*H128</f>
        <v>7.8799674800000004</v>
      </c>
      <c r="S128" s="164">
        <v>0</v>
      </c>
      <c r="T128" s="165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6" t="s">
        <v>122</v>
      </c>
      <c r="AT128" s="166" t="s">
        <v>118</v>
      </c>
      <c r="AU128" s="166" t="s">
        <v>81</v>
      </c>
      <c r="AY128" s="14" t="s">
        <v>116</v>
      </c>
      <c r="BE128" s="167">
        <f>IF(N128="základní",J128,0)</f>
        <v>0</v>
      </c>
      <c r="BF128" s="167">
        <f>IF(N128="snížená",J128,0)</f>
        <v>0</v>
      </c>
      <c r="BG128" s="167">
        <f>IF(N128="zákl. přenesená",J128,0)</f>
        <v>0</v>
      </c>
      <c r="BH128" s="167">
        <f>IF(N128="sníž. přenesená",J128,0)</f>
        <v>0</v>
      </c>
      <c r="BI128" s="167">
        <f>IF(N128="nulová",J128,0)</f>
        <v>0</v>
      </c>
      <c r="BJ128" s="14" t="s">
        <v>79</v>
      </c>
      <c r="BK128" s="167">
        <f>ROUND(I128*H128,2)</f>
        <v>0</v>
      </c>
      <c r="BL128" s="14" t="s">
        <v>122</v>
      </c>
      <c r="BM128" s="166" t="s">
        <v>123</v>
      </c>
    </row>
    <row r="129" spans="1:65" s="2" customFormat="1" ht="16.5" customHeight="1">
      <c r="A129" s="29"/>
      <c r="B129" s="153"/>
      <c r="C129" s="154" t="s">
        <v>81</v>
      </c>
      <c r="D129" s="154" t="s">
        <v>118</v>
      </c>
      <c r="E129" s="155" t="s">
        <v>124</v>
      </c>
      <c r="F129" s="156" t="s">
        <v>125</v>
      </c>
      <c r="G129" s="157" t="s">
        <v>126</v>
      </c>
      <c r="H129" s="158">
        <v>7.56</v>
      </c>
      <c r="I129" s="159"/>
      <c r="J129" s="160">
        <f>ROUND(I129*H129,2)</f>
        <v>0</v>
      </c>
      <c r="K129" s="161"/>
      <c r="L129" s="30"/>
      <c r="M129" s="162" t="s">
        <v>1</v>
      </c>
      <c r="N129" s="163" t="s">
        <v>39</v>
      </c>
      <c r="O129" s="55"/>
      <c r="P129" s="164">
        <f>O129*H129</f>
        <v>0</v>
      </c>
      <c r="Q129" s="164">
        <v>2.7499999999999998E-3</v>
      </c>
      <c r="R129" s="164">
        <f>Q129*H129</f>
        <v>2.0789999999999996E-2</v>
      </c>
      <c r="S129" s="164">
        <v>0</v>
      </c>
      <c r="T129" s="165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6" t="s">
        <v>122</v>
      </c>
      <c r="AT129" s="166" t="s">
        <v>118</v>
      </c>
      <c r="AU129" s="166" t="s">
        <v>81</v>
      </c>
      <c r="AY129" s="14" t="s">
        <v>116</v>
      </c>
      <c r="BE129" s="167">
        <f>IF(N129="základní",J129,0)</f>
        <v>0</v>
      </c>
      <c r="BF129" s="167">
        <f>IF(N129="snížená",J129,0)</f>
        <v>0</v>
      </c>
      <c r="BG129" s="167">
        <f>IF(N129="zákl. přenesená",J129,0)</f>
        <v>0</v>
      </c>
      <c r="BH129" s="167">
        <f>IF(N129="sníž. přenesená",J129,0)</f>
        <v>0</v>
      </c>
      <c r="BI129" s="167">
        <f>IF(N129="nulová",J129,0)</f>
        <v>0</v>
      </c>
      <c r="BJ129" s="14" t="s">
        <v>79</v>
      </c>
      <c r="BK129" s="167">
        <f>ROUND(I129*H129,2)</f>
        <v>0</v>
      </c>
      <c r="BL129" s="14" t="s">
        <v>122</v>
      </c>
      <c r="BM129" s="166" t="s">
        <v>127</v>
      </c>
    </row>
    <row r="130" spans="1:65" s="2" customFormat="1" ht="16.5" customHeight="1">
      <c r="A130" s="29"/>
      <c r="B130" s="153"/>
      <c r="C130" s="154" t="s">
        <v>128</v>
      </c>
      <c r="D130" s="154" t="s">
        <v>118</v>
      </c>
      <c r="E130" s="155" t="s">
        <v>129</v>
      </c>
      <c r="F130" s="156" t="s">
        <v>130</v>
      </c>
      <c r="G130" s="157" t="s">
        <v>126</v>
      </c>
      <c r="H130" s="158">
        <v>7.56</v>
      </c>
      <c r="I130" s="159"/>
      <c r="J130" s="160">
        <f>ROUND(I130*H130,2)</f>
        <v>0</v>
      </c>
      <c r="K130" s="161"/>
      <c r="L130" s="30"/>
      <c r="M130" s="162" t="s">
        <v>1</v>
      </c>
      <c r="N130" s="163" t="s">
        <v>39</v>
      </c>
      <c r="O130" s="55"/>
      <c r="P130" s="164">
        <f>O130*H130</f>
        <v>0</v>
      </c>
      <c r="Q130" s="164">
        <v>0</v>
      </c>
      <c r="R130" s="164">
        <f>Q130*H130</f>
        <v>0</v>
      </c>
      <c r="S130" s="164">
        <v>0</v>
      </c>
      <c r="T130" s="165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6" t="s">
        <v>122</v>
      </c>
      <c r="AT130" s="166" t="s">
        <v>118</v>
      </c>
      <c r="AU130" s="166" t="s">
        <v>81</v>
      </c>
      <c r="AY130" s="14" t="s">
        <v>116</v>
      </c>
      <c r="BE130" s="167">
        <f>IF(N130="základní",J130,0)</f>
        <v>0</v>
      </c>
      <c r="BF130" s="167">
        <f>IF(N130="snížená",J130,0)</f>
        <v>0</v>
      </c>
      <c r="BG130" s="167">
        <f>IF(N130="zákl. přenesená",J130,0)</f>
        <v>0</v>
      </c>
      <c r="BH130" s="167">
        <f>IF(N130="sníž. přenesená",J130,0)</f>
        <v>0</v>
      </c>
      <c r="BI130" s="167">
        <f>IF(N130="nulová",J130,0)</f>
        <v>0</v>
      </c>
      <c r="BJ130" s="14" t="s">
        <v>79</v>
      </c>
      <c r="BK130" s="167">
        <f>ROUND(I130*H130,2)</f>
        <v>0</v>
      </c>
      <c r="BL130" s="14" t="s">
        <v>122</v>
      </c>
      <c r="BM130" s="166" t="s">
        <v>131</v>
      </c>
    </row>
    <row r="131" spans="1:65" s="12" customFormat="1" ht="22.9" customHeight="1">
      <c r="B131" s="140"/>
      <c r="D131" s="141" t="s">
        <v>73</v>
      </c>
      <c r="E131" s="151" t="s">
        <v>132</v>
      </c>
      <c r="F131" s="151" t="s">
        <v>133</v>
      </c>
      <c r="I131" s="143"/>
      <c r="J131" s="152">
        <f>BK131</f>
        <v>0</v>
      </c>
      <c r="L131" s="140"/>
      <c r="M131" s="145"/>
      <c r="N131" s="146"/>
      <c r="O131" s="146"/>
      <c r="P131" s="147">
        <f>SUM(P132:P133)</f>
        <v>0</v>
      </c>
      <c r="Q131" s="146"/>
      <c r="R131" s="147">
        <f>SUM(R132:R133)</f>
        <v>0.32206632000000002</v>
      </c>
      <c r="S131" s="146"/>
      <c r="T131" s="148">
        <f>SUM(T132:T133)</f>
        <v>0</v>
      </c>
      <c r="AR131" s="141" t="s">
        <v>79</v>
      </c>
      <c r="AT131" s="149" t="s">
        <v>73</v>
      </c>
      <c r="AU131" s="149" t="s">
        <v>79</v>
      </c>
      <c r="AY131" s="141" t="s">
        <v>116</v>
      </c>
      <c r="BK131" s="150">
        <f>SUM(BK132:BK133)</f>
        <v>0</v>
      </c>
    </row>
    <row r="132" spans="1:65" s="2" customFormat="1" ht="24" customHeight="1">
      <c r="A132" s="29"/>
      <c r="B132" s="153"/>
      <c r="C132" s="154" t="s">
        <v>122</v>
      </c>
      <c r="D132" s="154" t="s">
        <v>118</v>
      </c>
      <c r="E132" s="155" t="s">
        <v>134</v>
      </c>
      <c r="F132" s="156" t="s">
        <v>135</v>
      </c>
      <c r="G132" s="157" t="s">
        <v>126</v>
      </c>
      <c r="H132" s="158">
        <v>10.584</v>
      </c>
      <c r="I132" s="159"/>
      <c r="J132" s="160">
        <f>ROUND(I132*H132,2)</f>
        <v>0</v>
      </c>
      <c r="K132" s="161"/>
      <c r="L132" s="30"/>
      <c r="M132" s="162" t="s">
        <v>1</v>
      </c>
      <c r="N132" s="163" t="s">
        <v>39</v>
      </c>
      <c r="O132" s="55"/>
      <c r="P132" s="164">
        <f>O132*H132</f>
        <v>0</v>
      </c>
      <c r="Q132" s="164">
        <v>1.8380000000000001E-2</v>
      </c>
      <c r="R132" s="164">
        <f>Q132*H132</f>
        <v>0.19453392</v>
      </c>
      <c r="S132" s="164">
        <v>0</v>
      </c>
      <c r="T132" s="165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6" t="s">
        <v>122</v>
      </c>
      <c r="AT132" s="166" t="s">
        <v>118</v>
      </c>
      <c r="AU132" s="166" t="s">
        <v>81</v>
      </c>
      <c r="AY132" s="14" t="s">
        <v>116</v>
      </c>
      <c r="BE132" s="167">
        <f>IF(N132="základní",J132,0)</f>
        <v>0</v>
      </c>
      <c r="BF132" s="167">
        <f>IF(N132="snížená",J132,0)</f>
        <v>0</v>
      </c>
      <c r="BG132" s="167">
        <f>IF(N132="zákl. přenesená",J132,0)</f>
        <v>0</v>
      </c>
      <c r="BH132" s="167">
        <f>IF(N132="sníž. přenesená",J132,0)</f>
        <v>0</v>
      </c>
      <c r="BI132" s="167">
        <f>IF(N132="nulová",J132,0)</f>
        <v>0</v>
      </c>
      <c r="BJ132" s="14" t="s">
        <v>79</v>
      </c>
      <c r="BK132" s="167">
        <f>ROUND(I132*H132,2)</f>
        <v>0</v>
      </c>
      <c r="BL132" s="14" t="s">
        <v>122</v>
      </c>
      <c r="BM132" s="166" t="s">
        <v>136</v>
      </c>
    </row>
    <row r="133" spans="1:65" s="2" customFormat="1" ht="16.5" customHeight="1">
      <c r="A133" s="29"/>
      <c r="B133" s="153"/>
      <c r="C133" s="225" t="s">
        <v>137</v>
      </c>
      <c r="D133" s="225" t="s">
        <v>118</v>
      </c>
      <c r="E133" s="226" t="s">
        <v>138</v>
      </c>
      <c r="F133" s="227" t="s">
        <v>139</v>
      </c>
      <c r="G133" s="228" t="s">
        <v>140</v>
      </c>
      <c r="H133" s="229">
        <v>0.12</v>
      </c>
      <c r="I133" s="230"/>
      <c r="J133" s="230">
        <f>ROUND(I133*H133,2)</f>
        <v>0</v>
      </c>
      <c r="K133" s="161"/>
      <c r="L133" s="30"/>
      <c r="M133" s="162" t="s">
        <v>1</v>
      </c>
      <c r="N133" s="163" t="s">
        <v>39</v>
      </c>
      <c r="O133" s="55"/>
      <c r="P133" s="164">
        <f>O133*H133</f>
        <v>0</v>
      </c>
      <c r="Q133" s="164">
        <v>1.06277</v>
      </c>
      <c r="R133" s="164">
        <f>Q133*H133</f>
        <v>0.12753239999999999</v>
      </c>
      <c r="S133" s="164">
        <v>0</v>
      </c>
      <c r="T133" s="165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6" t="s">
        <v>122</v>
      </c>
      <c r="AT133" s="166" t="s">
        <v>118</v>
      </c>
      <c r="AU133" s="166" t="s">
        <v>81</v>
      </c>
      <c r="AY133" s="14" t="s">
        <v>116</v>
      </c>
      <c r="BE133" s="167">
        <f>IF(N133="základní",J133,0)</f>
        <v>0</v>
      </c>
      <c r="BF133" s="167">
        <f>IF(N133="snížená",J133,0)</f>
        <v>0</v>
      </c>
      <c r="BG133" s="167">
        <f>IF(N133="zákl. přenesená",J133,0)</f>
        <v>0</v>
      </c>
      <c r="BH133" s="167">
        <f>IF(N133="sníž. přenesená",J133,0)</f>
        <v>0</v>
      </c>
      <c r="BI133" s="167">
        <f>IF(N133="nulová",J133,0)</f>
        <v>0</v>
      </c>
      <c r="BJ133" s="14" t="s">
        <v>79</v>
      </c>
      <c r="BK133" s="167">
        <f>ROUND(I133*H133,2)</f>
        <v>0</v>
      </c>
      <c r="BL133" s="14" t="s">
        <v>122</v>
      </c>
      <c r="BM133" s="166" t="s">
        <v>141</v>
      </c>
    </row>
    <row r="134" spans="1:65" s="12" customFormat="1" ht="22.9" customHeight="1">
      <c r="B134" s="140"/>
      <c r="D134" s="141" t="s">
        <v>73</v>
      </c>
      <c r="E134" s="151" t="s">
        <v>142</v>
      </c>
      <c r="F134" s="151" t="s">
        <v>143</v>
      </c>
      <c r="I134" s="143"/>
      <c r="J134" s="152">
        <f>BK134</f>
        <v>0</v>
      </c>
      <c r="L134" s="140"/>
      <c r="M134" s="145"/>
      <c r="N134" s="146"/>
      <c r="O134" s="146"/>
      <c r="P134" s="147">
        <f>SUM(P135:P137)</f>
        <v>0</v>
      </c>
      <c r="Q134" s="146"/>
      <c r="R134" s="147">
        <f>SUM(R135:R137)</f>
        <v>0.61956351999999992</v>
      </c>
      <c r="S134" s="146"/>
      <c r="T134" s="148">
        <f>SUM(T135:T137)</f>
        <v>6.4240000000000004</v>
      </c>
      <c r="AR134" s="141" t="s">
        <v>79</v>
      </c>
      <c r="AT134" s="149" t="s">
        <v>73</v>
      </c>
      <c r="AU134" s="149" t="s">
        <v>79</v>
      </c>
      <c r="AY134" s="141" t="s">
        <v>116</v>
      </c>
      <c r="BK134" s="150">
        <f>SUM(BK135:BK137)</f>
        <v>0</v>
      </c>
    </row>
    <row r="135" spans="1:65" s="2" customFormat="1" ht="16.5" customHeight="1">
      <c r="A135" s="29"/>
      <c r="B135" s="153"/>
      <c r="C135" s="154" t="s">
        <v>132</v>
      </c>
      <c r="D135" s="154" t="s">
        <v>118</v>
      </c>
      <c r="E135" s="155" t="s">
        <v>144</v>
      </c>
      <c r="F135" s="156" t="s">
        <v>145</v>
      </c>
      <c r="G135" s="157" t="s">
        <v>146</v>
      </c>
      <c r="H135" s="158">
        <v>34.1</v>
      </c>
      <c r="I135" s="159"/>
      <c r="J135" s="160">
        <f>ROUND(I135*H135,2)</f>
        <v>0</v>
      </c>
      <c r="K135" s="161"/>
      <c r="L135" s="30"/>
      <c r="M135" s="162" t="s">
        <v>1</v>
      </c>
      <c r="N135" s="163" t="s">
        <v>39</v>
      </c>
      <c r="O135" s="55"/>
      <c r="P135" s="164">
        <f>O135*H135</f>
        <v>0</v>
      </c>
      <c r="Q135" s="164">
        <v>8.0000000000000007E-5</v>
      </c>
      <c r="R135" s="164">
        <f>Q135*H135</f>
        <v>2.7280000000000004E-3</v>
      </c>
      <c r="S135" s="164">
        <v>0</v>
      </c>
      <c r="T135" s="165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6" t="s">
        <v>122</v>
      </c>
      <c r="AT135" s="166" t="s">
        <v>118</v>
      </c>
      <c r="AU135" s="166" t="s">
        <v>81</v>
      </c>
      <c r="AY135" s="14" t="s">
        <v>116</v>
      </c>
      <c r="BE135" s="167">
        <f>IF(N135="základní",J135,0)</f>
        <v>0</v>
      </c>
      <c r="BF135" s="167">
        <f>IF(N135="snížená",J135,0)</f>
        <v>0</v>
      </c>
      <c r="BG135" s="167">
        <f>IF(N135="zákl. přenesená",J135,0)</f>
        <v>0</v>
      </c>
      <c r="BH135" s="167">
        <f>IF(N135="sníž. přenesená",J135,0)</f>
        <v>0</v>
      </c>
      <c r="BI135" s="167">
        <f>IF(N135="nulová",J135,0)</f>
        <v>0</v>
      </c>
      <c r="BJ135" s="14" t="s">
        <v>79</v>
      </c>
      <c r="BK135" s="167">
        <f>ROUND(I135*H135,2)</f>
        <v>0</v>
      </c>
      <c r="BL135" s="14" t="s">
        <v>122</v>
      </c>
      <c r="BM135" s="166" t="s">
        <v>147</v>
      </c>
    </row>
    <row r="136" spans="1:65" s="2" customFormat="1" ht="16.5" customHeight="1">
      <c r="A136" s="29"/>
      <c r="B136" s="153"/>
      <c r="C136" s="154" t="s">
        <v>148</v>
      </c>
      <c r="D136" s="154" t="s">
        <v>118</v>
      </c>
      <c r="E136" s="155" t="s">
        <v>149</v>
      </c>
      <c r="F136" s="156" t="s">
        <v>150</v>
      </c>
      <c r="G136" s="157" t="s">
        <v>121</v>
      </c>
      <c r="H136" s="158">
        <v>3.2120000000000002</v>
      </c>
      <c r="I136" s="159"/>
      <c r="J136" s="160">
        <f>ROUND(I136*H136,2)</f>
        <v>0</v>
      </c>
      <c r="K136" s="161"/>
      <c r="L136" s="30"/>
      <c r="M136" s="162" t="s">
        <v>1</v>
      </c>
      <c r="N136" s="163" t="s">
        <v>39</v>
      </c>
      <c r="O136" s="55"/>
      <c r="P136" s="164">
        <f>O136*H136</f>
        <v>0</v>
      </c>
      <c r="Q136" s="164">
        <v>0</v>
      </c>
      <c r="R136" s="164">
        <f>Q136*H136</f>
        <v>0</v>
      </c>
      <c r="S136" s="164">
        <v>2</v>
      </c>
      <c r="T136" s="165">
        <f>S136*H136</f>
        <v>6.4240000000000004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6" t="s">
        <v>122</v>
      </c>
      <c r="AT136" s="166" t="s">
        <v>118</v>
      </c>
      <c r="AU136" s="166" t="s">
        <v>81</v>
      </c>
      <c r="AY136" s="14" t="s">
        <v>116</v>
      </c>
      <c r="BE136" s="167">
        <f>IF(N136="základní",J136,0)</f>
        <v>0</v>
      </c>
      <c r="BF136" s="167">
        <f>IF(N136="snížená",J136,0)</f>
        <v>0</v>
      </c>
      <c r="BG136" s="167">
        <f>IF(N136="zákl. přenesená",J136,0)</f>
        <v>0</v>
      </c>
      <c r="BH136" s="167">
        <f>IF(N136="sníž. přenesená",J136,0)</f>
        <v>0</v>
      </c>
      <c r="BI136" s="167">
        <f>IF(N136="nulová",J136,0)</f>
        <v>0</v>
      </c>
      <c r="BJ136" s="14" t="s">
        <v>79</v>
      </c>
      <c r="BK136" s="167">
        <f>ROUND(I136*H136,2)</f>
        <v>0</v>
      </c>
      <c r="BL136" s="14" t="s">
        <v>122</v>
      </c>
      <c r="BM136" s="166" t="s">
        <v>151</v>
      </c>
    </row>
    <row r="137" spans="1:65" s="2" customFormat="1" ht="24" customHeight="1">
      <c r="A137" s="29"/>
      <c r="B137" s="153"/>
      <c r="C137" s="154" t="s">
        <v>152</v>
      </c>
      <c r="D137" s="154" t="s">
        <v>118</v>
      </c>
      <c r="E137" s="155" t="s">
        <v>153</v>
      </c>
      <c r="F137" s="156" t="s">
        <v>154</v>
      </c>
      <c r="G137" s="157" t="s">
        <v>126</v>
      </c>
      <c r="H137" s="158">
        <v>10.584</v>
      </c>
      <c r="I137" s="159"/>
      <c r="J137" s="160">
        <f>ROUND(I137*H137,2)</f>
        <v>0</v>
      </c>
      <c r="K137" s="161"/>
      <c r="L137" s="30"/>
      <c r="M137" s="162" t="s">
        <v>1</v>
      </c>
      <c r="N137" s="163" t="s">
        <v>39</v>
      </c>
      <c r="O137" s="55"/>
      <c r="P137" s="164">
        <f>O137*H137</f>
        <v>0</v>
      </c>
      <c r="Q137" s="164">
        <v>5.8279999999999998E-2</v>
      </c>
      <c r="R137" s="164">
        <f>Q137*H137</f>
        <v>0.61683551999999997</v>
      </c>
      <c r="S137" s="164">
        <v>0</v>
      </c>
      <c r="T137" s="165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6" t="s">
        <v>122</v>
      </c>
      <c r="AT137" s="166" t="s">
        <v>118</v>
      </c>
      <c r="AU137" s="166" t="s">
        <v>81</v>
      </c>
      <c r="AY137" s="14" t="s">
        <v>116</v>
      </c>
      <c r="BE137" s="167">
        <f>IF(N137="základní",J137,0)</f>
        <v>0</v>
      </c>
      <c r="BF137" s="167">
        <f>IF(N137="snížená",J137,0)</f>
        <v>0</v>
      </c>
      <c r="BG137" s="167">
        <f>IF(N137="zákl. přenesená",J137,0)</f>
        <v>0</v>
      </c>
      <c r="BH137" s="167">
        <f>IF(N137="sníž. přenesená",J137,0)</f>
        <v>0</v>
      </c>
      <c r="BI137" s="167">
        <f>IF(N137="nulová",J137,0)</f>
        <v>0</v>
      </c>
      <c r="BJ137" s="14" t="s">
        <v>79</v>
      </c>
      <c r="BK137" s="167">
        <f>ROUND(I137*H137,2)</f>
        <v>0</v>
      </c>
      <c r="BL137" s="14" t="s">
        <v>122</v>
      </c>
      <c r="BM137" s="166" t="s">
        <v>155</v>
      </c>
    </row>
    <row r="138" spans="1:65" s="12" customFormat="1" ht="22.9" customHeight="1">
      <c r="B138" s="140"/>
      <c r="D138" s="141" t="s">
        <v>73</v>
      </c>
      <c r="E138" s="151" t="s">
        <v>156</v>
      </c>
      <c r="F138" s="151" t="s">
        <v>157</v>
      </c>
      <c r="I138" s="143"/>
      <c r="J138" s="152">
        <f>BK138</f>
        <v>0</v>
      </c>
      <c r="L138" s="140"/>
      <c r="M138" s="145"/>
      <c r="N138" s="146"/>
      <c r="O138" s="146"/>
      <c r="P138" s="147">
        <f>SUM(P139:P142)</f>
        <v>0</v>
      </c>
      <c r="Q138" s="146"/>
      <c r="R138" s="147">
        <f>SUM(R139:R142)</f>
        <v>0</v>
      </c>
      <c r="S138" s="146"/>
      <c r="T138" s="148">
        <f>SUM(T139:T142)</f>
        <v>0</v>
      </c>
      <c r="AR138" s="141" t="s">
        <v>79</v>
      </c>
      <c r="AT138" s="149" t="s">
        <v>73</v>
      </c>
      <c r="AU138" s="149" t="s">
        <v>79</v>
      </c>
      <c r="AY138" s="141" t="s">
        <v>116</v>
      </c>
      <c r="BK138" s="150">
        <f>SUM(BK139:BK142)</f>
        <v>0</v>
      </c>
    </row>
    <row r="139" spans="1:65" s="2" customFormat="1" ht="24" customHeight="1">
      <c r="A139" s="29"/>
      <c r="B139" s="153"/>
      <c r="C139" s="154" t="s">
        <v>142</v>
      </c>
      <c r="D139" s="154" t="s">
        <v>118</v>
      </c>
      <c r="E139" s="155" t="s">
        <v>158</v>
      </c>
      <c r="F139" s="156" t="s">
        <v>159</v>
      </c>
      <c r="G139" s="157" t="s">
        <v>140</v>
      </c>
      <c r="H139" s="158">
        <v>6.8109999999999999</v>
      </c>
      <c r="I139" s="159"/>
      <c r="J139" s="160">
        <f>ROUND(I139*H139,2)</f>
        <v>0</v>
      </c>
      <c r="K139" s="161"/>
      <c r="L139" s="30"/>
      <c r="M139" s="162" t="s">
        <v>1</v>
      </c>
      <c r="N139" s="163" t="s">
        <v>39</v>
      </c>
      <c r="O139" s="55"/>
      <c r="P139" s="164">
        <f>O139*H139</f>
        <v>0</v>
      </c>
      <c r="Q139" s="164">
        <v>0</v>
      </c>
      <c r="R139" s="164">
        <f>Q139*H139</f>
        <v>0</v>
      </c>
      <c r="S139" s="164">
        <v>0</v>
      </c>
      <c r="T139" s="165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6" t="s">
        <v>122</v>
      </c>
      <c r="AT139" s="166" t="s">
        <v>118</v>
      </c>
      <c r="AU139" s="166" t="s">
        <v>81</v>
      </c>
      <c r="AY139" s="14" t="s">
        <v>116</v>
      </c>
      <c r="BE139" s="167">
        <f>IF(N139="základní",J139,0)</f>
        <v>0</v>
      </c>
      <c r="BF139" s="167">
        <f>IF(N139="snížená",J139,0)</f>
        <v>0</v>
      </c>
      <c r="BG139" s="167">
        <f>IF(N139="zákl. přenesená",J139,0)</f>
        <v>0</v>
      </c>
      <c r="BH139" s="167">
        <f>IF(N139="sníž. přenesená",J139,0)</f>
        <v>0</v>
      </c>
      <c r="BI139" s="167">
        <f>IF(N139="nulová",J139,0)</f>
        <v>0</v>
      </c>
      <c r="BJ139" s="14" t="s">
        <v>79</v>
      </c>
      <c r="BK139" s="167">
        <f>ROUND(I139*H139,2)</f>
        <v>0</v>
      </c>
      <c r="BL139" s="14" t="s">
        <v>122</v>
      </c>
      <c r="BM139" s="166" t="s">
        <v>160</v>
      </c>
    </row>
    <row r="140" spans="1:65" s="2" customFormat="1" ht="24" customHeight="1">
      <c r="A140" s="29"/>
      <c r="B140" s="153"/>
      <c r="C140" s="154" t="s">
        <v>161</v>
      </c>
      <c r="D140" s="154" t="s">
        <v>118</v>
      </c>
      <c r="E140" s="155" t="s">
        <v>162</v>
      </c>
      <c r="F140" s="156" t="s">
        <v>163</v>
      </c>
      <c r="G140" s="157" t="s">
        <v>140</v>
      </c>
      <c r="H140" s="158">
        <v>6.8109999999999999</v>
      </c>
      <c r="I140" s="159"/>
      <c r="J140" s="160">
        <f>ROUND(I140*H140,2)</f>
        <v>0</v>
      </c>
      <c r="K140" s="161"/>
      <c r="L140" s="30"/>
      <c r="M140" s="162" t="s">
        <v>1</v>
      </c>
      <c r="N140" s="163" t="s">
        <v>39</v>
      </c>
      <c r="O140" s="55"/>
      <c r="P140" s="164">
        <f>O140*H140</f>
        <v>0</v>
      </c>
      <c r="Q140" s="164">
        <v>0</v>
      </c>
      <c r="R140" s="164">
        <f>Q140*H140</f>
        <v>0</v>
      </c>
      <c r="S140" s="164">
        <v>0</v>
      </c>
      <c r="T140" s="165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6" t="s">
        <v>122</v>
      </c>
      <c r="AT140" s="166" t="s">
        <v>118</v>
      </c>
      <c r="AU140" s="166" t="s">
        <v>81</v>
      </c>
      <c r="AY140" s="14" t="s">
        <v>116</v>
      </c>
      <c r="BE140" s="167">
        <f>IF(N140="základní",J140,0)</f>
        <v>0</v>
      </c>
      <c r="BF140" s="167">
        <f>IF(N140="snížená",J140,0)</f>
        <v>0</v>
      </c>
      <c r="BG140" s="167">
        <f>IF(N140="zákl. přenesená",J140,0)</f>
        <v>0</v>
      </c>
      <c r="BH140" s="167">
        <f>IF(N140="sníž. přenesená",J140,0)</f>
        <v>0</v>
      </c>
      <c r="BI140" s="167">
        <f>IF(N140="nulová",J140,0)</f>
        <v>0</v>
      </c>
      <c r="BJ140" s="14" t="s">
        <v>79</v>
      </c>
      <c r="BK140" s="167">
        <f>ROUND(I140*H140,2)</f>
        <v>0</v>
      </c>
      <c r="BL140" s="14" t="s">
        <v>122</v>
      </c>
      <c r="BM140" s="166" t="s">
        <v>164</v>
      </c>
    </row>
    <row r="141" spans="1:65" s="2" customFormat="1" ht="24" customHeight="1">
      <c r="A141" s="29"/>
      <c r="B141" s="153"/>
      <c r="C141" s="154" t="s">
        <v>165</v>
      </c>
      <c r="D141" s="154" t="s">
        <v>118</v>
      </c>
      <c r="E141" s="155" t="s">
        <v>166</v>
      </c>
      <c r="F141" s="156" t="s">
        <v>167</v>
      </c>
      <c r="G141" s="157" t="s">
        <v>140</v>
      </c>
      <c r="H141" s="158">
        <v>61.298999999999999</v>
      </c>
      <c r="I141" s="159"/>
      <c r="J141" s="160">
        <f>ROUND(I141*H141,2)</f>
        <v>0</v>
      </c>
      <c r="K141" s="161"/>
      <c r="L141" s="30"/>
      <c r="M141" s="162" t="s">
        <v>1</v>
      </c>
      <c r="N141" s="163" t="s">
        <v>39</v>
      </c>
      <c r="O141" s="55"/>
      <c r="P141" s="164">
        <f>O141*H141</f>
        <v>0</v>
      </c>
      <c r="Q141" s="164">
        <v>0</v>
      </c>
      <c r="R141" s="164">
        <f>Q141*H141</f>
        <v>0</v>
      </c>
      <c r="S141" s="164">
        <v>0</v>
      </c>
      <c r="T141" s="165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6" t="s">
        <v>122</v>
      </c>
      <c r="AT141" s="166" t="s">
        <v>118</v>
      </c>
      <c r="AU141" s="166" t="s">
        <v>81</v>
      </c>
      <c r="AY141" s="14" t="s">
        <v>116</v>
      </c>
      <c r="BE141" s="167">
        <f>IF(N141="základní",J141,0)</f>
        <v>0</v>
      </c>
      <c r="BF141" s="167">
        <f>IF(N141="snížená",J141,0)</f>
        <v>0</v>
      </c>
      <c r="BG141" s="167">
        <f>IF(N141="zákl. přenesená",J141,0)</f>
        <v>0</v>
      </c>
      <c r="BH141" s="167">
        <f>IF(N141="sníž. přenesená",J141,0)</f>
        <v>0</v>
      </c>
      <c r="BI141" s="167">
        <f>IF(N141="nulová",J141,0)</f>
        <v>0</v>
      </c>
      <c r="BJ141" s="14" t="s">
        <v>79</v>
      </c>
      <c r="BK141" s="167">
        <f>ROUND(I141*H141,2)</f>
        <v>0</v>
      </c>
      <c r="BL141" s="14" t="s">
        <v>122</v>
      </c>
      <c r="BM141" s="166" t="s">
        <v>168</v>
      </c>
    </row>
    <row r="142" spans="1:65" s="2" customFormat="1" ht="24" customHeight="1">
      <c r="A142" s="29"/>
      <c r="B142" s="153"/>
      <c r="C142" s="154" t="s">
        <v>169</v>
      </c>
      <c r="D142" s="154" t="s">
        <v>118</v>
      </c>
      <c r="E142" s="155" t="s">
        <v>170</v>
      </c>
      <c r="F142" s="156" t="s">
        <v>171</v>
      </c>
      <c r="G142" s="157" t="s">
        <v>140</v>
      </c>
      <c r="H142" s="158">
        <v>6.4240000000000004</v>
      </c>
      <c r="I142" s="159"/>
      <c r="J142" s="160">
        <f>ROUND(I142*H142,2)</f>
        <v>0</v>
      </c>
      <c r="K142" s="161"/>
      <c r="L142" s="30"/>
      <c r="M142" s="162" t="s">
        <v>1</v>
      </c>
      <c r="N142" s="163" t="s">
        <v>39</v>
      </c>
      <c r="O142" s="55"/>
      <c r="P142" s="164">
        <f>O142*H142</f>
        <v>0</v>
      </c>
      <c r="Q142" s="164">
        <v>0</v>
      </c>
      <c r="R142" s="164">
        <f>Q142*H142</f>
        <v>0</v>
      </c>
      <c r="S142" s="164">
        <v>0</v>
      </c>
      <c r="T142" s="165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6" t="s">
        <v>122</v>
      </c>
      <c r="AT142" s="166" t="s">
        <v>118</v>
      </c>
      <c r="AU142" s="166" t="s">
        <v>81</v>
      </c>
      <c r="AY142" s="14" t="s">
        <v>116</v>
      </c>
      <c r="BE142" s="167">
        <f>IF(N142="základní",J142,0)</f>
        <v>0</v>
      </c>
      <c r="BF142" s="167">
        <f>IF(N142="snížená",J142,0)</f>
        <v>0</v>
      </c>
      <c r="BG142" s="167">
        <f>IF(N142="zákl. přenesená",J142,0)</f>
        <v>0</v>
      </c>
      <c r="BH142" s="167">
        <f>IF(N142="sníž. přenesená",J142,0)</f>
        <v>0</v>
      </c>
      <c r="BI142" s="167">
        <f>IF(N142="nulová",J142,0)</f>
        <v>0</v>
      </c>
      <c r="BJ142" s="14" t="s">
        <v>79</v>
      </c>
      <c r="BK142" s="167">
        <f>ROUND(I142*H142,2)</f>
        <v>0</v>
      </c>
      <c r="BL142" s="14" t="s">
        <v>122</v>
      </c>
      <c r="BM142" s="166" t="s">
        <v>172</v>
      </c>
    </row>
    <row r="143" spans="1:65" s="12" customFormat="1" ht="22.9" customHeight="1">
      <c r="B143" s="140"/>
      <c r="D143" s="141" t="s">
        <v>73</v>
      </c>
      <c r="E143" s="151" t="s">
        <v>173</v>
      </c>
      <c r="F143" s="151" t="s">
        <v>174</v>
      </c>
      <c r="I143" s="143"/>
      <c r="J143" s="152">
        <f>BK143</f>
        <v>0</v>
      </c>
      <c r="L143" s="140"/>
      <c r="M143" s="145"/>
      <c r="N143" s="146"/>
      <c r="O143" s="146"/>
      <c r="P143" s="147">
        <f>P144</f>
        <v>0</v>
      </c>
      <c r="Q143" s="146"/>
      <c r="R143" s="147">
        <f>R144</f>
        <v>0</v>
      </c>
      <c r="S143" s="146"/>
      <c r="T143" s="148">
        <f>T144</f>
        <v>0</v>
      </c>
      <c r="AR143" s="141" t="s">
        <v>79</v>
      </c>
      <c r="AT143" s="149" t="s">
        <v>73</v>
      </c>
      <c r="AU143" s="149" t="s">
        <v>79</v>
      </c>
      <c r="AY143" s="141" t="s">
        <v>116</v>
      </c>
      <c r="BK143" s="150">
        <f>BK144</f>
        <v>0</v>
      </c>
    </row>
    <row r="144" spans="1:65" s="2" customFormat="1" ht="16.5" customHeight="1">
      <c r="A144" s="29"/>
      <c r="B144" s="153"/>
      <c r="C144" s="154" t="s">
        <v>175</v>
      </c>
      <c r="D144" s="154" t="s">
        <v>118</v>
      </c>
      <c r="E144" s="155" t="s">
        <v>176</v>
      </c>
      <c r="F144" s="156" t="s">
        <v>177</v>
      </c>
      <c r="G144" s="157" t="s">
        <v>140</v>
      </c>
      <c r="H144" s="158">
        <v>8.8420000000000005</v>
      </c>
      <c r="I144" s="159"/>
      <c r="J144" s="160">
        <f>ROUND(I144*H144,2)</f>
        <v>0</v>
      </c>
      <c r="K144" s="161"/>
      <c r="L144" s="30"/>
      <c r="M144" s="162" t="s">
        <v>1</v>
      </c>
      <c r="N144" s="163" t="s">
        <v>39</v>
      </c>
      <c r="O144" s="55"/>
      <c r="P144" s="164">
        <f>O144*H144</f>
        <v>0</v>
      </c>
      <c r="Q144" s="164">
        <v>0</v>
      </c>
      <c r="R144" s="164">
        <f>Q144*H144</f>
        <v>0</v>
      </c>
      <c r="S144" s="164">
        <v>0</v>
      </c>
      <c r="T144" s="165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6" t="s">
        <v>122</v>
      </c>
      <c r="AT144" s="166" t="s">
        <v>118</v>
      </c>
      <c r="AU144" s="166" t="s">
        <v>81</v>
      </c>
      <c r="AY144" s="14" t="s">
        <v>116</v>
      </c>
      <c r="BE144" s="167">
        <f>IF(N144="základní",J144,0)</f>
        <v>0</v>
      </c>
      <c r="BF144" s="167">
        <f>IF(N144="snížená",J144,0)</f>
        <v>0</v>
      </c>
      <c r="BG144" s="167">
        <f>IF(N144="zákl. přenesená",J144,0)</f>
        <v>0</v>
      </c>
      <c r="BH144" s="167">
        <f>IF(N144="sníž. přenesená",J144,0)</f>
        <v>0</v>
      </c>
      <c r="BI144" s="167">
        <f>IF(N144="nulová",J144,0)</f>
        <v>0</v>
      </c>
      <c r="BJ144" s="14" t="s">
        <v>79</v>
      </c>
      <c r="BK144" s="167">
        <f>ROUND(I144*H144,2)</f>
        <v>0</v>
      </c>
      <c r="BL144" s="14" t="s">
        <v>122</v>
      </c>
      <c r="BM144" s="166" t="s">
        <v>178</v>
      </c>
    </row>
    <row r="145" spans="1:65" s="12" customFormat="1" ht="25.9" customHeight="1">
      <c r="B145" s="140"/>
      <c r="D145" s="141" t="s">
        <v>73</v>
      </c>
      <c r="E145" s="142" t="s">
        <v>179</v>
      </c>
      <c r="F145" s="142" t="s">
        <v>180</v>
      </c>
      <c r="I145" s="143"/>
      <c r="J145" s="144">
        <f>BK145</f>
        <v>0</v>
      </c>
      <c r="L145" s="140"/>
      <c r="M145" s="145"/>
      <c r="N145" s="146"/>
      <c r="O145" s="146"/>
      <c r="P145" s="147">
        <f>P146+P148+P157+P159+P162</f>
        <v>0</v>
      </c>
      <c r="Q145" s="146"/>
      <c r="R145" s="147">
        <f>R146+R148+R157+R159+R162</f>
        <v>0.41609615999999994</v>
      </c>
      <c r="S145" s="146"/>
      <c r="T145" s="148">
        <f>T146+T148+T157+T159+T162</f>
        <v>0.38747000000000004</v>
      </c>
      <c r="AR145" s="141" t="s">
        <v>81</v>
      </c>
      <c r="AT145" s="149" t="s">
        <v>73</v>
      </c>
      <c r="AU145" s="149" t="s">
        <v>74</v>
      </c>
      <c r="AY145" s="141" t="s">
        <v>116</v>
      </c>
      <c r="BK145" s="150">
        <f>BK146+BK148+BK157+BK159+BK162</f>
        <v>0</v>
      </c>
    </row>
    <row r="146" spans="1:65" s="12" customFormat="1" ht="22.9" customHeight="1">
      <c r="B146" s="140"/>
      <c r="D146" s="141" t="s">
        <v>73</v>
      </c>
      <c r="E146" s="151" t="s">
        <v>181</v>
      </c>
      <c r="F146" s="151" t="s">
        <v>182</v>
      </c>
      <c r="I146" s="143"/>
      <c r="J146" s="152">
        <f>BK146</f>
        <v>0</v>
      </c>
      <c r="L146" s="140"/>
      <c r="M146" s="145"/>
      <c r="N146" s="146"/>
      <c r="O146" s="146"/>
      <c r="P146" s="147">
        <f>P147</f>
        <v>0</v>
      </c>
      <c r="Q146" s="146"/>
      <c r="R146" s="147">
        <f>R147</f>
        <v>0</v>
      </c>
      <c r="S146" s="146"/>
      <c r="T146" s="148">
        <f>T147</f>
        <v>0</v>
      </c>
      <c r="AR146" s="141" t="s">
        <v>81</v>
      </c>
      <c r="AT146" s="149" t="s">
        <v>73</v>
      </c>
      <c r="AU146" s="149" t="s">
        <v>79</v>
      </c>
      <c r="AY146" s="141" t="s">
        <v>116</v>
      </c>
      <c r="BK146" s="150">
        <f>BK147</f>
        <v>0</v>
      </c>
    </row>
    <row r="147" spans="1:65" s="2" customFormat="1" ht="16.5" customHeight="1">
      <c r="A147" s="29"/>
      <c r="B147" s="153"/>
      <c r="C147" s="154" t="s">
        <v>183</v>
      </c>
      <c r="D147" s="154" t="s">
        <v>118</v>
      </c>
      <c r="E147" s="155" t="s">
        <v>184</v>
      </c>
      <c r="F147" s="156" t="s">
        <v>185</v>
      </c>
      <c r="G147" s="157" t="s">
        <v>186</v>
      </c>
      <c r="H147" s="158">
        <v>1</v>
      </c>
      <c r="I147" s="159"/>
      <c r="J147" s="160">
        <f>ROUND(I147*H147,2)</f>
        <v>0</v>
      </c>
      <c r="K147" s="161"/>
      <c r="L147" s="30"/>
      <c r="M147" s="162" t="s">
        <v>1</v>
      </c>
      <c r="N147" s="163" t="s">
        <v>39</v>
      </c>
      <c r="O147" s="55"/>
      <c r="P147" s="164">
        <f>O147*H147</f>
        <v>0</v>
      </c>
      <c r="Q147" s="164">
        <v>0</v>
      </c>
      <c r="R147" s="164">
        <f>Q147*H147</f>
        <v>0</v>
      </c>
      <c r="S147" s="164">
        <v>0</v>
      </c>
      <c r="T147" s="165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6" t="s">
        <v>187</v>
      </c>
      <c r="AT147" s="166" t="s">
        <v>118</v>
      </c>
      <c r="AU147" s="166" t="s">
        <v>81</v>
      </c>
      <c r="AY147" s="14" t="s">
        <v>116</v>
      </c>
      <c r="BE147" s="167">
        <f>IF(N147="základní",J147,0)</f>
        <v>0</v>
      </c>
      <c r="BF147" s="167">
        <f>IF(N147="snížená",J147,0)</f>
        <v>0</v>
      </c>
      <c r="BG147" s="167">
        <f>IF(N147="zákl. přenesená",J147,0)</f>
        <v>0</v>
      </c>
      <c r="BH147" s="167">
        <f>IF(N147="sníž. přenesená",J147,0)</f>
        <v>0</v>
      </c>
      <c r="BI147" s="167">
        <f>IF(N147="nulová",J147,0)</f>
        <v>0</v>
      </c>
      <c r="BJ147" s="14" t="s">
        <v>79</v>
      </c>
      <c r="BK147" s="167">
        <f>ROUND(I147*H147,2)</f>
        <v>0</v>
      </c>
      <c r="BL147" s="14" t="s">
        <v>187</v>
      </c>
      <c r="BM147" s="166" t="s">
        <v>188</v>
      </c>
    </row>
    <row r="148" spans="1:65" s="12" customFormat="1" ht="22.9" customHeight="1">
      <c r="B148" s="140"/>
      <c r="D148" s="141" t="s">
        <v>73</v>
      </c>
      <c r="E148" s="151" t="s">
        <v>189</v>
      </c>
      <c r="F148" s="151" t="s">
        <v>190</v>
      </c>
      <c r="I148" s="143"/>
      <c r="J148" s="152">
        <f>BK148</f>
        <v>0</v>
      </c>
      <c r="L148" s="140"/>
      <c r="M148" s="145"/>
      <c r="N148" s="146"/>
      <c r="O148" s="146"/>
      <c r="P148" s="147">
        <f>SUM(P149:P156)</f>
        <v>0</v>
      </c>
      <c r="Q148" s="146"/>
      <c r="R148" s="147">
        <f>SUM(R149:R156)</f>
        <v>0.40977231999999997</v>
      </c>
      <c r="S148" s="146"/>
      <c r="T148" s="148">
        <f>SUM(T149:T156)</f>
        <v>0.38747000000000004</v>
      </c>
      <c r="AR148" s="141" t="s">
        <v>81</v>
      </c>
      <c r="AT148" s="149" t="s">
        <v>73</v>
      </c>
      <c r="AU148" s="149" t="s">
        <v>79</v>
      </c>
      <c r="AY148" s="141" t="s">
        <v>116</v>
      </c>
      <c r="BK148" s="150">
        <f>SUM(BK149:BK156)</f>
        <v>0</v>
      </c>
    </row>
    <row r="149" spans="1:65" s="2" customFormat="1" ht="24" customHeight="1">
      <c r="A149" s="29"/>
      <c r="B149" s="153"/>
      <c r="C149" s="154" t="s">
        <v>8</v>
      </c>
      <c r="D149" s="154" t="s">
        <v>118</v>
      </c>
      <c r="E149" s="155" t="s">
        <v>191</v>
      </c>
      <c r="F149" s="156" t="s">
        <v>192</v>
      </c>
      <c r="G149" s="157" t="s">
        <v>193</v>
      </c>
      <c r="H149" s="158">
        <v>81.591999999999999</v>
      </c>
      <c r="I149" s="159"/>
      <c r="J149" s="160">
        <f t="shared" ref="J149:J156" si="0">ROUND(I149*H149,2)</f>
        <v>0</v>
      </c>
      <c r="K149" s="161"/>
      <c r="L149" s="30"/>
      <c r="M149" s="162" t="s">
        <v>1</v>
      </c>
      <c r="N149" s="163" t="s">
        <v>39</v>
      </c>
      <c r="O149" s="55"/>
      <c r="P149" s="164">
        <f t="shared" ref="P149:P156" si="1">O149*H149</f>
        <v>0</v>
      </c>
      <c r="Q149" s="164">
        <v>6.0000000000000002E-5</v>
      </c>
      <c r="R149" s="164">
        <f t="shared" ref="R149:R156" si="2">Q149*H149</f>
        <v>4.8955200000000004E-3</v>
      </c>
      <c r="S149" s="164">
        <v>0</v>
      </c>
      <c r="T149" s="165">
        <f t="shared" ref="T149:T156" si="3"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6" t="s">
        <v>187</v>
      </c>
      <c r="AT149" s="166" t="s">
        <v>118</v>
      </c>
      <c r="AU149" s="166" t="s">
        <v>81</v>
      </c>
      <c r="AY149" s="14" t="s">
        <v>116</v>
      </c>
      <c r="BE149" s="167">
        <f t="shared" ref="BE149:BE156" si="4">IF(N149="základní",J149,0)</f>
        <v>0</v>
      </c>
      <c r="BF149" s="167">
        <f t="shared" ref="BF149:BF156" si="5">IF(N149="snížená",J149,0)</f>
        <v>0</v>
      </c>
      <c r="BG149" s="167">
        <f t="shared" ref="BG149:BG156" si="6">IF(N149="zákl. přenesená",J149,0)</f>
        <v>0</v>
      </c>
      <c r="BH149" s="167">
        <f t="shared" ref="BH149:BH156" si="7">IF(N149="sníž. přenesená",J149,0)</f>
        <v>0</v>
      </c>
      <c r="BI149" s="167">
        <f t="shared" ref="BI149:BI156" si="8">IF(N149="nulová",J149,0)</f>
        <v>0</v>
      </c>
      <c r="BJ149" s="14" t="s">
        <v>79</v>
      </c>
      <c r="BK149" s="167">
        <f t="shared" ref="BK149:BK156" si="9">ROUND(I149*H149,2)</f>
        <v>0</v>
      </c>
      <c r="BL149" s="14" t="s">
        <v>187</v>
      </c>
      <c r="BM149" s="166" t="s">
        <v>194</v>
      </c>
    </row>
    <row r="150" spans="1:65" s="2" customFormat="1" ht="24" customHeight="1">
      <c r="A150" s="29"/>
      <c r="B150" s="153"/>
      <c r="C150" s="168" t="s">
        <v>187</v>
      </c>
      <c r="D150" s="168" t="s">
        <v>195</v>
      </c>
      <c r="E150" s="169" t="s">
        <v>196</v>
      </c>
      <c r="F150" s="170" t="s">
        <v>197</v>
      </c>
      <c r="G150" s="171" t="s">
        <v>140</v>
      </c>
      <c r="H150" s="172">
        <v>0.05</v>
      </c>
      <c r="I150" s="173"/>
      <c r="J150" s="174">
        <f t="shared" si="0"/>
        <v>0</v>
      </c>
      <c r="K150" s="175"/>
      <c r="L150" s="176"/>
      <c r="M150" s="177" t="s">
        <v>1</v>
      </c>
      <c r="N150" s="178" t="s">
        <v>39</v>
      </c>
      <c r="O150" s="55"/>
      <c r="P150" s="164">
        <f t="shared" si="1"/>
        <v>0</v>
      </c>
      <c r="Q150" s="164">
        <v>1</v>
      </c>
      <c r="R150" s="164">
        <f t="shared" si="2"/>
        <v>0.05</v>
      </c>
      <c r="S150" s="164">
        <v>0</v>
      </c>
      <c r="T150" s="165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6" t="s">
        <v>198</v>
      </c>
      <c r="AT150" s="166" t="s">
        <v>195</v>
      </c>
      <c r="AU150" s="166" t="s">
        <v>81</v>
      </c>
      <c r="AY150" s="14" t="s">
        <v>116</v>
      </c>
      <c r="BE150" s="167">
        <f t="shared" si="4"/>
        <v>0</v>
      </c>
      <c r="BF150" s="167">
        <f t="shared" si="5"/>
        <v>0</v>
      </c>
      <c r="BG150" s="167">
        <f t="shared" si="6"/>
        <v>0</v>
      </c>
      <c r="BH150" s="167">
        <f t="shared" si="7"/>
        <v>0</v>
      </c>
      <c r="BI150" s="167">
        <f t="shared" si="8"/>
        <v>0</v>
      </c>
      <c r="BJ150" s="14" t="s">
        <v>79</v>
      </c>
      <c r="BK150" s="167">
        <f t="shared" si="9"/>
        <v>0</v>
      </c>
      <c r="BL150" s="14" t="s">
        <v>187</v>
      </c>
      <c r="BM150" s="166" t="s">
        <v>199</v>
      </c>
    </row>
    <row r="151" spans="1:65" s="2" customFormat="1" ht="16.5" customHeight="1">
      <c r="A151" s="29"/>
      <c r="B151" s="153"/>
      <c r="C151" s="168" t="s">
        <v>200</v>
      </c>
      <c r="D151" s="168" t="s">
        <v>195</v>
      </c>
      <c r="E151" s="169" t="s">
        <v>201</v>
      </c>
      <c r="F151" s="170" t="s">
        <v>202</v>
      </c>
      <c r="G151" s="171" t="s">
        <v>140</v>
      </c>
      <c r="H151" s="172">
        <v>3.2000000000000001E-2</v>
      </c>
      <c r="I151" s="173"/>
      <c r="J151" s="174">
        <f t="shared" si="0"/>
        <v>0</v>
      </c>
      <c r="K151" s="175"/>
      <c r="L151" s="176"/>
      <c r="M151" s="177" t="s">
        <v>1</v>
      </c>
      <c r="N151" s="178" t="s">
        <v>39</v>
      </c>
      <c r="O151" s="55"/>
      <c r="P151" s="164">
        <f t="shared" si="1"/>
        <v>0</v>
      </c>
      <c r="Q151" s="164">
        <v>1</v>
      </c>
      <c r="R151" s="164">
        <f t="shared" si="2"/>
        <v>3.2000000000000001E-2</v>
      </c>
      <c r="S151" s="164">
        <v>0</v>
      </c>
      <c r="T151" s="165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6" t="s">
        <v>198</v>
      </c>
      <c r="AT151" s="166" t="s">
        <v>195</v>
      </c>
      <c r="AU151" s="166" t="s">
        <v>81</v>
      </c>
      <c r="AY151" s="14" t="s">
        <v>116</v>
      </c>
      <c r="BE151" s="167">
        <f t="shared" si="4"/>
        <v>0</v>
      </c>
      <c r="BF151" s="167">
        <f t="shared" si="5"/>
        <v>0</v>
      </c>
      <c r="BG151" s="167">
        <f t="shared" si="6"/>
        <v>0</v>
      </c>
      <c r="BH151" s="167">
        <f t="shared" si="7"/>
        <v>0</v>
      </c>
      <c r="BI151" s="167">
        <f t="shared" si="8"/>
        <v>0</v>
      </c>
      <c r="BJ151" s="14" t="s">
        <v>79</v>
      </c>
      <c r="BK151" s="167">
        <f t="shared" si="9"/>
        <v>0</v>
      </c>
      <c r="BL151" s="14" t="s">
        <v>187</v>
      </c>
      <c r="BM151" s="166" t="s">
        <v>203</v>
      </c>
    </row>
    <row r="152" spans="1:65" s="2" customFormat="1" ht="24" customHeight="1">
      <c r="A152" s="29"/>
      <c r="B152" s="153"/>
      <c r="C152" s="154" t="s">
        <v>204</v>
      </c>
      <c r="D152" s="154" t="s">
        <v>118</v>
      </c>
      <c r="E152" s="155" t="s">
        <v>205</v>
      </c>
      <c r="F152" s="156" t="s">
        <v>206</v>
      </c>
      <c r="G152" s="157" t="s">
        <v>193</v>
      </c>
      <c r="H152" s="158">
        <v>306.93599999999998</v>
      </c>
      <c r="I152" s="159"/>
      <c r="J152" s="160">
        <f t="shared" si="0"/>
        <v>0</v>
      </c>
      <c r="K152" s="161"/>
      <c r="L152" s="30"/>
      <c r="M152" s="162" t="s">
        <v>1</v>
      </c>
      <c r="N152" s="163" t="s">
        <v>39</v>
      </c>
      <c r="O152" s="55"/>
      <c r="P152" s="164">
        <f t="shared" si="1"/>
        <v>0</v>
      </c>
      <c r="Q152" s="164">
        <v>5.0000000000000002E-5</v>
      </c>
      <c r="R152" s="164">
        <f t="shared" si="2"/>
        <v>1.5346799999999999E-2</v>
      </c>
      <c r="S152" s="164">
        <v>0</v>
      </c>
      <c r="T152" s="165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6" t="s">
        <v>187</v>
      </c>
      <c r="AT152" s="166" t="s">
        <v>118</v>
      </c>
      <c r="AU152" s="166" t="s">
        <v>81</v>
      </c>
      <c r="AY152" s="14" t="s">
        <v>116</v>
      </c>
      <c r="BE152" s="167">
        <f t="shared" si="4"/>
        <v>0</v>
      </c>
      <c r="BF152" s="167">
        <f t="shared" si="5"/>
        <v>0</v>
      </c>
      <c r="BG152" s="167">
        <f t="shared" si="6"/>
        <v>0</v>
      </c>
      <c r="BH152" s="167">
        <f t="shared" si="7"/>
        <v>0</v>
      </c>
      <c r="BI152" s="167">
        <f t="shared" si="8"/>
        <v>0</v>
      </c>
      <c r="BJ152" s="14" t="s">
        <v>79</v>
      </c>
      <c r="BK152" s="167">
        <f t="shared" si="9"/>
        <v>0</v>
      </c>
      <c r="BL152" s="14" t="s">
        <v>187</v>
      </c>
      <c r="BM152" s="166" t="s">
        <v>207</v>
      </c>
    </row>
    <row r="153" spans="1:65" s="2" customFormat="1" ht="24" customHeight="1">
      <c r="A153" s="29"/>
      <c r="B153" s="153"/>
      <c r="C153" s="168" t="s">
        <v>208</v>
      </c>
      <c r="D153" s="168" t="s">
        <v>195</v>
      </c>
      <c r="E153" s="169" t="s">
        <v>209</v>
      </c>
      <c r="F153" s="170" t="s">
        <v>210</v>
      </c>
      <c r="G153" s="171" t="s">
        <v>140</v>
      </c>
      <c r="H153" s="172">
        <v>0.307</v>
      </c>
      <c r="I153" s="173"/>
      <c r="J153" s="174">
        <f t="shared" si="0"/>
        <v>0</v>
      </c>
      <c r="K153" s="175"/>
      <c r="L153" s="176"/>
      <c r="M153" s="177" t="s">
        <v>1</v>
      </c>
      <c r="N153" s="178" t="s">
        <v>39</v>
      </c>
      <c r="O153" s="55"/>
      <c r="P153" s="164">
        <f t="shared" si="1"/>
        <v>0</v>
      </c>
      <c r="Q153" s="164">
        <v>1</v>
      </c>
      <c r="R153" s="164">
        <f t="shared" si="2"/>
        <v>0.307</v>
      </c>
      <c r="S153" s="164">
        <v>0</v>
      </c>
      <c r="T153" s="165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6" t="s">
        <v>198</v>
      </c>
      <c r="AT153" s="166" t="s">
        <v>195</v>
      </c>
      <c r="AU153" s="166" t="s">
        <v>81</v>
      </c>
      <c r="AY153" s="14" t="s">
        <v>116</v>
      </c>
      <c r="BE153" s="167">
        <f t="shared" si="4"/>
        <v>0</v>
      </c>
      <c r="BF153" s="167">
        <f t="shared" si="5"/>
        <v>0</v>
      </c>
      <c r="BG153" s="167">
        <f t="shared" si="6"/>
        <v>0</v>
      </c>
      <c r="BH153" s="167">
        <f t="shared" si="7"/>
        <v>0</v>
      </c>
      <c r="BI153" s="167">
        <f t="shared" si="8"/>
        <v>0</v>
      </c>
      <c r="BJ153" s="14" t="s">
        <v>79</v>
      </c>
      <c r="BK153" s="167">
        <f t="shared" si="9"/>
        <v>0</v>
      </c>
      <c r="BL153" s="14" t="s">
        <v>187</v>
      </c>
      <c r="BM153" s="166" t="s">
        <v>211</v>
      </c>
    </row>
    <row r="154" spans="1:65" s="2" customFormat="1" ht="24" customHeight="1">
      <c r="A154" s="29"/>
      <c r="B154" s="153"/>
      <c r="C154" s="154" t="s">
        <v>212</v>
      </c>
      <c r="D154" s="154" t="s">
        <v>118</v>
      </c>
      <c r="E154" s="155" t="s">
        <v>213</v>
      </c>
      <c r="F154" s="156" t="s">
        <v>214</v>
      </c>
      <c r="G154" s="157" t="s">
        <v>193</v>
      </c>
      <c r="H154" s="158">
        <v>387.47</v>
      </c>
      <c r="I154" s="159"/>
      <c r="J154" s="160">
        <f t="shared" si="0"/>
        <v>0</v>
      </c>
      <c r="K154" s="161"/>
      <c r="L154" s="30"/>
      <c r="M154" s="162" t="s">
        <v>1</v>
      </c>
      <c r="N154" s="163" t="s">
        <v>39</v>
      </c>
      <c r="O154" s="55"/>
      <c r="P154" s="164">
        <f t="shared" si="1"/>
        <v>0</v>
      </c>
      <c r="Q154" s="164">
        <v>0</v>
      </c>
      <c r="R154" s="164">
        <f t="shared" si="2"/>
        <v>0</v>
      </c>
      <c r="S154" s="164">
        <v>1E-3</v>
      </c>
      <c r="T154" s="165">
        <f t="shared" si="3"/>
        <v>0.38747000000000004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6" t="s">
        <v>187</v>
      </c>
      <c r="AT154" s="166" t="s">
        <v>118</v>
      </c>
      <c r="AU154" s="166" t="s">
        <v>81</v>
      </c>
      <c r="AY154" s="14" t="s">
        <v>116</v>
      </c>
      <c r="BE154" s="167">
        <f t="shared" si="4"/>
        <v>0</v>
      </c>
      <c r="BF154" s="167">
        <f t="shared" si="5"/>
        <v>0</v>
      </c>
      <c r="BG154" s="167">
        <f t="shared" si="6"/>
        <v>0</v>
      </c>
      <c r="BH154" s="167">
        <f t="shared" si="7"/>
        <v>0</v>
      </c>
      <c r="BI154" s="167">
        <f t="shared" si="8"/>
        <v>0</v>
      </c>
      <c r="BJ154" s="14" t="s">
        <v>79</v>
      </c>
      <c r="BK154" s="167">
        <f t="shared" si="9"/>
        <v>0</v>
      </c>
      <c r="BL154" s="14" t="s">
        <v>187</v>
      </c>
      <c r="BM154" s="166" t="s">
        <v>215</v>
      </c>
    </row>
    <row r="155" spans="1:65" s="2" customFormat="1" ht="24" customHeight="1">
      <c r="A155" s="29"/>
      <c r="B155" s="153"/>
      <c r="C155" s="154" t="s">
        <v>7</v>
      </c>
      <c r="D155" s="154" t="s">
        <v>118</v>
      </c>
      <c r="E155" s="155" t="s">
        <v>216</v>
      </c>
      <c r="F155" s="156" t="s">
        <v>217</v>
      </c>
      <c r="G155" s="157" t="s">
        <v>140</v>
      </c>
      <c r="H155" s="158">
        <v>0.41</v>
      </c>
      <c r="I155" s="159"/>
      <c r="J155" s="160">
        <f t="shared" si="0"/>
        <v>0</v>
      </c>
      <c r="K155" s="161"/>
      <c r="L155" s="30"/>
      <c r="M155" s="162" t="s">
        <v>1</v>
      </c>
      <c r="N155" s="163" t="s">
        <v>39</v>
      </c>
      <c r="O155" s="55"/>
      <c r="P155" s="164">
        <f t="shared" si="1"/>
        <v>0</v>
      </c>
      <c r="Q155" s="164">
        <v>0</v>
      </c>
      <c r="R155" s="164">
        <f t="shared" si="2"/>
        <v>0</v>
      </c>
      <c r="S155" s="164">
        <v>0</v>
      </c>
      <c r="T155" s="165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6" t="s">
        <v>187</v>
      </c>
      <c r="AT155" s="166" t="s">
        <v>118</v>
      </c>
      <c r="AU155" s="166" t="s">
        <v>81</v>
      </c>
      <c r="AY155" s="14" t="s">
        <v>116</v>
      </c>
      <c r="BE155" s="167">
        <f t="shared" si="4"/>
        <v>0</v>
      </c>
      <c r="BF155" s="167">
        <f t="shared" si="5"/>
        <v>0</v>
      </c>
      <c r="BG155" s="167">
        <f t="shared" si="6"/>
        <v>0</v>
      </c>
      <c r="BH155" s="167">
        <f t="shared" si="7"/>
        <v>0</v>
      </c>
      <c r="BI155" s="167">
        <f t="shared" si="8"/>
        <v>0</v>
      </c>
      <c r="BJ155" s="14" t="s">
        <v>79</v>
      </c>
      <c r="BK155" s="167">
        <f t="shared" si="9"/>
        <v>0</v>
      </c>
      <c r="BL155" s="14" t="s">
        <v>187</v>
      </c>
      <c r="BM155" s="166" t="s">
        <v>218</v>
      </c>
    </row>
    <row r="156" spans="1:65" s="2" customFormat="1" ht="24" customHeight="1">
      <c r="A156" s="29"/>
      <c r="B156" s="153"/>
      <c r="C156" s="154" t="s">
        <v>219</v>
      </c>
      <c r="D156" s="154" t="s">
        <v>118</v>
      </c>
      <c r="E156" s="155" t="s">
        <v>220</v>
      </c>
      <c r="F156" s="156" t="s">
        <v>221</v>
      </c>
      <c r="G156" s="157" t="s">
        <v>186</v>
      </c>
      <c r="H156" s="158">
        <v>1</v>
      </c>
      <c r="I156" s="159"/>
      <c r="J156" s="160">
        <f t="shared" si="0"/>
        <v>0</v>
      </c>
      <c r="K156" s="161"/>
      <c r="L156" s="30"/>
      <c r="M156" s="162" t="s">
        <v>1</v>
      </c>
      <c r="N156" s="163" t="s">
        <v>39</v>
      </c>
      <c r="O156" s="55"/>
      <c r="P156" s="164">
        <f t="shared" si="1"/>
        <v>0</v>
      </c>
      <c r="Q156" s="164">
        <v>5.2999999999999998E-4</v>
      </c>
      <c r="R156" s="164">
        <f t="shared" si="2"/>
        <v>5.2999999999999998E-4</v>
      </c>
      <c r="S156" s="164">
        <v>0</v>
      </c>
      <c r="T156" s="165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6" t="s">
        <v>187</v>
      </c>
      <c r="AT156" s="166" t="s">
        <v>118</v>
      </c>
      <c r="AU156" s="166" t="s">
        <v>81</v>
      </c>
      <c r="AY156" s="14" t="s">
        <v>116</v>
      </c>
      <c r="BE156" s="167">
        <f t="shared" si="4"/>
        <v>0</v>
      </c>
      <c r="BF156" s="167">
        <f t="shared" si="5"/>
        <v>0</v>
      </c>
      <c r="BG156" s="167">
        <f t="shared" si="6"/>
        <v>0</v>
      </c>
      <c r="BH156" s="167">
        <f t="shared" si="7"/>
        <v>0</v>
      </c>
      <c r="BI156" s="167">
        <f t="shared" si="8"/>
        <v>0</v>
      </c>
      <c r="BJ156" s="14" t="s">
        <v>79</v>
      </c>
      <c r="BK156" s="167">
        <f t="shared" si="9"/>
        <v>0</v>
      </c>
      <c r="BL156" s="14" t="s">
        <v>187</v>
      </c>
      <c r="BM156" s="166" t="s">
        <v>222</v>
      </c>
    </row>
    <row r="157" spans="1:65" s="12" customFormat="1" ht="22.9" customHeight="1">
      <c r="B157" s="140"/>
      <c r="D157" s="141" t="s">
        <v>73</v>
      </c>
      <c r="E157" s="151" t="s">
        <v>223</v>
      </c>
      <c r="F157" s="151" t="s">
        <v>224</v>
      </c>
      <c r="I157" s="143"/>
      <c r="J157" s="152">
        <f>BK157</f>
        <v>0</v>
      </c>
      <c r="L157" s="140"/>
      <c r="M157" s="145"/>
      <c r="N157" s="146"/>
      <c r="O157" s="146"/>
      <c r="P157" s="147">
        <f>P158</f>
        <v>0</v>
      </c>
      <c r="Q157" s="146"/>
      <c r="R157" s="147">
        <f>R158</f>
        <v>7.5599999999999994E-4</v>
      </c>
      <c r="S157" s="146"/>
      <c r="T157" s="148">
        <f>T158</f>
        <v>0</v>
      </c>
      <c r="AR157" s="141" t="s">
        <v>81</v>
      </c>
      <c r="AT157" s="149" t="s">
        <v>73</v>
      </c>
      <c r="AU157" s="149" t="s">
        <v>79</v>
      </c>
      <c r="AY157" s="141" t="s">
        <v>116</v>
      </c>
      <c r="BK157" s="150">
        <f>BK158</f>
        <v>0</v>
      </c>
    </row>
    <row r="158" spans="1:65" s="2" customFormat="1" ht="24" customHeight="1">
      <c r="A158" s="29"/>
      <c r="B158" s="153"/>
      <c r="C158" s="154" t="s">
        <v>225</v>
      </c>
      <c r="D158" s="154" t="s">
        <v>118</v>
      </c>
      <c r="E158" s="155" t="s">
        <v>226</v>
      </c>
      <c r="F158" s="156" t="s">
        <v>227</v>
      </c>
      <c r="G158" s="157" t="s">
        <v>146</v>
      </c>
      <c r="H158" s="158">
        <v>25.2</v>
      </c>
      <c r="I158" s="159"/>
      <c r="J158" s="160">
        <f>ROUND(I158*H158,2)</f>
        <v>0</v>
      </c>
      <c r="K158" s="161"/>
      <c r="L158" s="30"/>
      <c r="M158" s="162" t="s">
        <v>1</v>
      </c>
      <c r="N158" s="163" t="s">
        <v>39</v>
      </c>
      <c r="O158" s="55"/>
      <c r="P158" s="164">
        <f>O158*H158</f>
        <v>0</v>
      </c>
      <c r="Q158" s="164">
        <v>3.0000000000000001E-5</v>
      </c>
      <c r="R158" s="164">
        <f>Q158*H158</f>
        <v>7.5599999999999994E-4</v>
      </c>
      <c r="S158" s="164">
        <v>0</v>
      </c>
      <c r="T158" s="165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6" t="s">
        <v>187</v>
      </c>
      <c r="AT158" s="166" t="s">
        <v>118</v>
      </c>
      <c r="AU158" s="166" t="s">
        <v>81</v>
      </c>
      <c r="AY158" s="14" t="s">
        <v>116</v>
      </c>
      <c r="BE158" s="167">
        <f>IF(N158="základní",J158,0)</f>
        <v>0</v>
      </c>
      <c r="BF158" s="167">
        <f>IF(N158="snížená",J158,0)</f>
        <v>0</v>
      </c>
      <c r="BG158" s="167">
        <f>IF(N158="zákl. přenesená",J158,0)</f>
        <v>0</v>
      </c>
      <c r="BH158" s="167">
        <f>IF(N158="sníž. přenesená",J158,0)</f>
        <v>0</v>
      </c>
      <c r="BI158" s="167">
        <f>IF(N158="nulová",J158,0)</f>
        <v>0</v>
      </c>
      <c r="BJ158" s="14" t="s">
        <v>79</v>
      </c>
      <c r="BK158" s="167">
        <f>ROUND(I158*H158,2)</f>
        <v>0</v>
      </c>
      <c r="BL158" s="14" t="s">
        <v>187</v>
      </c>
      <c r="BM158" s="166" t="s">
        <v>228</v>
      </c>
    </row>
    <row r="159" spans="1:65" s="12" customFormat="1" ht="22.9" customHeight="1">
      <c r="B159" s="140"/>
      <c r="D159" s="141" t="s">
        <v>73</v>
      </c>
      <c r="E159" s="151" t="s">
        <v>229</v>
      </c>
      <c r="F159" s="151" t="s">
        <v>230</v>
      </c>
      <c r="I159" s="143"/>
      <c r="J159" s="152">
        <f>BK159</f>
        <v>0</v>
      </c>
      <c r="L159" s="140"/>
      <c r="M159" s="145"/>
      <c r="N159" s="146"/>
      <c r="O159" s="146"/>
      <c r="P159" s="147">
        <f>SUM(P160:P161)</f>
        <v>0</v>
      </c>
      <c r="Q159" s="146"/>
      <c r="R159" s="147">
        <f>SUM(R160:R161)</f>
        <v>1.7000000000000001E-4</v>
      </c>
      <c r="S159" s="146"/>
      <c r="T159" s="148">
        <f>SUM(T160:T161)</f>
        <v>0</v>
      </c>
      <c r="AR159" s="141" t="s">
        <v>81</v>
      </c>
      <c r="AT159" s="149" t="s">
        <v>73</v>
      </c>
      <c r="AU159" s="149" t="s">
        <v>79</v>
      </c>
      <c r="AY159" s="141" t="s">
        <v>116</v>
      </c>
      <c r="BK159" s="150">
        <f>SUM(BK160:BK161)</f>
        <v>0</v>
      </c>
    </row>
    <row r="160" spans="1:65" s="2" customFormat="1" ht="16.5" customHeight="1">
      <c r="A160" s="29"/>
      <c r="B160" s="153"/>
      <c r="C160" s="154" t="s">
        <v>231</v>
      </c>
      <c r="D160" s="154" t="s">
        <v>118</v>
      </c>
      <c r="E160" s="155" t="s">
        <v>232</v>
      </c>
      <c r="F160" s="156" t="s">
        <v>233</v>
      </c>
      <c r="G160" s="157" t="s">
        <v>186</v>
      </c>
      <c r="H160" s="158">
        <v>1</v>
      </c>
      <c r="I160" s="159"/>
      <c r="J160" s="160">
        <f>ROUND(I160*H160,2)</f>
        <v>0</v>
      </c>
      <c r="K160" s="161"/>
      <c r="L160" s="30"/>
      <c r="M160" s="162" t="s">
        <v>1</v>
      </c>
      <c r="N160" s="163" t="s">
        <v>39</v>
      </c>
      <c r="O160" s="55"/>
      <c r="P160" s="164">
        <f>O160*H160</f>
        <v>0</v>
      </c>
      <c r="Q160" s="164">
        <v>1.7000000000000001E-4</v>
      </c>
      <c r="R160" s="164">
        <f>Q160*H160</f>
        <v>1.7000000000000001E-4</v>
      </c>
      <c r="S160" s="164">
        <v>0</v>
      </c>
      <c r="T160" s="165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6" t="s">
        <v>187</v>
      </c>
      <c r="AT160" s="166" t="s">
        <v>118</v>
      </c>
      <c r="AU160" s="166" t="s">
        <v>81</v>
      </c>
      <c r="AY160" s="14" t="s">
        <v>116</v>
      </c>
      <c r="BE160" s="167">
        <f>IF(N160="základní",J160,0)</f>
        <v>0</v>
      </c>
      <c r="BF160" s="167">
        <f>IF(N160="snížená",J160,0)</f>
        <v>0</v>
      </c>
      <c r="BG160" s="167">
        <f>IF(N160="zákl. přenesená",J160,0)</f>
        <v>0</v>
      </c>
      <c r="BH160" s="167">
        <f>IF(N160="sníž. přenesená",J160,0)</f>
        <v>0</v>
      </c>
      <c r="BI160" s="167">
        <f>IF(N160="nulová",J160,0)</f>
        <v>0</v>
      </c>
      <c r="BJ160" s="14" t="s">
        <v>79</v>
      </c>
      <c r="BK160" s="167">
        <f>ROUND(I160*H160,2)</f>
        <v>0</v>
      </c>
      <c r="BL160" s="14" t="s">
        <v>187</v>
      </c>
      <c r="BM160" s="166" t="s">
        <v>234</v>
      </c>
    </row>
    <row r="161" spans="1:65" s="2" customFormat="1" ht="16.5" customHeight="1">
      <c r="A161" s="29"/>
      <c r="B161" s="153"/>
      <c r="C161" s="154" t="s">
        <v>235</v>
      </c>
      <c r="D161" s="154" t="s">
        <v>118</v>
      </c>
      <c r="E161" s="155" t="s">
        <v>236</v>
      </c>
      <c r="F161" s="156" t="s">
        <v>237</v>
      </c>
      <c r="G161" s="157" t="s">
        <v>186</v>
      </c>
      <c r="H161" s="158">
        <v>1</v>
      </c>
      <c r="I161" s="159"/>
      <c r="J161" s="160">
        <f>ROUND(I161*H161,2)</f>
        <v>0</v>
      </c>
      <c r="K161" s="161"/>
      <c r="L161" s="30"/>
      <c r="M161" s="162" t="s">
        <v>1</v>
      </c>
      <c r="N161" s="163" t="s">
        <v>39</v>
      </c>
      <c r="O161" s="55"/>
      <c r="P161" s="164">
        <f>O161*H161</f>
        <v>0</v>
      </c>
      <c r="Q161" s="164">
        <v>0</v>
      </c>
      <c r="R161" s="164">
        <f>Q161*H161</f>
        <v>0</v>
      </c>
      <c r="S161" s="164">
        <v>0</v>
      </c>
      <c r="T161" s="165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6" t="s">
        <v>187</v>
      </c>
      <c r="AT161" s="166" t="s">
        <v>118</v>
      </c>
      <c r="AU161" s="166" t="s">
        <v>81</v>
      </c>
      <c r="AY161" s="14" t="s">
        <v>116</v>
      </c>
      <c r="BE161" s="167">
        <f>IF(N161="základní",J161,0)</f>
        <v>0</v>
      </c>
      <c r="BF161" s="167">
        <f>IF(N161="snížená",J161,0)</f>
        <v>0</v>
      </c>
      <c r="BG161" s="167">
        <f>IF(N161="zákl. přenesená",J161,0)</f>
        <v>0</v>
      </c>
      <c r="BH161" s="167">
        <f>IF(N161="sníž. přenesená",J161,0)</f>
        <v>0</v>
      </c>
      <c r="BI161" s="167">
        <f>IF(N161="nulová",J161,0)</f>
        <v>0</v>
      </c>
      <c r="BJ161" s="14" t="s">
        <v>79</v>
      </c>
      <c r="BK161" s="167">
        <f>ROUND(I161*H161,2)</f>
        <v>0</v>
      </c>
      <c r="BL161" s="14" t="s">
        <v>187</v>
      </c>
      <c r="BM161" s="166" t="s">
        <v>238</v>
      </c>
    </row>
    <row r="162" spans="1:65" s="12" customFormat="1" ht="22.9" customHeight="1">
      <c r="B162" s="140"/>
      <c r="D162" s="141" t="s">
        <v>73</v>
      </c>
      <c r="E162" s="151" t="s">
        <v>239</v>
      </c>
      <c r="F162" s="151" t="s">
        <v>240</v>
      </c>
      <c r="I162" s="143"/>
      <c r="J162" s="152">
        <f>BK162</f>
        <v>0</v>
      </c>
      <c r="L162" s="140"/>
      <c r="M162" s="145"/>
      <c r="N162" s="146"/>
      <c r="O162" s="146"/>
      <c r="P162" s="147">
        <f>SUM(P163:P164)</f>
        <v>0</v>
      </c>
      <c r="Q162" s="146"/>
      <c r="R162" s="147">
        <f>SUM(R163:R164)</f>
        <v>5.3978400000000001E-3</v>
      </c>
      <c r="S162" s="146"/>
      <c r="T162" s="148">
        <f>SUM(T163:T164)</f>
        <v>0</v>
      </c>
      <c r="AR162" s="141" t="s">
        <v>81</v>
      </c>
      <c r="AT162" s="149" t="s">
        <v>73</v>
      </c>
      <c r="AU162" s="149" t="s">
        <v>79</v>
      </c>
      <c r="AY162" s="141" t="s">
        <v>116</v>
      </c>
      <c r="BK162" s="150">
        <f>SUM(BK163:BK164)</f>
        <v>0</v>
      </c>
    </row>
    <row r="163" spans="1:65" s="2" customFormat="1" ht="24" customHeight="1">
      <c r="A163" s="29"/>
      <c r="B163" s="153"/>
      <c r="C163" s="154" t="s">
        <v>241</v>
      </c>
      <c r="D163" s="154" t="s">
        <v>118</v>
      </c>
      <c r="E163" s="155" t="s">
        <v>242</v>
      </c>
      <c r="F163" s="156" t="s">
        <v>243</v>
      </c>
      <c r="G163" s="157" t="s">
        <v>126</v>
      </c>
      <c r="H163" s="158">
        <v>31.751999999999999</v>
      </c>
      <c r="I163" s="159"/>
      <c r="J163" s="160">
        <f>ROUND(I163*H163,2)</f>
        <v>0</v>
      </c>
      <c r="K163" s="161"/>
      <c r="L163" s="30"/>
      <c r="M163" s="162" t="s">
        <v>1</v>
      </c>
      <c r="N163" s="163" t="s">
        <v>39</v>
      </c>
      <c r="O163" s="55"/>
      <c r="P163" s="164">
        <f>O163*H163</f>
        <v>0</v>
      </c>
      <c r="Q163" s="164">
        <v>0</v>
      </c>
      <c r="R163" s="164">
        <f>Q163*H163</f>
        <v>0</v>
      </c>
      <c r="S163" s="164">
        <v>0</v>
      </c>
      <c r="T163" s="165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6" t="s">
        <v>187</v>
      </c>
      <c r="AT163" s="166" t="s">
        <v>118</v>
      </c>
      <c r="AU163" s="166" t="s">
        <v>81</v>
      </c>
      <c r="AY163" s="14" t="s">
        <v>116</v>
      </c>
      <c r="BE163" s="167">
        <f>IF(N163="základní",J163,0)</f>
        <v>0</v>
      </c>
      <c r="BF163" s="167">
        <f>IF(N163="snížená",J163,0)</f>
        <v>0</v>
      </c>
      <c r="BG163" s="167">
        <f>IF(N163="zákl. přenesená",J163,0)</f>
        <v>0</v>
      </c>
      <c r="BH163" s="167">
        <f>IF(N163="sníž. přenesená",J163,0)</f>
        <v>0</v>
      </c>
      <c r="BI163" s="167">
        <f>IF(N163="nulová",J163,0)</f>
        <v>0</v>
      </c>
      <c r="BJ163" s="14" t="s">
        <v>79</v>
      </c>
      <c r="BK163" s="167">
        <f>ROUND(I163*H163,2)</f>
        <v>0</v>
      </c>
      <c r="BL163" s="14" t="s">
        <v>187</v>
      </c>
      <c r="BM163" s="166" t="s">
        <v>244</v>
      </c>
    </row>
    <row r="164" spans="1:65" s="2" customFormat="1" ht="24" customHeight="1">
      <c r="A164" s="29"/>
      <c r="B164" s="153"/>
      <c r="C164" s="154" t="s">
        <v>245</v>
      </c>
      <c r="D164" s="154" t="s">
        <v>118</v>
      </c>
      <c r="E164" s="155" t="s">
        <v>246</v>
      </c>
      <c r="F164" s="156" t="s">
        <v>247</v>
      </c>
      <c r="G164" s="157" t="s">
        <v>126</v>
      </c>
      <c r="H164" s="158">
        <v>31.751999999999999</v>
      </c>
      <c r="I164" s="159"/>
      <c r="J164" s="160">
        <f>ROUND(I164*H164,2)</f>
        <v>0</v>
      </c>
      <c r="K164" s="161"/>
      <c r="L164" s="30"/>
      <c r="M164" s="162" t="s">
        <v>1</v>
      </c>
      <c r="N164" s="163" t="s">
        <v>39</v>
      </c>
      <c r="O164" s="55"/>
      <c r="P164" s="164">
        <f>O164*H164</f>
        <v>0</v>
      </c>
      <c r="Q164" s="164">
        <v>1.7000000000000001E-4</v>
      </c>
      <c r="R164" s="164">
        <f>Q164*H164</f>
        <v>5.3978400000000001E-3</v>
      </c>
      <c r="S164" s="164">
        <v>0</v>
      </c>
      <c r="T164" s="165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6" t="s">
        <v>187</v>
      </c>
      <c r="AT164" s="166" t="s">
        <v>118</v>
      </c>
      <c r="AU164" s="166" t="s">
        <v>81</v>
      </c>
      <c r="AY164" s="14" t="s">
        <v>116</v>
      </c>
      <c r="BE164" s="167">
        <f>IF(N164="základní",J164,0)</f>
        <v>0</v>
      </c>
      <c r="BF164" s="167">
        <f>IF(N164="snížená",J164,0)</f>
        <v>0</v>
      </c>
      <c r="BG164" s="167">
        <f>IF(N164="zákl. přenesená",J164,0)</f>
        <v>0</v>
      </c>
      <c r="BH164" s="167">
        <f>IF(N164="sníž. přenesená",J164,0)</f>
        <v>0</v>
      </c>
      <c r="BI164" s="167">
        <f>IF(N164="nulová",J164,0)</f>
        <v>0</v>
      </c>
      <c r="BJ164" s="14" t="s">
        <v>79</v>
      </c>
      <c r="BK164" s="167">
        <f>ROUND(I164*H164,2)</f>
        <v>0</v>
      </c>
      <c r="BL164" s="14" t="s">
        <v>187</v>
      </c>
      <c r="BM164" s="166" t="s">
        <v>248</v>
      </c>
    </row>
    <row r="165" spans="1:65" s="12" customFormat="1" ht="25.9" customHeight="1">
      <c r="B165" s="140"/>
      <c r="D165" s="141" t="s">
        <v>73</v>
      </c>
      <c r="E165" s="142" t="s">
        <v>249</v>
      </c>
      <c r="F165" s="142" t="s">
        <v>250</v>
      </c>
      <c r="I165" s="143"/>
      <c r="J165" s="144">
        <f>BK165</f>
        <v>0</v>
      </c>
      <c r="L165" s="140"/>
      <c r="M165" s="145"/>
      <c r="N165" s="146"/>
      <c r="O165" s="146"/>
      <c r="P165" s="147">
        <f>SUM(P166:P176)</f>
        <v>0</v>
      </c>
      <c r="Q165" s="146"/>
      <c r="R165" s="147">
        <f>SUM(R166:R176)</f>
        <v>0</v>
      </c>
      <c r="S165" s="146"/>
      <c r="T165" s="148">
        <f>SUM(T166:T176)</f>
        <v>0</v>
      </c>
      <c r="AR165" s="141" t="s">
        <v>122</v>
      </c>
      <c r="AT165" s="149" t="s">
        <v>73</v>
      </c>
      <c r="AU165" s="149" t="s">
        <v>74</v>
      </c>
      <c r="AY165" s="141" t="s">
        <v>116</v>
      </c>
      <c r="BK165" s="150">
        <f>SUM(BK166:BK176)</f>
        <v>0</v>
      </c>
    </row>
    <row r="166" spans="1:65" s="2" customFormat="1" ht="24" customHeight="1">
      <c r="A166" s="29"/>
      <c r="B166" s="153"/>
      <c r="C166" s="154" t="s">
        <v>251</v>
      </c>
      <c r="D166" s="154" t="s">
        <v>118</v>
      </c>
      <c r="E166" s="155" t="s">
        <v>252</v>
      </c>
      <c r="F166" s="156" t="s">
        <v>253</v>
      </c>
      <c r="G166" s="157" t="s">
        <v>126</v>
      </c>
      <c r="H166" s="158">
        <v>25</v>
      </c>
      <c r="I166" s="159"/>
      <c r="J166" s="160">
        <f t="shared" ref="J166:J176" si="10">ROUND(I166*H166,2)</f>
        <v>0</v>
      </c>
      <c r="K166" s="161"/>
      <c r="L166" s="30"/>
      <c r="M166" s="162" t="s">
        <v>1</v>
      </c>
      <c r="N166" s="163" t="s">
        <v>39</v>
      </c>
      <c r="O166" s="55"/>
      <c r="P166" s="164">
        <f t="shared" ref="P166:P176" si="11">O166*H166</f>
        <v>0</v>
      </c>
      <c r="Q166" s="164">
        <v>0</v>
      </c>
      <c r="R166" s="164">
        <f t="shared" ref="R166:R176" si="12">Q166*H166</f>
        <v>0</v>
      </c>
      <c r="S166" s="164">
        <v>0</v>
      </c>
      <c r="T166" s="165">
        <f t="shared" ref="T166:T176" si="13"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6" t="s">
        <v>254</v>
      </c>
      <c r="AT166" s="166" t="s">
        <v>118</v>
      </c>
      <c r="AU166" s="166" t="s">
        <v>79</v>
      </c>
      <c r="AY166" s="14" t="s">
        <v>116</v>
      </c>
      <c r="BE166" s="167">
        <f t="shared" ref="BE166:BE176" si="14">IF(N166="základní",J166,0)</f>
        <v>0</v>
      </c>
      <c r="BF166" s="167">
        <f t="shared" ref="BF166:BF176" si="15">IF(N166="snížená",J166,0)</f>
        <v>0</v>
      </c>
      <c r="BG166" s="167">
        <f t="shared" ref="BG166:BG176" si="16">IF(N166="zákl. přenesená",J166,0)</f>
        <v>0</v>
      </c>
      <c r="BH166" s="167">
        <f t="shared" ref="BH166:BH176" si="17">IF(N166="sníž. přenesená",J166,0)</f>
        <v>0</v>
      </c>
      <c r="BI166" s="167">
        <f t="shared" ref="BI166:BI176" si="18">IF(N166="nulová",J166,0)</f>
        <v>0</v>
      </c>
      <c r="BJ166" s="14" t="s">
        <v>79</v>
      </c>
      <c r="BK166" s="167">
        <f t="shared" ref="BK166:BK176" si="19">ROUND(I166*H166,2)</f>
        <v>0</v>
      </c>
      <c r="BL166" s="14" t="s">
        <v>254</v>
      </c>
      <c r="BM166" s="166" t="s">
        <v>255</v>
      </c>
    </row>
    <row r="167" spans="1:65" s="2" customFormat="1" ht="16.5" customHeight="1">
      <c r="A167" s="29"/>
      <c r="B167" s="153"/>
      <c r="C167" s="154" t="s">
        <v>256</v>
      </c>
      <c r="D167" s="154" t="s">
        <v>118</v>
      </c>
      <c r="E167" s="155" t="s">
        <v>257</v>
      </c>
      <c r="F167" s="156" t="s">
        <v>258</v>
      </c>
      <c r="G167" s="157" t="s">
        <v>186</v>
      </c>
      <c r="H167" s="158">
        <v>1</v>
      </c>
      <c r="I167" s="159"/>
      <c r="J167" s="160">
        <f t="shared" si="10"/>
        <v>0</v>
      </c>
      <c r="K167" s="161"/>
      <c r="L167" s="30"/>
      <c r="M167" s="162" t="s">
        <v>1</v>
      </c>
      <c r="N167" s="163" t="s">
        <v>39</v>
      </c>
      <c r="O167" s="55"/>
      <c r="P167" s="164">
        <f t="shared" si="11"/>
        <v>0</v>
      </c>
      <c r="Q167" s="164">
        <v>0</v>
      </c>
      <c r="R167" s="164">
        <f t="shared" si="12"/>
        <v>0</v>
      </c>
      <c r="S167" s="164">
        <v>0</v>
      </c>
      <c r="T167" s="165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6" t="s">
        <v>254</v>
      </c>
      <c r="AT167" s="166" t="s">
        <v>118</v>
      </c>
      <c r="AU167" s="166" t="s">
        <v>79</v>
      </c>
      <c r="AY167" s="14" t="s">
        <v>116</v>
      </c>
      <c r="BE167" s="167">
        <f t="shared" si="14"/>
        <v>0</v>
      </c>
      <c r="BF167" s="167">
        <f t="shared" si="15"/>
        <v>0</v>
      </c>
      <c r="BG167" s="167">
        <f t="shared" si="16"/>
        <v>0</v>
      </c>
      <c r="BH167" s="167">
        <f t="shared" si="17"/>
        <v>0</v>
      </c>
      <c r="BI167" s="167">
        <f t="shared" si="18"/>
        <v>0</v>
      </c>
      <c r="BJ167" s="14" t="s">
        <v>79</v>
      </c>
      <c r="BK167" s="167">
        <f t="shared" si="19"/>
        <v>0</v>
      </c>
      <c r="BL167" s="14" t="s">
        <v>254</v>
      </c>
      <c r="BM167" s="166" t="s">
        <v>259</v>
      </c>
    </row>
    <row r="168" spans="1:65" s="2" customFormat="1" ht="16.5" customHeight="1">
      <c r="A168" s="29"/>
      <c r="B168" s="153"/>
      <c r="C168" s="154" t="s">
        <v>260</v>
      </c>
      <c r="D168" s="154" t="s">
        <v>118</v>
      </c>
      <c r="E168" s="155" t="s">
        <v>261</v>
      </c>
      <c r="F168" s="156" t="s">
        <v>262</v>
      </c>
      <c r="G168" s="157" t="s">
        <v>186</v>
      </c>
      <c r="H168" s="158">
        <v>1</v>
      </c>
      <c r="I168" s="159"/>
      <c r="J168" s="160">
        <f t="shared" si="10"/>
        <v>0</v>
      </c>
      <c r="K168" s="161"/>
      <c r="L168" s="30"/>
      <c r="M168" s="162" t="s">
        <v>1</v>
      </c>
      <c r="N168" s="163" t="s">
        <v>39</v>
      </c>
      <c r="O168" s="55"/>
      <c r="P168" s="164">
        <f t="shared" si="11"/>
        <v>0</v>
      </c>
      <c r="Q168" s="164">
        <v>0</v>
      </c>
      <c r="R168" s="164">
        <f t="shared" si="12"/>
        <v>0</v>
      </c>
      <c r="S168" s="164">
        <v>0</v>
      </c>
      <c r="T168" s="165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6" t="s">
        <v>254</v>
      </c>
      <c r="AT168" s="166" t="s">
        <v>118</v>
      </c>
      <c r="AU168" s="166" t="s">
        <v>79</v>
      </c>
      <c r="AY168" s="14" t="s">
        <v>116</v>
      </c>
      <c r="BE168" s="167">
        <f t="shared" si="14"/>
        <v>0</v>
      </c>
      <c r="BF168" s="167">
        <f t="shared" si="15"/>
        <v>0</v>
      </c>
      <c r="BG168" s="167">
        <f t="shared" si="16"/>
        <v>0</v>
      </c>
      <c r="BH168" s="167">
        <f t="shared" si="17"/>
        <v>0</v>
      </c>
      <c r="BI168" s="167">
        <f t="shared" si="18"/>
        <v>0</v>
      </c>
      <c r="BJ168" s="14" t="s">
        <v>79</v>
      </c>
      <c r="BK168" s="167">
        <f t="shared" si="19"/>
        <v>0</v>
      </c>
      <c r="BL168" s="14" t="s">
        <v>254</v>
      </c>
      <c r="BM168" s="166" t="s">
        <v>263</v>
      </c>
    </row>
    <row r="169" spans="1:65" s="2" customFormat="1" ht="16.5" customHeight="1">
      <c r="A169" s="29"/>
      <c r="B169" s="153"/>
      <c r="C169" s="154" t="s">
        <v>264</v>
      </c>
      <c r="D169" s="154" t="s">
        <v>118</v>
      </c>
      <c r="E169" s="155" t="s">
        <v>265</v>
      </c>
      <c r="F169" s="156" t="s">
        <v>266</v>
      </c>
      <c r="G169" s="157" t="s">
        <v>186</v>
      </c>
      <c r="H169" s="158">
        <v>1</v>
      </c>
      <c r="I169" s="159"/>
      <c r="J169" s="160">
        <f t="shared" si="10"/>
        <v>0</v>
      </c>
      <c r="K169" s="161"/>
      <c r="L169" s="30"/>
      <c r="M169" s="162" t="s">
        <v>1</v>
      </c>
      <c r="N169" s="163" t="s">
        <v>39</v>
      </c>
      <c r="O169" s="55"/>
      <c r="P169" s="164">
        <f t="shared" si="11"/>
        <v>0</v>
      </c>
      <c r="Q169" s="164">
        <v>0</v>
      </c>
      <c r="R169" s="164">
        <f t="shared" si="12"/>
        <v>0</v>
      </c>
      <c r="S169" s="164">
        <v>0</v>
      </c>
      <c r="T169" s="165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6" t="s">
        <v>254</v>
      </c>
      <c r="AT169" s="166" t="s">
        <v>118</v>
      </c>
      <c r="AU169" s="166" t="s">
        <v>79</v>
      </c>
      <c r="AY169" s="14" t="s">
        <v>116</v>
      </c>
      <c r="BE169" s="167">
        <f t="shared" si="14"/>
        <v>0</v>
      </c>
      <c r="BF169" s="167">
        <f t="shared" si="15"/>
        <v>0</v>
      </c>
      <c r="BG169" s="167">
        <f t="shared" si="16"/>
        <v>0</v>
      </c>
      <c r="BH169" s="167">
        <f t="shared" si="17"/>
        <v>0</v>
      </c>
      <c r="BI169" s="167">
        <f t="shared" si="18"/>
        <v>0</v>
      </c>
      <c r="BJ169" s="14" t="s">
        <v>79</v>
      </c>
      <c r="BK169" s="167">
        <f t="shared" si="19"/>
        <v>0</v>
      </c>
      <c r="BL169" s="14" t="s">
        <v>254</v>
      </c>
      <c r="BM169" s="166" t="s">
        <v>267</v>
      </c>
    </row>
    <row r="170" spans="1:65" s="2" customFormat="1" ht="16.5" customHeight="1">
      <c r="A170" s="29"/>
      <c r="B170" s="153"/>
      <c r="C170" s="154" t="s">
        <v>198</v>
      </c>
      <c r="D170" s="154" t="s">
        <v>118</v>
      </c>
      <c r="E170" s="155" t="s">
        <v>268</v>
      </c>
      <c r="F170" s="156" t="s">
        <v>269</v>
      </c>
      <c r="G170" s="157" t="s">
        <v>186</v>
      </c>
      <c r="H170" s="158">
        <v>1</v>
      </c>
      <c r="I170" s="159"/>
      <c r="J170" s="160">
        <f t="shared" si="10"/>
        <v>0</v>
      </c>
      <c r="K170" s="161"/>
      <c r="L170" s="30"/>
      <c r="M170" s="162" t="s">
        <v>1</v>
      </c>
      <c r="N170" s="163" t="s">
        <v>39</v>
      </c>
      <c r="O170" s="55"/>
      <c r="P170" s="164">
        <f t="shared" si="11"/>
        <v>0</v>
      </c>
      <c r="Q170" s="164">
        <v>0</v>
      </c>
      <c r="R170" s="164">
        <f t="shared" si="12"/>
        <v>0</v>
      </c>
      <c r="S170" s="164">
        <v>0</v>
      </c>
      <c r="T170" s="165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6" t="s">
        <v>254</v>
      </c>
      <c r="AT170" s="166" t="s">
        <v>118</v>
      </c>
      <c r="AU170" s="166" t="s">
        <v>79</v>
      </c>
      <c r="AY170" s="14" t="s">
        <v>116</v>
      </c>
      <c r="BE170" s="167">
        <f t="shared" si="14"/>
        <v>0</v>
      </c>
      <c r="BF170" s="167">
        <f t="shared" si="15"/>
        <v>0</v>
      </c>
      <c r="BG170" s="167">
        <f t="shared" si="16"/>
        <v>0</v>
      </c>
      <c r="BH170" s="167">
        <f t="shared" si="17"/>
        <v>0</v>
      </c>
      <c r="BI170" s="167">
        <f t="shared" si="18"/>
        <v>0</v>
      </c>
      <c r="BJ170" s="14" t="s">
        <v>79</v>
      </c>
      <c r="BK170" s="167">
        <f t="shared" si="19"/>
        <v>0</v>
      </c>
      <c r="BL170" s="14" t="s">
        <v>254</v>
      </c>
      <c r="BM170" s="166" t="s">
        <v>270</v>
      </c>
    </row>
    <row r="171" spans="1:65" s="2" customFormat="1" ht="24" customHeight="1">
      <c r="A171" s="29"/>
      <c r="B171" s="153"/>
      <c r="C171" s="154" t="s">
        <v>271</v>
      </c>
      <c r="D171" s="154" t="s">
        <v>118</v>
      </c>
      <c r="E171" s="155" t="s">
        <v>272</v>
      </c>
      <c r="F171" s="156" t="s">
        <v>273</v>
      </c>
      <c r="G171" s="157" t="s">
        <v>126</v>
      </c>
      <c r="H171" s="158">
        <v>25</v>
      </c>
      <c r="I171" s="159"/>
      <c r="J171" s="160">
        <f t="shared" si="10"/>
        <v>0</v>
      </c>
      <c r="K171" s="161"/>
      <c r="L171" s="30"/>
      <c r="M171" s="162" t="s">
        <v>1</v>
      </c>
      <c r="N171" s="163" t="s">
        <v>39</v>
      </c>
      <c r="O171" s="55"/>
      <c r="P171" s="164">
        <f t="shared" si="11"/>
        <v>0</v>
      </c>
      <c r="Q171" s="164">
        <v>0</v>
      </c>
      <c r="R171" s="164">
        <f t="shared" si="12"/>
        <v>0</v>
      </c>
      <c r="S171" s="164">
        <v>0</v>
      </c>
      <c r="T171" s="165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6" t="s">
        <v>254</v>
      </c>
      <c r="AT171" s="166" t="s">
        <v>118</v>
      </c>
      <c r="AU171" s="166" t="s">
        <v>79</v>
      </c>
      <c r="AY171" s="14" t="s">
        <v>116</v>
      </c>
      <c r="BE171" s="167">
        <f t="shared" si="14"/>
        <v>0</v>
      </c>
      <c r="BF171" s="167">
        <f t="shared" si="15"/>
        <v>0</v>
      </c>
      <c r="BG171" s="167">
        <f t="shared" si="16"/>
        <v>0</v>
      </c>
      <c r="BH171" s="167">
        <f t="shared" si="17"/>
        <v>0</v>
      </c>
      <c r="BI171" s="167">
        <f t="shared" si="18"/>
        <v>0</v>
      </c>
      <c r="BJ171" s="14" t="s">
        <v>79</v>
      </c>
      <c r="BK171" s="167">
        <f t="shared" si="19"/>
        <v>0</v>
      </c>
      <c r="BL171" s="14" t="s">
        <v>254</v>
      </c>
      <c r="BM171" s="166" t="s">
        <v>274</v>
      </c>
    </row>
    <row r="172" spans="1:65" s="2" customFormat="1" ht="16.5" customHeight="1">
      <c r="A172" s="29"/>
      <c r="B172" s="153"/>
      <c r="C172" s="154" t="s">
        <v>275</v>
      </c>
      <c r="D172" s="154" t="s">
        <v>118</v>
      </c>
      <c r="E172" s="155" t="s">
        <v>276</v>
      </c>
      <c r="F172" s="156" t="s">
        <v>277</v>
      </c>
      <c r="G172" s="157" t="s">
        <v>126</v>
      </c>
      <c r="H172" s="158">
        <v>25</v>
      </c>
      <c r="I172" s="159"/>
      <c r="J172" s="160">
        <f t="shared" si="10"/>
        <v>0</v>
      </c>
      <c r="K172" s="161"/>
      <c r="L172" s="30"/>
      <c r="M172" s="162" t="s">
        <v>1</v>
      </c>
      <c r="N172" s="163" t="s">
        <v>39</v>
      </c>
      <c r="O172" s="55"/>
      <c r="P172" s="164">
        <f t="shared" si="11"/>
        <v>0</v>
      </c>
      <c r="Q172" s="164">
        <v>0</v>
      </c>
      <c r="R172" s="164">
        <f t="shared" si="12"/>
        <v>0</v>
      </c>
      <c r="S172" s="164">
        <v>0</v>
      </c>
      <c r="T172" s="165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6" t="s">
        <v>254</v>
      </c>
      <c r="AT172" s="166" t="s">
        <v>118</v>
      </c>
      <c r="AU172" s="166" t="s">
        <v>79</v>
      </c>
      <c r="AY172" s="14" t="s">
        <v>116</v>
      </c>
      <c r="BE172" s="167">
        <f t="shared" si="14"/>
        <v>0</v>
      </c>
      <c r="BF172" s="167">
        <f t="shared" si="15"/>
        <v>0</v>
      </c>
      <c r="BG172" s="167">
        <f t="shared" si="16"/>
        <v>0</v>
      </c>
      <c r="BH172" s="167">
        <f t="shared" si="17"/>
        <v>0</v>
      </c>
      <c r="BI172" s="167">
        <f t="shared" si="18"/>
        <v>0</v>
      </c>
      <c r="BJ172" s="14" t="s">
        <v>79</v>
      </c>
      <c r="BK172" s="167">
        <f t="shared" si="19"/>
        <v>0</v>
      </c>
      <c r="BL172" s="14" t="s">
        <v>254</v>
      </c>
      <c r="BM172" s="166" t="s">
        <v>278</v>
      </c>
    </row>
    <row r="173" spans="1:65" s="2" customFormat="1" ht="16.5" customHeight="1">
      <c r="A173" s="29"/>
      <c r="B173" s="153"/>
      <c r="C173" s="154" t="s">
        <v>279</v>
      </c>
      <c r="D173" s="154" t="s">
        <v>118</v>
      </c>
      <c r="E173" s="155" t="s">
        <v>280</v>
      </c>
      <c r="F173" s="156" t="s">
        <v>281</v>
      </c>
      <c r="G173" s="157" t="s">
        <v>186</v>
      </c>
      <c r="H173" s="158">
        <v>5</v>
      </c>
      <c r="I173" s="159"/>
      <c r="J173" s="160">
        <f t="shared" si="10"/>
        <v>0</v>
      </c>
      <c r="K173" s="161"/>
      <c r="L173" s="30"/>
      <c r="M173" s="162" t="s">
        <v>1</v>
      </c>
      <c r="N173" s="163" t="s">
        <v>39</v>
      </c>
      <c r="O173" s="55"/>
      <c r="P173" s="164">
        <f t="shared" si="11"/>
        <v>0</v>
      </c>
      <c r="Q173" s="164">
        <v>0</v>
      </c>
      <c r="R173" s="164">
        <f t="shared" si="12"/>
        <v>0</v>
      </c>
      <c r="S173" s="164">
        <v>0</v>
      </c>
      <c r="T173" s="165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6" t="s">
        <v>254</v>
      </c>
      <c r="AT173" s="166" t="s">
        <v>118</v>
      </c>
      <c r="AU173" s="166" t="s">
        <v>79</v>
      </c>
      <c r="AY173" s="14" t="s">
        <v>116</v>
      </c>
      <c r="BE173" s="167">
        <f t="shared" si="14"/>
        <v>0</v>
      </c>
      <c r="BF173" s="167">
        <f t="shared" si="15"/>
        <v>0</v>
      </c>
      <c r="BG173" s="167">
        <f t="shared" si="16"/>
        <v>0</v>
      </c>
      <c r="BH173" s="167">
        <f t="shared" si="17"/>
        <v>0</v>
      </c>
      <c r="BI173" s="167">
        <f t="shared" si="18"/>
        <v>0</v>
      </c>
      <c r="BJ173" s="14" t="s">
        <v>79</v>
      </c>
      <c r="BK173" s="167">
        <f t="shared" si="19"/>
        <v>0</v>
      </c>
      <c r="BL173" s="14" t="s">
        <v>254</v>
      </c>
      <c r="BM173" s="166" t="s">
        <v>282</v>
      </c>
    </row>
    <row r="174" spans="1:65" s="2" customFormat="1" ht="16.5" customHeight="1">
      <c r="A174" s="29"/>
      <c r="B174" s="153"/>
      <c r="C174" s="154" t="s">
        <v>283</v>
      </c>
      <c r="D174" s="154" t="s">
        <v>118</v>
      </c>
      <c r="E174" s="155" t="s">
        <v>284</v>
      </c>
      <c r="F174" s="156" t="s">
        <v>285</v>
      </c>
      <c r="G174" s="157" t="s">
        <v>186</v>
      </c>
      <c r="H174" s="158">
        <v>1</v>
      </c>
      <c r="I174" s="159"/>
      <c r="J174" s="160">
        <f t="shared" si="10"/>
        <v>0</v>
      </c>
      <c r="K174" s="161"/>
      <c r="L174" s="30"/>
      <c r="M174" s="162" t="s">
        <v>1</v>
      </c>
      <c r="N174" s="163" t="s">
        <v>39</v>
      </c>
      <c r="O174" s="55"/>
      <c r="P174" s="164">
        <f t="shared" si="11"/>
        <v>0</v>
      </c>
      <c r="Q174" s="164">
        <v>0</v>
      </c>
      <c r="R174" s="164">
        <f t="shared" si="12"/>
        <v>0</v>
      </c>
      <c r="S174" s="164">
        <v>0</v>
      </c>
      <c r="T174" s="165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6" t="s">
        <v>254</v>
      </c>
      <c r="AT174" s="166" t="s">
        <v>118</v>
      </c>
      <c r="AU174" s="166" t="s">
        <v>79</v>
      </c>
      <c r="AY174" s="14" t="s">
        <v>116</v>
      </c>
      <c r="BE174" s="167">
        <f t="shared" si="14"/>
        <v>0</v>
      </c>
      <c r="BF174" s="167">
        <f t="shared" si="15"/>
        <v>0</v>
      </c>
      <c r="BG174" s="167">
        <f t="shared" si="16"/>
        <v>0</v>
      </c>
      <c r="BH174" s="167">
        <f t="shared" si="17"/>
        <v>0</v>
      </c>
      <c r="BI174" s="167">
        <f t="shared" si="18"/>
        <v>0</v>
      </c>
      <c r="BJ174" s="14" t="s">
        <v>79</v>
      </c>
      <c r="BK174" s="167">
        <f t="shared" si="19"/>
        <v>0</v>
      </c>
      <c r="BL174" s="14" t="s">
        <v>254</v>
      </c>
      <c r="BM174" s="166" t="s">
        <v>286</v>
      </c>
    </row>
    <row r="175" spans="1:65" s="2" customFormat="1" ht="16.5" customHeight="1">
      <c r="A175" s="29"/>
      <c r="B175" s="153"/>
      <c r="C175" s="154" t="s">
        <v>287</v>
      </c>
      <c r="D175" s="154" t="s">
        <v>118</v>
      </c>
      <c r="E175" s="155" t="s">
        <v>288</v>
      </c>
      <c r="F175" s="156" t="s">
        <v>289</v>
      </c>
      <c r="G175" s="157" t="s">
        <v>186</v>
      </c>
      <c r="H175" s="158">
        <v>1</v>
      </c>
      <c r="I175" s="159"/>
      <c r="J175" s="160">
        <f t="shared" si="10"/>
        <v>0</v>
      </c>
      <c r="K175" s="161"/>
      <c r="L175" s="30"/>
      <c r="M175" s="162" t="s">
        <v>1</v>
      </c>
      <c r="N175" s="163" t="s">
        <v>39</v>
      </c>
      <c r="O175" s="55"/>
      <c r="P175" s="164">
        <f t="shared" si="11"/>
        <v>0</v>
      </c>
      <c r="Q175" s="164">
        <v>0</v>
      </c>
      <c r="R175" s="164">
        <f t="shared" si="12"/>
        <v>0</v>
      </c>
      <c r="S175" s="164">
        <v>0</v>
      </c>
      <c r="T175" s="165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6" t="s">
        <v>254</v>
      </c>
      <c r="AT175" s="166" t="s">
        <v>118</v>
      </c>
      <c r="AU175" s="166" t="s">
        <v>79</v>
      </c>
      <c r="AY175" s="14" t="s">
        <v>116</v>
      </c>
      <c r="BE175" s="167">
        <f t="shared" si="14"/>
        <v>0</v>
      </c>
      <c r="BF175" s="167">
        <f t="shared" si="15"/>
        <v>0</v>
      </c>
      <c r="BG175" s="167">
        <f t="shared" si="16"/>
        <v>0</v>
      </c>
      <c r="BH175" s="167">
        <f t="shared" si="17"/>
        <v>0</v>
      </c>
      <c r="BI175" s="167">
        <f t="shared" si="18"/>
        <v>0</v>
      </c>
      <c r="BJ175" s="14" t="s">
        <v>79</v>
      </c>
      <c r="BK175" s="167">
        <f t="shared" si="19"/>
        <v>0</v>
      </c>
      <c r="BL175" s="14" t="s">
        <v>254</v>
      </c>
      <c r="BM175" s="166" t="s">
        <v>290</v>
      </c>
    </row>
    <row r="176" spans="1:65" s="2" customFormat="1" ht="16.5" customHeight="1">
      <c r="A176" s="29"/>
      <c r="B176" s="153"/>
      <c r="C176" s="154" t="s">
        <v>291</v>
      </c>
      <c r="D176" s="154" t="s">
        <v>118</v>
      </c>
      <c r="E176" s="155" t="s">
        <v>292</v>
      </c>
      <c r="F176" s="156" t="s">
        <v>293</v>
      </c>
      <c r="G176" s="157" t="s">
        <v>186</v>
      </c>
      <c r="H176" s="158">
        <v>1</v>
      </c>
      <c r="I176" s="159"/>
      <c r="J176" s="160">
        <f t="shared" si="10"/>
        <v>0</v>
      </c>
      <c r="K176" s="161"/>
      <c r="L176" s="30"/>
      <c r="M176" s="179" t="s">
        <v>1</v>
      </c>
      <c r="N176" s="180" t="s">
        <v>39</v>
      </c>
      <c r="O176" s="181"/>
      <c r="P176" s="182">
        <f t="shared" si="11"/>
        <v>0</v>
      </c>
      <c r="Q176" s="182">
        <v>0</v>
      </c>
      <c r="R176" s="182">
        <f t="shared" si="12"/>
        <v>0</v>
      </c>
      <c r="S176" s="182">
        <v>0</v>
      </c>
      <c r="T176" s="183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6" t="s">
        <v>254</v>
      </c>
      <c r="AT176" s="166" t="s">
        <v>118</v>
      </c>
      <c r="AU176" s="166" t="s">
        <v>79</v>
      </c>
      <c r="AY176" s="14" t="s">
        <v>116</v>
      </c>
      <c r="BE176" s="167">
        <f t="shared" si="14"/>
        <v>0</v>
      </c>
      <c r="BF176" s="167">
        <f t="shared" si="15"/>
        <v>0</v>
      </c>
      <c r="BG176" s="167">
        <f t="shared" si="16"/>
        <v>0</v>
      </c>
      <c r="BH176" s="167">
        <f t="shared" si="17"/>
        <v>0</v>
      </c>
      <c r="BI176" s="167">
        <f t="shared" si="18"/>
        <v>0</v>
      </c>
      <c r="BJ176" s="14" t="s">
        <v>79</v>
      </c>
      <c r="BK176" s="167">
        <f t="shared" si="19"/>
        <v>0</v>
      </c>
      <c r="BL176" s="14" t="s">
        <v>254</v>
      </c>
      <c r="BM176" s="166" t="s">
        <v>294</v>
      </c>
    </row>
    <row r="177" spans="1:31" s="2" customFormat="1" ht="6.95" customHeight="1">
      <c r="A177" s="29"/>
      <c r="B177" s="44"/>
      <c r="C177" s="45"/>
      <c r="D177" s="45"/>
      <c r="E177" s="45"/>
      <c r="F177" s="45"/>
      <c r="G177" s="45"/>
      <c r="H177" s="45"/>
      <c r="I177" s="112"/>
      <c r="J177" s="45"/>
      <c r="K177" s="45"/>
      <c r="L177" s="30"/>
      <c r="M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</row>
  </sheetData>
  <autoFilter ref="C124:K176"/>
  <mergeCells count="6">
    <mergeCell ref="L2:V2"/>
    <mergeCell ref="E7:H7"/>
    <mergeCell ref="E16:H16"/>
    <mergeCell ref="E25:H25"/>
    <mergeCell ref="E85:H85"/>
    <mergeCell ref="E117:H11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2019_04_NR - Oprava montá...</vt:lpstr>
      <vt:lpstr>'2019_04_NR - Oprava montá...'!Názvy_tisku</vt:lpstr>
      <vt:lpstr>'Rekapitulace stavby'!Názvy_tisku</vt:lpstr>
      <vt:lpstr>'2019_04_NR - Oprava montá...'!Oblast_tisku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Vyroubalová Naděžda, Ing.</dc:creator>
  <cp:lastModifiedBy>Vyroubalová Naděžda, Ing.</cp:lastModifiedBy>
  <dcterms:created xsi:type="dcterms:W3CDTF">2019-09-06T10:32:40Z</dcterms:created>
  <dcterms:modified xsi:type="dcterms:W3CDTF">2019-09-06T10:33:21Z</dcterms:modified>
</cp:coreProperties>
</file>