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0" windowWidth="0" windowHeight="0"/>
  </bookViews>
  <sheets>
    <sheet name="Rekapitulace stavby" sheetId="1" r:id="rId1"/>
    <sheet name="1 - Příjezdová komunikace..." sheetId="2" r:id="rId2"/>
    <sheet name="2 - Nájezdový oblouk v ar..." sheetId="3" r:id="rId3"/>
  </sheets>
  <definedNames>
    <definedName name="_xlnm.Print_Area" localSheetId="0">'Rekapitulace stavby'!$D$4:$AO$36,'Rekapitulace stavby'!$C$42:$AQ$57</definedName>
    <definedName name="_xlnm.Print_Titles" localSheetId="0">'Rekapitulace stavby'!$52:$52</definedName>
    <definedName name="_xlnm._FilterDatabase" localSheetId="1" hidden="1">'1 - Příjezdová komunikace...'!$C$88:$K$115</definedName>
    <definedName name="_xlnm.Print_Area" localSheetId="1">'1 - Příjezdová komunikace...'!$C$76:$K$115</definedName>
    <definedName name="_xlnm.Print_Titles" localSheetId="1">'1 - Příjezdová komunikace...'!$88:$88</definedName>
    <definedName name="_xlnm._FilterDatabase" localSheetId="2" hidden="1">'2 - Nájezdový oblouk v ar...'!$C$93:$K$161</definedName>
    <definedName name="_xlnm.Print_Area" localSheetId="2">'2 - Nájezdový oblouk v ar...'!$C$81:$K$161</definedName>
    <definedName name="_xlnm.Print_Titles" localSheetId="2">'2 - Nájezdový oblouk v ar...'!$93:$93</definedName>
  </definedNames>
  <calcPr/>
</workbook>
</file>

<file path=xl/calcChain.xml><?xml version="1.0" encoding="utf-8"?>
<calcChain xmlns="http://schemas.openxmlformats.org/spreadsheetml/2006/main">
  <c i="3" r="J37"/>
  <c r="J36"/>
  <c i="1" r="AY56"/>
  <c i="3" r="J35"/>
  <c i="1" r="AX56"/>
  <c i="3" r="BI161"/>
  <c r="BH161"/>
  <c r="BG161"/>
  <c r="BF161"/>
  <c r="T161"/>
  <c r="T160"/>
  <c r="R161"/>
  <c r="R160"/>
  <c r="P161"/>
  <c r="P160"/>
  <c r="BK161"/>
  <c r="BK160"/>
  <c r="J160"/>
  <c r="J161"/>
  <c r="BE161"/>
  <c r="J74"/>
  <c r="BI159"/>
  <c r="BH159"/>
  <c r="BG159"/>
  <c r="BF159"/>
  <c r="T159"/>
  <c r="R159"/>
  <c r="P159"/>
  <c r="BK159"/>
  <c r="J159"/>
  <c r="BE159"/>
  <c r="BI158"/>
  <c r="BH158"/>
  <c r="BG158"/>
  <c r="BF158"/>
  <c r="T158"/>
  <c r="T157"/>
  <c r="R158"/>
  <c r="R157"/>
  <c r="P158"/>
  <c r="P157"/>
  <c r="BK158"/>
  <c r="BK157"/>
  <c r="J157"/>
  <c r="J158"/>
  <c r="BE158"/>
  <c r="J73"/>
  <c r="BI156"/>
  <c r="BH156"/>
  <c r="BG156"/>
  <c r="BF156"/>
  <c r="T156"/>
  <c r="R156"/>
  <c r="P156"/>
  <c r="BK156"/>
  <c r="J156"/>
  <c r="BE156"/>
  <c r="BI155"/>
  <c r="BH155"/>
  <c r="BG155"/>
  <c r="BF155"/>
  <c r="T155"/>
  <c r="T154"/>
  <c r="R155"/>
  <c r="R154"/>
  <c r="P155"/>
  <c r="P154"/>
  <c r="BK155"/>
  <c r="BK154"/>
  <c r="J154"/>
  <c r="J155"/>
  <c r="BE155"/>
  <c r="J72"/>
  <c r="BI153"/>
  <c r="BH153"/>
  <c r="BG153"/>
  <c r="BF153"/>
  <c r="T153"/>
  <c r="T152"/>
  <c r="T151"/>
  <c r="R153"/>
  <c r="R152"/>
  <c r="R151"/>
  <c r="P153"/>
  <c r="P152"/>
  <c r="P151"/>
  <c r="BK153"/>
  <c r="BK152"/>
  <c r="J152"/>
  <c r="BK151"/>
  <c r="J151"/>
  <c r="J153"/>
  <c r="BE153"/>
  <c r="J71"/>
  <c r="J70"/>
  <c r="BI150"/>
  <c r="BH150"/>
  <c r="BG150"/>
  <c r="BF150"/>
  <c r="T150"/>
  <c r="R150"/>
  <c r="P150"/>
  <c r="BK150"/>
  <c r="J150"/>
  <c r="BE150"/>
  <c r="BI149"/>
  <c r="BH149"/>
  <c r="BG149"/>
  <c r="BF149"/>
  <c r="T149"/>
  <c r="T148"/>
  <c r="R149"/>
  <c r="R148"/>
  <c r="P149"/>
  <c r="P148"/>
  <c r="BK149"/>
  <c r="BK148"/>
  <c r="J148"/>
  <c r="J149"/>
  <c r="BE149"/>
  <c r="J69"/>
  <c r="BI147"/>
  <c r="BH147"/>
  <c r="BG147"/>
  <c r="BF147"/>
  <c r="T147"/>
  <c r="R147"/>
  <c r="P147"/>
  <c r="BK147"/>
  <c r="J147"/>
  <c r="BE147"/>
  <c r="BI146"/>
  <c r="BH146"/>
  <c r="BG146"/>
  <c r="BF146"/>
  <c r="T146"/>
  <c r="R146"/>
  <c r="P146"/>
  <c r="BK146"/>
  <c r="J146"/>
  <c r="BE146"/>
  <c r="BI145"/>
  <c r="BH145"/>
  <c r="BG145"/>
  <c r="BF145"/>
  <c r="T145"/>
  <c r="R145"/>
  <c r="P145"/>
  <c r="BK145"/>
  <c r="J145"/>
  <c r="BE145"/>
  <c r="BI144"/>
  <c r="BH144"/>
  <c r="BG144"/>
  <c r="BF144"/>
  <c r="T144"/>
  <c r="T143"/>
  <c r="R144"/>
  <c r="R143"/>
  <c r="P144"/>
  <c r="P143"/>
  <c r="BK144"/>
  <c r="BK143"/>
  <c r="J143"/>
  <c r="J144"/>
  <c r="BE144"/>
  <c r="J68"/>
  <c r="BI142"/>
  <c r="BH142"/>
  <c r="BG142"/>
  <c r="BF142"/>
  <c r="T142"/>
  <c r="R142"/>
  <c r="P142"/>
  <c r="BK142"/>
  <c r="J142"/>
  <c r="BE142"/>
  <c r="BI141"/>
  <c r="BH141"/>
  <c r="BG141"/>
  <c r="BF141"/>
  <c r="T141"/>
  <c r="R141"/>
  <c r="P141"/>
  <c r="BK141"/>
  <c r="J141"/>
  <c r="BE141"/>
  <c r="BI140"/>
  <c r="BH140"/>
  <c r="BG140"/>
  <c r="BF140"/>
  <c r="T140"/>
  <c r="R140"/>
  <c r="P140"/>
  <c r="BK140"/>
  <c r="J140"/>
  <c r="BE140"/>
  <c r="BI139"/>
  <c r="BH139"/>
  <c r="BG139"/>
  <c r="BF139"/>
  <c r="T139"/>
  <c r="R139"/>
  <c r="P139"/>
  <c r="BK139"/>
  <c r="J139"/>
  <c r="BE139"/>
  <c r="BI138"/>
  <c r="BH138"/>
  <c r="BG138"/>
  <c r="BF138"/>
  <c r="T138"/>
  <c r="R138"/>
  <c r="P138"/>
  <c r="BK138"/>
  <c r="J138"/>
  <c r="BE138"/>
  <c r="BI137"/>
  <c r="BH137"/>
  <c r="BG137"/>
  <c r="BF137"/>
  <c r="T137"/>
  <c r="T136"/>
  <c r="R137"/>
  <c r="R136"/>
  <c r="P137"/>
  <c r="P136"/>
  <c r="BK137"/>
  <c r="BK136"/>
  <c r="J136"/>
  <c r="J137"/>
  <c r="BE137"/>
  <c r="J67"/>
  <c r="BI135"/>
  <c r="BH135"/>
  <c r="BG135"/>
  <c r="BF135"/>
  <c r="T135"/>
  <c r="R135"/>
  <c r="P135"/>
  <c r="BK135"/>
  <c r="J135"/>
  <c r="BE135"/>
  <c r="BI134"/>
  <c r="BH134"/>
  <c r="BG134"/>
  <c r="BF134"/>
  <c r="T134"/>
  <c r="R134"/>
  <c r="P134"/>
  <c r="BK134"/>
  <c r="J134"/>
  <c r="BE134"/>
  <c r="BI133"/>
  <c r="BH133"/>
  <c r="BG133"/>
  <c r="BF133"/>
  <c r="T133"/>
  <c r="R133"/>
  <c r="P133"/>
  <c r="BK133"/>
  <c r="J133"/>
  <c r="BE133"/>
  <c r="BI132"/>
  <c r="BH132"/>
  <c r="BG132"/>
  <c r="BF132"/>
  <c r="T132"/>
  <c r="R132"/>
  <c r="P132"/>
  <c r="BK132"/>
  <c r="J132"/>
  <c r="BE132"/>
  <c r="BI131"/>
  <c r="BH131"/>
  <c r="BG131"/>
  <c r="BF131"/>
  <c r="T131"/>
  <c r="R131"/>
  <c r="P131"/>
  <c r="BK131"/>
  <c r="J131"/>
  <c r="BE131"/>
  <c r="BI130"/>
  <c r="BH130"/>
  <c r="BG130"/>
  <c r="BF130"/>
  <c r="T130"/>
  <c r="R130"/>
  <c r="P130"/>
  <c r="BK130"/>
  <c r="J130"/>
  <c r="BE130"/>
  <c r="BI129"/>
  <c r="BH129"/>
  <c r="BG129"/>
  <c r="BF129"/>
  <c r="T129"/>
  <c r="R129"/>
  <c r="P129"/>
  <c r="BK129"/>
  <c r="J129"/>
  <c r="BE129"/>
  <c r="BI128"/>
  <c r="BH128"/>
  <c r="BG128"/>
  <c r="BF128"/>
  <c r="T128"/>
  <c r="R128"/>
  <c r="P128"/>
  <c r="BK128"/>
  <c r="J128"/>
  <c r="BE128"/>
  <c r="BI127"/>
  <c r="BH127"/>
  <c r="BG127"/>
  <c r="BF127"/>
  <c r="T127"/>
  <c r="R127"/>
  <c r="P127"/>
  <c r="BK127"/>
  <c r="J127"/>
  <c r="BE127"/>
  <c r="BI126"/>
  <c r="BH126"/>
  <c r="BG126"/>
  <c r="BF126"/>
  <c r="T126"/>
  <c r="R126"/>
  <c r="P126"/>
  <c r="BK126"/>
  <c r="J126"/>
  <c r="BE126"/>
  <c r="BI125"/>
  <c r="BH125"/>
  <c r="BG125"/>
  <c r="BF125"/>
  <c r="T125"/>
  <c r="T124"/>
  <c r="R125"/>
  <c r="R124"/>
  <c r="P125"/>
  <c r="P124"/>
  <c r="BK125"/>
  <c r="BK124"/>
  <c r="J124"/>
  <c r="J125"/>
  <c r="BE125"/>
  <c r="J66"/>
  <c r="BI123"/>
  <c r="BH123"/>
  <c r="BG123"/>
  <c r="BF123"/>
  <c r="T123"/>
  <c r="T122"/>
  <c r="R123"/>
  <c r="R122"/>
  <c r="P123"/>
  <c r="P122"/>
  <c r="BK123"/>
  <c r="BK122"/>
  <c r="J122"/>
  <c r="J123"/>
  <c r="BE123"/>
  <c r="J65"/>
  <c r="BI121"/>
  <c r="BH121"/>
  <c r="BG121"/>
  <c r="BF121"/>
  <c r="T121"/>
  <c r="R121"/>
  <c r="P121"/>
  <c r="BK121"/>
  <c r="J121"/>
  <c r="BE121"/>
  <c r="BI120"/>
  <c r="BH120"/>
  <c r="BG120"/>
  <c r="BF120"/>
  <c r="T120"/>
  <c r="R120"/>
  <c r="P120"/>
  <c r="BK120"/>
  <c r="J120"/>
  <c r="BE120"/>
  <c r="BI119"/>
  <c r="BH119"/>
  <c r="BG119"/>
  <c r="BF119"/>
  <c r="T119"/>
  <c r="R119"/>
  <c r="P119"/>
  <c r="BK119"/>
  <c r="J119"/>
  <c r="BE119"/>
  <c r="BI118"/>
  <c r="BH118"/>
  <c r="BG118"/>
  <c r="BF118"/>
  <c r="T118"/>
  <c r="T117"/>
  <c r="R118"/>
  <c r="R117"/>
  <c r="P118"/>
  <c r="P117"/>
  <c r="BK118"/>
  <c r="BK117"/>
  <c r="J117"/>
  <c r="J118"/>
  <c r="BE118"/>
  <c r="J64"/>
  <c r="BI116"/>
  <c r="BH116"/>
  <c r="BG116"/>
  <c r="BF116"/>
  <c r="T116"/>
  <c r="R116"/>
  <c r="P116"/>
  <c r="BK116"/>
  <c r="J116"/>
  <c r="BE116"/>
  <c r="BI115"/>
  <c r="BH115"/>
  <c r="BG115"/>
  <c r="BF115"/>
  <c r="T115"/>
  <c r="T114"/>
  <c r="R115"/>
  <c r="R114"/>
  <c r="P115"/>
  <c r="P114"/>
  <c r="BK115"/>
  <c r="BK114"/>
  <c r="J114"/>
  <c r="J115"/>
  <c r="BE115"/>
  <c r="J63"/>
  <c r="BI113"/>
  <c r="BH113"/>
  <c r="BG113"/>
  <c r="BF113"/>
  <c r="T113"/>
  <c r="R113"/>
  <c r="P113"/>
  <c r="BK113"/>
  <c r="J113"/>
  <c r="BE113"/>
  <c r="BI112"/>
  <c r="BH112"/>
  <c r="BG112"/>
  <c r="BF112"/>
  <c r="T112"/>
  <c r="T111"/>
  <c r="R112"/>
  <c r="R111"/>
  <c r="P112"/>
  <c r="P111"/>
  <c r="BK112"/>
  <c r="BK111"/>
  <c r="J111"/>
  <c r="J112"/>
  <c r="BE112"/>
  <c r="J62"/>
  <c r="BI110"/>
  <c r="BH110"/>
  <c r="BG110"/>
  <c r="BF110"/>
  <c r="T110"/>
  <c r="R110"/>
  <c r="P110"/>
  <c r="BK110"/>
  <c r="J110"/>
  <c r="BE110"/>
  <c r="BI109"/>
  <c r="BH109"/>
  <c r="BG109"/>
  <c r="BF109"/>
  <c r="T109"/>
  <c r="R109"/>
  <c r="P109"/>
  <c r="BK109"/>
  <c r="J109"/>
  <c r="BE109"/>
  <c r="BI108"/>
  <c r="BH108"/>
  <c r="BG108"/>
  <c r="BF108"/>
  <c r="T108"/>
  <c r="R108"/>
  <c r="P108"/>
  <c r="BK108"/>
  <c r="J108"/>
  <c r="BE108"/>
  <c r="BI107"/>
  <c r="BH107"/>
  <c r="BG107"/>
  <c r="BF107"/>
  <c r="T107"/>
  <c r="R107"/>
  <c r="P107"/>
  <c r="BK107"/>
  <c r="J107"/>
  <c r="BE107"/>
  <c r="BI106"/>
  <c r="BH106"/>
  <c r="BG106"/>
  <c r="BF106"/>
  <c r="T106"/>
  <c r="R106"/>
  <c r="P106"/>
  <c r="BK106"/>
  <c r="J106"/>
  <c r="BE106"/>
  <c r="BI105"/>
  <c r="BH105"/>
  <c r="BG105"/>
  <c r="BF105"/>
  <c r="T105"/>
  <c r="R105"/>
  <c r="P105"/>
  <c r="BK105"/>
  <c r="J105"/>
  <c r="BE105"/>
  <c r="BI104"/>
  <c r="BH104"/>
  <c r="BG104"/>
  <c r="BF104"/>
  <c r="T104"/>
  <c r="R104"/>
  <c r="P104"/>
  <c r="BK104"/>
  <c r="J104"/>
  <c r="BE104"/>
  <c r="BI103"/>
  <c r="BH103"/>
  <c r="BG103"/>
  <c r="BF103"/>
  <c r="T103"/>
  <c r="R103"/>
  <c r="P103"/>
  <c r="BK103"/>
  <c r="J103"/>
  <c r="BE103"/>
  <c r="BI102"/>
  <c r="BH102"/>
  <c r="BG102"/>
  <c r="BF102"/>
  <c r="T102"/>
  <c r="R102"/>
  <c r="P102"/>
  <c r="BK102"/>
  <c r="J102"/>
  <c r="BE102"/>
  <c r="BI101"/>
  <c r="BH101"/>
  <c r="BG101"/>
  <c r="BF101"/>
  <c r="T101"/>
  <c r="R101"/>
  <c r="P101"/>
  <c r="BK101"/>
  <c r="J101"/>
  <c r="BE101"/>
  <c r="BI100"/>
  <c r="BH100"/>
  <c r="BG100"/>
  <c r="BF100"/>
  <c r="T100"/>
  <c r="R100"/>
  <c r="P100"/>
  <c r="BK100"/>
  <c r="J100"/>
  <c r="BE100"/>
  <c r="BI99"/>
  <c r="BH99"/>
  <c r="BG99"/>
  <c r="BF99"/>
  <c r="T99"/>
  <c r="R99"/>
  <c r="P99"/>
  <c r="BK99"/>
  <c r="J99"/>
  <c r="BE99"/>
  <c r="BI98"/>
  <c r="BH98"/>
  <c r="BG98"/>
  <c r="BF98"/>
  <c r="T98"/>
  <c r="R98"/>
  <c r="P98"/>
  <c r="BK98"/>
  <c r="J98"/>
  <c r="BE98"/>
  <c r="BI97"/>
  <c r="F37"/>
  <c i="1" r="BD56"/>
  <c i="3" r="BH97"/>
  <c r="F36"/>
  <c i="1" r="BC56"/>
  <c i="3" r="BG97"/>
  <c r="F35"/>
  <c i="1" r="BB56"/>
  <c i="3" r="BF97"/>
  <c r="J34"/>
  <c i="1" r="AW56"/>
  <c i="3" r="F34"/>
  <c i="1" r="BA56"/>
  <c i="3" r="T97"/>
  <c r="T96"/>
  <c r="T95"/>
  <c r="T94"/>
  <c r="R97"/>
  <c r="R96"/>
  <c r="R95"/>
  <c r="R94"/>
  <c r="P97"/>
  <c r="P96"/>
  <c r="P95"/>
  <c r="P94"/>
  <c i="1" r="AU56"/>
  <c i="3" r="BK97"/>
  <c r="BK96"/>
  <c r="J96"/>
  <c r="BK95"/>
  <c r="J95"/>
  <c r="BK94"/>
  <c r="J94"/>
  <c r="J59"/>
  <c r="J30"/>
  <c i="1" r="AG56"/>
  <c i="3" r="J97"/>
  <c r="BE97"/>
  <c r="J33"/>
  <c i="1" r="AV56"/>
  <c i="3" r="F33"/>
  <c i="1" r="AZ56"/>
  <c i="3" r="J61"/>
  <c r="J60"/>
  <c r="F88"/>
  <c r="E86"/>
  <c r="F52"/>
  <c r="E50"/>
  <c r="J39"/>
  <c r="J24"/>
  <c r="E24"/>
  <c r="J91"/>
  <c r="J55"/>
  <c r="J23"/>
  <c r="J21"/>
  <c r="E21"/>
  <c r="J90"/>
  <c r="J54"/>
  <c r="J20"/>
  <c r="J18"/>
  <c r="E18"/>
  <c r="F91"/>
  <c r="F55"/>
  <c r="J17"/>
  <c r="J15"/>
  <c r="E15"/>
  <c r="F90"/>
  <c r="F54"/>
  <c r="J14"/>
  <c r="J12"/>
  <c r="J88"/>
  <c r="J52"/>
  <c r="E7"/>
  <c r="E84"/>
  <c r="E48"/>
  <c i="2" r="J37"/>
  <c r="J36"/>
  <c i="1" r="AY55"/>
  <c i="2" r="J35"/>
  <c i="1" r="AX55"/>
  <c i="2" r="BI115"/>
  <c r="BH115"/>
  <c r="BG115"/>
  <c r="BF115"/>
  <c r="T115"/>
  <c r="R115"/>
  <c r="P115"/>
  <c r="BK115"/>
  <c r="J115"/>
  <c r="BE115"/>
  <c r="BI114"/>
  <c r="BH114"/>
  <c r="BG114"/>
  <c r="BF114"/>
  <c r="T114"/>
  <c r="T113"/>
  <c r="R114"/>
  <c r="R113"/>
  <c r="P114"/>
  <c r="P113"/>
  <c r="BK114"/>
  <c r="BK113"/>
  <c r="J113"/>
  <c r="J114"/>
  <c r="BE114"/>
  <c r="J69"/>
  <c r="BI112"/>
  <c r="BH112"/>
  <c r="BG112"/>
  <c r="BF112"/>
  <c r="T112"/>
  <c r="T111"/>
  <c r="T110"/>
  <c r="R112"/>
  <c r="R111"/>
  <c r="R110"/>
  <c r="P112"/>
  <c r="P111"/>
  <c r="P110"/>
  <c r="BK112"/>
  <c r="BK111"/>
  <c r="J111"/>
  <c r="BK110"/>
  <c r="J110"/>
  <c r="J112"/>
  <c r="BE112"/>
  <c r="J68"/>
  <c r="J67"/>
  <c r="BI109"/>
  <c r="BH109"/>
  <c r="BG109"/>
  <c r="BF109"/>
  <c r="T109"/>
  <c r="T108"/>
  <c r="R109"/>
  <c r="R108"/>
  <c r="P109"/>
  <c r="P108"/>
  <c r="BK109"/>
  <c r="BK108"/>
  <c r="J108"/>
  <c r="J109"/>
  <c r="BE109"/>
  <c r="J66"/>
  <c r="BI107"/>
  <c r="BH107"/>
  <c r="BG107"/>
  <c r="BF107"/>
  <c r="T107"/>
  <c r="R107"/>
  <c r="P107"/>
  <c r="BK107"/>
  <c r="J107"/>
  <c r="BE107"/>
  <c r="BI106"/>
  <c r="BH106"/>
  <c r="BG106"/>
  <c r="BF106"/>
  <c r="T106"/>
  <c r="T105"/>
  <c r="R106"/>
  <c r="R105"/>
  <c r="P106"/>
  <c r="P105"/>
  <c r="BK106"/>
  <c r="BK105"/>
  <c r="J105"/>
  <c r="J106"/>
  <c r="BE106"/>
  <c r="J65"/>
  <c r="BI104"/>
  <c r="BH104"/>
  <c r="BG104"/>
  <c r="BF104"/>
  <c r="T104"/>
  <c r="R104"/>
  <c r="P104"/>
  <c r="BK104"/>
  <c r="J104"/>
  <c r="BE104"/>
  <c r="BI103"/>
  <c r="BH103"/>
  <c r="BG103"/>
  <c r="BF103"/>
  <c r="T103"/>
  <c r="R103"/>
  <c r="P103"/>
  <c r="BK103"/>
  <c r="J103"/>
  <c r="BE103"/>
  <c r="BI102"/>
  <c r="BH102"/>
  <c r="BG102"/>
  <c r="BF102"/>
  <c r="T102"/>
  <c r="T101"/>
  <c r="R102"/>
  <c r="R101"/>
  <c r="P102"/>
  <c r="P101"/>
  <c r="BK102"/>
  <c r="BK101"/>
  <c r="J101"/>
  <c r="J102"/>
  <c r="BE102"/>
  <c r="J64"/>
  <c r="BI100"/>
  <c r="BH100"/>
  <c r="BG100"/>
  <c r="BF100"/>
  <c r="T100"/>
  <c r="T99"/>
  <c r="R100"/>
  <c r="R99"/>
  <c r="P100"/>
  <c r="P99"/>
  <c r="BK100"/>
  <c r="BK99"/>
  <c r="J99"/>
  <c r="J100"/>
  <c r="BE100"/>
  <c r="J63"/>
  <c r="BI98"/>
  <c r="BH98"/>
  <c r="BG98"/>
  <c r="BF98"/>
  <c r="T98"/>
  <c r="R98"/>
  <c r="P98"/>
  <c r="BK98"/>
  <c r="J98"/>
  <c r="BE98"/>
  <c r="BI97"/>
  <c r="BH97"/>
  <c r="BG97"/>
  <c r="BF97"/>
  <c r="T97"/>
  <c r="R97"/>
  <c r="P97"/>
  <c r="BK97"/>
  <c r="J97"/>
  <c r="BE97"/>
  <c r="BI96"/>
  <c r="BH96"/>
  <c r="BG96"/>
  <c r="BF96"/>
  <c r="T96"/>
  <c r="R96"/>
  <c r="P96"/>
  <c r="BK96"/>
  <c r="J96"/>
  <c r="BE96"/>
  <c r="BI95"/>
  <c r="BH95"/>
  <c r="BG95"/>
  <c r="BF95"/>
  <c r="T95"/>
  <c r="R95"/>
  <c r="P95"/>
  <c r="BK95"/>
  <c r="J95"/>
  <c r="BE95"/>
  <c r="BI94"/>
  <c r="BH94"/>
  <c r="BG94"/>
  <c r="BF94"/>
  <c r="T94"/>
  <c r="T93"/>
  <c r="R94"/>
  <c r="R93"/>
  <c r="P94"/>
  <c r="P93"/>
  <c r="BK94"/>
  <c r="BK93"/>
  <c r="J93"/>
  <c r="J94"/>
  <c r="BE94"/>
  <c r="J62"/>
  <c r="BI92"/>
  <c r="F37"/>
  <c i="1" r="BD55"/>
  <c i="2" r="BH92"/>
  <c r="F36"/>
  <c i="1" r="BC55"/>
  <c i="2" r="BG92"/>
  <c r="F35"/>
  <c i="1" r="BB55"/>
  <c i="2" r="BF92"/>
  <c r="J34"/>
  <c i="1" r="AW55"/>
  <c i="2" r="F34"/>
  <c i="1" r="BA55"/>
  <c i="2" r="T92"/>
  <c r="T91"/>
  <c r="T90"/>
  <c r="T89"/>
  <c r="R92"/>
  <c r="R91"/>
  <c r="R90"/>
  <c r="R89"/>
  <c r="P92"/>
  <c r="P91"/>
  <c r="P90"/>
  <c r="P89"/>
  <c i="1" r="AU55"/>
  <c i="2" r="BK92"/>
  <c r="BK91"/>
  <c r="J91"/>
  <c r="BK90"/>
  <c r="J90"/>
  <c r="BK89"/>
  <c r="J89"/>
  <c r="J59"/>
  <c r="J30"/>
  <c i="1" r="AG55"/>
  <c i="2" r="J92"/>
  <c r="BE92"/>
  <c r="J33"/>
  <c i="1" r="AV55"/>
  <c i="2" r="F33"/>
  <c i="1" r="AZ55"/>
  <c i="2" r="J61"/>
  <c r="J60"/>
  <c r="F83"/>
  <c r="E81"/>
  <c r="F52"/>
  <c r="E50"/>
  <c r="J39"/>
  <c r="J24"/>
  <c r="E24"/>
  <c r="J86"/>
  <c r="J55"/>
  <c r="J23"/>
  <c r="J21"/>
  <c r="E21"/>
  <c r="J85"/>
  <c r="J54"/>
  <c r="J20"/>
  <c r="J18"/>
  <c r="E18"/>
  <c r="F86"/>
  <c r="F55"/>
  <c r="J17"/>
  <c r="J15"/>
  <c r="E15"/>
  <c r="F85"/>
  <c r="F54"/>
  <c r="J14"/>
  <c r="J12"/>
  <c r="J83"/>
  <c r="J52"/>
  <c r="E7"/>
  <c r="E79"/>
  <c r="E48"/>
  <c i="1" r="BD54"/>
  <c r="W33"/>
  <c r="BC54"/>
  <c r="W32"/>
  <c r="BB54"/>
  <c r="W31"/>
  <c r="BA54"/>
  <c r="W30"/>
  <c r="AZ54"/>
  <c r="W29"/>
  <c r="AY54"/>
  <c r="AX54"/>
  <c r="AW54"/>
  <c r="AK30"/>
  <c r="AV54"/>
  <c r="AK29"/>
  <c r="AU54"/>
  <c r="AT54"/>
  <c r="AS54"/>
  <c r="AG54"/>
  <c r="AK26"/>
  <c r="AT56"/>
  <c r="AN56"/>
  <c r="AT55"/>
  <c r="AN55"/>
  <c r="AN54"/>
  <c r="L50"/>
  <c r="AM50"/>
  <c r="AM49"/>
  <c r="L49"/>
  <c r="AM47"/>
  <c r="L47"/>
  <c r="L45"/>
  <c r="L44"/>
  <c r="AK35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<sst xmlns="http://schemas.openxmlformats.org/spreadsheetml/2006/main">
  <si>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</si>
  <si>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</si>
  <si>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</si>
  <si>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</si>
  <si>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</si>
  <si>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{f744c46d-d595-417f-ab97-1a17642dc1b2}</t>
  </si>
  <si>
    <t>0,01</t>
  </si>
  <si>
    <t>21</t>
  </si>
  <si>
    <t>15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</si>
  <si>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</si>
  <si>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</si>
  <si>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</si>
  <si>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</si>
  <si>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</si>
  <si>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TSM-MO</t>
  </si>
  <si>
    <t xml:space="preserve">Měnit lze pouze buňky se žlutým podbarvením!_x000d_
_x000d_
1) na prvním listu Rekapitulace stavby vyplňte v sestavě_x000d_
_x000d_
    a) Souhrnný list_x000d_
       - údaje o Zhotoviteli_x000d_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Zhotoviteli, pokud se liší od údajů o Zhotoviteli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</si>
  <si>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</si>
  <si>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Oprava komunikací Hranečník</t>
  </si>
  <si>
    <t>KSO:</t>
  </si>
  <si>
    <t>CC-CZ:</t>
  </si>
  <si>
    <t>Místo:</t>
  </si>
  <si>
    <t xml:space="preserve"> </t>
  </si>
  <si>
    <t>Datum:</t>
  </si>
  <si>
    <t>21. 6. 2019</t>
  </si>
  <si>
    <t>Zadavatel:</t>
  </si>
  <si>
    <t>IČ:</t>
  </si>
  <si>
    <t>DIČ:</t>
  </si>
  <si>
    <t>Uchazeč:</t>
  </si>
  <si>
    <t>Vyplň údaj</t>
  </si>
  <si>
    <t>Projektant:</t>
  </si>
  <si>
    <t>True</t>
  </si>
  <si>
    <t>Zpracovatel: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</si>
  <si>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</si>
  <si>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www.cs-urs.cz, sekce Cenové a technické podmínky.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</si>
  <si>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</si>
  <si>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</si>
  <si>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</si>
  <si>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</si>
  <si>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</si>
  <si>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</si>
  <si>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</si>
  <si>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</si>
  <si>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</si>
  <si>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</si>
  <si>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</si>
  <si>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</si>
  <si>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</si>
  <si>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</si>
  <si>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</si>
  <si>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</si>
  <si>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</si>
  <si>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</si>
  <si>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</si>
  <si>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</si>
  <si>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</si>
  <si>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</si>
  <si>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</si>
  <si>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</si>
  <si>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</si>
  <si>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</si>
  <si>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</si>
  <si>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</si>
  <si>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</si>
  <si>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</si>
  <si>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</si>
  <si>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</si>
  <si>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</si>
  <si>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</si>
  <si>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</si>
  <si>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</si>
  <si>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</si>
  <si>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</si>
  <si>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</si>
  <si>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1</t>
  </si>
  <si>
    <t>Příjezdová komunikace Hranečník</t>
  </si>
  <si>
    <t>STA</t>
  </si>
  <si>
    <t>{c8959ab2-7af5-4948-819a-698a72ceab39}</t>
  </si>
  <si>
    <t>2</t>
  </si>
  <si>
    <t>Nájezdový oblouk v areálu</t>
  </si>
  <si>
    <t>{90a3a4c5-d2e0-48c2-bc32-e90d0eb31c59}</t>
  </si>
  <si>
    <t>KRYCÍ LIST SOUPISU PRACÍ</t>
  </si>
  <si>
    <t>Objekt:</t>
  </si>
  <si>
    <t>1 - Příjezdová komunikace Hranečník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</si>
  <si>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</si>
  <si>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</si>
  <si>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</si>
  <si>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</si>
  <si>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</si>
  <si>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</si>
  <si>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</si>
  <si>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5 - Komunikace pozemní</t>
  </si>
  <si>
    <t xml:space="preserve">    8 - Trubní vedení</t>
  </si>
  <si>
    <t xml:space="preserve">    9 - Ostatní konstrukce a práce, bourání</t>
  </si>
  <si>
    <t xml:space="preserve">    997 - Přesun sutě</t>
  </si>
  <si>
    <t xml:space="preserve">    998 - Přesun hmot</t>
  </si>
  <si>
    <t>VRN - Vedlejší rozpočtové náklady</t>
  </si>
  <si>
    <t xml:space="preserve">    VRN3 - Zařízení staveniště</t>
  </si>
  <si>
    <t xml:space="preserve">    VRN4 - Inženýrská činnost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</si>
  <si>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</si>
  <si>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</si>
  <si>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</si>
  <si>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</si>
  <si>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</si>
  <si>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</si>
  <si>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</si>
  <si>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</si>
  <si>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</si>
  <si>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</si>
  <si>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</si>
  <si>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</si>
  <si>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</si>
  <si>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</si>
  <si>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</si>
  <si>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</si>
  <si>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</si>
  <si>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</si>
  <si>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113154364...R</t>
  </si>
  <si>
    <t>Frézování živičného krytu tl 120 mm pruh š 2 m pl do 10000 m2 s překážkami v trase</t>
  </si>
  <si>
    <t>m2</t>
  </si>
  <si>
    <t>4</t>
  </si>
  <si>
    <t>-505434113</t>
  </si>
  <si>
    <t>5</t>
  </si>
  <si>
    <t>Komunikace pozemní</t>
  </si>
  <si>
    <t>565165111</t>
  </si>
  <si>
    <t>Asfaltový beton vrstva podkladní ACP 16 (obalované kamenivo OKS) tl 80 mm š do 3 m</t>
  </si>
  <si>
    <t>CS ÚRS 2019 01</t>
  </si>
  <si>
    <t>-955237027</t>
  </si>
  <si>
    <t>3</t>
  </si>
  <si>
    <t>573231111</t>
  </si>
  <si>
    <t>Postřik živičný spojovací ze silniční emulze v množství 0,70 kg/m2</t>
  </si>
  <si>
    <t>-293008122</t>
  </si>
  <si>
    <t>577134131</t>
  </si>
  <si>
    <t>Asfaltový beton vrstva obrusná ACO 11 (ABS) tř. I tl 40 mm š do 3 m z modifikovaného asfaltu</t>
  </si>
  <si>
    <t>282824390</t>
  </si>
  <si>
    <t>5912111...R</t>
  </si>
  <si>
    <t>Úprava jednořádku žulových kostek po frézování</t>
  </si>
  <si>
    <t>m</t>
  </si>
  <si>
    <t>-1969726315</t>
  </si>
  <si>
    <t>6</t>
  </si>
  <si>
    <t>5912111...R1</t>
  </si>
  <si>
    <t>Úprava dvojřádku žulových kostek po frézování</t>
  </si>
  <si>
    <t>286721282</t>
  </si>
  <si>
    <t>8</t>
  </si>
  <si>
    <t>Trubní vedení</t>
  </si>
  <si>
    <t>7</t>
  </si>
  <si>
    <t>899331111</t>
  </si>
  <si>
    <t>Výšková úprava uličního vstupu nebo vpusti do 200 mm zvýšením poklopu</t>
  </si>
  <si>
    <t>kus</t>
  </si>
  <si>
    <t>373862668</t>
  </si>
  <si>
    <t>9</t>
  </si>
  <si>
    <t>Ostatní konstrukce a práce, bourání</t>
  </si>
  <si>
    <t>919122...R</t>
  </si>
  <si>
    <t>Asfaltová zálivka spár</t>
  </si>
  <si>
    <t>1631474265</t>
  </si>
  <si>
    <t>919735113</t>
  </si>
  <si>
    <t>Řezání stávajícího živičného krytu hl do 150 mm</t>
  </si>
  <si>
    <t>-838418954</t>
  </si>
  <si>
    <t>10</t>
  </si>
  <si>
    <t>R1</t>
  </si>
  <si>
    <t>Živičná podmazávka v tl.1cm</t>
  </si>
  <si>
    <t>t</t>
  </si>
  <si>
    <t>-716786304</t>
  </si>
  <si>
    <t>997</t>
  </si>
  <si>
    <t>Přesun sutě</t>
  </si>
  <si>
    <t>11</t>
  </si>
  <si>
    <t>997221551</t>
  </si>
  <si>
    <t>Vodorovná doprava suti ze sypkých materiálů do 1 km</t>
  </si>
  <si>
    <t>CS ÚRS 2018 01</t>
  </si>
  <si>
    <t>-1654642535</t>
  </si>
  <si>
    <t>12</t>
  </si>
  <si>
    <t>997221559</t>
  </si>
  <si>
    <t>Příplatek ZKD 1 km u vodorovné dopravy suti ze sypkých materiálů</t>
  </si>
  <si>
    <t>-1863292954</t>
  </si>
  <si>
    <t>998</t>
  </si>
  <si>
    <t>Přesun hmot</t>
  </si>
  <si>
    <t>13</t>
  </si>
  <si>
    <t>998225111</t>
  </si>
  <si>
    <t>Přesun hmot pro pozemní komunikace s krytem z kamene, monolitickým betonovým nebo živičným</t>
  </si>
  <si>
    <t>1307599118</t>
  </si>
  <si>
    <t>VRN</t>
  </si>
  <si>
    <t>Vedlejší rozpočtové náklady</t>
  </si>
  <si>
    <t>VRN3</t>
  </si>
  <si>
    <t>Zařízení staveniště</t>
  </si>
  <si>
    <t>14</t>
  </si>
  <si>
    <t>034303000</t>
  </si>
  <si>
    <t>Dopravní značení na staveništi</t>
  </si>
  <si>
    <t>soubor</t>
  </si>
  <si>
    <t>1024</t>
  </si>
  <si>
    <t>-1871984230</t>
  </si>
  <si>
    <t>VRN4</t>
  </si>
  <si>
    <t>Inženýrská činnost</t>
  </si>
  <si>
    <t>043002000</t>
  </si>
  <si>
    <t>Zkoušky a ostatní měření</t>
  </si>
  <si>
    <t>2071192295</t>
  </si>
  <si>
    <t>16</t>
  </si>
  <si>
    <t>045002000</t>
  </si>
  <si>
    <t>Kompletační a koordinační činnost</t>
  </si>
  <si>
    <t>kpl</t>
  </si>
  <si>
    <t>-2103984475</t>
  </si>
  <si>
    <t>2 - Nájezdový oblouk v areálu</t>
  </si>
  <si>
    <t xml:space="preserve">    2 - Zakládání</t>
  </si>
  <si>
    <t xml:space="preserve">    4 - Vodorovné konstrukce</t>
  </si>
  <si>
    <t xml:space="preserve">    6 - Úpravy povrchů, podlahy a osazování výplní</t>
  </si>
  <si>
    <t xml:space="preserve">    VRN1 - Průzkumné, geodetické a projektové práce</t>
  </si>
  <si>
    <t xml:space="preserve">    VRN7 - Provozní vlivy</t>
  </si>
  <si>
    <t>113107042</t>
  </si>
  <si>
    <t>Odstranění podkladu živičných tl do 100 mm při překopech ručně</t>
  </si>
  <si>
    <t>-1284990416</t>
  </si>
  <si>
    <t>113107325</t>
  </si>
  <si>
    <t>Odstranění podkladu z kameniva drceného tl 500 mm strojně pl do 50 m2</t>
  </si>
  <si>
    <t>-1512567274</t>
  </si>
  <si>
    <t>113107332</t>
  </si>
  <si>
    <t>Odstranění podkladu z betonu prostého tl 300 mm strojně pl do 50 m2</t>
  </si>
  <si>
    <t>2133368719</t>
  </si>
  <si>
    <t>113202111</t>
  </si>
  <si>
    <t>Vytrhání obrub krajníků obrubníků stojatých</t>
  </si>
  <si>
    <t>-1979116893</t>
  </si>
  <si>
    <t>130001101</t>
  </si>
  <si>
    <t>Příplatek za ztížení vykopávky v blízkosti podzemního vedení</t>
  </si>
  <si>
    <t>m3</t>
  </si>
  <si>
    <t>-1756131639</t>
  </si>
  <si>
    <t>131301101</t>
  </si>
  <si>
    <t>Hloubení jam nezapažených v hornině tř. 4 objemu do 100 m3</t>
  </si>
  <si>
    <t>-1474670121</t>
  </si>
  <si>
    <t>131301109</t>
  </si>
  <si>
    <t>Příplatek za lepivost u hloubení jam nezapažených v hornině tř. 4</t>
  </si>
  <si>
    <t>41570681</t>
  </si>
  <si>
    <t>132312102</t>
  </si>
  <si>
    <t>Hloubení rýh š do 600 mm ručním nebo pneum nářadím v nesoudržných horninách tř. 4</t>
  </si>
  <si>
    <t>1435899375</t>
  </si>
  <si>
    <t>132312109</t>
  </si>
  <si>
    <t>Příplatek za lepivost u hloubení rýh š do 600 mm ručním nebo pneum nářadím v hornině tř. 4</t>
  </si>
  <si>
    <t>-1255274591</t>
  </si>
  <si>
    <t>162301101</t>
  </si>
  <si>
    <t>Vodorovné přemístění do 500 m výkopku/sypaniny z horniny tř. 1 až 4</t>
  </si>
  <si>
    <t>-1191382292</t>
  </si>
  <si>
    <t>167101101</t>
  </si>
  <si>
    <t>Nakládání výkopku z hornin tř. 1 až 4 do 100 m3</t>
  </si>
  <si>
    <t>-1443029072</t>
  </si>
  <si>
    <t>171201201</t>
  </si>
  <si>
    <t>Uložení sypaniny na skládky</t>
  </si>
  <si>
    <t>-505418157</t>
  </si>
  <si>
    <t>171201211</t>
  </si>
  <si>
    <t>Poplatek za uložení stavebního odpadu - zeminy a kameniva na skládce</t>
  </si>
  <si>
    <t>-2048469149</t>
  </si>
  <si>
    <t>181102302</t>
  </si>
  <si>
    <t>Úprava pláně v zářezech se zhutněním</t>
  </si>
  <si>
    <t>1450556808</t>
  </si>
  <si>
    <t>Zakládání</t>
  </si>
  <si>
    <t>273321311...R</t>
  </si>
  <si>
    <t>Obetonování kanalizační šachty - beton tř. C 16/20</t>
  </si>
  <si>
    <t>-1690694447</t>
  </si>
  <si>
    <t>275362021...R</t>
  </si>
  <si>
    <t>Výztuž základových patek svařovanými sítěmi Kari - vč. podložek výšky 30 a 100mm - pro jednotlivé vrstvy sítí</t>
  </si>
  <si>
    <t>400926533</t>
  </si>
  <si>
    <t>Vodorovné konstrukce</t>
  </si>
  <si>
    <t>17</t>
  </si>
  <si>
    <t>451572111</t>
  </si>
  <si>
    <t>Lože pod potrubí otevřený výkop z kameniva drobného těženého</t>
  </si>
  <si>
    <t>366624834</t>
  </si>
  <si>
    <t>18</t>
  </si>
  <si>
    <t>M</t>
  </si>
  <si>
    <t>58331351</t>
  </si>
  <si>
    <t>kamenivo těžené drobné frakce 0/4</t>
  </si>
  <si>
    <t>-286941985</t>
  </si>
  <si>
    <t>19</t>
  </si>
  <si>
    <t>564871111</t>
  </si>
  <si>
    <t>Podklad ze štěrkodrtě ŠD tl 250 mm</t>
  </si>
  <si>
    <t>-955649705</t>
  </si>
  <si>
    <t>20</t>
  </si>
  <si>
    <t>567123814</t>
  </si>
  <si>
    <t>Podklad ze směsi stmelené cementem na dálnici SC C 8/10 (KSC I) tl 150 mm</t>
  </si>
  <si>
    <t>-473947716</t>
  </si>
  <si>
    <t>581146113</t>
  </si>
  <si>
    <t xml:space="preserve">Kryt cementobetonový letišť tl 230 mm, beton XF4  C30/37</t>
  </si>
  <si>
    <t>1383288552</t>
  </si>
  <si>
    <t>22</t>
  </si>
  <si>
    <t>599141111</t>
  </si>
  <si>
    <t>Vyplnění spár mezi silničními dílci živičnou zálivkou</t>
  </si>
  <si>
    <t>155887441</t>
  </si>
  <si>
    <t>Úpravy povrchů, podlahy a osazování výplní</t>
  </si>
  <si>
    <t>23</t>
  </si>
  <si>
    <t>631362021</t>
  </si>
  <si>
    <t xml:space="preserve">Výztuž mazanin svařovanými sítěmi Kari -  vč. podložek výšky 30 a 100mm - pro jednotlivé vrstvy sítí</t>
  </si>
  <si>
    <t>-573160811</t>
  </si>
  <si>
    <t>24</t>
  </si>
  <si>
    <t>871355221</t>
  </si>
  <si>
    <t>Kanalizační potrubí z tvrdého PVC jednovrstvé tuhost třídy SN8 DN 200</t>
  </si>
  <si>
    <t>-390087268</t>
  </si>
  <si>
    <t>25</t>
  </si>
  <si>
    <t>871355221...R</t>
  </si>
  <si>
    <t xml:space="preserve">Úprava napojení do stávající šachty   </t>
  </si>
  <si>
    <t>13758748</t>
  </si>
  <si>
    <t>26</t>
  </si>
  <si>
    <t>286117...R</t>
  </si>
  <si>
    <t xml:space="preserve">montážní mazivo KG - 500g   </t>
  </si>
  <si>
    <t>-1122761851</t>
  </si>
  <si>
    <t>27</t>
  </si>
  <si>
    <t>877350310</t>
  </si>
  <si>
    <t>Montáž kolen na kanalizačním potrubí z PP trub hladkých plnostěnných DN 200</t>
  </si>
  <si>
    <t>-144122207</t>
  </si>
  <si>
    <t>28</t>
  </si>
  <si>
    <t>PPL.MKGB20045</t>
  </si>
  <si>
    <t xml:space="preserve">Koleno 45° kanalizační  DN200 PP</t>
  </si>
  <si>
    <t>-402950742</t>
  </si>
  <si>
    <t>29</t>
  </si>
  <si>
    <t>894812041</t>
  </si>
  <si>
    <t>Příplatek k rourám revizní a čistící šachty z PP DN 400 za uříznutí šachtové roury</t>
  </si>
  <si>
    <t>-1299013002</t>
  </si>
  <si>
    <t>30</t>
  </si>
  <si>
    <t>894812315</t>
  </si>
  <si>
    <t>Revizní a čistící šachta z PP typ DN 600/200 šachtové dno průtočné</t>
  </si>
  <si>
    <t>673970906</t>
  </si>
  <si>
    <t>31</t>
  </si>
  <si>
    <t>894812331</t>
  </si>
  <si>
    <t>Revizní a čistící šachta z PP DN 600 šachtová roura korugovaná světlé hloubky 1000 mm</t>
  </si>
  <si>
    <t>1212573423</t>
  </si>
  <si>
    <t>32</t>
  </si>
  <si>
    <t>894812376</t>
  </si>
  <si>
    <t>Revizní a čistící šachta z PP DN 600 poklop litinový pro třídu zatížení D400 s betonovým prstencem</t>
  </si>
  <si>
    <t>1425302049</t>
  </si>
  <si>
    <t>33</t>
  </si>
  <si>
    <t>895941111..R</t>
  </si>
  <si>
    <t xml:space="preserve">Zřízení vpusti kanalizační uliční - předpoklad výměny stávající  </t>
  </si>
  <si>
    <t>1722520290</t>
  </si>
  <si>
    <t>34</t>
  </si>
  <si>
    <t>28661787</t>
  </si>
  <si>
    <t xml:space="preserve">Vpust - litinová DN 400 + koš 40t - předppoklad výměny stávající   </t>
  </si>
  <si>
    <t>-939264656</t>
  </si>
  <si>
    <t>35</t>
  </si>
  <si>
    <t>916131213</t>
  </si>
  <si>
    <t>Osazení silničního obrubníku betonového stojatého s boční opěrou do lože z betonu prostého</t>
  </si>
  <si>
    <t>595962442</t>
  </si>
  <si>
    <t>36</t>
  </si>
  <si>
    <t>BTB.24114</t>
  </si>
  <si>
    <t>obrubník betonový silniční Standard 100x15x25 cm</t>
  </si>
  <si>
    <t>1462686255</t>
  </si>
  <si>
    <t>37</t>
  </si>
  <si>
    <t>916991121</t>
  </si>
  <si>
    <t>Lože pod obrubníky, krajníky nebo obruby z dlažebních kostek z betonu prostého C8/10</t>
  </si>
  <si>
    <t>-470360290</t>
  </si>
  <si>
    <t>38</t>
  </si>
  <si>
    <t>919131121</t>
  </si>
  <si>
    <t>Vyztužení dilatačních spár kluznými trny D 25 mm dl 500 mm s vyvrtáním otvorů ve stávajícím CB krytu</t>
  </si>
  <si>
    <t>140337653</t>
  </si>
  <si>
    <t>39</t>
  </si>
  <si>
    <t>919735123</t>
  </si>
  <si>
    <t>Řezání stávajícího betonového krytu hl do 150 mm</t>
  </si>
  <si>
    <t>2095161079</t>
  </si>
  <si>
    <t>40</t>
  </si>
  <si>
    <t>961044111...R</t>
  </si>
  <si>
    <t xml:space="preserve">Bourání stávající šachty, včetně odvozu a likvidace   </t>
  </si>
  <si>
    <t>-616217424</t>
  </si>
  <si>
    <t>41</t>
  </si>
  <si>
    <t>997013501</t>
  </si>
  <si>
    <t>Odvoz suti a vybouraných hmot na skládku nebo meziskládku do 1 km se složením</t>
  </si>
  <si>
    <t>-548095994</t>
  </si>
  <si>
    <t>42</t>
  </si>
  <si>
    <t>997013509</t>
  </si>
  <si>
    <t>Příplatek k odvozu suti a vybouraných hmot na skládku ZKD 1 km přes 1 km</t>
  </si>
  <si>
    <t>-105953315</t>
  </si>
  <si>
    <t>43</t>
  </si>
  <si>
    <t>997013801</t>
  </si>
  <si>
    <t>Poplatek za uložení na skládce (skládkovné) stavebního odpadu betonového kód odpadu 170 101</t>
  </si>
  <si>
    <t>-1484523970</t>
  </si>
  <si>
    <t>44</t>
  </si>
  <si>
    <t>997223845...R</t>
  </si>
  <si>
    <t>Poplatek za uložení na skládce (skládkovné) odpadu asfaltového</t>
  </si>
  <si>
    <t>1175771232</t>
  </si>
  <si>
    <t>45</t>
  </si>
  <si>
    <t>-1506916454</t>
  </si>
  <si>
    <t>46</t>
  </si>
  <si>
    <t>998276101</t>
  </si>
  <si>
    <t>Přesun hmot pro trubní vedení z trub z plastických hmot otevřený výkop</t>
  </si>
  <si>
    <t>721557650</t>
  </si>
  <si>
    <t>VRN1</t>
  </si>
  <si>
    <t>Průzkumné, geodetické a projektové práce</t>
  </si>
  <si>
    <t>47</t>
  </si>
  <si>
    <t>012002000</t>
  </si>
  <si>
    <t>Geodetické práce</t>
  </si>
  <si>
    <t>267813877</t>
  </si>
  <si>
    <t>48</t>
  </si>
  <si>
    <t>030001000</t>
  </si>
  <si>
    <t>1474747016</t>
  </si>
  <si>
    <t>49</t>
  </si>
  <si>
    <t>-2071091546</t>
  </si>
  <si>
    <t>50</t>
  </si>
  <si>
    <t>313489465</t>
  </si>
  <si>
    <t>51</t>
  </si>
  <si>
    <t>821677291</t>
  </si>
  <si>
    <t>VRN7</t>
  </si>
  <si>
    <t>Provozní vlivy</t>
  </si>
  <si>
    <t>52</t>
  </si>
  <si>
    <t>070001000</t>
  </si>
  <si>
    <t>-1699331254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</si>
</sst>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28">
    <font>
      <sz val="8"/>
      <name val="Arial CE"/>
      <family val="2"/>
    </font>
    <font>
      <sz val="8"/>
      <color rgb="FF969696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8"/>
      <name val="Arial CE"/>
    </font>
    <font>
      <sz val="12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b/>
      <sz val="12"/>
      <color rgb="FF800000"/>
      <name val="Arial CE"/>
    </font>
    <font>
      <sz val="8"/>
      <color rgb="FF960000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228">
    <xf numFmtId="0" fontId="0" fillId="0" borderId="0" xfId="0"/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7" fillId="0" borderId="0" xfId="0" applyFont="1" applyAlignment="1"/>
    <xf numFmtId="0" fontId="8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9" fillId="0" borderId="0" xfId="0" applyFont="1" applyAlignment="1" applyProtection="1">
      <alignment horizontal="left"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0" fillId="0" borderId="0" xfId="0" applyFont="1" applyAlignment="1" applyProtection="1">
      <alignment horizontal="left" vertical="center"/>
    </xf>
    <xf numFmtId="0" fontId="12" fillId="0" borderId="0" xfId="0" applyFont="1" applyAlignment="1">
      <alignment horizontal="left" vertical="top" wrapText="1"/>
    </xf>
    <xf numFmtId="0" fontId="2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top" wrapText="1"/>
    </xf>
    <xf numFmtId="0" fontId="12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0" fillId="2" borderId="0" xfId="0" applyFont="1" applyFill="1" applyAlignment="1" applyProtection="1">
      <alignment horizontal="left" vertical="center"/>
      <protection locked="0"/>
    </xf>
    <xf numFmtId="49" fontId="0" fillId="2" borderId="0" xfId="0" applyNumberFormat="1" applyFont="1" applyFill="1" applyAlignment="1" applyProtection="1">
      <alignment horizontal="left" vertical="center"/>
      <protection locked="0"/>
    </xf>
    <xf numFmtId="49" fontId="0" fillId="0" borderId="0" xfId="0" applyNumberFormat="1" applyFont="1" applyAlignment="1" applyProtection="1">
      <alignment horizontal="left" vertical="center"/>
    </xf>
    <xf numFmtId="0" fontId="0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3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3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right" vertical="center"/>
    </xf>
    <xf numFmtId="4" fontId="12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0" fillId="3" borderId="0" xfId="0" applyFont="1" applyFill="1" applyAlignment="1" applyProtection="1">
      <alignment vertical="center"/>
    </xf>
    <xf numFmtId="0" fontId="3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3" fillId="3" borderId="7" xfId="0" applyFont="1" applyFill="1" applyBorder="1" applyAlignment="1" applyProtection="1">
      <alignment horizontal="center" vertical="center"/>
    </xf>
    <xf numFmtId="0" fontId="3" fillId="3" borderId="7" xfId="0" applyFont="1" applyFill="1" applyBorder="1" applyAlignment="1" applyProtection="1">
      <alignment horizontal="left" vertical="center"/>
    </xf>
    <xf numFmtId="4" fontId="3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vertical="center"/>
    </xf>
    <xf numFmtId="0" fontId="2" fillId="0" borderId="0" xfId="0" applyFont="1" applyAlignment="1" applyProtection="1">
      <alignment horizontal="left" vertical="center" wrapText="1"/>
    </xf>
    <xf numFmtId="0" fontId="2" fillId="0" borderId="3" xfId="0" applyFont="1" applyBorder="1" applyAlignment="1">
      <alignment vertical="center"/>
    </xf>
    <xf numFmtId="0" fontId="14" fillId="0" borderId="0" xfId="0" applyFont="1" applyAlignment="1" applyProtection="1">
      <alignment vertical="center"/>
    </xf>
    <xf numFmtId="165" fontId="0" fillId="0" borderId="0" xfId="0" applyNumberFormat="1" applyFont="1" applyAlignment="1" applyProtection="1">
      <alignment horizontal="left" vertical="center"/>
    </xf>
    <xf numFmtId="0" fontId="0" fillId="0" borderId="0" xfId="0" applyFont="1" applyAlignment="1" applyProtection="1">
      <alignment vertical="center" wrapText="1"/>
    </xf>
    <xf numFmtId="0" fontId="15" fillId="0" borderId="11" xfId="0" applyFont="1" applyBorder="1" applyAlignment="1">
      <alignment horizontal="center" vertical="center"/>
    </xf>
    <xf numFmtId="0" fontId="15" fillId="0" borderId="12" xfId="0" applyFont="1" applyBorder="1" applyAlignment="1">
      <alignment horizontal="left"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1" fillId="0" borderId="14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1" fillId="0" borderId="14" xfId="0" applyFont="1" applyBorder="1" applyAlignment="1" applyProtection="1">
      <alignment horizontal="left" vertical="center"/>
    </xf>
    <xf numFmtId="0" fontId="1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16" fillId="4" borderId="6" xfId="0" applyFont="1" applyFill="1" applyBorder="1" applyAlignment="1" applyProtection="1">
      <alignment horizontal="center" vertical="center"/>
    </xf>
    <xf numFmtId="0" fontId="16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16" fillId="4" borderId="7" xfId="0" applyFont="1" applyFill="1" applyBorder="1" applyAlignment="1" applyProtection="1">
      <alignment horizontal="center" vertical="center"/>
    </xf>
    <xf numFmtId="0" fontId="16" fillId="4" borderId="7" xfId="0" applyFont="1" applyFill="1" applyBorder="1" applyAlignment="1" applyProtection="1">
      <alignment horizontal="right" vertical="center"/>
    </xf>
    <xf numFmtId="0" fontId="16" fillId="4" borderId="8" xfId="0" applyFont="1" applyFill="1" applyBorder="1" applyAlignment="1" applyProtection="1">
      <alignment horizontal="left" vertical="center"/>
    </xf>
    <xf numFmtId="0" fontId="16" fillId="4" borderId="0" xfId="0" applyFont="1" applyFill="1" applyAlignment="1" applyProtection="1">
      <alignment horizontal="center" vertical="center"/>
    </xf>
    <xf numFmtId="0" fontId="17" fillId="0" borderId="16" xfId="0" applyFont="1" applyBorder="1" applyAlignment="1" applyProtection="1">
      <alignment horizontal="center" vertical="center" wrapText="1"/>
    </xf>
    <xf numFmtId="0" fontId="17" fillId="0" borderId="17" xfId="0" applyFont="1" applyBorder="1" applyAlignment="1" applyProtection="1">
      <alignment horizontal="center" vertical="center" wrapText="1"/>
    </xf>
    <xf numFmtId="0" fontId="17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3" fillId="0" borderId="3" xfId="0" applyFont="1" applyBorder="1" applyAlignment="1" applyProtection="1">
      <alignment vertical="center"/>
    </xf>
    <xf numFmtId="0" fontId="18" fillId="0" borderId="0" xfId="0" applyFont="1" applyAlignment="1" applyProtection="1">
      <alignment horizontal="left" vertical="center"/>
    </xf>
    <xf numFmtId="0" fontId="18" fillId="0" borderId="0" xfId="0" applyFont="1" applyAlignment="1" applyProtection="1">
      <alignment vertical="center"/>
    </xf>
    <xf numFmtId="4" fontId="18" fillId="0" borderId="0" xfId="0" applyNumberFormat="1" applyFont="1" applyAlignment="1" applyProtection="1">
      <alignment horizontal="right" vertical="center"/>
    </xf>
    <xf numFmtId="4" fontId="18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3" fillId="0" borderId="3" xfId="0" applyFont="1" applyBorder="1" applyAlignment="1">
      <alignment vertical="center"/>
    </xf>
    <xf numFmtId="4" fontId="15" fillId="0" borderId="14" xfId="0" applyNumberFormat="1" applyFont="1" applyBorder="1" applyAlignment="1" applyProtection="1">
      <alignment vertical="center"/>
    </xf>
    <xf numFmtId="4" fontId="15" fillId="0" borderId="0" xfId="0" applyNumberFormat="1" applyFont="1" applyBorder="1" applyAlignment="1" applyProtection="1">
      <alignment vertical="center"/>
    </xf>
    <xf numFmtId="166" fontId="15" fillId="0" borderId="0" xfId="0" applyNumberFormat="1" applyFont="1" applyBorder="1" applyAlignment="1" applyProtection="1">
      <alignment vertical="center"/>
    </xf>
    <xf numFmtId="4" fontId="15" fillId="0" borderId="15" xfId="0" applyNumberFormat="1" applyFont="1" applyBorder="1" applyAlignment="1" applyProtection="1">
      <alignment vertical="center"/>
    </xf>
    <xf numFmtId="0" fontId="3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20" fillId="0" borderId="0" xfId="1" applyFont="1" applyAlignment="1">
      <alignment horizontal="center" vertical="center"/>
    </xf>
    <xf numFmtId="0" fontId="4" fillId="0" borderId="3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0" fontId="21" fillId="0" borderId="0" xfId="0" applyFont="1" applyAlignment="1" applyProtection="1">
      <alignment horizontal="left" vertical="center" wrapText="1"/>
    </xf>
    <xf numFmtId="0" fontId="22" fillId="0" borderId="0" xfId="0" applyFont="1" applyAlignment="1" applyProtection="1">
      <alignment vertical="center"/>
    </xf>
    <xf numFmtId="4" fontId="22" fillId="0" borderId="0" xfId="0" applyNumberFormat="1" applyFont="1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23" fillId="0" borderId="14" xfId="0" applyNumberFormat="1" applyFont="1" applyBorder="1" applyAlignment="1" applyProtection="1">
      <alignment vertical="center"/>
    </xf>
    <xf numFmtId="4" fontId="23" fillId="0" borderId="0" xfId="0" applyNumberFormat="1" applyFont="1" applyBorder="1" applyAlignment="1" applyProtection="1">
      <alignment vertical="center"/>
    </xf>
    <xf numFmtId="166" fontId="23" fillId="0" borderId="0" xfId="0" applyNumberFormat="1" applyFont="1" applyBorder="1" applyAlignment="1" applyProtection="1">
      <alignment vertical="center"/>
    </xf>
    <xf numFmtId="4" fontId="23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4" fontId="23" fillId="0" borderId="19" xfId="0" applyNumberFormat="1" applyFont="1" applyBorder="1" applyAlignment="1" applyProtection="1">
      <alignment vertical="center"/>
    </xf>
    <xf numFmtId="4" fontId="23" fillId="0" borderId="20" xfId="0" applyNumberFormat="1" applyFont="1" applyBorder="1" applyAlignment="1" applyProtection="1">
      <alignment vertical="center"/>
    </xf>
    <xf numFmtId="166" fontId="23" fillId="0" borderId="20" xfId="0" applyNumberFormat="1" applyFont="1" applyBorder="1" applyAlignment="1" applyProtection="1">
      <alignment vertical="center"/>
    </xf>
    <xf numFmtId="4" fontId="23" fillId="0" borderId="21" xfId="0" applyNumberFormat="1" applyFont="1" applyBorder="1" applyAlignment="1" applyProtection="1">
      <alignment vertical="center"/>
    </xf>
    <xf numFmtId="0" fontId="0" fillId="0" borderId="0" xfId="0" applyProtection="1">
      <protection locked="0"/>
    </xf>
    <xf numFmtId="0" fontId="0" fillId="0" borderId="1" xfId="0" applyBorder="1"/>
    <xf numFmtId="0" fontId="0" fillId="0" borderId="2" xfId="0" applyBorder="1"/>
    <xf numFmtId="0" fontId="0" fillId="0" borderId="2" xfId="0" applyBorder="1" applyProtection="1">
      <protection locked="0"/>
    </xf>
    <xf numFmtId="0" fontId="9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0" xfId="0" applyFont="1" applyAlignment="1" applyProtection="1">
      <alignment vertical="center"/>
      <protection locked="0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 applyProtection="1">
      <alignment horizontal="left" vertical="center"/>
      <protection locked="0"/>
    </xf>
    <xf numFmtId="165" fontId="0" fillId="0" borderId="0" xfId="0" applyNumberFormat="1" applyFont="1" applyAlignment="1">
      <alignment horizontal="left" vertical="center"/>
    </xf>
    <xf numFmtId="0" fontId="0" fillId="0" borderId="3" xfId="0" applyFont="1" applyBorder="1" applyAlignment="1">
      <alignment vertical="center" wrapText="1"/>
    </xf>
    <xf numFmtId="0" fontId="0" fillId="0" borderId="0" xfId="0" applyFont="1" applyAlignment="1">
      <alignment horizontal="left" vertical="center" wrapText="1"/>
    </xf>
    <xf numFmtId="0" fontId="0" fillId="0" borderId="0" xfId="0" applyFont="1" applyAlignment="1" applyProtection="1">
      <alignment vertical="center" wrapText="1"/>
      <protection locked="0"/>
    </xf>
    <xf numFmtId="0" fontId="0" fillId="0" borderId="12" xfId="0" applyFont="1" applyBorder="1" applyAlignment="1" applyProtection="1">
      <alignment vertical="center"/>
      <protection locked="0"/>
    </xf>
    <xf numFmtId="0" fontId="13" fillId="0" borderId="0" xfId="0" applyFont="1" applyAlignment="1">
      <alignment horizontal="left" vertical="center"/>
    </xf>
    <xf numFmtId="4" fontId="18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 applyProtection="1">
      <alignment horizontal="right" vertical="center"/>
      <protection locked="0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 applyProtection="1">
      <alignment horizontal="right" vertical="center"/>
      <protection locked="0"/>
    </xf>
    <xf numFmtId="0" fontId="0" fillId="4" borderId="0" xfId="0" applyFont="1" applyFill="1" applyAlignment="1">
      <alignment vertical="center"/>
    </xf>
    <xf numFmtId="0" fontId="3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3" fillId="4" borderId="7" xfId="0" applyFont="1" applyFill="1" applyBorder="1" applyAlignment="1">
      <alignment horizontal="right" vertical="center"/>
    </xf>
    <xf numFmtId="0" fontId="3" fillId="4" borderId="7" xfId="0" applyFont="1" applyFill="1" applyBorder="1" applyAlignment="1">
      <alignment horizontal="center" vertical="center"/>
    </xf>
    <xf numFmtId="0" fontId="0" fillId="4" borderId="7" xfId="0" applyFont="1" applyFill="1" applyBorder="1" applyAlignment="1" applyProtection="1">
      <alignment vertical="center"/>
      <protection locked="0"/>
    </xf>
    <xf numFmtId="4" fontId="3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0" xfId="0" applyFont="1" applyBorder="1" applyAlignment="1" applyProtection="1">
      <alignment vertical="center"/>
      <protection locked="0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2" xfId="0" applyFont="1" applyBorder="1" applyAlignment="1" applyProtection="1">
      <alignment vertical="center"/>
      <protection locked="0"/>
    </xf>
    <xf numFmtId="0" fontId="1" fillId="0" borderId="0" xfId="0" applyFont="1" applyAlignment="1" applyProtection="1">
      <alignment horizontal="left" vertical="center" wrapText="1"/>
    </xf>
    <xf numFmtId="0" fontId="16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0" fillId="4" borderId="0" xfId="0" applyFont="1" applyFill="1" applyAlignment="1" applyProtection="1">
      <alignment vertical="center"/>
      <protection locked="0"/>
    </xf>
    <xf numFmtId="0" fontId="16" fillId="4" borderId="0" xfId="0" applyFont="1" applyFill="1" applyAlignment="1" applyProtection="1">
      <alignment horizontal="right" vertical="center"/>
    </xf>
    <xf numFmtId="0" fontId="24" fillId="0" borderId="0" xfId="0" applyFont="1" applyAlignment="1" applyProtection="1">
      <alignment horizontal="left" vertical="center"/>
    </xf>
    <xf numFmtId="0" fontId="5" fillId="0" borderId="3" xfId="0" applyFont="1" applyBorder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5" fillId="0" borderId="20" xfId="0" applyFont="1" applyBorder="1" applyAlignment="1" applyProtection="1">
      <alignment horizontal="left" vertical="center"/>
    </xf>
    <xf numFmtId="0" fontId="5" fillId="0" borderId="20" xfId="0" applyFont="1" applyBorder="1" applyAlignment="1" applyProtection="1">
      <alignment vertical="center"/>
    </xf>
    <xf numFmtId="0" fontId="5" fillId="0" borderId="20" xfId="0" applyFont="1" applyBorder="1" applyAlignment="1" applyProtection="1">
      <alignment vertical="center"/>
      <protection locked="0"/>
    </xf>
    <xf numFmtId="4" fontId="5" fillId="0" borderId="20" xfId="0" applyNumberFormat="1" applyFont="1" applyBorder="1" applyAlignment="1" applyProtection="1">
      <alignment vertical="center"/>
    </xf>
    <xf numFmtId="0" fontId="5" fillId="0" borderId="3" xfId="0" applyFont="1" applyBorder="1" applyAlignment="1">
      <alignment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0" fontId="6" fillId="0" borderId="20" xfId="0" applyFont="1" applyBorder="1" applyAlignment="1" applyProtection="1">
      <alignment vertical="center"/>
      <protection locked="0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0" fillId="0" borderId="3" xfId="0" applyFont="1" applyBorder="1" applyAlignment="1" applyProtection="1">
      <alignment horizontal="center" vertical="center" wrapText="1"/>
    </xf>
    <xf numFmtId="0" fontId="16" fillId="4" borderId="16" xfId="0" applyFont="1" applyFill="1" applyBorder="1" applyAlignment="1" applyProtection="1">
      <alignment horizontal="center" vertical="center" wrapText="1"/>
    </xf>
    <xf numFmtId="0" fontId="16" fillId="4" borderId="17" xfId="0" applyFont="1" applyFill="1" applyBorder="1" applyAlignment="1" applyProtection="1">
      <alignment horizontal="center" vertical="center" wrapText="1"/>
    </xf>
    <xf numFmtId="0" fontId="16" fillId="4" borderId="17" xfId="0" applyFont="1" applyFill="1" applyBorder="1" applyAlignment="1" applyProtection="1">
      <alignment horizontal="center" vertical="center" wrapText="1"/>
      <protection locked="0"/>
    </xf>
    <xf numFmtId="0" fontId="16" fillId="4" borderId="18" xfId="0" applyFont="1" applyFill="1" applyBorder="1" applyAlignment="1" applyProtection="1">
      <alignment horizontal="center" vertical="center" wrapText="1"/>
    </xf>
    <xf numFmtId="0" fontId="16" fillId="4" borderId="0" xfId="0" applyFont="1" applyFill="1" applyAlignment="1" applyProtection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4" fontId="18" fillId="0" borderId="0" xfId="0" applyNumberFormat="1" applyFont="1" applyAlignment="1" applyProtection="1"/>
    <xf numFmtId="166" fontId="25" fillId="0" borderId="12" xfId="0" applyNumberFormat="1" applyFont="1" applyBorder="1" applyAlignment="1" applyProtection="1"/>
    <xf numFmtId="166" fontId="25" fillId="0" borderId="13" xfId="0" applyNumberFormat="1" applyFont="1" applyBorder="1" applyAlignment="1" applyProtection="1"/>
    <xf numFmtId="4" fontId="14" fillId="0" borderId="0" xfId="0" applyNumberFormat="1" applyFont="1" applyAlignment="1">
      <alignment vertical="center"/>
    </xf>
    <xf numFmtId="0" fontId="7" fillId="0" borderId="3" xfId="0" applyFont="1" applyBorder="1" applyAlignment="1" applyProtection="1"/>
    <xf numFmtId="0" fontId="7" fillId="0" borderId="0" xfId="0" applyFont="1" applyAlignment="1" applyProtection="1"/>
    <xf numFmtId="0" fontId="7" fillId="0" borderId="0" xfId="0" applyFont="1" applyAlignment="1" applyProtection="1">
      <alignment horizontal="left"/>
    </xf>
    <xf numFmtId="0" fontId="5" fillId="0" borderId="0" xfId="0" applyFont="1" applyAlignment="1" applyProtection="1">
      <alignment horizontal="left"/>
    </xf>
    <xf numFmtId="0" fontId="7" fillId="0" borderId="0" xfId="0" applyFont="1" applyAlignment="1" applyProtection="1">
      <protection locked="0"/>
    </xf>
    <xf numFmtId="4" fontId="5" fillId="0" borderId="0" xfId="0" applyNumberFormat="1" applyFont="1" applyAlignment="1" applyProtection="1"/>
    <xf numFmtId="0" fontId="7" fillId="0" borderId="3" xfId="0" applyFont="1" applyBorder="1" applyAlignment="1"/>
    <xf numFmtId="0" fontId="7" fillId="0" borderId="14" xfId="0" applyFont="1" applyBorder="1" applyAlignment="1" applyProtection="1"/>
    <xf numFmtId="0" fontId="7" fillId="0" borderId="0" xfId="0" applyFont="1" applyBorder="1" applyAlignment="1" applyProtection="1"/>
    <xf numFmtId="166" fontId="7" fillId="0" borderId="0" xfId="0" applyNumberFormat="1" applyFont="1" applyBorder="1" applyAlignment="1" applyProtection="1"/>
    <xf numFmtId="166" fontId="7" fillId="0" borderId="15" xfId="0" applyNumberFormat="1" applyFont="1" applyBorder="1" applyAlignment="1" applyProtection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4" fontId="7" fillId="0" borderId="0" xfId="0" applyNumberFormat="1" applyFont="1" applyAlignment="1">
      <alignment vertical="center"/>
    </xf>
    <xf numFmtId="0" fontId="6" fillId="0" borderId="0" xfId="0" applyFont="1" applyAlignment="1" applyProtection="1">
      <alignment horizontal="left"/>
    </xf>
    <xf numFmtId="4" fontId="6" fillId="0" borderId="0" xfId="0" applyNumberFormat="1" applyFont="1" applyAlignment="1" applyProtection="1"/>
    <xf numFmtId="0" fontId="0" fillId="0" borderId="22" xfId="0" applyFont="1" applyBorder="1" applyAlignment="1" applyProtection="1">
      <alignment horizontal="center" vertical="center"/>
    </xf>
    <xf numFmtId="49" fontId="0" fillId="0" borderId="22" xfId="0" applyNumberFormat="1" applyFont="1" applyBorder="1" applyAlignment="1" applyProtection="1">
      <alignment horizontal="left" vertical="center" wrapText="1"/>
    </xf>
    <xf numFmtId="0" fontId="0" fillId="0" borderId="22" xfId="0" applyFont="1" applyBorder="1" applyAlignment="1" applyProtection="1">
      <alignment horizontal="left" vertical="center" wrapText="1"/>
    </xf>
    <xf numFmtId="0" fontId="0" fillId="0" borderId="22" xfId="0" applyFont="1" applyBorder="1" applyAlignment="1" applyProtection="1">
      <alignment horizontal="center" vertical="center" wrapText="1"/>
    </xf>
    <xf numFmtId="167" fontId="0" fillId="0" borderId="22" xfId="0" applyNumberFormat="1" applyFont="1" applyBorder="1" applyAlignment="1" applyProtection="1">
      <alignment vertical="center"/>
    </xf>
    <xf numFmtId="4" fontId="0" fillId="2" borderId="22" xfId="0" applyNumberFormat="1" applyFont="1" applyFill="1" applyBorder="1" applyAlignment="1" applyProtection="1">
      <alignment vertical="center"/>
      <protection locked="0"/>
    </xf>
    <xf numFmtId="4" fontId="0" fillId="0" borderId="22" xfId="0" applyNumberFormat="1" applyFont="1" applyBorder="1" applyAlignment="1" applyProtection="1">
      <alignment vertical="center"/>
    </xf>
    <xf numFmtId="0" fontId="1" fillId="2" borderId="14" xfId="0" applyFont="1" applyFill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center" vertical="center"/>
    </xf>
    <xf numFmtId="166" fontId="1" fillId="0" borderId="0" xfId="0" applyNumberFormat="1" applyFont="1" applyBorder="1" applyAlignment="1" applyProtection="1">
      <alignment vertical="center"/>
    </xf>
    <xf numFmtId="166" fontId="1" fillId="0" borderId="15" xfId="0" applyNumberFormat="1" applyFont="1" applyBorder="1" applyAlignment="1" applyProtection="1">
      <alignment vertical="center"/>
    </xf>
    <xf numFmtId="4" fontId="0" fillId="0" borderId="0" xfId="0" applyNumberFormat="1" applyFont="1" applyAlignment="1">
      <alignment vertical="center"/>
    </xf>
    <xf numFmtId="0" fontId="1" fillId="2" borderId="19" xfId="0" applyFont="1" applyFill="1" applyBorder="1" applyAlignment="1" applyProtection="1">
      <alignment horizontal="left" vertical="center"/>
      <protection locked="0"/>
    </xf>
    <xf numFmtId="0" fontId="1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1" fillId="0" borderId="20" xfId="0" applyNumberFormat="1" applyFont="1" applyBorder="1" applyAlignment="1" applyProtection="1">
      <alignment vertical="center"/>
    </xf>
    <xf numFmtId="166" fontId="1" fillId="0" borderId="21" xfId="0" applyNumberFormat="1" applyFont="1" applyBorder="1" applyAlignment="1" applyProtection="1">
      <alignment vertical="center"/>
    </xf>
    <xf numFmtId="0" fontId="26" fillId="0" borderId="22" xfId="0" applyFont="1" applyBorder="1" applyAlignment="1" applyProtection="1">
      <alignment horizontal="center" vertical="center"/>
    </xf>
    <xf numFmtId="49" fontId="26" fillId="0" borderId="22" xfId="0" applyNumberFormat="1" applyFont="1" applyBorder="1" applyAlignment="1" applyProtection="1">
      <alignment horizontal="left" vertical="center" wrapText="1"/>
    </xf>
    <xf numFmtId="0" fontId="26" fillId="0" borderId="22" xfId="0" applyFont="1" applyBorder="1" applyAlignment="1" applyProtection="1">
      <alignment horizontal="left" vertical="center" wrapText="1"/>
    </xf>
    <xf numFmtId="0" fontId="26" fillId="0" borderId="22" xfId="0" applyFont="1" applyBorder="1" applyAlignment="1" applyProtection="1">
      <alignment horizontal="center" vertical="center" wrapText="1"/>
    </xf>
    <xf numFmtId="167" fontId="26" fillId="0" borderId="22" xfId="0" applyNumberFormat="1" applyFont="1" applyBorder="1" applyAlignment="1" applyProtection="1">
      <alignment vertical="center"/>
    </xf>
    <xf numFmtId="4" fontId="26" fillId="2" borderId="22" xfId="0" applyNumberFormat="1" applyFont="1" applyFill="1" applyBorder="1" applyAlignment="1" applyProtection="1">
      <alignment vertical="center"/>
      <protection locked="0"/>
    </xf>
    <xf numFmtId="4" fontId="26" fillId="0" borderId="22" xfId="0" applyNumberFormat="1" applyFont="1" applyBorder="1" applyAlignment="1" applyProtection="1">
      <alignment vertical="center"/>
    </xf>
    <xf numFmtId="0" fontId="26" fillId="0" borderId="3" xfId="0" applyFont="1" applyBorder="1" applyAlignment="1">
      <alignment vertical="center"/>
    </xf>
    <xf numFmtId="0" fontId="26" fillId="2" borderId="14" xfId="0" applyFont="1" applyFill="1" applyBorder="1" applyAlignment="1" applyProtection="1">
      <alignment horizontal="left" vertical="center"/>
      <protection locked="0"/>
    </xf>
    <xf numFmtId="0" fontId="26" fillId="0" borderId="0" xfId="0" applyFont="1" applyBorder="1" applyAlignment="1" applyProtection="1">
      <alignment horizontal="center"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styles" Target="styles.xml" /><Relationship Id="rId5" Type="http://schemas.openxmlformats.org/officeDocument/2006/relationships/theme" Target="theme/theme1.xml" /><Relationship Id="rId6" Type="http://schemas.openxmlformats.org/officeDocument/2006/relationships/calcChain" Target="calcChain.xml" /><Relationship Id="rId7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" customWidth="1"/>
    <col min="2" max="2" width="1.67" customWidth="1"/>
    <col min="3" max="3" width="4.17" customWidth="1"/>
    <col min="4" max="4" width="2.67" customWidth="1"/>
    <col min="5" max="5" width="2.67" customWidth="1"/>
    <col min="6" max="6" width="2.67" customWidth="1"/>
    <col min="7" max="7" width="2.67" customWidth="1"/>
    <col min="8" max="8" width="2.67" customWidth="1"/>
    <col min="9" max="9" width="2.67" customWidth="1"/>
    <col min="10" max="10" width="2.67" customWidth="1"/>
    <col min="11" max="11" width="2.67" customWidth="1"/>
    <col min="12" max="12" width="2.67" customWidth="1"/>
    <col min="13" max="13" width="2.67" customWidth="1"/>
    <col min="14" max="14" width="2.67" customWidth="1"/>
    <col min="15" max="15" width="2.67" customWidth="1"/>
    <col min="16" max="16" width="2.67" customWidth="1"/>
    <col min="17" max="17" width="2.67" customWidth="1"/>
    <col min="18" max="18" width="2.67" customWidth="1"/>
    <col min="19" max="19" width="2.67" customWidth="1"/>
    <col min="20" max="20" width="2.67" customWidth="1"/>
    <col min="21" max="21" width="2.67" customWidth="1"/>
    <col min="22" max="22" width="2.67" customWidth="1"/>
    <col min="23" max="23" width="2.67" customWidth="1"/>
    <col min="24" max="24" width="2.67" customWidth="1"/>
    <col min="25" max="25" width="2.67" customWidth="1"/>
    <col min="26" max="26" width="2.67" customWidth="1"/>
    <col min="27" max="27" width="2.67" customWidth="1"/>
    <col min="28" max="28" width="2.67" customWidth="1"/>
    <col min="29" max="29" width="2.67" customWidth="1"/>
    <col min="30" max="30" width="2.67" customWidth="1"/>
    <col min="31" max="31" width="2.67" customWidth="1"/>
    <col min="32" max="32" width="2.67" customWidth="1"/>
    <col min="33" max="33" width="2.67" customWidth="1"/>
    <col min="34" max="34" width="3.33" customWidth="1"/>
    <col min="35" max="35" width="31.67" customWidth="1"/>
    <col min="36" max="36" width="2.5" customWidth="1"/>
    <col min="37" max="37" width="2.5" customWidth="1"/>
    <col min="38" max="38" width="8.33" customWidth="1"/>
    <col min="39" max="39" width="3.33" customWidth="1"/>
    <col min="40" max="40" width="13.33" customWidth="1"/>
    <col min="41" max="41" width="7.5" customWidth="1"/>
    <col min="42" max="42" width="4.17" customWidth="1"/>
    <col min="43" max="43" width="15.67" hidden="1" customWidth="1"/>
    <col min="44" max="44" width="13.67" customWidth="1"/>
    <col min="45" max="45" width="25.83" hidden="1" customWidth="1"/>
    <col min="46" max="46" width="25.83" hidden="1" customWidth="1"/>
    <col min="47" max="47" width="25.83" hidden="1" customWidth="1"/>
    <col min="48" max="48" width="21.67" hidden="1" customWidth="1"/>
    <col min="49" max="49" width="21.67" hidden="1" customWidth="1"/>
    <col min="50" max="50" width="25" hidden="1" customWidth="1"/>
    <col min="51" max="51" width="25" hidden="1" customWidth="1"/>
    <col min="52" max="52" width="21.67" hidden="1" customWidth="1"/>
    <col min="53" max="53" width="19.17" hidden="1" customWidth="1"/>
    <col min="54" max="54" width="25" hidden="1" customWidth="1"/>
    <col min="55" max="55" width="21.67" hidden="1" customWidth="1"/>
    <col min="56" max="56" width="19.17" hidden="1" customWidth="1"/>
    <col min="57" max="57" width="66.5" customWidth="1"/>
    <col min="71" max="71" width="9.33" hidden="1"/>
    <col min="72" max="72" width="9.33" hidden="1"/>
    <col min="73" max="73" width="9.33" hidden="1"/>
    <col min="74" max="74" width="9.33" hidden="1"/>
    <col min="75" max="75" width="9.33" hidden="1"/>
    <col min="76" max="76" width="9.33" hidden="1"/>
    <col min="77" max="77" width="9.33" hidden="1"/>
    <col min="78" max="78" width="9.33" hidden="1"/>
    <col min="79" max="79" width="9.33" hidden="1"/>
    <col min="80" max="80" width="9.33" hidden="1"/>
    <col min="81" max="81" width="9.33" hidden="1"/>
    <col min="82" max="82" width="9.33" hidden="1"/>
    <col min="83" max="83" width="9.33" hidden="1"/>
    <col min="84" max="84" width="9.33" hidden="1"/>
    <col min="85" max="85" width="9.33" hidden="1"/>
    <col min="86" max="86" width="9.33" hidden="1"/>
    <col min="87" max="87" width="9.33" hidden="1"/>
    <col min="88" max="88" width="9.33" hidden="1"/>
    <col min="89" max="89" width="9.33" hidden="1"/>
    <col min="90" max="90" width="9.33" hidden="1"/>
    <col min="91" max="91" width="9.33" hidden="1"/>
  </cols>
  <sheetData>
    <row r="1">
      <c r="A1" s="11" t="s">
        <v>0</v>
      </c>
      <c r="AZ1" s="11" t="s">
        <v>1</v>
      </c>
      <c r="BA1" s="11" t="s">
        <v>2</v>
      </c>
      <c r="BB1" s="11" t="s">
        <v>3</v>
      </c>
      <c r="BT1" s="11" t="s">
        <v>4</v>
      </c>
      <c r="BU1" s="11" t="s">
        <v>4</v>
      </c>
      <c r="BV1" s="11" t="s">
        <v>5</v>
      </c>
    </row>
    <row r="2" ht="36.96" customHeight="1">
      <c r="AR2"/>
      <c r="BS2" s="12" t="s">
        <v>6</v>
      </c>
      <c r="BT2" s="12" t="s">
        <v>7</v>
      </c>
    </row>
    <row r="3" ht="6.96" customHeight="1">
      <c r="B3" s="13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5"/>
      <c r="BS3" s="12" t="s">
        <v>6</v>
      </c>
      <c r="BT3" s="12" t="s">
        <v>8</v>
      </c>
    </row>
    <row r="4" ht="24.96" customHeight="1">
      <c r="B4" s="16"/>
      <c r="C4" s="17"/>
      <c r="D4" s="18" t="s">
        <v>9</v>
      </c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5"/>
      <c r="AS4" s="19" t="s">
        <v>10</v>
      </c>
      <c r="BE4" s="20" t="s">
        <v>11</v>
      </c>
      <c r="BS4" s="12" t="s">
        <v>12</v>
      </c>
    </row>
    <row r="5" ht="12" customHeight="1">
      <c r="B5" s="16"/>
      <c r="C5" s="17"/>
      <c r="D5" s="21" t="s">
        <v>13</v>
      </c>
      <c r="E5" s="17"/>
      <c r="F5" s="17"/>
      <c r="G5" s="17"/>
      <c r="H5" s="17"/>
      <c r="I5" s="17"/>
      <c r="J5" s="17"/>
      <c r="K5" s="22" t="s">
        <v>14</v>
      </c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5"/>
      <c r="BE5" s="23" t="s">
        <v>15</v>
      </c>
      <c r="BS5" s="12" t="s">
        <v>6</v>
      </c>
    </row>
    <row r="6" ht="36.96" customHeight="1">
      <c r="B6" s="16"/>
      <c r="C6" s="17"/>
      <c r="D6" s="24" t="s">
        <v>16</v>
      </c>
      <c r="E6" s="17"/>
      <c r="F6" s="17"/>
      <c r="G6" s="17"/>
      <c r="H6" s="17"/>
      <c r="I6" s="17"/>
      <c r="J6" s="17"/>
      <c r="K6" s="25" t="s">
        <v>17</v>
      </c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5"/>
      <c r="BE6" s="26"/>
      <c r="BS6" s="12" t="s">
        <v>6</v>
      </c>
    </row>
    <row r="7" ht="12" customHeight="1">
      <c r="B7" s="16"/>
      <c r="C7" s="17"/>
      <c r="D7" s="27" t="s">
        <v>18</v>
      </c>
      <c r="E7" s="17"/>
      <c r="F7" s="17"/>
      <c r="G7" s="17"/>
      <c r="H7" s="17"/>
      <c r="I7" s="17"/>
      <c r="J7" s="17"/>
      <c r="K7" s="22" t="s">
        <v>1</v>
      </c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27" t="s">
        <v>19</v>
      </c>
      <c r="AL7" s="17"/>
      <c r="AM7" s="17"/>
      <c r="AN7" s="22" t="s">
        <v>1</v>
      </c>
      <c r="AO7" s="17"/>
      <c r="AP7" s="17"/>
      <c r="AQ7" s="17"/>
      <c r="AR7" s="15"/>
      <c r="BE7" s="26"/>
      <c r="BS7" s="12" t="s">
        <v>6</v>
      </c>
    </row>
    <row r="8" ht="12" customHeight="1">
      <c r="B8" s="16"/>
      <c r="C8" s="17"/>
      <c r="D8" s="27" t="s">
        <v>20</v>
      </c>
      <c r="E8" s="17"/>
      <c r="F8" s="17"/>
      <c r="G8" s="17"/>
      <c r="H8" s="17"/>
      <c r="I8" s="17"/>
      <c r="J8" s="17"/>
      <c r="K8" s="22" t="s">
        <v>21</v>
      </c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27" t="s">
        <v>22</v>
      </c>
      <c r="AL8" s="17"/>
      <c r="AM8" s="17"/>
      <c r="AN8" s="28" t="s">
        <v>23</v>
      </c>
      <c r="AO8" s="17"/>
      <c r="AP8" s="17"/>
      <c r="AQ8" s="17"/>
      <c r="AR8" s="15"/>
      <c r="BE8" s="26"/>
      <c r="BS8" s="12" t="s">
        <v>6</v>
      </c>
    </row>
    <row r="9" ht="14.4" customHeight="1">
      <c r="B9" s="16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5"/>
      <c r="BE9" s="26"/>
      <c r="BS9" s="12" t="s">
        <v>6</v>
      </c>
    </row>
    <row r="10" ht="12" customHeight="1">
      <c r="B10" s="16"/>
      <c r="C10" s="17"/>
      <c r="D10" s="27" t="s">
        <v>24</v>
      </c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27" t="s">
        <v>25</v>
      </c>
      <c r="AL10" s="17"/>
      <c r="AM10" s="17"/>
      <c r="AN10" s="22" t="s">
        <v>1</v>
      </c>
      <c r="AO10" s="17"/>
      <c r="AP10" s="17"/>
      <c r="AQ10" s="17"/>
      <c r="AR10" s="15"/>
      <c r="BE10" s="26"/>
      <c r="BS10" s="12" t="s">
        <v>6</v>
      </c>
    </row>
    <row r="11" ht="18.48" customHeight="1">
      <c r="B11" s="16"/>
      <c r="C11" s="17"/>
      <c r="D11" s="17"/>
      <c r="E11" s="22" t="s">
        <v>21</v>
      </c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27" t="s">
        <v>26</v>
      </c>
      <c r="AL11" s="17"/>
      <c r="AM11" s="17"/>
      <c r="AN11" s="22" t="s">
        <v>1</v>
      </c>
      <c r="AO11" s="17"/>
      <c r="AP11" s="17"/>
      <c r="AQ11" s="17"/>
      <c r="AR11" s="15"/>
      <c r="BE11" s="26"/>
      <c r="BS11" s="12" t="s">
        <v>6</v>
      </c>
    </row>
    <row r="12" ht="6.96" customHeight="1">
      <c r="B12" s="16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5"/>
      <c r="BE12" s="26"/>
      <c r="BS12" s="12" t="s">
        <v>6</v>
      </c>
    </row>
    <row r="13" ht="12" customHeight="1">
      <c r="B13" s="16"/>
      <c r="C13" s="17"/>
      <c r="D13" s="27" t="s">
        <v>27</v>
      </c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27" t="s">
        <v>25</v>
      </c>
      <c r="AL13" s="17"/>
      <c r="AM13" s="17"/>
      <c r="AN13" s="29" t="s">
        <v>28</v>
      </c>
      <c r="AO13" s="17"/>
      <c r="AP13" s="17"/>
      <c r="AQ13" s="17"/>
      <c r="AR13" s="15"/>
      <c r="BE13" s="26"/>
      <c r="BS13" s="12" t="s">
        <v>6</v>
      </c>
    </row>
    <row r="14">
      <c r="B14" s="16"/>
      <c r="C14" s="17"/>
      <c r="D14" s="17"/>
      <c r="E14" s="29" t="s">
        <v>28</v>
      </c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0"/>
      <c r="AJ14" s="30"/>
      <c r="AK14" s="27" t="s">
        <v>26</v>
      </c>
      <c r="AL14" s="17"/>
      <c r="AM14" s="17"/>
      <c r="AN14" s="29" t="s">
        <v>28</v>
      </c>
      <c r="AO14" s="17"/>
      <c r="AP14" s="17"/>
      <c r="AQ14" s="17"/>
      <c r="AR14" s="15"/>
      <c r="BE14" s="26"/>
      <c r="BS14" s="12" t="s">
        <v>6</v>
      </c>
    </row>
    <row r="15" ht="6.96" customHeight="1">
      <c r="B15" s="16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5"/>
      <c r="BE15" s="26"/>
      <c r="BS15" s="12" t="s">
        <v>4</v>
      </c>
    </row>
    <row r="16" ht="12" customHeight="1">
      <c r="B16" s="16"/>
      <c r="C16" s="17"/>
      <c r="D16" s="27" t="s">
        <v>29</v>
      </c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27" t="s">
        <v>25</v>
      </c>
      <c r="AL16" s="17"/>
      <c r="AM16" s="17"/>
      <c r="AN16" s="22" t="s">
        <v>1</v>
      </c>
      <c r="AO16" s="17"/>
      <c r="AP16" s="17"/>
      <c r="AQ16" s="17"/>
      <c r="AR16" s="15"/>
      <c r="BE16" s="26"/>
      <c r="BS16" s="12" t="s">
        <v>4</v>
      </c>
    </row>
    <row r="17" ht="18.48" customHeight="1">
      <c r="B17" s="16"/>
      <c r="C17" s="17"/>
      <c r="D17" s="17"/>
      <c r="E17" s="22" t="s">
        <v>21</v>
      </c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27" t="s">
        <v>26</v>
      </c>
      <c r="AL17" s="17"/>
      <c r="AM17" s="17"/>
      <c r="AN17" s="22" t="s">
        <v>1</v>
      </c>
      <c r="AO17" s="17"/>
      <c r="AP17" s="17"/>
      <c r="AQ17" s="17"/>
      <c r="AR17" s="15"/>
      <c r="BE17" s="26"/>
      <c r="BS17" s="12" t="s">
        <v>30</v>
      </c>
    </row>
    <row r="18" ht="6.96" customHeight="1"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5"/>
      <c r="BE18" s="26"/>
      <c r="BS18" s="12" t="s">
        <v>6</v>
      </c>
    </row>
    <row r="19" ht="12" customHeight="1">
      <c r="B19" s="16"/>
      <c r="C19" s="17"/>
      <c r="D19" s="27" t="s">
        <v>31</v>
      </c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27" t="s">
        <v>25</v>
      </c>
      <c r="AL19" s="17"/>
      <c r="AM19" s="17"/>
      <c r="AN19" s="22" t="s">
        <v>1</v>
      </c>
      <c r="AO19" s="17"/>
      <c r="AP19" s="17"/>
      <c r="AQ19" s="17"/>
      <c r="AR19" s="15"/>
      <c r="BE19" s="26"/>
      <c r="BS19" s="12" t="s">
        <v>6</v>
      </c>
    </row>
    <row r="20" ht="18.48" customHeight="1">
      <c r="B20" s="16"/>
      <c r="C20" s="17"/>
      <c r="D20" s="17"/>
      <c r="E20" s="22" t="s">
        <v>21</v>
      </c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27" t="s">
        <v>26</v>
      </c>
      <c r="AL20" s="17"/>
      <c r="AM20" s="17"/>
      <c r="AN20" s="22" t="s">
        <v>1</v>
      </c>
      <c r="AO20" s="17"/>
      <c r="AP20" s="17"/>
      <c r="AQ20" s="17"/>
      <c r="AR20" s="15"/>
      <c r="BE20" s="26"/>
      <c r="BS20" s="12" t="s">
        <v>30</v>
      </c>
    </row>
    <row r="21" ht="6.96" customHeight="1"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5"/>
      <c r="BE21" s="26"/>
    </row>
    <row r="22" ht="12" customHeight="1">
      <c r="B22" s="16"/>
      <c r="C22" s="17"/>
      <c r="D22" s="27" t="s">
        <v>32</v>
      </c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5"/>
      <c r="BE22" s="26"/>
    </row>
    <row r="23" ht="45" customHeight="1">
      <c r="B23" s="16"/>
      <c r="C23" s="17"/>
      <c r="D23" s="17"/>
      <c r="E23" s="31" t="s">
        <v>33</v>
      </c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31"/>
      <c r="AL23" s="31"/>
      <c r="AM23" s="31"/>
      <c r="AN23" s="31"/>
      <c r="AO23" s="17"/>
      <c r="AP23" s="17"/>
      <c r="AQ23" s="17"/>
      <c r="AR23" s="15"/>
      <c r="BE23" s="26"/>
    </row>
    <row r="24" ht="6.96" customHeight="1">
      <c r="B24" s="16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5"/>
      <c r="BE24" s="26"/>
    </row>
    <row r="25" ht="6.96" customHeight="1">
      <c r="B25" s="16"/>
      <c r="C25" s="17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P25" s="17"/>
      <c r="AQ25" s="17"/>
      <c r="AR25" s="15"/>
      <c r="BE25" s="26"/>
    </row>
    <row r="26" s="1" customFormat="1" ht="25.92" customHeight="1">
      <c r="B26" s="33"/>
      <c r="C26" s="34"/>
      <c r="D26" s="35" t="s">
        <v>34</v>
      </c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7">
        <f>ROUND(AG54,2)</f>
        <v>0</v>
      </c>
      <c r="AL26" s="36"/>
      <c r="AM26" s="36"/>
      <c r="AN26" s="36"/>
      <c r="AO26" s="36"/>
      <c r="AP26" s="34"/>
      <c r="AQ26" s="34"/>
      <c r="AR26" s="38"/>
      <c r="BE26" s="26"/>
    </row>
    <row r="27" s="1" customFormat="1" ht="6.96" customHeight="1">
      <c r="B27" s="33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  <c r="AP27" s="34"/>
      <c r="AQ27" s="34"/>
      <c r="AR27" s="38"/>
      <c r="BE27" s="26"/>
    </row>
    <row r="28" s="1" customFormat="1">
      <c r="B28" s="33"/>
      <c r="C28" s="34"/>
      <c r="D28" s="34"/>
      <c r="E28" s="34"/>
      <c r="F28" s="34"/>
      <c r="G28" s="34"/>
      <c r="H28" s="34"/>
      <c r="I28" s="34"/>
      <c r="J28" s="34"/>
      <c r="K28" s="34"/>
      <c r="L28" s="39" t="s">
        <v>35</v>
      </c>
      <c r="M28" s="39"/>
      <c r="N28" s="39"/>
      <c r="O28" s="39"/>
      <c r="P28" s="39"/>
      <c r="Q28" s="34"/>
      <c r="R28" s="34"/>
      <c r="S28" s="34"/>
      <c r="T28" s="34"/>
      <c r="U28" s="34"/>
      <c r="V28" s="34"/>
      <c r="W28" s="39" t="s">
        <v>36</v>
      </c>
      <c r="X28" s="39"/>
      <c r="Y28" s="39"/>
      <c r="Z28" s="39"/>
      <c r="AA28" s="39"/>
      <c r="AB28" s="39"/>
      <c r="AC28" s="39"/>
      <c r="AD28" s="39"/>
      <c r="AE28" s="39"/>
      <c r="AF28" s="34"/>
      <c r="AG28" s="34"/>
      <c r="AH28" s="34"/>
      <c r="AI28" s="34"/>
      <c r="AJ28" s="34"/>
      <c r="AK28" s="39" t="s">
        <v>37</v>
      </c>
      <c r="AL28" s="39"/>
      <c r="AM28" s="39"/>
      <c r="AN28" s="39"/>
      <c r="AO28" s="39"/>
      <c r="AP28" s="34"/>
      <c r="AQ28" s="34"/>
      <c r="AR28" s="38"/>
      <c r="BE28" s="26"/>
    </row>
    <row r="29" s="2" customFormat="1" ht="14.4" customHeight="1">
      <c r="B29" s="40"/>
      <c r="C29" s="41"/>
      <c r="D29" s="27" t="s">
        <v>38</v>
      </c>
      <c r="E29" s="41"/>
      <c r="F29" s="27" t="s">
        <v>39</v>
      </c>
      <c r="G29" s="41"/>
      <c r="H29" s="41"/>
      <c r="I29" s="41"/>
      <c r="J29" s="41"/>
      <c r="K29" s="41"/>
      <c r="L29" s="42">
        <v>0.20999999999999999</v>
      </c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3">
        <f>ROUND(AZ54, 2)</f>
        <v>0</v>
      </c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43">
        <f>ROUND(AV54, 2)</f>
        <v>0</v>
      </c>
      <c r="AL29" s="41"/>
      <c r="AM29" s="41"/>
      <c r="AN29" s="41"/>
      <c r="AO29" s="41"/>
      <c r="AP29" s="41"/>
      <c r="AQ29" s="41"/>
      <c r="AR29" s="44"/>
      <c r="BE29" s="26"/>
    </row>
    <row r="30" s="2" customFormat="1" ht="14.4" customHeight="1">
      <c r="B30" s="40"/>
      <c r="C30" s="41"/>
      <c r="D30" s="41"/>
      <c r="E30" s="41"/>
      <c r="F30" s="27" t="s">
        <v>40</v>
      </c>
      <c r="G30" s="41"/>
      <c r="H30" s="41"/>
      <c r="I30" s="41"/>
      <c r="J30" s="41"/>
      <c r="K30" s="41"/>
      <c r="L30" s="42">
        <v>0.14999999999999999</v>
      </c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3">
        <f>ROUND(BA54, 2)</f>
        <v>0</v>
      </c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43">
        <f>ROUND(AW54, 2)</f>
        <v>0</v>
      </c>
      <c r="AL30" s="41"/>
      <c r="AM30" s="41"/>
      <c r="AN30" s="41"/>
      <c r="AO30" s="41"/>
      <c r="AP30" s="41"/>
      <c r="AQ30" s="41"/>
      <c r="AR30" s="44"/>
      <c r="BE30" s="26"/>
    </row>
    <row r="31" hidden="1" s="2" customFormat="1" ht="14.4" customHeight="1">
      <c r="B31" s="40"/>
      <c r="C31" s="41"/>
      <c r="D31" s="41"/>
      <c r="E31" s="41"/>
      <c r="F31" s="27" t="s">
        <v>41</v>
      </c>
      <c r="G31" s="41"/>
      <c r="H31" s="41"/>
      <c r="I31" s="41"/>
      <c r="J31" s="41"/>
      <c r="K31" s="41"/>
      <c r="L31" s="42">
        <v>0.20999999999999999</v>
      </c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3">
        <f>ROUND(BB54, 2)</f>
        <v>0</v>
      </c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3">
        <v>0</v>
      </c>
      <c r="AL31" s="41"/>
      <c r="AM31" s="41"/>
      <c r="AN31" s="41"/>
      <c r="AO31" s="41"/>
      <c r="AP31" s="41"/>
      <c r="AQ31" s="41"/>
      <c r="AR31" s="44"/>
      <c r="BE31" s="26"/>
    </row>
    <row r="32" hidden="1" s="2" customFormat="1" ht="14.4" customHeight="1">
      <c r="B32" s="40"/>
      <c r="C32" s="41"/>
      <c r="D32" s="41"/>
      <c r="E32" s="41"/>
      <c r="F32" s="27" t="s">
        <v>42</v>
      </c>
      <c r="G32" s="41"/>
      <c r="H32" s="41"/>
      <c r="I32" s="41"/>
      <c r="J32" s="41"/>
      <c r="K32" s="41"/>
      <c r="L32" s="42">
        <v>0.14999999999999999</v>
      </c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3">
        <f>ROUND(BC54, 2)</f>
        <v>0</v>
      </c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1"/>
      <c r="AK32" s="43">
        <v>0</v>
      </c>
      <c r="AL32" s="41"/>
      <c r="AM32" s="41"/>
      <c r="AN32" s="41"/>
      <c r="AO32" s="41"/>
      <c r="AP32" s="41"/>
      <c r="AQ32" s="41"/>
      <c r="AR32" s="44"/>
      <c r="BE32" s="26"/>
    </row>
    <row r="33" hidden="1" s="2" customFormat="1" ht="14.4" customHeight="1">
      <c r="B33" s="40"/>
      <c r="C33" s="41"/>
      <c r="D33" s="41"/>
      <c r="E33" s="41"/>
      <c r="F33" s="27" t="s">
        <v>43</v>
      </c>
      <c r="G33" s="41"/>
      <c r="H33" s="41"/>
      <c r="I33" s="41"/>
      <c r="J33" s="41"/>
      <c r="K33" s="41"/>
      <c r="L33" s="42">
        <v>0</v>
      </c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3">
        <f>ROUND(BD54, 2)</f>
        <v>0</v>
      </c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1"/>
      <c r="AK33" s="43">
        <v>0</v>
      </c>
      <c r="AL33" s="41"/>
      <c r="AM33" s="41"/>
      <c r="AN33" s="41"/>
      <c r="AO33" s="41"/>
      <c r="AP33" s="41"/>
      <c r="AQ33" s="41"/>
      <c r="AR33" s="44"/>
      <c r="BE33" s="26"/>
    </row>
    <row r="34" s="1" customFormat="1" ht="6.96" customHeight="1">
      <c r="B34" s="33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4"/>
      <c r="AR34" s="38"/>
      <c r="BE34" s="26"/>
    </row>
    <row r="35" s="1" customFormat="1" ht="25.92" customHeight="1">
      <c r="B35" s="33"/>
      <c r="C35" s="45"/>
      <c r="D35" s="46" t="s">
        <v>44</v>
      </c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8" t="s">
        <v>45</v>
      </c>
      <c r="U35" s="47"/>
      <c r="V35" s="47"/>
      <c r="W35" s="47"/>
      <c r="X35" s="49" t="s">
        <v>46</v>
      </c>
      <c r="Y35" s="47"/>
      <c r="Z35" s="47"/>
      <c r="AA35" s="47"/>
      <c r="AB35" s="47"/>
      <c r="AC35" s="47"/>
      <c r="AD35" s="47"/>
      <c r="AE35" s="47"/>
      <c r="AF35" s="47"/>
      <c r="AG35" s="47"/>
      <c r="AH35" s="47"/>
      <c r="AI35" s="47"/>
      <c r="AJ35" s="47"/>
      <c r="AK35" s="50">
        <f>SUM(AK26:AK33)</f>
        <v>0</v>
      </c>
      <c r="AL35" s="47"/>
      <c r="AM35" s="47"/>
      <c r="AN35" s="47"/>
      <c r="AO35" s="51"/>
      <c r="AP35" s="45"/>
      <c r="AQ35" s="45"/>
      <c r="AR35" s="38"/>
    </row>
    <row r="36" s="1" customFormat="1" ht="6.96" customHeight="1">
      <c r="B36" s="33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8"/>
    </row>
    <row r="37" s="1" customFormat="1" ht="6.96" customHeight="1">
      <c r="B37" s="52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53"/>
      <c r="U37" s="53"/>
      <c r="V37" s="53"/>
      <c r="W37" s="53"/>
      <c r="X37" s="53"/>
      <c r="Y37" s="53"/>
      <c r="Z37" s="53"/>
      <c r="AA37" s="53"/>
      <c r="AB37" s="53"/>
      <c r="AC37" s="53"/>
      <c r="AD37" s="53"/>
      <c r="AE37" s="53"/>
      <c r="AF37" s="53"/>
      <c r="AG37" s="53"/>
      <c r="AH37" s="53"/>
      <c r="AI37" s="53"/>
      <c r="AJ37" s="53"/>
      <c r="AK37" s="53"/>
      <c r="AL37" s="53"/>
      <c r="AM37" s="53"/>
      <c r="AN37" s="53"/>
      <c r="AO37" s="53"/>
      <c r="AP37" s="53"/>
      <c r="AQ37" s="53"/>
      <c r="AR37" s="38"/>
    </row>
    <row r="41" s="1" customFormat="1" ht="6.96" customHeight="1">
      <c r="B41" s="54"/>
      <c r="C41" s="55"/>
      <c r="D41" s="55"/>
      <c r="E41" s="55"/>
      <c r="F41" s="55"/>
      <c r="G41" s="55"/>
      <c r="H41" s="55"/>
      <c r="I41" s="55"/>
      <c r="J41" s="55"/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  <c r="AA41" s="55"/>
      <c r="AB41" s="55"/>
      <c r="AC41" s="55"/>
      <c r="AD41" s="55"/>
      <c r="AE41" s="55"/>
      <c r="AF41" s="55"/>
      <c r="AG41" s="55"/>
      <c r="AH41" s="55"/>
      <c r="AI41" s="55"/>
      <c r="AJ41" s="55"/>
      <c r="AK41" s="55"/>
      <c r="AL41" s="55"/>
      <c r="AM41" s="55"/>
      <c r="AN41" s="55"/>
      <c r="AO41" s="55"/>
      <c r="AP41" s="55"/>
      <c r="AQ41" s="55"/>
      <c r="AR41" s="38"/>
    </row>
    <row r="42" s="1" customFormat="1" ht="24.96" customHeight="1">
      <c r="B42" s="33"/>
      <c r="C42" s="18" t="s">
        <v>47</v>
      </c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  <c r="AP42" s="34"/>
      <c r="AQ42" s="34"/>
      <c r="AR42" s="38"/>
    </row>
    <row r="43" s="1" customFormat="1" ht="6.96" customHeight="1">
      <c r="B43" s="33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  <c r="AP43" s="34"/>
      <c r="AQ43" s="34"/>
      <c r="AR43" s="38"/>
    </row>
    <row r="44" s="1" customFormat="1" ht="12" customHeight="1">
      <c r="B44" s="33"/>
      <c r="C44" s="27" t="s">
        <v>13</v>
      </c>
      <c r="D44" s="34"/>
      <c r="E44" s="34"/>
      <c r="F44" s="34"/>
      <c r="G44" s="34"/>
      <c r="H44" s="34"/>
      <c r="I44" s="34"/>
      <c r="J44" s="34"/>
      <c r="K44" s="34"/>
      <c r="L44" s="34" t="str">
        <f>K5</f>
        <v>TSM-MO</v>
      </c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  <c r="AP44" s="34"/>
      <c r="AQ44" s="34"/>
      <c r="AR44" s="38"/>
    </row>
    <row r="45" s="3" customFormat="1" ht="36.96" customHeight="1">
      <c r="B45" s="56"/>
      <c r="C45" s="57" t="s">
        <v>16</v>
      </c>
      <c r="D45" s="58"/>
      <c r="E45" s="58"/>
      <c r="F45" s="58"/>
      <c r="G45" s="58"/>
      <c r="H45" s="58"/>
      <c r="I45" s="58"/>
      <c r="J45" s="58"/>
      <c r="K45" s="58"/>
      <c r="L45" s="59" t="str">
        <f>K6</f>
        <v>Oprava komunikací Hranečník</v>
      </c>
      <c r="M45" s="58"/>
      <c r="N45" s="58"/>
      <c r="O45" s="58"/>
      <c r="P45" s="58"/>
      <c r="Q45" s="58"/>
      <c r="R45" s="58"/>
      <c r="S45" s="58"/>
      <c r="T45" s="58"/>
      <c r="U45" s="58"/>
      <c r="V45" s="58"/>
      <c r="W45" s="58"/>
      <c r="X45" s="58"/>
      <c r="Y45" s="58"/>
      <c r="Z45" s="58"/>
      <c r="AA45" s="58"/>
      <c r="AB45" s="58"/>
      <c r="AC45" s="58"/>
      <c r="AD45" s="58"/>
      <c r="AE45" s="58"/>
      <c r="AF45" s="58"/>
      <c r="AG45" s="58"/>
      <c r="AH45" s="58"/>
      <c r="AI45" s="58"/>
      <c r="AJ45" s="58"/>
      <c r="AK45" s="58"/>
      <c r="AL45" s="58"/>
      <c r="AM45" s="58"/>
      <c r="AN45" s="58"/>
      <c r="AO45" s="58"/>
      <c r="AP45" s="58"/>
      <c r="AQ45" s="58"/>
      <c r="AR45" s="60"/>
    </row>
    <row r="46" s="1" customFormat="1" ht="6.96" customHeight="1">
      <c r="B46" s="33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  <c r="AP46" s="34"/>
      <c r="AQ46" s="34"/>
      <c r="AR46" s="38"/>
    </row>
    <row r="47" s="1" customFormat="1" ht="12" customHeight="1">
      <c r="B47" s="33"/>
      <c r="C47" s="27" t="s">
        <v>20</v>
      </c>
      <c r="D47" s="34"/>
      <c r="E47" s="34"/>
      <c r="F47" s="34"/>
      <c r="G47" s="34"/>
      <c r="H47" s="34"/>
      <c r="I47" s="34"/>
      <c r="J47" s="34"/>
      <c r="K47" s="34"/>
      <c r="L47" s="61" t="str">
        <f>IF(K8="","",K8)</f>
        <v xml:space="preserve"> </v>
      </c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27" t="s">
        <v>22</v>
      </c>
      <c r="AJ47" s="34"/>
      <c r="AK47" s="34"/>
      <c r="AL47" s="34"/>
      <c r="AM47" s="62" t="str">
        <f>IF(AN8= "","",AN8)</f>
        <v>21. 6. 2019</v>
      </c>
      <c r="AN47" s="62"/>
      <c r="AO47" s="34"/>
      <c r="AP47" s="34"/>
      <c r="AQ47" s="34"/>
      <c r="AR47" s="38"/>
    </row>
    <row r="48" s="1" customFormat="1" ht="6.96" customHeight="1">
      <c r="B48" s="33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  <c r="AP48" s="34"/>
      <c r="AQ48" s="34"/>
      <c r="AR48" s="38"/>
    </row>
    <row r="49" s="1" customFormat="1" ht="13.65" customHeight="1">
      <c r="B49" s="33"/>
      <c r="C49" s="27" t="s">
        <v>24</v>
      </c>
      <c r="D49" s="34"/>
      <c r="E49" s="34"/>
      <c r="F49" s="34"/>
      <c r="G49" s="34"/>
      <c r="H49" s="34"/>
      <c r="I49" s="34"/>
      <c r="J49" s="34"/>
      <c r="K49" s="34"/>
      <c r="L49" s="34" t="str">
        <f>IF(E11= "","",E11)</f>
        <v xml:space="preserve"> </v>
      </c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27" t="s">
        <v>29</v>
      </c>
      <c r="AJ49" s="34"/>
      <c r="AK49" s="34"/>
      <c r="AL49" s="34"/>
      <c r="AM49" s="63" t="str">
        <f>IF(E17="","",E17)</f>
        <v xml:space="preserve"> </v>
      </c>
      <c r="AN49" s="34"/>
      <c r="AO49" s="34"/>
      <c r="AP49" s="34"/>
      <c r="AQ49" s="34"/>
      <c r="AR49" s="38"/>
      <c r="AS49" s="64" t="s">
        <v>48</v>
      </c>
      <c r="AT49" s="65"/>
      <c r="AU49" s="66"/>
      <c r="AV49" s="66"/>
      <c r="AW49" s="66"/>
      <c r="AX49" s="66"/>
      <c r="AY49" s="66"/>
      <c r="AZ49" s="66"/>
      <c r="BA49" s="66"/>
      <c r="BB49" s="66"/>
      <c r="BC49" s="66"/>
      <c r="BD49" s="67"/>
    </row>
    <row r="50" s="1" customFormat="1" ht="13.65" customHeight="1">
      <c r="B50" s="33"/>
      <c r="C50" s="27" t="s">
        <v>27</v>
      </c>
      <c r="D50" s="34"/>
      <c r="E50" s="34"/>
      <c r="F50" s="34"/>
      <c r="G50" s="34"/>
      <c r="H50" s="34"/>
      <c r="I50" s="34"/>
      <c r="J50" s="34"/>
      <c r="K50" s="34"/>
      <c r="L50" s="34" t="str">
        <f>IF(E14= "Vyplň údaj","",E14)</f>
        <v/>
      </c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27" t="s">
        <v>31</v>
      </c>
      <c r="AJ50" s="34"/>
      <c r="AK50" s="34"/>
      <c r="AL50" s="34"/>
      <c r="AM50" s="63" t="str">
        <f>IF(E20="","",E20)</f>
        <v xml:space="preserve"> </v>
      </c>
      <c r="AN50" s="34"/>
      <c r="AO50" s="34"/>
      <c r="AP50" s="34"/>
      <c r="AQ50" s="34"/>
      <c r="AR50" s="38"/>
      <c r="AS50" s="68"/>
      <c r="AT50" s="69"/>
      <c r="AU50" s="70"/>
      <c r="AV50" s="70"/>
      <c r="AW50" s="70"/>
      <c r="AX50" s="70"/>
      <c r="AY50" s="70"/>
      <c r="AZ50" s="70"/>
      <c r="BA50" s="70"/>
      <c r="BB50" s="70"/>
      <c r="BC50" s="70"/>
      <c r="BD50" s="71"/>
    </row>
    <row r="51" s="1" customFormat="1" ht="10.8" customHeight="1">
      <c r="B51" s="33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  <c r="AP51" s="34"/>
      <c r="AQ51" s="34"/>
      <c r="AR51" s="38"/>
      <c r="AS51" s="72"/>
      <c r="AT51" s="73"/>
      <c r="AU51" s="74"/>
      <c r="AV51" s="74"/>
      <c r="AW51" s="74"/>
      <c r="AX51" s="74"/>
      <c r="AY51" s="74"/>
      <c r="AZ51" s="74"/>
      <c r="BA51" s="74"/>
      <c r="BB51" s="74"/>
      <c r="BC51" s="74"/>
      <c r="BD51" s="75"/>
    </row>
    <row r="52" s="1" customFormat="1" ht="29.28" customHeight="1">
      <c r="B52" s="33"/>
      <c r="C52" s="76" t="s">
        <v>49</v>
      </c>
      <c r="D52" s="77"/>
      <c r="E52" s="77"/>
      <c r="F52" s="77"/>
      <c r="G52" s="77"/>
      <c r="H52" s="78"/>
      <c r="I52" s="79" t="s">
        <v>50</v>
      </c>
      <c r="J52" s="77"/>
      <c r="K52" s="77"/>
      <c r="L52" s="77"/>
      <c r="M52" s="77"/>
      <c r="N52" s="77"/>
      <c r="O52" s="77"/>
      <c r="P52" s="77"/>
      <c r="Q52" s="77"/>
      <c r="R52" s="77"/>
      <c r="S52" s="77"/>
      <c r="T52" s="77"/>
      <c r="U52" s="77"/>
      <c r="V52" s="77"/>
      <c r="W52" s="77"/>
      <c r="X52" s="77"/>
      <c r="Y52" s="77"/>
      <c r="Z52" s="77"/>
      <c r="AA52" s="77"/>
      <c r="AB52" s="77"/>
      <c r="AC52" s="77"/>
      <c r="AD52" s="77"/>
      <c r="AE52" s="77"/>
      <c r="AF52" s="77"/>
      <c r="AG52" s="80" t="s">
        <v>51</v>
      </c>
      <c r="AH52" s="77"/>
      <c r="AI52" s="77"/>
      <c r="AJ52" s="77"/>
      <c r="AK52" s="77"/>
      <c r="AL52" s="77"/>
      <c r="AM52" s="77"/>
      <c r="AN52" s="79" t="s">
        <v>52</v>
      </c>
      <c r="AO52" s="77"/>
      <c r="AP52" s="81"/>
      <c r="AQ52" s="82" t="s">
        <v>53</v>
      </c>
      <c r="AR52" s="38"/>
      <c r="AS52" s="83" t="s">
        <v>54</v>
      </c>
      <c r="AT52" s="84" t="s">
        <v>55</v>
      </c>
      <c r="AU52" s="84" t="s">
        <v>56</v>
      </c>
      <c r="AV52" s="84" t="s">
        <v>57</v>
      </c>
      <c r="AW52" s="84" t="s">
        <v>58</v>
      </c>
      <c r="AX52" s="84" t="s">
        <v>59</v>
      </c>
      <c r="AY52" s="84" t="s">
        <v>60</v>
      </c>
      <c r="AZ52" s="84" t="s">
        <v>61</v>
      </c>
      <c r="BA52" s="84" t="s">
        <v>62</v>
      </c>
      <c r="BB52" s="84" t="s">
        <v>63</v>
      </c>
      <c r="BC52" s="84" t="s">
        <v>64</v>
      </c>
      <c r="BD52" s="85" t="s">
        <v>65</v>
      </c>
    </row>
    <row r="53" s="1" customFormat="1" ht="10.8" customHeight="1">
      <c r="B53" s="33"/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  <c r="AP53" s="34"/>
      <c r="AQ53" s="34"/>
      <c r="AR53" s="38"/>
      <c r="AS53" s="86"/>
      <c r="AT53" s="87"/>
      <c r="AU53" s="87"/>
      <c r="AV53" s="87"/>
      <c r="AW53" s="87"/>
      <c r="AX53" s="87"/>
      <c r="AY53" s="87"/>
      <c r="AZ53" s="87"/>
      <c r="BA53" s="87"/>
      <c r="BB53" s="87"/>
      <c r="BC53" s="87"/>
      <c r="BD53" s="88"/>
    </row>
    <row r="54" s="4" customFormat="1" ht="32.4" customHeight="1">
      <c r="B54" s="89"/>
      <c r="C54" s="90" t="s">
        <v>66</v>
      </c>
      <c r="D54" s="91"/>
      <c r="E54" s="91"/>
      <c r="F54" s="91"/>
      <c r="G54" s="91"/>
      <c r="H54" s="91"/>
      <c r="I54" s="91"/>
      <c r="J54" s="91"/>
      <c r="K54" s="91"/>
      <c r="L54" s="91"/>
      <c r="M54" s="91"/>
      <c r="N54" s="91"/>
      <c r="O54" s="91"/>
      <c r="P54" s="91"/>
      <c r="Q54" s="91"/>
      <c r="R54" s="91"/>
      <c r="S54" s="91"/>
      <c r="T54" s="91"/>
      <c r="U54" s="91"/>
      <c r="V54" s="91"/>
      <c r="W54" s="91"/>
      <c r="X54" s="91"/>
      <c r="Y54" s="91"/>
      <c r="Z54" s="91"/>
      <c r="AA54" s="91"/>
      <c r="AB54" s="91"/>
      <c r="AC54" s="91"/>
      <c r="AD54" s="91"/>
      <c r="AE54" s="91"/>
      <c r="AF54" s="91"/>
      <c r="AG54" s="92">
        <f>ROUND(SUM(AG55:AG56),2)</f>
        <v>0</v>
      </c>
      <c r="AH54" s="92"/>
      <c r="AI54" s="92"/>
      <c r="AJ54" s="92"/>
      <c r="AK54" s="92"/>
      <c r="AL54" s="92"/>
      <c r="AM54" s="92"/>
      <c r="AN54" s="93">
        <f>SUM(AG54,AT54)</f>
        <v>0</v>
      </c>
      <c r="AO54" s="93"/>
      <c r="AP54" s="93"/>
      <c r="AQ54" s="94" t="s">
        <v>1</v>
      </c>
      <c r="AR54" s="95"/>
      <c r="AS54" s="96">
        <f>ROUND(SUM(AS55:AS56),2)</f>
        <v>0</v>
      </c>
      <c r="AT54" s="97">
        <f>ROUND(SUM(AV54:AW54),2)</f>
        <v>0</v>
      </c>
      <c r="AU54" s="98">
        <f>ROUND(SUM(AU55:AU56),5)</f>
        <v>0</v>
      </c>
      <c r="AV54" s="97">
        <f>ROUND(AZ54*L29,2)</f>
        <v>0</v>
      </c>
      <c r="AW54" s="97">
        <f>ROUND(BA54*L30,2)</f>
        <v>0</v>
      </c>
      <c r="AX54" s="97">
        <f>ROUND(BB54*L29,2)</f>
        <v>0</v>
      </c>
      <c r="AY54" s="97">
        <f>ROUND(BC54*L30,2)</f>
        <v>0</v>
      </c>
      <c r="AZ54" s="97">
        <f>ROUND(SUM(AZ55:AZ56),2)</f>
        <v>0</v>
      </c>
      <c r="BA54" s="97">
        <f>ROUND(SUM(BA55:BA56),2)</f>
        <v>0</v>
      </c>
      <c r="BB54" s="97">
        <f>ROUND(SUM(BB55:BB56),2)</f>
        <v>0</v>
      </c>
      <c r="BC54" s="97">
        <f>ROUND(SUM(BC55:BC56),2)</f>
        <v>0</v>
      </c>
      <c r="BD54" s="99">
        <f>ROUND(SUM(BD55:BD56),2)</f>
        <v>0</v>
      </c>
      <c r="BS54" s="100" t="s">
        <v>67</v>
      </c>
      <c r="BT54" s="100" t="s">
        <v>68</v>
      </c>
      <c r="BU54" s="101" t="s">
        <v>69</v>
      </c>
      <c r="BV54" s="100" t="s">
        <v>70</v>
      </c>
      <c r="BW54" s="100" t="s">
        <v>5</v>
      </c>
      <c r="BX54" s="100" t="s">
        <v>71</v>
      </c>
      <c r="CL54" s="100" t="s">
        <v>1</v>
      </c>
    </row>
    <row r="55" s="5" customFormat="1" ht="16.5" customHeight="1">
      <c r="A55" s="102" t="s">
        <v>72</v>
      </c>
      <c r="B55" s="103"/>
      <c r="C55" s="104"/>
      <c r="D55" s="105" t="s">
        <v>73</v>
      </c>
      <c r="E55" s="105"/>
      <c r="F55" s="105"/>
      <c r="G55" s="105"/>
      <c r="H55" s="105"/>
      <c r="I55" s="106"/>
      <c r="J55" s="105" t="s">
        <v>74</v>
      </c>
      <c r="K55" s="105"/>
      <c r="L55" s="105"/>
      <c r="M55" s="105"/>
      <c r="N55" s="105"/>
      <c r="O55" s="105"/>
      <c r="P55" s="105"/>
      <c r="Q55" s="105"/>
      <c r="R55" s="105"/>
      <c r="S55" s="105"/>
      <c r="T55" s="105"/>
      <c r="U55" s="105"/>
      <c r="V55" s="105"/>
      <c r="W55" s="105"/>
      <c r="X55" s="105"/>
      <c r="Y55" s="105"/>
      <c r="Z55" s="105"/>
      <c r="AA55" s="105"/>
      <c r="AB55" s="105"/>
      <c r="AC55" s="105"/>
      <c r="AD55" s="105"/>
      <c r="AE55" s="105"/>
      <c r="AF55" s="105"/>
      <c r="AG55" s="107">
        <f>'1 - Příjezdová komunikace...'!J30</f>
        <v>0</v>
      </c>
      <c r="AH55" s="106"/>
      <c r="AI55" s="106"/>
      <c r="AJ55" s="106"/>
      <c r="AK55" s="106"/>
      <c r="AL55" s="106"/>
      <c r="AM55" s="106"/>
      <c r="AN55" s="107">
        <f>SUM(AG55,AT55)</f>
        <v>0</v>
      </c>
      <c r="AO55" s="106"/>
      <c r="AP55" s="106"/>
      <c r="AQ55" s="108" t="s">
        <v>75</v>
      </c>
      <c r="AR55" s="109"/>
      <c r="AS55" s="110">
        <v>0</v>
      </c>
      <c r="AT55" s="111">
        <f>ROUND(SUM(AV55:AW55),2)</f>
        <v>0</v>
      </c>
      <c r="AU55" s="112">
        <f>'1 - Příjezdová komunikace...'!P89</f>
        <v>0</v>
      </c>
      <c r="AV55" s="111">
        <f>'1 - Příjezdová komunikace...'!J33</f>
        <v>0</v>
      </c>
      <c r="AW55" s="111">
        <f>'1 - Příjezdová komunikace...'!J34</f>
        <v>0</v>
      </c>
      <c r="AX55" s="111">
        <f>'1 - Příjezdová komunikace...'!J35</f>
        <v>0</v>
      </c>
      <c r="AY55" s="111">
        <f>'1 - Příjezdová komunikace...'!J36</f>
        <v>0</v>
      </c>
      <c r="AZ55" s="111">
        <f>'1 - Příjezdová komunikace...'!F33</f>
        <v>0</v>
      </c>
      <c r="BA55" s="111">
        <f>'1 - Příjezdová komunikace...'!F34</f>
        <v>0</v>
      </c>
      <c r="BB55" s="111">
        <f>'1 - Příjezdová komunikace...'!F35</f>
        <v>0</v>
      </c>
      <c r="BC55" s="111">
        <f>'1 - Příjezdová komunikace...'!F36</f>
        <v>0</v>
      </c>
      <c r="BD55" s="113">
        <f>'1 - Příjezdová komunikace...'!F37</f>
        <v>0</v>
      </c>
      <c r="BT55" s="114" t="s">
        <v>73</v>
      </c>
      <c r="BV55" s="114" t="s">
        <v>70</v>
      </c>
      <c r="BW55" s="114" t="s">
        <v>76</v>
      </c>
      <c r="BX55" s="114" t="s">
        <v>5</v>
      </c>
      <c r="CL55" s="114" t="s">
        <v>1</v>
      </c>
      <c r="CM55" s="114" t="s">
        <v>77</v>
      </c>
    </row>
    <row r="56" s="5" customFormat="1" ht="16.5" customHeight="1">
      <c r="A56" s="102" t="s">
        <v>72</v>
      </c>
      <c r="B56" s="103"/>
      <c r="C56" s="104"/>
      <c r="D56" s="105" t="s">
        <v>77</v>
      </c>
      <c r="E56" s="105"/>
      <c r="F56" s="105"/>
      <c r="G56" s="105"/>
      <c r="H56" s="105"/>
      <c r="I56" s="106"/>
      <c r="J56" s="105" t="s">
        <v>78</v>
      </c>
      <c r="K56" s="105"/>
      <c r="L56" s="105"/>
      <c r="M56" s="105"/>
      <c r="N56" s="105"/>
      <c r="O56" s="105"/>
      <c r="P56" s="105"/>
      <c r="Q56" s="105"/>
      <c r="R56" s="105"/>
      <c r="S56" s="105"/>
      <c r="T56" s="105"/>
      <c r="U56" s="105"/>
      <c r="V56" s="105"/>
      <c r="W56" s="105"/>
      <c r="X56" s="105"/>
      <c r="Y56" s="105"/>
      <c r="Z56" s="105"/>
      <c r="AA56" s="105"/>
      <c r="AB56" s="105"/>
      <c r="AC56" s="105"/>
      <c r="AD56" s="105"/>
      <c r="AE56" s="105"/>
      <c r="AF56" s="105"/>
      <c r="AG56" s="107">
        <f>'2 - Nájezdový oblouk v ar...'!J30</f>
        <v>0</v>
      </c>
      <c r="AH56" s="106"/>
      <c r="AI56" s="106"/>
      <c r="AJ56" s="106"/>
      <c r="AK56" s="106"/>
      <c r="AL56" s="106"/>
      <c r="AM56" s="106"/>
      <c r="AN56" s="107">
        <f>SUM(AG56,AT56)</f>
        <v>0</v>
      </c>
      <c r="AO56" s="106"/>
      <c r="AP56" s="106"/>
      <c r="AQ56" s="108" t="s">
        <v>75</v>
      </c>
      <c r="AR56" s="109"/>
      <c r="AS56" s="115">
        <v>0</v>
      </c>
      <c r="AT56" s="116">
        <f>ROUND(SUM(AV56:AW56),2)</f>
        <v>0</v>
      </c>
      <c r="AU56" s="117">
        <f>'2 - Nájezdový oblouk v ar...'!P94</f>
        <v>0</v>
      </c>
      <c r="AV56" s="116">
        <f>'2 - Nájezdový oblouk v ar...'!J33</f>
        <v>0</v>
      </c>
      <c r="AW56" s="116">
        <f>'2 - Nájezdový oblouk v ar...'!J34</f>
        <v>0</v>
      </c>
      <c r="AX56" s="116">
        <f>'2 - Nájezdový oblouk v ar...'!J35</f>
        <v>0</v>
      </c>
      <c r="AY56" s="116">
        <f>'2 - Nájezdový oblouk v ar...'!J36</f>
        <v>0</v>
      </c>
      <c r="AZ56" s="116">
        <f>'2 - Nájezdový oblouk v ar...'!F33</f>
        <v>0</v>
      </c>
      <c r="BA56" s="116">
        <f>'2 - Nájezdový oblouk v ar...'!F34</f>
        <v>0</v>
      </c>
      <c r="BB56" s="116">
        <f>'2 - Nájezdový oblouk v ar...'!F35</f>
        <v>0</v>
      </c>
      <c r="BC56" s="116">
        <f>'2 - Nájezdový oblouk v ar...'!F36</f>
        <v>0</v>
      </c>
      <c r="BD56" s="118">
        <f>'2 - Nájezdový oblouk v ar...'!F37</f>
        <v>0</v>
      </c>
      <c r="BT56" s="114" t="s">
        <v>73</v>
      </c>
      <c r="BV56" s="114" t="s">
        <v>70</v>
      </c>
      <c r="BW56" s="114" t="s">
        <v>79</v>
      </c>
      <c r="BX56" s="114" t="s">
        <v>5</v>
      </c>
      <c r="CL56" s="114" t="s">
        <v>1</v>
      </c>
      <c r="CM56" s="114" t="s">
        <v>77</v>
      </c>
    </row>
    <row r="57" s="1" customFormat="1" ht="30" customHeight="1">
      <c r="B57" s="33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  <c r="AP57" s="34"/>
      <c r="AQ57" s="34"/>
      <c r="AR57" s="38"/>
    </row>
    <row r="58" s="1" customFormat="1" ht="6.96" customHeight="1">
      <c r="B58" s="52"/>
      <c r="C58" s="53"/>
      <c r="D58" s="53"/>
      <c r="E58" s="53"/>
      <c r="F58" s="53"/>
      <c r="G58" s="53"/>
      <c r="H58" s="53"/>
      <c r="I58" s="53"/>
      <c r="J58" s="53"/>
      <c r="K58" s="53"/>
      <c r="L58" s="53"/>
      <c r="M58" s="53"/>
      <c r="N58" s="53"/>
      <c r="O58" s="53"/>
      <c r="P58" s="53"/>
      <c r="Q58" s="53"/>
      <c r="R58" s="53"/>
      <c r="S58" s="53"/>
      <c r="T58" s="53"/>
      <c r="U58" s="53"/>
      <c r="V58" s="53"/>
      <c r="W58" s="53"/>
      <c r="X58" s="53"/>
      <c r="Y58" s="53"/>
      <c r="Z58" s="53"/>
      <c r="AA58" s="53"/>
      <c r="AB58" s="53"/>
      <c r="AC58" s="53"/>
      <c r="AD58" s="53"/>
      <c r="AE58" s="53"/>
      <c r="AF58" s="53"/>
      <c r="AG58" s="53"/>
      <c r="AH58" s="53"/>
      <c r="AI58" s="53"/>
      <c r="AJ58" s="53"/>
      <c r="AK58" s="53"/>
      <c r="AL58" s="53"/>
      <c r="AM58" s="53"/>
      <c r="AN58" s="53"/>
      <c r="AO58" s="53"/>
      <c r="AP58" s="53"/>
      <c r="AQ58" s="53"/>
      <c r="AR58" s="38"/>
    </row>
  </sheetData>
  <sheetProtection sheet="1" formatColumns="0" formatRows="0" objects="1" scenarios="1" spinCount="100000" saltValue="5VD77fBg/70s07DPNspa0EMEP8LVHmOX8jwjCx/FnXraRNGapSWxMEmY1c9Ub8C+aS/O76FUHJDayYVSDiYUWg==" hashValue="1N7idxXazEAblxF5nPhgrK/XjC0u9Ty/jl/+cOaSYmKaaq77VPaczbLpMc6nuK/XSr8jGXpWL/SPXiNDAOXYAw==" algorithmName="SHA-512" password="CC35"/>
  <mergeCells count="46">
    <mergeCell ref="W31:AE31"/>
    <mergeCell ref="BE5:BE34"/>
    <mergeCell ref="AK26:AO26"/>
    <mergeCell ref="W29:AE29"/>
    <mergeCell ref="AK29:AO29"/>
    <mergeCell ref="W30:AE30"/>
    <mergeCell ref="AK30:AO30"/>
    <mergeCell ref="AK31:AO31"/>
    <mergeCell ref="W32:AE32"/>
    <mergeCell ref="AK32:AO32"/>
    <mergeCell ref="W33:AE33"/>
    <mergeCell ref="AK33:AO33"/>
    <mergeCell ref="X35:AB35"/>
    <mergeCell ref="AK35:AO35"/>
    <mergeCell ref="AR2:BE2"/>
    <mergeCell ref="AS49:AT51"/>
    <mergeCell ref="AM50:AP50"/>
    <mergeCell ref="L45:AO45"/>
    <mergeCell ref="AM47:AN47"/>
    <mergeCell ref="AM49:AP49"/>
    <mergeCell ref="K5:AO5"/>
    <mergeCell ref="K6:AO6"/>
    <mergeCell ref="E14:AJ14"/>
    <mergeCell ref="E23:AN23"/>
    <mergeCell ref="L28:P28"/>
    <mergeCell ref="W28:AE28"/>
    <mergeCell ref="AK28:AO28"/>
    <mergeCell ref="L29:P29"/>
    <mergeCell ref="L30:P30"/>
    <mergeCell ref="L31:P31"/>
    <mergeCell ref="L32:P32"/>
    <mergeCell ref="L33:P33"/>
    <mergeCell ref="C52:G52"/>
    <mergeCell ref="I52:AF52"/>
    <mergeCell ref="AG52:AM52"/>
    <mergeCell ref="AN52:AP52"/>
    <mergeCell ref="AN55:AP55"/>
    <mergeCell ref="AG55:AM55"/>
    <mergeCell ref="D55:H55"/>
    <mergeCell ref="J55:AF55"/>
    <mergeCell ref="AN56:AP56"/>
    <mergeCell ref="AG56:AM56"/>
    <mergeCell ref="D56:H56"/>
    <mergeCell ref="J56:AF56"/>
    <mergeCell ref="AG54:AM54"/>
    <mergeCell ref="AN54:AP54"/>
  </mergeCells>
  <hyperlinks>
    <hyperlink ref="A55" location="'1 - Příjezdová komunikace...'!C2" display="/"/>
    <hyperlink ref="A56" location="'2 - Nájezdový oblouk v ar...'!C2" display="/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" customWidth="1"/>
    <col min="2" max="2" width="1.67" customWidth="1"/>
    <col min="3" max="3" width="4.17" customWidth="1"/>
    <col min="4" max="4" width="4.33" customWidth="1"/>
    <col min="5" max="5" width="17.17" customWidth="1"/>
    <col min="6" max="6" width="100.83" customWidth="1"/>
    <col min="7" max="7" width="8.67" customWidth="1"/>
    <col min="8" max="8" width="11.17" customWidth="1"/>
    <col min="9" max="9" width="14.17" style="119" customWidth="1"/>
    <col min="10" max="10" width="23.5" customWidth="1"/>
    <col min="11" max="11" width="15.5" hidden="1" customWidth="1"/>
    <col min="12" max="12" width="9.33" customWidth="1"/>
    <col min="13" max="13" width="10.83" hidden="1" customWidth="1"/>
    <col min="14" max="14" width="9.33" hidden="1"/>
    <col min="15" max="15" width="14.17" hidden="1" customWidth="1"/>
    <col min="16" max="16" width="14.17" hidden="1" customWidth="1"/>
    <col min="17" max="17" width="14.17" hidden="1" customWidth="1"/>
    <col min="18" max="18" width="14.17" hidden="1" customWidth="1"/>
    <col min="19" max="19" width="14.17" hidden="1" customWidth="1"/>
    <col min="20" max="20" width="14.17" hidden="1" customWidth="1"/>
    <col min="21" max="21" width="16.33" hidden="1" customWidth="1"/>
    <col min="22" max="22" width="12.33" customWidth="1"/>
    <col min="23" max="23" width="16.33" customWidth="1"/>
    <col min="24" max="24" width="12.33" customWidth="1"/>
    <col min="25" max="25" width="15" customWidth="1"/>
    <col min="26" max="26" width="11" customWidth="1"/>
    <col min="27" max="27" width="15" customWidth="1"/>
    <col min="28" max="28" width="16.33" customWidth="1"/>
    <col min="29" max="29" width="11" customWidth="1"/>
    <col min="30" max="30" width="15" customWidth="1"/>
    <col min="31" max="31" width="16.33" customWidth="1"/>
    <col min="44" max="44" width="9.33" hidden="1"/>
    <col min="45" max="45" width="9.33" hidden="1"/>
    <col min="46" max="46" width="9.33" hidden="1"/>
    <col min="47" max="47" width="9.33" hidden="1"/>
    <col min="48" max="48" width="9.33" hidden="1"/>
    <col min="49" max="49" width="9.33" hidden="1"/>
    <col min="50" max="50" width="9.33" hidden="1"/>
    <col min="51" max="51" width="9.33" hidden="1"/>
    <col min="52" max="52" width="9.33" hidden="1"/>
    <col min="53" max="53" width="9.33" hidden="1"/>
    <col min="54" max="54" width="9.33" hidden="1"/>
    <col min="55" max="55" width="9.33" hidden="1"/>
    <col min="56" max="56" width="9.33" hidden="1"/>
    <col min="57" max="57" width="9.33" hidden="1"/>
    <col min="58" max="58" width="9.33" hidden="1"/>
    <col min="59" max="59" width="9.33" hidden="1"/>
    <col min="60" max="60" width="9.33" hidden="1"/>
    <col min="61" max="61" width="9.33" hidden="1"/>
    <col min="62" max="62" width="9.33" hidden="1"/>
    <col min="63" max="63" width="9.33" hidden="1"/>
    <col min="64" max="64" width="9.33" hidden="1"/>
    <col min="65" max="65" width="9.33" hidden="1"/>
  </cols>
  <sheetData>
    <row r="2" ht="36.96" customHeight="1">
      <c r="L2"/>
      <c r="AT2" s="12" t="s">
        <v>76</v>
      </c>
    </row>
    <row r="3" hidden="1" ht="6.96" customHeight="1">
      <c r="B3" s="120"/>
      <c r="C3" s="121"/>
      <c r="D3" s="121"/>
      <c r="E3" s="121"/>
      <c r="F3" s="121"/>
      <c r="G3" s="121"/>
      <c r="H3" s="121"/>
      <c r="I3" s="122"/>
      <c r="J3" s="121"/>
      <c r="K3" s="121"/>
      <c r="L3" s="15"/>
      <c r="AT3" s="12" t="s">
        <v>77</v>
      </c>
    </row>
    <row r="4" hidden="1" ht="24.96" customHeight="1">
      <c r="B4" s="15"/>
      <c r="D4" s="123" t="s">
        <v>80</v>
      </c>
      <c r="L4" s="15"/>
      <c r="M4" s="19" t="s">
        <v>10</v>
      </c>
      <c r="AT4" s="12" t="s">
        <v>4</v>
      </c>
    </row>
    <row r="5" hidden="1" ht="6.96" customHeight="1">
      <c r="B5" s="15"/>
      <c r="L5" s="15"/>
    </row>
    <row r="6" hidden="1" ht="12" customHeight="1">
      <c r="B6" s="15"/>
      <c r="D6" s="124" t="s">
        <v>16</v>
      </c>
      <c r="L6" s="15"/>
    </row>
    <row r="7" hidden="1" ht="16.5" customHeight="1">
      <c r="B7" s="15"/>
      <c r="E7" s="125" t="str">
        <f>'Rekapitulace stavby'!K6</f>
        <v>Oprava komunikací Hranečník</v>
      </c>
      <c r="F7" s="124"/>
      <c r="G7" s="124"/>
      <c r="H7" s="124"/>
      <c r="L7" s="15"/>
    </row>
    <row r="8" hidden="1" s="1" customFormat="1" ht="12" customHeight="1">
      <c r="B8" s="38"/>
      <c r="D8" s="124" t="s">
        <v>81</v>
      </c>
      <c r="I8" s="126"/>
      <c r="L8" s="38"/>
    </row>
    <row r="9" hidden="1" s="1" customFormat="1" ht="36.96" customHeight="1">
      <c r="B9" s="38"/>
      <c r="E9" s="127" t="s">
        <v>82</v>
      </c>
      <c r="F9" s="1"/>
      <c r="G9" s="1"/>
      <c r="H9" s="1"/>
      <c r="I9" s="126"/>
      <c r="L9" s="38"/>
    </row>
    <row r="10" hidden="1" s="1" customFormat="1">
      <c r="B10" s="38"/>
      <c r="I10" s="126"/>
      <c r="L10" s="38"/>
    </row>
    <row r="11" hidden="1" s="1" customFormat="1" ht="12" customHeight="1">
      <c r="B11" s="38"/>
      <c r="D11" s="124" t="s">
        <v>18</v>
      </c>
      <c r="F11" s="12" t="s">
        <v>1</v>
      </c>
      <c r="I11" s="128" t="s">
        <v>19</v>
      </c>
      <c r="J11" s="12" t="s">
        <v>1</v>
      </c>
      <c r="L11" s="38"/>
    </row>
    <row r="12" hidden="1" s="1" customFormat="1" ht="12" customHeight="1">
      <c r="B12" s="38"/>
      <c r="D12" s="124" t="s">
        <v>20</v>
      </c>
      <c r="F12" s="12" t="s">
        <v>21</v>
      </c>
      <c r="I12" s="128" t="s">
        <v>22</v>
      </c>
      <c r="J12" s="129" t="str">
        <f>'Rekapitulace stavby'!AN8</f>
        <v>21. 6. 2019</v>
      </c>
      <c r="L12" s="38"/>
    </row>
    <row r="13" hidden="1" s="1" customFormat="1" ht="10.8" customHeight="1">
      <c r="B13" s="38"/>
      <c r="I13" s="126"/>
      <c r="L13" s="38"/>
    </row>
    <row r="14" hidden="1" s="1" customFormat="1" ht="12" customHeight="1">
      <c r="B14" s="38"/>
      <c r="D14" s="124" t="s">
        <v>24</v>
      </c>
      <c r="I14" s="128" t="s">
        <v>25</v>
      </c>
      <c r="J14" s="12" t="str">
        <f>IF('Rekapitulace stavby'!AN10="","",'Rekapitulace stavby'!AN10)</f>
        <v/>
      </c>
      <c r="L14" s="38"/>
    </row>
    <row r="15" hidden="1" s="1" customFormat="1" ht="18" customHeight="1">
      <c r="B15" s="38"/>
      <c r="E15" s="12" t="str">
        <f>IF('Rekapitulace stavby'!E11="","",'Rekapitulace stavby'!E11)</f>
        <v xml:space="preserve"> </v>
      </c>
      <c r="I15" s="128" t="s">
        <v>26</v>
      </c>
      <c r="J15" s="12" t="str">
        <f>IF('Rekapitulace stavby'!AN11="","",'Rekapitulace stavby'!AN11)</f>
        <v/>
      </c>
      <c r="L15" s="38"/>
    </row>
    <row r="16" hidden="1" s="1" customFormat="1" ht="6.96" customHeight="1">
      <c r="B16" s="38"/>
      <c r="I16" s="126"/>
      <c r="L16" s="38"/>
    </row>
    <row r="17" hidden="1" s="1" customFormat="1" ht="12" customHeight="1">
      <c r="B17" s="38"/>
      <c r="D17" s="124" t="s">
        <v>27</v>
      </c>
      <c r="I17" s="128" t="s">
        <v>25</v>
      </c>
      <c r="J17" s="28" t="str">
        <f>'Rekapitulace stavby'!AN13</f>
        <v>Vyplň údaj</v>
      </c>
      <c r="L17" s="38"/>
    </row>
    <row r="18" hidden="1" s="1" customFormat="1" ht="18" customHeight="1">
      <c r="B18" s="38"/>
      <c r="E18" s="28" t="str">
        <f>'Rekapitulace stavby'!E14</f>
        <v>Vyplň údaj</v>
      </c>
      <c r="F18" s="12"/>
      <c r="G18" s="12"/>
      <c r="H18" s="12"/>
      <c r="I18" s="128" t="s">
        <v>26</v>
      </c>
      <c r="J18" s="28" t="str">
        <f>'Rekapitulace stavby'!AN14</f>
        <v>Vyplň údaj</v>
      </c>
      <c r="L18" s="38"/>
    </row>
    <row r="19" hidden="1" s="1" customFormat="1" ht="6.96" customHeight="1">
      <c r="B19" s="38"/>
      <c r="I19" s="126"/>
      <c r="L19" s="38"/>
    </row>
    <row r="20" hidden="1" s="1" customFormat="1" ht="12" customHeight="1">
      <c r="B20" s="38"/>
      <c r="D20" s="124" t="s">
        <v>29</v>
      </c>
      <c r="I20" s="128" t="s">
        <v>25</v>
      </c>
      <c r="J20" s="12" t="str">
        <f>IF('Rekapitulace stavby'!AN16="","",'Rekapitulace stavby'!AN16)</f>
        <v/>
      </c>
      <c r="L20" s="38"/>
    </row>
    <row r="21" hidden="1" s="1" customFormat="1" ht="18" customHeight="1">
      <c r="B21" s="38"/>
      <c r="E21" s="12" t="str">
        <f>IF('Rekapitulace stavby'!E17="","",'Rekapitulace stavby'!E17)</f>
        <v xml:space="preserve"> </v>
      </c>
      <c r="I21" s="128" t="s">
        <v>26</v>
      </c>
      <c r="J21" s="12" t="str">
        <f>IF('Rekapitulace stavby'!AN17="","",'Rekapitulace stavby'!AN17)</f>
        <v/>
      </c>
      <c r="L21" s="38"/>
    </row>
    <row r="22" hidden="1" s="1" customFormat="1" ht="6.96" customHeight="1">
      <c r="B22" s="38"/>
      <c r="I22" s="126"/>
      <c r="L22" s="38"/>
    </row>
    <row r="23" hidden="1" s="1" customFormat="1" ht="12" customHeight="1">
      <c r="B23" s="38"/>
      <c r="D23" s="124" t="s">
        <v>31</v>
      </c>
      <c r="I23" s="128" t="s">
        <v>25</v>
      </c>
      <c r="J23" s="12" t="str">
        <f>IF('Rekapitulace stavby'!AN19="","",'Rekapitulace stavby'!AN19)</f>
        <v/>
      </c>
      <c r="L23" s="38"/>
    </row>
    <row r="24" hidden="1" s="1" customFormat="1" ht="18" customHeight="1">
      <c r="B24" s="38"/>
      <c r="E24" s="12" t="str">
        <f>IF('Rekapitulace stavby'!E20="","",'Rekapitulace stavby'!E20)</f>
        <v xml:space="preserve"> </v>
      </c>
      <c r="I24" s="128" t="s">
        <v>26</v>
      </c>
      <c r="J24" s="12" t="str">
        <f>IF('Rekapitulace stavby'!AN20="","",'Rekapitulace stavby'!AN20)</f>
        <v/>
      </c>
      <c r="L24" s="38"/>
    </row>
    <row r="25" hidden="1" s="1" customFormat="1" ht="6.96" customHeight="1">
      <c r="B25" s="38"/>
      <c r="I25" s="126"/>
      <c r="L25" s="38"/>
    </row>
    <row r="26" hidden="1" s="1" customFormat="1" ht="12" customHeight="1">
      <c r="B26" s="38"/>
      <c r="D26" s="124" t="s">
        <v>32</v>
      </c>
      <c r="I26" s="126"/>
      <c r="L26" s="38"/>
    </row>
    <row r="27" hidden="1" s="6" customFormat="1" ht="16.5" customHeight="1">
      <c r="B27" s="130"/>
      <c r="E27" s="131" t="s">
        <v>1</v>
      </c>
      <c r="F27" s="131"/>
      <c r="G27" s="131"/>
      <c r="H27" s="131"/>
      <c r="I27" s="132"/>
      <c r="L27" s="130"/>
    </row>
    <row r="28" hidden="1" s="1" customFormat="1" ht="6.96" customHeight="1">
      <c r="B28" s="38"/>
      <c r="I28" s="126"/>
      <c r="L28" s="38"/>
    </row>
    <row r="29" hidden="1" s="1" customFormat="1" ht="6.96" customHeight="1">
      <c r="B29" s="38"/>
      <c r="D29" s="66"/>
      <c r="E29" s="66"/>
      <c r="F29" s="66"/>
      <c r="G29" s="66"/>
      <c r="H29" s="66"/>
      <c r="I29" s="133"/>
      <c r="J29" s="66"/>
      <c r="K29" s="66"/>
      <c r="L29" s="38"/>
    </row>
    <row r="30" hidden="1" s="1" customFormat="1" ht="25.44" customHeight="1">
      <c r="B30" s="38"/>
      <c r="D30" s="134" t="s">
        <v>34</v>
      </c>
      <c r="I30" s="126"/>
      <c r="J30" s="135">
        <f>ROUND(J89, 2)</f>
        <v>0</v>
      </c>
      <c r="L30" s="38"/>
    </row>
    <row r="31" hidden="1" s="1" customFormat="1" ht="6.96" customHeight="1">
      <c r="B31" s="38"/>
      <c r="D31" s="66"/>
      <c r="E31" s="66"/>
      <c r="F31" s="66"/>
      <c r="G31" s="66"/>
      <c r="H31" s="66"/>
      <c r="I31" s="133"/>
      <c r="J31" s="66"/>
      <c r="K31" s="66"/>
      <c r="L31" s="38"/>
    </row>
    <row r="32" hidden="1" s="1" customFormat="1" ht="14.4" customHeight="1">
      <c r="B32" s="38"/>
      <c r="F32" s="136" t="s">
        <v>36</v>
      </c>
      <c r="I32" s="137" t="s">
        <v>35</v>
      </c>
      <c r="J32" s="136" t="s">
        <v>37</v>
      </c>
      <c r="L32" s="38"/>
    </row>
    <row r="33" hidden="1" s="1" customFormat="1" ht="14.4" customHeight="1">
      <c r="B33" s="38"/>
      <c r="D33" s="124" t="s">
        <v>38</v>
      </c>
      <c r="E33" s="124" t="s">
        <v>39</v>
      </c>
      <c r="F33" s="138">
        <f>ROUND((SUM(BE89:BE115)),  2)</f>
        <v>0</v>
      </c>
      <c r="I33" s="139">
        <v>0.20999999999999999</v>
      </c>
      <c r="J33" s="138">
        <f>ROUND(((SUM(BE89:BE115))*I33),  2)</f>
        <v>0</v>
      </c>
      <c r="L33" s="38"/>
    </row>
    <row r="34" hidden="1" s="1" customFormat="1" ht="14.4" customHeight="1">
      <c r="B34" s="38"/>
      <c r="E34" s="124" t="s">
        <v>40</v>
      </c>
      <c r="F34" s="138">
        <f>ROUND((SUM(BF89:BF115)),  2)</f>
        <v>0</v>
      </c>
      <c r="I34" s="139">
        <v>0.14999999999999999</v>
      </c>
      <c r="J34" s="138">
        <f>ROUND(((SUM(BF89:BF115))*I34),  2)</f>
        <v>0</v>
      </c>
      <c r="L34" s="38"/>
    </row>
    <row r="35" hidden="1" s="1" customFormat="1" ht="14.4" customHeight="1">
      <c r="B35" s="38"/>
      <c r="E35" s="124" t="s">
        <v>41</v>
      </c>
      <c r="F35" s="138">
        <f>ROUND((SUM(BG89:BG115)),  2)</f>
        <v>0</v>
      </c>
      <c r="I35" s="139">
        <v>0.20999999999999999</v>
      </c>
      <c r="J35" s="138">
        <f>0</f>
        <v>0</v>
      </c>
      <c r="L35" s="38"/>
    </row>
    <row r="36" hidden="1" s="1" customFormat="1" ht="14.4" customHeight="1">
      <c r="B36" s="38"/>
      <c r="E36" s="124" t="s">
        <v>42</v>
      </c>
      <c r="F36" s="138">
        <f>ROUND((SUM(BH89:BH115)),  2)</f>
        <v>0</v>
      </c>
      <c r="I36" s="139">
        <v>0.14999999999999999</v>
      </c>
      <c r="J36" s="138">
        <f>0</f>
        <v>0</v>
      </c>
      <c r="L36" s="38"/>
    </row>
    <row r="37" hidden="1" s="1" customFormat="1" ht="14.4" customHeight="1">
      <c r="B37" s="38"/>
      <c r="E37" s="124" t="s">
        <v>43</v>
      </c>
      <c r="F37" s="138">
        <f>ROUND((SUM(BI89:BI115)),  2)</f>
        <v>0</v>
      </c>
      <c r="I37" s="139">
        <v>0</v>
      </c>
      <c r="J37" s="138">
        <f>0</f>
        <v>0</v>
      </c>
      <c r="L37" s="38"/>
    </row>
    <row r="38" hidden="1" s="1" customFormat="1" ht="6.96" customHeight="1">
      <c r="B38" s="38"/>
      <c r="I38" s="126"/>
      <c r="L38" s="38"/>
    </row>
    <row r="39" hidden="1" s="1" customFormat="1" ht="25.44" customHeight="1">
      <c r="B39" s="38"/>
      <c r="C39" s="140"/>
      <c r="D39" s="141" t="s">
        <v>44</v>
      </c>
      <c r="E39" s="142"/>
      <c r="F39" s="142"/>
      <c r="G39" s="143" t="s">
        <v>45</v>
      </c>
      <c r="H39" s="144" t="s">
        <v>46</v>
      </c>
      <c r="I39" s="145"/>
      <c r="J39" s="146">
        <f>SUM(J30:J37)</f>
        <v>0</v>
      </c>
      <c r="K39" s="147"/>
      <c r="L39" s="38"/>
    </row>
    <row r="40" hidden="1" s="1" customFormat="1" ht="14.4" customHeight="1">
      <c r="B40" s="148"/>
      <c r="C40" s="149"/>
      <c r="D40" s="149"/>
      <c r="E40" s="149"/>
      <c r="F40" s="149"/>
      <c r="G40" s="149"/>
      <c r="H40" s="149"/>
      <c r="I40" s="150"/>
      <c r="J40" s="149"/>
      <c r="K40" s="149"/>
      <c r="L40" s="38"/>
    </row>
    <row r="41" hidden="1"/>
    <row r="42" hidden="1"/>
    <row r="43" hidden="1"/>
    <row r="44" hidden="1" s="1" customFormat="1" ht="6.96" customHeight="1">
      <c r="B44" s="151"/>
      <c r="C44" s="152"/>
      <c r="D44" s="152"/>
      <c r="E44" s="152"/>
      <c r="F44" s="152"/>
      <c r="G44" s="152"/>
      <c r="H44" s="152"/>
      <c r="I44" s="153"/>
      <c r="J44" s="152"/>
      <c r="K44" s="152"/>
      <c r="L44" s="38"/>
    </row>
    <row r="45" hidden="1" s="1" customFormat="1" ht="24.96" customHeight="1">
      <c r="B45" s="33"/>
      <c r="C45" s="18" t="s">
        <v>83</v>
      </c>
      <c r="D45" s="34"/>
      <c r="E45" s="34"/>
      <c r="F45" s="34"/>
      <c r="G45" s="34"/>
      <c r="H45" s="34"/>
      <c r="I45" s="126"/>
      <c r="J45" s="34"/>
      <c r="K45" s="34"/>
      <c r="L45" s="38"/>
    </row>
    <row r="46" hidden="1" s="1" customFormat="1" ht="6.96" customHeight="1">
      <c r="B46" s="33"/>
      <c r="C46" s="34"/>
      <c r="D46" s="34"/>
      <c r="E46" s="34"/>
      <c r="F46" s="34"/>
      <c r="G46" s="34"/>
      <c r="H46" s="34"/>
      <c r="I46" s="126"/>
      <c r="J46" s="34"/>
      <c r="K46" s="34"/>
      <c r="L46" s="38"/>
    </row>
    <row r="47" hidden="1" s="1" customFormat="1" ht="12" customHeight="1">
      <c r="B47" s="33"/>
      <c r="C47" s="27" t="s">
        <v>16</v>
      </c>
      <c r="D47" s="34"/>
      <c r="E47" s="34"/>
      <c r="F47" s="34"/>
      <c r="G47" s="34"/>
      <c r="H47" s="34"/>
      <c r="I47" s="126"/>
      <c r="J47" s="34"/>
      <c r="K47" s="34"/>
      <c r="L47" s="38"/>
    </row>
    <row r="48" hidden="1" s="1" customFormat="1" ht="16.5" customHeight="1">
      <c r="B48" s="33"/>
      <c r="C48" s="34"/>
      <c r="D48" s="34"/>
      <c r="E48" s="154" t="str">
        <f>E7</f>
        <v>Oprava komunikací Hranečník</v>
      </c>
      <c r="F48" s="27"/>
      <c r="G48" s="27"/>
      <c r="H48" s="27"/>
      <c r="I48" s="126"/>
      <c r="J48" s="34"/>
      <c r="K48" s="34"/>
      <c r="L48" s="38"/>
    </row>
    <row r="49" hidden="1" s="1" customFormat="1" ht="12" customHeight="1">
      <c r="B49" s="33"/>
      <c r="C49" s="27" t="s">
        <v>81</v>
      </c>
      <c r="D49" s="34"/>
      <c r="E49" s="34"/>
      <c r="F49" s="34"/>
      <c r="G49" s="34"/>
      <c r="H49" s="34"/>
      <c r="I49" s="126"/>
      <c r="J49" s="34"/>
      <c r="K49" s="34"/>
      <c r="L49" s="38"/>
    </row>
    <row r="50" hidden="1" s="1" customFormat="1" ht="16.5" customHeight="1">
      <c r="B50" s="33"/>
      <c r="C50" s="34"/>
      <c r="D50" s="34"/>
      <c r="E50" s="59" t="str">
        <f>E9</f>
        <v>1 - Příjezdová komunikace Hranečník</v>
      </c>
      <c r="F50" s="34"/>
      <c r="G50" s="34"/>
      <c r="H50" s="34"/>
      <c r="I50" s="126"/>
      <c r="J50" s="34"/>
      <c r="K50" s="34"/>
      <c r="L50" s="38"/>
    </row>
    <row r="51" hidden="1" s="1" customFormat="1" ht="6.96" customHeight="1">
      <c r="B51" s="33"/>
      <c r="C51" s="34"/>
      <c r="D51" s="34"/>
      <c r="E51" s="34"/>
      <c r="F51" s="34"/>
      <c r="G51" s="34"/>
      <c r="H51" s="34"/>
      <c r="I51" s="126"/>
      <c r="J51" s="34"/>
      <c r="K51" s="34"/>
      <c r="L51" s="38"/>
    </row>
    <row r="52" hidden="1" s="1" customFormat="1" ht="12" customHeight="1">
      <c r="B52" s="33"/>
      <c r="C52" s="27" t="s">
        <v>20</v>
      </c>
      <c r="D52" s="34"/>
      <c r="E52" s="34"/>
      <c r="F52" s="22" t="str">
        <f>F12</f>
        <v xml:space="preserve"> </v>
      </c>
      <c r="G52" s="34"/>
      <c r="H52" s="34"/>
      <c r="I52" s="128" t="s">
        <v>22</v>
      </c>
      <c r="J52" s="62" t="str">
        <f>IF(J12="","",J12)</f>
        <v>21. 6. 2019</v>
      </c>
      <c r="K52" s="34"/>
      <c r="L52" s="38"/>
    </row>
    <row r="53" hidden="1" s="1" customFormat="1" ht="6.96" customHeight="1">
      <c r="B53" s="33"/>
      <c r="C53" s="34"/>
      <c r="D53" s="34"/>
      <c r="E53" s="34"/>
      <c r="F53" s="34"/>
      <c r="G53" s="34"/>
      <c r="H53" s="34"/>
      <c r="I53" s="126"/>
      <c r="J53" s="34"/>
      <c r="K53" s="34"/>
      <c r="L53" s="38"/>
    </row>
    <row r="54" hidden="1" s="1" customFormat="1" ht="13.65" customHeight="1">
      <c r="B54" s="33"/>
      <c r="C54" s="27" t="s">
        <v>24</v>
      </c>
      <c r="D54" s="34"/>
      <c r="E54" s="34"/>
      <c r="F54" s="22" t="str">
        <f>E15</f>
        <v xml:space="preserve"> </v>
      </c>
      <c r="G54" s="34"/>
      <c r="H54" s="34"/>
      <c r="I54" s="128" t="s">
        <v>29</v>
      </c>
      <c r="J54" s="31" t="str">
        <f>E21</f>
        <v xml:space="preserve"> </v>
      </c>
      <c r="K54" s="34"/>
      <c r="L54" s="38"/>
    </row>
    <row r="55" hidden="1" s="1" customFormat="1" ht="13.65" customHeight="1">
      <c r="B55" s="33"/>
      <c r="C55" s="27" t="s">
        <v>27</v>
      </c>
      <c r="D55" s="34"/>
      <c r="E55" s="34"/>
      <c r="F55" s="22" t="str">
        <f>IF(E18="","",E18)</f>
        <v>Vyplň údaj</v>
      </c>
      <c r="G55" s="34"/>
      <c r="H55" s="34"/>
      <c r="I55" s="128" t="s">
        <v>31</v>
      </c>
      <c r="J55" s="31" t="str">
        <f>E24</f>
        <v xml:space="preserve"> </v>
      </c>
      <c r="K55" s="34"/>
      <c r="L55" s="38"/>
    </row>
    <row r="56" hidden="1" s="1" customFormat="1" ht="10.32" customHeight="1">
      <c r="B56" s="33"/>
      <c r="C56" s="34"/>
      <c r="D56" s="34"/>
      <c r="E56" s="34"/>
      <c r="F56" s="34"/>
      <c r="G56" s="34"/>
      <c r="H56" s="34"/>
      <c r="I56" s="126"/>
      <c r="J56" s="34"/>
      <c r="K56" s="34"/>
      <c r="L56" s="38"/>
    </row>
    <row r="57" hidden="1" s="1" customFormat="1" ht="29.28" customHeight="1">
      <c r="B57" s="33"/>
      <c r="C57" s="155" t="s">
        <v>84</v>
      </c>
      <c r="D57" s="156"/>
      <c r="E57" s="156"/>
      <c r="F57" s="156"/>
      <c r="G57" s="156"/>
      <c r="H57" s="156"/>
      <c r="I57" s="157"/>
      <c r="J57" s="158" t="s">
        <v>85</v>
      </c>
      <c r="K57" s="156"/>
      <c r="L57" s="38"/>
    </row>
    <row r="58" hidden="1" s="1" customFormat="1" ht="10.32" customHeight="1">
      <c r="B58" s="33"/>
      <c r="C58" s="34"/>
      <c r="D58" s="34"/>
      <c r="E58" s="34"/>
      <c r="F58" s="34"/>
      <c r="G58" s="34"/>
      <c r="H58" s="34"/>
      <c r="I58" s="126"/>
      <c r="J58" s="34"/>
      <c r="K58" s="34"/>
      <c r="L58" s="38"/>
    </row>
    <row r="59" hidden="1" s="1" customFormat="1" ht="22.8" customHeight="1">
      <c r="B59" s="33"/>
      <c r="C59" s="159" t="s">
        <v>86</v>
      </c>
      <c r="D59" s="34"/>
      <c r="E59" s="34"/>
      <c r="F59" s="34"/>
      <c r="G59" s="34"/>
      <c r="H59" s="34"/>
      <c r="I59" s="126"/>
      <c r="J59" s="93">
        <f>J89</f>
        <v>0</v>
      </c>
      <c r="K59" s="34"/>
      <c r="L59" s="38"/>
      <c r="AU59" s="12" t="s">
        <v>87</v>
      </c>
    </row>
    <row r="60" hidden="1" s="7" customFormat="1" ht="24.96" customHeight="1">
      <c r="B60" s="160"/>
      <c r="C60" s="161"/>
      <c r="D60" s="162" t="s">
        <v>88</v>
      </c>
      <c r="E60" s="163"/>
      <c r="F60" s="163"/>
      <c r="G60" s="163"/>
      <c r="H60" s="163"/>
      <c r="I60" s="164"/>
      <c r="J60" s="165">
        <f>J90</f>
        <v>0</v>
      </c>
      <c r="K60" s="161"/>
      <c r="L60" s="166"/>
    </row>
    <row r="61" hidden="1" s="8" customFormat="1" ht="19.92" customHeight="1">
      <c r="B61" s="167"/>
      <c r="C61" s="168"/>
      <c r="D61" s="169" t="s">
        <v>89</v>
      </c>
      <c r="E61" s="170"/>
      <c r="F61" s="170"/>
      <c r="G61" s="170"/>
      <c r="H61" s="170"/>
      <c r="I61" s="171"/>
      <c r="J61" s="172">
        <f>J91</f>
        <v>0</v>
      </c>
      <c r="K61" s="168"/>
      <c r="L61" s="173"/>
    </row>
    <row r="62" hidden="1" s="8" customFormat="1" ht="19.92" customHeight="1">
      <c r="B62" s="167"/>
      <c r="C62" s="168"/>
      <c r="D62" s="169" t="s">
        <v>90</v>
      </c>
      <c r="E62" s="170"/>
      <c r="F62" s="170"/>
      <c r="G62" s="170"/>
      <c r="H62" s="170"/>
      <c r="I62" s="171"/>
      <c r="J62" s="172">
        <f>J93</f>
        <v>0</v>
      </c>
      <c r="K62" s="168"/>
      <c r="L62" s="173"/>
    </row>
    <row r="63" hidden="1" s="8" customFormat="1" ht="19.92" customHeight="1">
      <c r="B63" s="167"/>
      <c r="C63" s="168"/>
      <c r="D63" s="169" t="s">
        <v>91</v>
      </c>
      <c r="E63" s="170"/>
      <c r="F63" s="170"/>
      <c r="G63" s="170"/>
      <c r="H63" s="170"/>
      <c r="I63" s="171"/>
      <c r="J63" s="172">
        <f>J99</f>
        <v>0</v>
      </c>
      <c r="K63" s="168"/>
      <c r="L63" s="173"/>
    </row>
    <row r="64" hidden="1" s="8" customFormat="1" ht="19.92" customHeight="1">
      <c r="B64" s="167"/>
      <c r="C64" s="168"/>
      <c r="D64" s="169" t="s">
        <v>92</v>
      </c>
      <c r="E64" s="170"/>
      <c r="F64" s="170"/>
      <c r="G64" s="170"/>
      <c r="H64" s="170"/>
      <c r="I64" s="171"/>
      <c r="J64" s="172">
        <f>J101</f>
        <v>0</v>
      </c>
      <c r="K64" s="168"/>
      <c r="L64" s="173"/>
    </row>
    <row r="65" hidden="1" s="8" customFormat="1" ht="19.92" customHeight="1">
      <c r="B65" s="167"/>
      <c r="C65" s="168"/>
      <c r="D65" s="169" t="s">
        <v>93</v>
      </c>
      <c r="E65" s="170"/>
      <c r="F65" s="170"/>
      <c r="G65" s="170"/>
      <c r="H65" s="170"/>
      <c r="I65" s="171"/>
      <c r="J65" s="172">
        <f>J105</f>
        <v>0</v>
      </c>
      <c r="K65" s="168"/>
      <c r="L65" s="173"/>
    </row>
    <row r="66" hidden="1" s="8" customFormat="1" ht="19.92" customHeight="1">
      <c r="B66" s="167"/>
      <c r="C66" s="168"/>
      <c r="D66" s="169" t="s">
        <v>94</v>
      </c>
      <c r="E66" s="170"/>
      <c r="F66" s="170"/>
      <c r="G66" s="170"/>
      <c r="H66" s="170"/>
      <c r="I66" s="171"/>
      <c r="J66" s="172">
        <f>J108</f>
        <v>0</v>
      </c>
      <c r="K66" s="168"/>
      <c r="L66" s="173"/>
    </row>
    <row r="67" hidden="1" s="7" customFormat="1" ht="24.96" customHeight="1">
      <c r="B67" s="160"/>
      <c r="C67" s="161"/>
      <c r="D67" s="162" t="s">
        <v>95</v>
      </c>
      <c r="E67" s="163"/>
      <c r="F67" s="163"/>
      <c r="G67" s="163"/>
      <c r="H67" s="163"/>
      <c r="I67" s="164"/>
      <c r="J67" s="165">
        <f>J110</f>
        <v>0</v>
      </c>
      <c r="K67" s="161"/>
      <c r="L67" s="166"/>
    </row>
    <row r="68" hidden="1" s="8" customFormat="1" ht="19.92" customHeight="1">
      <c r="B68" s="167"/>
      <c r="C68" s="168"/>
      <c r="D68" s="169" t="s">
        <v>96</v>
      </c>
      <c r="E68" s="170"/>
      <c r="F68" s="170"/>
      <c r="G68" s="170"/>
      <c r="H68" s="170"/>
      <c r="I68" s="171"/>
      <c r="J68" s="172">
        <f>J111</f>
        <v>0</v>
      </c>
      <c r="K68" s="168"/>
      <c r="L68" s="173"/>
    </row>
    <row r="69" hidden="1" s="8" customFormat="1" ht="19.92" customHeight="1">
      <c r="B69" s="167"/>
      <c r="C69" s="168"/>
      <c r="D69" s="169" t="s">
        <v>97</v>
      </c>
      <c r="E69" s="170"/>
      <c r="F69" s="170"/>
      <c r="G69" s="170"/>
      <c r="H69" s="170"/>
      <c r="I69" s="171"/>
      <c r="J69" s="172">
        <f>J113</f>
        <v>0</v>
      </c>
      <c r="K69" s="168"/>
      <c r="L69" s="173"/>
    </row>
    <row r="70" hidden="1" s="1" customFormat="1" ht="21.84" customHeight="1">
      <c r="B70" s="33"/>
      <c r="C70" s="34"/>
      <c r="D70" s="34"/>
      <c r="E70" s="34"/>
      <c r="F70" s="34"/>
      <c r="G70" s="34"/>
      <c r="H70" s="34"/>
      <c r="I70" s="126"/>
      <c r="J70" s="34"/>
      <c r="K70" s="34"/>
      <c r="L70" s="38"/>
    </row>
    <row r="71" hidden="1" s="1" customFormat="1" ht="6.96" customHeight="1">
      <c r="B71" s="52"/>
      <c r="C71" s="53"/>
      <c r="D71" s="53"/>
      <c r="E71" s="53"/>
      <c r="F71" s="53"/>
      <c r="G71" s="53"/>
      <c r="H71" s="53"/>
      <c r="I71" s="150"/>
      <c r="J71" s="53"/>
      <c r="K71" s="53"/>
      <c r="L71" s="38"/>
    </row>
    <row r="72" hidden="1"/>
    <row r="73" hidden="1"/>
    <row r="74" hidden="1"/>
    <row r="75" s="1" customFormat="1" ht="6.96" customHeight="1">
      <c r="B75" s="54"/>
      <c r="C75" s="55"/>
      <c r="D75" s="55"/>
      <c r="E75" s="55"/>
      <c r="F75" s="55"/>
      <c r="G75" s="55"/>
      <c r="H75" s="55"/>
      <c r="I75" s="153"/>
      <c r="J75" s="55"/>
      <c r="K75" s="55"/>
      <c r="L75" s="38"/>
    </row>
    <row r="76" s="1" customFormat="1" ht="24.96" customHeight="1">
      <c r="B76" s="33"/>
      <c r="C76" s="18" t="s">
        <v>98</v>
      </c>
      <c r="D76" s="34"/>
      <c r="E76" s="34"/>
      <c r="F76" s="34"/>
      <c r="G76" s="34"/>
      <c r="H76" s="34"/>
      <c r="I76" s="126"/>
      <c r="J76" s="34"/>
      <c r="K76" s="34"/>
      <c r="L76" s="38"/>
    </row>
    <row r="77" s="1" customFormat="1" ht="6.96" customHeight="1">
      <c r="B77" s="33"/>
      <c r="C77" s="34"/>
      <c r="D77" s="34"/>
      <c r="E77" s="34"/>
      <c r="F77" s="34"/>
      <c r="G77" s="34"/>
      <c r="H77" s="34"/>
      <c r="I77" s="126"/>
      <c r="J77" s="34"/>
      <c r="K77" s="34"/>
      <c r="L77" s="38"/>
    </row>
    <row r="78" s="1" customFormat="1" ht="12" customHeight="1">
      <c r="B78" s="33"/>
      <c r="C78" s="27" t="s">
        <v>16</v>
      </c>
      <c r="D78" s="34"/>
      <c r="E78" s="34"/>
      <c r="F78" s="34"/>
      <c r="G78" s="34"/>
      <c r="H78" s="34"/>
      <c r="I78" s="126"/>
      <c r="J78" s="34"/>
      <c r="K78" s="34"/>
      <c r="L78" s="38"/>
    </row>
    <row r="79" s="1" customFormat="1" ht="16.5" customHeight="1">
      <c r="B79" s="33"/>
      <c r="C79" s="34"/>
      <c r="D79" s="34"/>
      <c r="E79" s="154" t="str">
        <f>E7</f>
        <v>Oprava komunikací Hranečník</v>
      </c>
      <c r="F79" s="27"/>
      <c r="G79" s="27"/>
      <c r="H79" s="27"/>
      <c r="I79" s="126"/>
      <c r="J79" s="34"/>
      <c r="K79" s="34"/>
      <c r="L79" s="38"/>
    </row>
    <row r="80" s="1" customFormat="1" ht="12" customHeight="1">
      <c r="B80" s="33"/>
      <c r="C80" s="27" t="s">
        <v>81</v>
      </c>
      <c r="D80" s="34"/>
      <c r="E80" s="34"/>
      <c r="F80" s="34"/>
      <c r="G80" s="34"/>
      <c r="H80" s="34"/>
      <c r="I80" s="126"/>
      <c r="J80" s="34"/>
      <c r="K80" s="34"/>
      <c r="L80" s="38"/>
    </row>
    <row r="81" s="1" customFormat="1" ht="16.5" customHeight="1">
      <c r="B81" s="33"/>
      <c r="C81" s="34"/>
      <c r="D81" s="34"/>
      <c r="E81" s="59" t="str">
        <f>E9</f>
        <v>1 - Příjezdová komunikace Hranečník</v>
      </c>
      <c r="F81" s="34"/>
      <c r="G81" s="34"/>
      <c r="H81" s="34"/>
      <c r="I81" s="126"/>
      <c r="J81" s="34"/>
      <c r="K81" s="34"/>
      <c r="L81" s="38"/>
    </row>
    <row r="82" s="1" customFormat="1" ht="6.96" customHeight="1">
      <c r="B82" s="33"/>
      <c r="C82" s="34"/>
      <c r="D82" s="34"/>
      <c r="E82" s="34"/>
      <c r="F82" s="34"/>
      <c r="G82" s="34"/>
      <c r="H82" s="34"/>
      <c r="I82" s="126"/>
      <c r="J82" s="34"/>
      <c r="K82" s="34"/>
      <c r="L82" s="38"/>
    </row>
    <row r="83" s="1" customFormat="1" ht="12" customHeight="1">
      <c r="B83" s="33"/>
      <c r="C83" s="27" t="s">
        <v>20</v>
      </c>
      <c r="D83" s="34"/>
      <c r="E83" s="34"/>
      <c r="F83" s="22" t="str">
        <f>F12</f>
        <v xml:space="preserve"> </v>
      </c>
      <c r="G83" s="34"/>
      <c r="H83" s="34"/>
      <c r="I83" s="128" t="s">
        <v>22</v>
      </c>
      <c r="J83" s="62" t="str">
        <f>IF(J12="","",J12)</f>
        <v>21. 6. 2019</v>
      </c>
      <c r="K83" s="34"/>
      <c r="L83" s="38"/>
    </row>
    <row r="84" s="1" customFormat="1" ht="6.96" customHeight="1">
      <c r="B84" s="33"/>
      <c r="C84" s="34"/>
      <c r="D84" s="34"/>
      <c r="E84" s="34"/>
      <c r="F84" s="34"/>
      <c r="G84" s="34"/>
      <c r="H84" s="34"/>
      <c r="I84" s="126"/>
      <c r="J84" s="34"/>
      <c r="K84" s="34"/>
      <c r="L84" s="38"/>
    </row>
    <row r="85" s="1" customFormat="1" ht="13.65" customHeight="1">
      <c r="B85" s="33"/>
      <c r="C85" s="27" t="s">
        <v>24</v>
      </c>
      <c r="D85" s="34"/>
      <c r="E85" s="34"/>
      <c r="F85" s="22" t="str">
        <f>E15</f>
        <v xml:space="preserve"> </v>
      </c>
      <c r="G85" s="34"/>
      <c r="H85" s="34"/>
      <c r="I85" s="128" t="s">
        <v>29</v>
      </c>
      <c r="J85" s="31" t="str">
        <f>E21</f>
        <v xml:space="preserve"> </v>
      </c>
      <c r="K85" s="34"/>
      <c r="L85" s="38"/>
    </row>
    <row r="86" s="1" customFormat="1" ht="13.65" customHeight="1">
      <c r="B86" s="33"/>
      <c r="C86" s="27" t="s">
        <v>27</v>
      </c>
      <c r="D86" s="34"/>
      <c r="E86" s="34"/>
      <c r="F86" s="22" t="str">
        <f>IF(E18="","",E18)</f>
        <v>Vyplň údaj</v>
      </c>
      <c r="G86" s="34"/>
      <c r="H86" s="34"/>
      <c r="I86" s="128" t="s">
        <v>31</v>
      </c>
      <c r="J86" s="31" t="str">
        <f>E24</f>
        <v xml:space="preserve"> </v>
      </c>
      <c r="K86" s="34"/>
      <c r="L86" s="38"/>
    </row>
    <row r="87" s="1" customFormat="1" ht="10.32" customHeight="1">
      <c r="B87" s="33"/>
      <c r="C87" s="34"/>
      <c r="D87" s="34"/>
      <c r="E87" s="34"/>
      <c r="F87" s="34"/>
      <c r="G87" s="34"/>
      <c r="H87" s="34"/>
      <c r="I87" s="126"/>
      <c r="J87" s="34"/>
      <c r="K87" s="34"/>
      <c r="L87" s="38"/>
    </row>
    <row r="88" s="9" customFormat="1" ht="29.28" customHeight="1">
      <c r="B88" s="174"/>
      <c r="C88" s="175" t="s">
        <v>99</v>
      </c>
      <c r="D88" s="176" t="s">
        <v>53</v>
      </c>
      <c r="E88" s="176" t="s">
        <v>49</v>
      </c>
      <c r="F88" s="176" t="s">
        <v>50</v>
      </c>
      <c r="G88" s="176" t="s">
        <v>100</v>
      </c>
      <c r="H88" s="176" t="s">
        <v>101</v>
      </c>
      <c r="I88" s="177" t="s">
        <v>102</v>
      </c>
      <c r="J88" s="178" t="s">
        <v>85</v>
      </c>
      <c r="K88" s="179" t="s">
        <v>103</v>
      </c>
      <c r="L88" s="180"/>
      <c r="M88" s="83" t="s">
        <v>1</v>
      </c>
      <c r="N88" s="84" t="s">
        <v>38</v>
      </c>
      <c r="O88" s="84" t="s">
        <v>104</v>
      </c>
      <c r="P88" s="84" t="s">
        <v>105</v>
      </c>
      <c r="Q88" s="84" t="s">
        <v>106</v>
      </c>
      <c r="R88" s="84" t="s">
        <v>107</v>
      </c>
      <c r="S88" s="84" t="s">
        <v>108</v>
      </c>
      <c r="T88" s="85" t="s">
        <v>109</v>
      </c>
    </row>
    <row r="89" s="1" customFormat="1" ht="22.8" customHeight="1">
      <c r="B89" s="33"/>
      <c r="C89" s="90" t="s">
        <v>110</v>
      </c>
      <c r="D89" s="34"/>
      <c r="E89" s="34"/>
      <c r="F89" s="34"/>
      <c r="G89" s="34"/>
      <c r="H89" s="34"/>
      <c r="I89" s="126"/>
      <c r="J89" s="181">
        <f>BK89</f>
        <v>0</v>
      </c>
      <c r="K89" s="34"/>
      <c r="L89" s="38"/>
      <c r="M89" s="86"/>
      <c r="N89" s="87"/>
      <c r="O89" s="87"/>
      <c r="P89" s="182">
        <f>P90+P110</f>
        <v>0</v>
      </c>
      <c r="Q89" s="87"/>
      <c r="R89" s="182">
        <f>R90+R110</f>
        <v>389.59231999999997</v>
      </c>
      <c r="S89" s="87"/>
      <c r="T89" s="183">
        <f>T90+T110</f>
        <v>294.40000000000003</v>
      </c>
      <c r="AT89" s="12" t="s">
        <v>67</v>
      </c>
      <c r="AU89" s="12" t="s">
        <v>87</v>
      </c>
      <c r="BK89" s="184">
        <f>BK90+BK110</f>
        <v>0</v>
      </c>
    </row>
    <row r="90" s="10" customFormat="1" ht="25.92" customHeight="1">
      <c r="B90" s="185"/>
      <c r="C90" s="186"/>
      <c r="D90" s="187" t="s">
        <v>67</v>
      </c>
      <c r="E90" s="188" t="s">
        <v>111</v>
      </c>
      <c r="F90" s="188" t="s">
        <v>112</v>
      </c>
      <c r="G90" s="186"/>
      <c r="H90" s="186"/>
      <c r="I90" s="189"/>
      <c r="J90" s="190">
        <f>BK90</f>
        <v>0</v>
      </c>
      <c r="K90" s="186"/>
      <c r="L90" s="191"/>
      <c r="M90" s="192"/>
      <c r="N90" s="193"/>
      <c r="O90" s="193"/>
      <c r="P90" s="194">
        <f>P91+P93+P99+P101+P105+P108</f>
        <v>0</v>
      </c>
      <c r="Q90" s="193"/>
      <c r="R90" s="194">
        <f>R91+R93+R99+R101+R105+R108</f>
        <v>389.59231999999997</v>
      </c>
      <c r="S90" s="193"/>
      <c r="T90" s="195">
        <f>T91+T93+T99+T101+T105+T108</f>
        <v>294.40000000000003</v>
      </c>
      <c r="AR90" s="196" t="s">
        <v>73</v>
      </c>
      <c r="AT90" s="197" t="s">
        <v>67</v>
      </c>
      <c r="AU90" s="197" t="s">
        <v>68</v>
      </c>
      <c r="AY90" s="196" t="s">
        <v>113</v>
      </c>
      <c r="BK90" s="198">
        <f>BK91+BK93+BK99+BK101+BK105+BK108</f>
        <v>0</v>
      </c>
    </row>
    <row r="91" s="10" customFormat="1" ht="22.8" customHeight="1">
      <c r="B91" s="185"/>
      <c r="C91" s="186"/>
      <c r="D91" s="187" t="s">
        <v>67</v>
      </c>
      <c r="E91" s="199" t="s">
        <v>73</v>
      </c>
      <c r="F91" s="199" t="s">
        <v>114</v>
      </c>
      <c r="G91" s="186"/>
      <c r="H91" s="186"/>
      <c r="I91" s="189"/>
      <c r="J91" s="200">
        <f>BK91</f>
        <v>0</v>
      </c>
      <c r="K91" s="186"/>
      <c r="L91" s="191"/>
      <c r="M91" s="192"/>
      <c r="N91" s="193"/>
      <c r="O91" s="193"/>
      <c r="P91" s="194">
        <f>P92</f>
        <v>0</v>
      </c>
      <c r="Q91" s="193"/>
      <c r="R91" s="194">
        <f>R92</f>
        <v>0.18400000000000003</v>
      </c>
      <c r="S91" s="193"/>
      <c r="T91" s="195">
        <f>T92</f>
        <v>294.40000000000003</v>
      </c>
      <c r="AR91" s="196" t="s">
        <v>73</v>
      </c>
      <c r="AT91" s="197" t="s">
        <v>67</v>
      </c>
      <c r="AU91" s="197" t="s">
        <v>73</v>
      </c>
      <c r="AY91" s="196" t="s">
        <v>113</v>
      </c>
      <c r="BK91" s="198">
        <f>BK92</f>
        <v>0</v>
      </c>
    </row>
    <row r="92" s="1" customFormat="1" ht="16.5" customHeight="1">
      <c r="B92" s="33"/>
      <c r="C92" s="201" t="s">
        <v>73</v>
      </c>
      <c r="D92" s="201" t="s">
        <v>115</v>
      </c>
      <c r="E92" s="202" t="s">
        <v>116</v>
      </c>
      <c r="F92" s="203" t="s">
        <v>117</v>
      </c>
      <c r="G92" s="204" t="s">
        <v>118</v>
      </c>
      <c r="H92" s="205">
        <v>1150</v>
      </c>
      <c r="I92" s="206"/>
      <c r="J92" s="207">
        <f>ROUND(I92*H92,2)</f>
        <v>0</v>
      </c>
      <c r="K92" s="203" t="s">
        <v>1</v>
      </c>
      <c r="L92" s="38"/>
      <c r="M92" s="208" t="s">
        <v>1</v>
      </c>
      <c r="N92" s="209" t="s">
        <v>39</v>
      </c>
      <c r="O92" s="74"/>
      <c r="P92" s="210">
        <f>O92*H92</f>
        <v>0</v>
      </c>
      <c r="Q92" s="210">
        <v>0.00016000000000000001</v>
      </c>
      <c r="R92" s="210">
        <f>Q92*H92</f>
        <v>0.18400000000000003</v>
      </c>
      <c r="S92" s="210">
        <v>0.25600000000000001</v>
      </c>
      <c r="T92" s="211">
        <f>S92*H92</f>
        <v>294.40000000000003</v>
      </c>
      <c r="AR92" s="12" t="s">
        <v>119</v>
      </c>
      <c r="AT92" s="12" t="s">
        <v>115</v>
      </c>
      <c r="AU92" s="12" t="s">
        <v>77</v>
      </c>
      <c r="AY92" s="12" t="s">
        <v>113</v>
      </c>
      <c r="BE92" s="212">
        <f>IF(N92="základní",J92,0)</f>
        <v>0</v>
      </c>
      <c r="BF92" s="212">
        <f>IF(N92="snížená",J92,0)</f>
        <v>0</v>
      </c>
      <c r="BG92" s="212">
        <f>IF(N92="zákl. přenesená",J92,0)</f>
        <v>0</v>
      </c>
      <c r="BH92" s="212">
        <f>IF(N92="sníž. přenesená",J92,0)</f>
        <v>0</v>
      </c>
      <c r="BI92" s="212">
        <f>IF(N92="nulová",J92,0)</f>
        <v>0</v>
      </c>
      <c r="BJ92" s="12" t="s">
        <v>73</v>
      </c>
      <c r="BK92" s="212">
        <f>ROUND(I92*H92,2)</f>
        <v>0</v>
      </c>
      <c r="BL92" s="12" t="s">
        <v>119</v>
      </c>
      <c r="BM92" s="12" t="s">
        <v>120</v>
      </c>
    </row>
    <row r="93" s="10" customFormat="1" ht="22.8" customHeight="1">
      <c r="B93" s="185"/>
      <c r="C93" s="186"/>
      <c r="D93" s="187" t="s">
        <v>67</v>
      </c>
      <c r="E93" s="199" t="s">
        <v>121</v>
      </c>
      <c r="F93" s="199" t="s">
        <v>122</v>
      </c>
      <c r="G93" s="186"/>
      <c r="H93" s="186"/>
      <c r="I93" s="189"/>
      <c r="J93" s="200">
        <f>BK93</f>
        <v>0</v>
      </c>
      <c r="K93" s="186"/>
      <c r="L93" s="191"/>
      <c r="M93" s="192"/>
      <c r="N93" s="193"/>
      <c r="O93" s="193"/>
      <c r="P93" s="194">
        <f>SUM(P94:P98)</f>
        <v>0</v>
      </c>
      <c r="Q93" s="193"/>
      <c r="R93" s="194">
        <f>SUM(R94:R98)</f>
        <v>385.61649999999997</v>
      </c>
      <c r="S93" s="193"/>
      <c r="T93" s="195">
        <f>SUM(T94:T98)</f>
        <v>0</v>
      </c>
      <c r="AR93" s="196" t="s">
        <v>73</v>
      </c>
      <c r="AT93" s="197" t="s">
        <v>67</v>
      </c>
      <c r="AU93" s="197" t="s">
        <v>73</v>
      </c>
      <c r="AY93" s="196" t="s">
        <v>113</v>
      </c>
      <c r="BK93" s="198">
        <f>SUM(BK94:BK98)</f>
        <v>0</v>
      </c>
    </row>
    <row r="94" s="1" customFormat="1" ht="16.5" customHeight="1">
      <c r="B94" s="33"/>
      <c r="C94" s="201" t="s">
        <v>77</v>
      </c>
      <c r="D94" s="201" t="s">
        <v>115</v>
      </c>
      <c r="E94" s="202" t="s">
        <v>123</v>
      </c>
      <c r="F94" s="203" t="s">
        <v>124</v>
      </c>
      <c r="G94" s="204" t="s">
        <v>118</v>
      </c>
      <c r="H94" s="205">
        <v>1150</v>
      </c>
      <c r="I94" s="206"/>
      <c r="J94" s="207">
        <f>ROUND(I94*H94,2)</f>
        <v>0</v>
      </c>
      <c r="K94" s="203" t="s">
        <v>125</v>
      </c>
      <c r="L94" s="38"/>
      <c r="M94" s="208" t="s">
        <v>1</v>
      </c>
      <c r="N94" s="209" t="s">
        <v>39</v>
      </c>
      <c r="O94" s="74"/>
      <c r="P94" s="210">
        <f>O94*H94</f>
        <v>0</v>
      </c>
      <c r="Q94" s="210">
        <v>0.21099999999999999</v>
      </c>
      <c r="R94" s="210">
        <f>Q94*H94</f>
        <v>242.65000000000001</v>
      </c>
      <c r="S94" s="210">
        <v>0</v>
      </c>
      <c r="T94" s="211">
        <f>S94*H94</f>
        <v>0</v>
      </c>
      <c r="AR94" s="12" t="s">
        <v>119</v>
      </c>
      <c r="AT94" s="12" t="s">
        <v>115</v>
      </c>
      <c r="AU94" s="12" t="s">
        <v>77</v>
      </c>
      <c r="AY94" s="12" t="s">
        <v>113</v>
      </c>
      <c r="BE94" s="212">
        <f>IF(N94="základní",J94,0)</f>
        <v>0</v>
      </c>
      <c r="BF94" s="212">
        <f>IF(N94="snížená",J94,0)</f>
        <v>0</v>
      </c>
      <c r="BG94" s="212">
        <f>IF(N94="zákl. přenesená",J94,0)</f>
        <v>0</v>
      </c>
      <c r="BH94" s="212">
        <f>IF(N94="sníž. přenesená",J94,0)</f>
        <v>0</v>
      </c>
      <c r="BI94" s="212">
        <f>IF(N94="nulová",J94,0)</f>
        <v>0</v>
      </c>
      <c r="BJ94" s="12" t="s">
        <v>73</v>
      </c>
      <c r="BK94" s="212">
        <f>ROUND(I94*H94,2)</f>
        <v>0</v>
      </c>
      <c r="BL94" s="12" t="s">
        <v>119</v>
      </c>
      <c r="BM94" s="12" t="s">
        <v>126</v>
      </c>
    </row>
    <row r="95" s="1" customFormat="1" ht="16.5" customHeight="1">
      <c r="B95" s="33"/>
      <c r="C95" s="201" t="s">
        <v>127</v>
      </c>
      <c r="D95" s="201" t="s">
        <v>115</v>
      </c>
      <c r="E95" s="202" t="s">
        <v>128</v>
      </c>
      <c r="F95" s="203" t="s">
        <v>129</v>
      </c>
      <c r="G95" s="204" t="s">
        <v>118</v>
      </c>
      <c r="H95" s="205">
        <v>2300</v>
      </c>
      <c r="I95" s="206"/>
      <c r="J95" s="207">
        <f>ROUND(I95*H95,2)</f>
        <v>0</v>
      </c>
      <c r="K95" s="203" t="s">
        <v>125</v>
      </c>
      <c r="L95" s="38"/>
      <c r="M95" s="208" t="s">
        <v>1</v>
      </c>
      <c r="N95" s="209" t="s">
        <v>39</v>
      </c>
      <c r="O95" s="74"/>
      <c r="P95" s="210">
        <f>O95*H95</f>
        <v>0</v>
      </c>
      <c r="Q95" s="210">
        <v>0.00071000000000000002</v>
      </c>
      <c r="R95" s="210">
        <f>Q95*H95</f>
        <v>1.633</v>
      </c>
      <c r="S95" s="210">
        <v>0</v>
      </c>
      <c r="T95" s="211">
        <f>S95*H95</f>
        <v>0</v>
      </c>
      <c r="AR95" s="12" t="s">
        <v>119</v>
      </c>
      <c r="AT95" s="12" t="s">
        <v>115</v>
      </c>
      <c r="AU95" s="12" t="s">
        <v>77</v>
      </c>
      <c r="AY95" s="12" t="s">
        <v>113</v>
      </c>
      <c r="BE95" s="212">
        <f>IF(N95="základní",J95,0)</f>
        <v>0</v>
      </c>
      <c r="BF95" s="212">
        <f>IF(N95="snížená",J95,0)</f>
        <v>0</v>
      </c>
      <c r="BG95" s="212">
        <f>IF(N95="zákl. přenesená",J95,0)</f>
        <v>0</v>
      </c>
      <c r="BH95" s="212">
        <f>IF(N95="sníž. přenesená",J95,0)</f>
        <v>0</v>
      </c>
      <c r="BI95" s="212">
        <f>IF(N95="nulová",J95,0)</f>
        <v>0</v>
      </c>
      <c r="BJ95" s="12" t="s">
        <v>73</v>
      </c>
      <c r="BK95" s="212">
        <f>ROUND(I95*H95,2)</f>
        <v>0</v>
      </c>
      <c r="BL95" s="12" t="s">
        <v>119</v>
      </c>
      <c r="BM95" s="12" t="s">
        <v>130</v>
      </c>
    </row>
    <row r="96" s="1" customFormat="1" ht="16.5" customHeight="1">
      <c r="B96" s="33"/>
      <c r="C96" s="201" t="s">
        <v>119</v>
      </c>
      <c r="D96" s="201" t="s">
        <v>115</v>
      </c>
      <c r="E96" s="202" t="s">
        <v>131</v>
      </c>
      <c r="F96" s="203" t="s">
        <v>132</v>
      </c>
      <c r="G96" s="204" t="s">
        <v>118</v>
      </c>
      <c r="H96" s="205">
        <v>1150</v>
      </c>
      <c r="I96" s="206"/>
      <c r="J96" s="207">
        <f>ROUND(I96*H96,2)</f>
        <v>0</v>
      </c>
      <c r="K96" s="203" t="s">
        <v>125</v>
      </c>
      <c r="L96" s="38"/>
      <c r="M96" s="208" t="s">
        <v>1</v>
      </c>
      <c r="N96" s="209" t="s">
        <v>39</v>
      </c>
      <c r="O96" s="74"/>
      <c r="P96" s="210">
        <f>O96*H96</f>
        <v>0</v>
      </c>
      <c r="Q96" s="210">
        <v>0.10373</v>
      </c>
      <c r="R96" s="210">
        <f>Q96*H96</f>
        <v>119.2895</v>
      </c>
      <c r="S96" s="210">
        <v>0</v>
      </c>
      <c r="T96" s="211">
        <f>S96*H96</f>
        <v>0</v>
      </c>
      <c r="AR96" s="12" t="s">
        <v>119</v>
      </c>
      <c r="AT96" s="12" t="s">
        <v>115</v>
      </c>
      <c r="AU96" s="12" t="s">
        <v>77</v>
      </c>
      <c r="AY96" s="12" t="s">
        <v>113</v>
      </c>
      <c r="BE96" s="212">
        <f>IF(N96="základní",J96,0)</f>
        <v>0</v>
      </c>
      <c r="BF96" s="212">
        <f>IF(N96="snížená",J96,0)</f>
        <v>0</v>
      </c>
      <c r="BG96" s="212">
        <f>IF(N96="zákl. přenesená",J96,0)</f>
        <v>0</v>
      </c>
      <c r="BH96" s="212">
        <f>IF(N96="sníž. přenesená",J96,0)</f>
        <v>0</v>
      </c>
      <c r="BI96" s="212">
        <f>IF(N96="nulová",J96,0)</f>
        <v>0</v>
      </c>
      <c r="BJ96" s="12" t="s">
        <v>73</v>
      </c>
      <c r="BK96" s="212">
        <f>ROUND(I96*H96,2)</f>
        <v>0</v>
      </c>
      <c r="BL96" s="12" t="s">
        <v>119</v>
      </c>
      <c r="BM96" s="12" t="s">
        <v>133</v>
      </c>
    </row>
    <row r="97" s="1" customFormat="1" ht="16.5" customHeight="1">
      <c r="B97" s="33"/>
      <c r="C97" s="201" t="s">
        <v>121</v>
      </c>
      <c r="D97" s="201" t="s">
        <v>115</v>
      </c>
      <c r="E97" s="202" t="s">
        <v>134</v>
      </c>
      <c r="F97" s="203" t="s">
        <v>135</v>
      </c>
      <c r="G97" s="204" t="s">
        <v>136</v>
      </c>
      <c r="H97" s="205">
        <v>20</v>
      </c>
      <c r="I97" s="206"/>
      <c r="J97" s="207">
        <f>ROUND(I97*H97,2)</f>
        <v>0</v>
      </c>
      <c r="K97" s="203" t="s">
        <v>1</v>
      </c>
      <c r="L97" s="38"/>
      <c r="M97" s="208" t="s">
        <v>1</v>
      </c>
      <c r="N97" s="209" t="s">
        <v>39</v>
      </c>
      <c r="O97" s="74"/>
      <c r="P97" s="210">
        <f>O97*H97</f>
        <v>0</v>
      </c>
      <c r="Q97" s="210">
        <v>0.1837</v>
      </c>
      <c r="R97" s="210">
        <f>Q97*H97</f>
        <v>3.6739999999999999</v>
      </c>
      <c r="S97" s="210">
        <v>0</v>
      </c>
      <c r="T97" s="211">
        <f>S97*H97</f>
        <v>0</v>
      </c>
      <c r="AR97" s="12" t="s">
        <v>119</v>
      </c>
      <c r="AT97" s="12" t="s">
        <v>115</v>
      </c>
      <c r="AU97" s="12" t="s">
        <v>77</v>
      </c>
      <c r="AY97" s="12" t="s">
        <v>113</v>
      </c>
      <c r="BE97" s="212">
        <f>IF(N97="základní",J97,0)</f>
        <v>0</v>
      </c>
      <c r="BF97" s="212">
        <f>IF(N97="snížená",J97,0)</f>
        <v>0</v>
      </c>
      <c r="BG97" s="212">
        <f>IF(N97="zákl. přenesená",J97,0)</f>
        <v>0</v>
      </c>
      <c r="BH97" s="212">
        <f>IF(N97="sníž. přenesená",J97,0)</f>
        <v>0</v>
      </c>
      <c r="BI97" s="212">
        <f>IF(N97="nulová",J97,0)</f>
        <v>0</v>
      </c>
      <c r="BJ97" s="12" t="s">
        <v>73</v>
      </c>
      <c r="BK97" s="212">
        <f>ROUND(I97*H97,2)</f>
        <v>0</v>
      </c>
      <c r="BL97" s="12" t="s">
        <v>119</v>
      </c>
      <c r="BM97" s="12" t="s">
        <v>137</v>
      </c>
    </row>
    <row r="98" s="1" customFormat="1" ht="16.5" customHeight="1">
      <c r="B98" s="33"/>
      <c r="C98" s="201" t="s">
        <v>138</v>
      </c>
      <c r="D98" s="201" t="s">
        <v>115</v>
      </c>
      <c r="E98" s="202" t="s">
        <v>139</v>
      </c>
      <c r="F98" s="203" t="s">
        <v>140</v>
      </c>
      <c r="G98" s="204" t="s">
        <v>136</v>
      </c>
      <c r="H98" s="205">
        <v>100</v>
      </c>
      <c r="I98" s="206"/>
      <c r="J98" s="207">
        <f>ROUND(I98*H98,2)</f>
        <v>0</v>
      </c>
      <c r="K98" s="203" t="s">
        <v>1</v>
      </c>
      <c r="L98" s="38"/>
      <c r="M98" s="208" t="s">
        <v>1</v>
      </c>
      <c r="N98" s="209" t="s">
        <v>39</v>
      </c>
      <c r="O98" s="74"/>
      <c r="P98" s="210">
        <f>O98*H98</f>
        <v>0</v>
      </c>
      <c r="Q98" s="210">
        <v>0.1837</v>
      </c>
      <c r="R98" s="210">
        <f>Q98*H98</f>
        <v>18.370000000000001</v>
      </c>
      <c r="S98" s="210">
        <v>0</v>
      </c>
      <c r="T98" s="211">
        <f>S98*H98</f>
        <v>0</v>
      </c>
      <c r="AR98" s="12" t="s">
        <v>119</v>
      </c>
      <c r="AT98" s="12" t="s">
        <v>115</v>
      </c>
      <c r="AU98" s="12" t="s">
        <v>77</v>
      </c>
      <c r="AY98" s="12" t="s">
        <v>113</v>
      </c>
      <c r="BE98" s="212">
        <f>IF(N98="základní",J98,0)</f>
        <v>0</v>
      </c>
      <c r="BF98" s="212">
        <f>IF(N98="snížená",J98,0)</f>
        <v>0</v>
      </c>
      <c r="BG98" s="212">
        <f>IF(N98="zákl. přenesená",J98,0)</f>
        <v>0</v>
      </c>
      <c r="BH98" s="212">
        <f>IF(N98="sníž. přenesená",J98,0)</f>
        <v>0</v>
      </c>
      <c r="BI98" s="212">
        <f>IF(N98="nulová",J98,0)</f>
        <v>0</v>
      </c>
      <c r="BJ98" s="12" t="s">
        <v>73</v>
      </c>
      <c r="BK98" s="212">
        <f>ROUND(I98*H98,2)</f>
        <v>0</v>
      </c>
      <c r="BL98" s="12" t="s">
        <v>119</v>
      </c>
      <c r="BM98" s="12" t="s">
        <v>141</v>
      </c>
    </row>
    <row r="99" s="10" customFormat="1" ht="22.8" customHeight="1">
      <c r="B99" s="185"/>
      <c r="C99" s="186"/>
      <c r="D99" s="187" t="s">
        <v>67</v>
      </c>
      <c r="E99" s="199" t="s">
        <v>142</v>
      </c>
      <c r="F99" s="199" t="s">
        <v>143</v>
      </c>
      <c r="G99" s="186"/>
      <c r="H99" s="186"/>
      <c r="I99" s="189"/>
      <c r="J99" s="200">
        <f>BK99</f>
        <v>0</v>
      </c>
      <c r="K99" s="186"/>
      <c r="L99" s="191"/>
      <c r="M99" s="192"/>
      <c r="N99" s="193"/>
      <c r="O99" s="193"/>
      <c r="P99" s="194">
        <f>P100</f>
        <v>0</v>
      </c>
      <c r="Q99" s="193"/>
      <c r="R99" s="194">
        <f>R100</f>
        <v>3.7871999999999999</v>
      </c>
      <c r="S99" s="193"/>
      <c r="T99" s="195">
        <f>T100</f>
        <v>0</v>
      </c>
      <c r="AR99" s="196" t="s">
        <v>73</v>
      </c>
      <c r="AT99" s="197" t="s">
        <v>67</v>
      </c>
      <c r="AU99" s="197" t="s">
        <v>73</v>
      </c>
      <c r="AY99" s="196" t="s">
        <v>113</v>
      </c>
      <c r="BK99" s="198">
        <f>BK100</f>
        <v>0</v>
      </c>
    </row>
    <row r="100" s="1" customFormat="1" ht="16.5" customHeight="1">
      <c r="B100" s="33"/>
      <c r="C100" s="201" t="s">
        <v>144</v>
      </c>
      <c r="D100" s="201" t="s">
        <v>115</v>
      </c>
      <c r="E100" s="202" t="s">
        <v>145</v>
      </c>
      <c r="F100" s="203" t="s">
        <v>146</v>
      </c>
      <c r="G100" s="204" t="s">
        <v>147</v>
      </c>
      <c r="H100" s="205">
        <v>9</v>
      </c>
      <c r="I100" s="206"/>
      <c r="J100" s="207">
        <f>ROUND(I100*H100,2)</f>
        <v>0</v>
      </c>
      <c r="K100" s="203" t="s">
        <v>125</v>
      </c>
      <c r="L100" s="38"/>
      <c r="M100" s="208" t="s">
        <v>1</v>
      </c>
      <c r="N100" s="209" t="s">
        <v>39</v>
      </c>
      <c r="O100" s="74"/>
      <c r="P100" s="210">
        <f>O100*H100</f>
        <v>0</v>
      </c>
      <c r="Q100" s="210">
        <v>0.42080000000000001</v>
      </c>
      <c r="R100" s="210">
        <f>Q100*H100</f>
        <v>3.7871999999999999</v>
      </c>
      <c r="S100" s="210">
        <v>0</v>
      </c>
      <c r="T100" s="211">
        <f>S100*H100</f>
        <v>0</v>
      </c>
      <c r="AR100" s="12" t="s">
        <v>119</v>
      </c>
      <c r="AT100" s="12" t="s">
        <v>115</v>
      </c>
      <c r="AU100" s="12" t="s">
        <v>77</v>
      </c>
      <c r="AY100" s="12" t="s">
        <v>113</v>
      </c>
      <c r="BE100" s="212">
        <f>IF(N100="základní",J100,0)</f>
        <v>0</v>
      </c>
      <c r="BF100" s="212">
        <f>IF(N100="snížená",J100,0)</f>
        <v>0</v>
      </c>
      <c r="BG100" s="212">
        <f>IF(N100="zákl. přenesená",J100,0)</f>
        <v>0</v>
      </c>
      <c r="BH100" s="212">
        <f>IF(N100="sníž. přenesená",J100,0)</f>
        <v>0</v>
      </c>
      <c r="BI100" s="212">
        <f>IF(N100="nulová",J100,0)</f>
        <v>0</v>
      </c>
      <c r="BJ100" s="12" t="s">
        <v>73</v>
      </c>
      <c r="BK100" s="212">
        <f>ROUND(I100*H100,2)</f>
        <v>0</v>
      </c>
      <c r="BL100" s="12" t="s">
        <v>119</v>
      </c>
      <c r="BM100" s="12" t="s">
        <v>148</v>
      </c>
    </row>
    <row r="101" s="10" customFormat="1" ht="22.8" customHeight="1">
      <c r="B101" s="185"/>
      <c r="C101" s="186"/>
      <c r="D101" s="187" t="s">
        <v>67</v>
      </c>
      <c r="E101" s="199" t="s">
        <v>149</v>
      </c>
      <c r="F101" s="199" t="s">
        <v>150</v>
      </c>
      <c r="G101" s="186"/>
      <c r="H101" s="186"/>
      <c r="I101" s="189"/>
      <c r="J101" s="200">
        <f>BK101</f>
        <v>0</v>
      </c>
      <c r="K101" s="186"/>
      <c r="L101" s="191"/>
      <c r="M101" s="192"/>
      <c r="N101" s="193"/>
      <c r="O101" s="193"/>
      <c r="P101" s="194">
        <f>SUM(P102:P104)</f>
        <v>0</v>
      </c>
      <c r="Q101" s="193"/>
      <c r="R101" s="194">
        <f>SUM(R102:R104)</f>
        <v>0.00462</v>
      </c>
      <c r="S101" s="193"/>
      <c r="T101" s="195">
        <f>SUM(T102:T104)</f>
        <v>0</v>
      </c>
      <c r="AR101" s="196" t="s">
        <v>73</v>
      </c>
      <c r="AT101" s="197" t="s">
        <v>67</v>
      </c>
      <c r="AU101" s="197" t="s">
        <v>73</v>
      </c>
      <c r="AY101" s="196" t="s">
        <v>113</v>
      </c>
      <c r="BK101" s="198">
        <f>SUM(BK102:BK104)</f>
        <v>0</v>
      </c>
    </row>
    <row r="102" s="1" customFormat="1" ht="16.5" customHeight="1">
      <c r="B102" s="33"/>
      <c r="C102" s="201" t="s">
        <v>142</v>
      </c>
      <c r="D102" s="201" t="s">
        <v>115</v>
      </c>
      <c r="E102" s="202" t="s">
        <v>151</v>
      </c>
      <c r="F102" s="203" t="s">
        <v>152</v>
      </c>
      <c r="G102" s="204" t="s">
        <v>136</v>
      </c>
      <c r="H102" s="205">
        <v>42</v>
      </c>
      <c r="I102" s="206"/>
      <c r="J102" s="207">
        <f>ROUND(I102*H102,2)</f>
        <v>0</v>
      </c>
      <c r="K102" s="203" t="s">
        <v>1</v>
      </c>
      <c r="L102" s="38"/>
      <c r="M102" s="208" t="s">
        <v>1</v>
      </c>
      <c r="N102" s="209" t="s">
        <v>39</v>
      </c>
      <c r="O102" s="74"/>
      <c r="P102" s="210">
        <f>O102*H102</f>
        <v>0</v>
      </c>
      <c r="Q102" s="210">
        <v>0.00011</v>
      </c>
      <c r="R102" s="210">
        <f>Q102*H102</f>
        <v>0.00462</v>
      </c>
      <c r="S102" s="210">
        <v>0</v>
      </c>
      <c r="T102" s="211">
        <f>S102*H102</f>
        <v>0</v>
      </c>
      <c r="AR102" s="12" t="s">
        <v>119</v>
      </c>
      <c r="AT102" s="12" t="s">
        <v>115</v>
      </c>
      <c r="AU102" s="12" t="s">
        <v>77</v>
      </c>
      <c r="AY102" s="12" t="s">
        <v>113</v>
      </c>
      <c r="BE102" s="212">
        <f>IF(N102="základní",J102,0)</f>
        <v>0</v>
      </c>
      <c r="BF102" s="212">
        <f>IF(N102="snížená",J102,0)</f>
        <v>0</v>
      </c>
      <c r="BG102" s="212">
        <f>IF(N102="zákl. přenesená",J102,0)</f>
        <v>0</v>
      </c>
      <c r="BH102" s="212">
        <f>IF(N102="sníž. přenesená",J102,0)</f>
        <v>0</v>
      </c>
      <c r="BI102" s="212">
        <f>IF(N102="nulová",J102,0)</f>
        <v>0</v>
      </c>
      <c r="BJ102" s="12" t="s">
        <v>73</v>
      </c>
      <c r="BK102" s="212">
        <f>ROUND(I102*H102,2)</f>
        <v>0</v>
      </c>
      <c r="BL102" s="12" t="s">
        <v>119</v>
      </c>
      <c r="BM102" s="12" t="s">
        <v>153</v>
      </c>
    </row>
    <row r="103" s="1" customFormat="1" ht="16.5" customHeight="1">
      <c r="B103" s="33"/>
      <c r="C103" s="201" t="s">
        <v>149</v>
      </c>
      <c r="D103" s="201" t="s">
        <v>115</v>
      </c>
      <c r="E103" s="202" t="s">
        <v>154</v>
      </c>
      <c r="F103" s="203" t="s">
        <v>155</v>
      </c>
      <c r="G103" s="204" t="s">
        <v>136</v>
      </c>
      <c r="H103" s="205">
        <v>42</v>
      </c>
      <c r="I103" s="206"/>
      <c r="J103" s="207">
        <f>ROUND(I103*H103,2)</f>
        <v>0</v>
      </c>
      <c r="K103" s="203" t="s">
        <v>125</v>
      </c>
      <c r="L103" s="38"/>
      <c r="M103" s="208" t="s">
        <v>1</v>
      </c>
      <c r="N103" s="209" t="s">
        <v>39</v>
      </c>
      <c r="O103" s="74"/>
      <c r="P103" s="210">
        <f>O103*H103</f>
        <v>0</v>
      </c>
      <c r="Q103" s="210">
        <v>0</v>
      </c>
      <c r="R103" s="210">
        <f>Q103*H103</f>
        <v>0</v>
      </c>
      <c r="S103" s="210">
        <v>0</v>
      </c>
      <c r="T103" s="211">
        <f>S103*H103</f>
        <v>0</v>
      </c>
      <c r="AR103" s="12" t="s">
        <v>119</v>
      </c>
      <c r="AT103" s="12" t="s">
        <v>115</v>
      </c>
      <c r="AU103" s="12" t="s">
        <v>77</v>
      </c>
      <c r="AY103" s="12" t="s">
        <v>113</v>
      </c>
      <c r="BE103" s="212">
        <f>IF(N103="základní",J103,0)</f>
        <v>0</v>
      </c>
      <c r="BF103" s="212">
        <f>IF(N103="snížená",J103,0)</f>
        <v>0</v>
      </c>
      <c r="BG103" s="212">
        <f>IF(N103="zákl. přenesená",J103,0)</f>
        <v>0</v>
      </c>
      <c r="BH103" s="212">
        <f>IF(N103="sníž. přenesená",J103,0)</f>
        <v>0</v>
      </c>
      <c r="BI103" s="212">
        <f>IF(N103="nulová",J103,0)</f>
        <v>0</v>
      </c>
      <c r="BJ103" s="12" t="s">
        <v>73</v>
      </c>
      <c r="BK103" s="212">
        <f>ROUND(I103*H103,2)</f>
        <v>0</v>
      </c>
      <c r="BL103" s="12" t="s">
        <v>119</v>
      </c>
      <c r="BM103" s="12" t="s">
        <v>156</v>
      </c>
    </row>
    <row r="104" s="1" customFormat="1" ht="16.5" customHeight="1">
      <c r="B104" s="33"/>
      <c r="C104" s="201" t="s">
        <v>157</v>
      </c>
      <c r="D104" s="201" t="s">
        <v>115</v>
      </c>
      <c r="E104" s="202" t="s">
        <v>158</v>
      </c>
      <c r="F104" s="203" t="s">
        <v>159</v>
      </c>
      <c r="G104" s="204" t="s">
        <v>160</v>
      </c>
      <c r="H104" s="205">
        <v>155.25</v>
      </c>
      <c r="I104" s="206"/>
      <c r="J104" s="207">
        <f>ROUND(I104*H104,2)</f>
        <v>0</v>
      </c>
      <c r="K104" s="203" t="s">
        <v>1</v>
      </c>
      <c r="L104" s="38"/>
      <c r="M104" s="208" t="s">
        <v>1</v>
      </c>
      <c r="N104" s="209" t="s">
        <v>39</v>
      </c>
      <c r="O104" s="74"/>
      <c r="P104" s="210">
        <f>O104*H104</f>
        <v>0</v>
      </c>
      <c r="Q104" s="210">
        <v>0</v>
      </c>
      <c r="R104" s="210">
        <f>Q104*H104</f>
        <v>0</v>
      </c>
      <c r="S104" s="210">
        <v>0</v>
      </c>
      <c r="T104" s="211">
        <f>S104*H104</f>
        <v>0</v>
      </c>
      <c r="AR104" s="12" t="s">
        <v>119</v>
      </c>
      <c r="AT104" s="12" t="s">
        <v>115</v>
      </c>
      <c r="AU104" s="12" t="s">
        <v>77</v>
      </c>
      <c r="AY104" s="12" t="s">
        <v>113</v>
      </c>
      <c r="BE104" s="212">
        <f>IF(N104="základní",J104,0)</f>
        <v>0</v>
      </c>
      <c r="BF104" s="212">
        <f>IF(N104="snížená",J104,0)</f>
        <v>0</v>
      </c>
      <c r="BG104" s="212">
        <f>IF(N104="zákl. přenesená",J104,0)</f>
        <v>0</v>
      </c>
      <c r="BH104" s="212">
        <f>IF(N104="sníž. přenesená",J104,0)</f>
        <v>0</v>
      </c>
      <c r="BI104" s="212">
        <f>IF(N104="nulová",J104,0)</f>
        <v>0</v>
      </c>
      <c r="BJ104" s="12" t="s">
        <v>73</v>
      </c>
      <c r="BK104" s="212">
        <f>ROUND(I104*H104,2)</f>
        <v>0</v>
      </c>
      <c r="BL104" s="12" t="s">
        <v>119</v>
      </c>
      <c r="BM104" s="12" t="s">
        <v>161</v>
      </c>
    </row>
    <row r="105" s="10" customFormat="1" ht="22.8" customHeight="1">
      <c r="B105" s="185"/>
      <c r="C105" s="186"/>
      <c r="D105" s="187" t="s">
        <v>67</v>
      </c>
      <c r="E105" s="199" t="s">
        <v>162</v>
      </c>
      <c r="F105" s="199" t="s">
        <v>163</v>
      </c>
      <c r="G105" s="186"/>
      <c r="H105" s="186"/>
      <c r="I105" s="189"/>
      <c r="J105" s="200">
        <f>BK105</f>
        <v>0</v>
      </c>
      <c r="K105" s="186"/>
      <c r="L105" s="191"/>
      <c r="M105" s="192"/>
      <c r="N105" s="193"/>
      <c r="O105" s="193"/>
      <c r="P105" s="194">
        <f>SUM(P106:P107)</f>
        <v>0</v>
      </c>
      <c r="Q105" s="193"/>
      <c r="R105" s="194">
        <f>SUM(R106:R107)</f>
        <v>0</v>
      </c>
      <c r="S105" s="193"/>
      <c r="T105" s="195">
        <f>SUM(T106:T107)</f>
        <v>0</v>
      </c>
      <c r="AR105" s="196" t="s">
        <v>73</v>
      </c>
      <c r="AT105" s="197" t="s">
        <v>67</v>
      </c>
      <c r="AU105" s="197" t="s">
        <v>73</v>
      </c>
      <c r="AY105" s="196" t="s">
        <v>113</v>
      </c>
      <c r="BK105" s="198">
        <f>SUM(BK106:BK107)</f>
        <v>0</v>
      </c>
    </row>
    <row r="106" s="1" customFormat="1" ht="16.5" customHeight="1">
      <c r="B106" s="33"/>
      <c r="C106" s="201" t="s">
        <v>164</v>
      </c>
      <c r="D106" s="201" t="s">
        <v>115</v>
      </c>
      <c r="E106" s="202" t="s">
        <v>165</v>
      </c>
      <c r="F106" s="203" t="s">
        <v>166</v>
      </c>
      <c r="G106" s="204" t="s">
        <v>160</v>
      </c>
      <c r="H106" s="205">
        <v>294.39999999999998</v>
      </c>
      <c r="I106" s="206"/>
      <c r="J106" s="207">
        <f>ROUND(I106*H106,2)</f>
        <v>0</v>
      </c>
      <c r="K106" s="203" t="s">
        <v>167</v>
      </c>
      <c r="L106" s="38"/>
      <c r="M106" s="208" t="s">
        <v>1</v>
      </c>
      <c r="N106" s="209" t="s">
        <v>39</v>
      </c>
      <c r="O106" s="74"/>
      <c r="P106" s="210">
        <f>O106*H106</f>
        <v>0</v>
      </c>
      <c r="Q106" s="210">
        <v>0</v>
      </c>
      <c r="R106" s="210">
        <f>Q106*H106</f>
        <v>0</v>
      </c>
      <c r="S106" s="210">
        <v>0</v>
      </c>
      <c r="T106" s="211">
        <f>S106*H106</f>
        <v>0</v>
      </c>
      <c r="AR106" s="12" t="s">
        <v>119</v>
      </c>
      <c r="AT106" s="12" t="s">
        <v>115</v>
      </c>
      <c r="AU106" s="12" t="s">
        <v>77</v>
      </c>
      <c r="AY106" s="12" t="s">
        <v>113</v>
      </c>
      <c r="BE106" s="212">
        <f>IF(N106="základní",J106,0)</f>
        <v>0</v>
      </c>
      <c r="BF106" s="212">
        <f>IF(N106="snížená",J106,0)</f>
        <v>0</v>
      </c>
      <c r="BG106" s="212">
        <f>IF(N106="zákl. přenesená",J106,0)</f>
        <v>0</v>
      </c>
      <c r="BH106" s="212">
        <f>IF(N106="sníž. přenesená",J106,0)</f>
        <v>0</v>
      </c>
      <c r="BI106" s="212">
        <f>IF(N106="nulová",J106,0)</f>
        <v>0</v>
      </c>
      <c r="BJ106" s="12" t="s">
        <v>73</v>
      </c>
      <c r="BK106" s="212">
        <f>ROUND(I106*H106,2)</f>
        <v>0</v>
      </c>
      <c r="BL106" s="12" t="s">
        <v>119</v>
      </c>
      <c r="BM106" s="12" t="s">
        <v>168</v>
      </c>
    </row>
    <row r="107" s="1" customFormat="1" ht="16.5" customHeight="1">
      <c r="B107" s="33"/>
      <c r="C107" s="201" t="s">
        <v>169</v>
      </c>
      <c r="D107" s="201" t="s">
        <v>115</v>
      </c>
      <c r="E107" s="202" t="s">
        <v>170</v>
      </c>
      <c r="F107" s="203" t="s">
        <v>171</v>
      </c>
      <c r="G107" s="204" t="s">
        <v>160</v>
      </c>
      <c r="H107" s="205">
        <v>5299.1999999999998</v>
      </c>
      <c r="I107" s="206"/>
      <c r="J107" s="207">
        <f>ROUND(I107*H107,2)</f>
        <v>0</v>
      </c>
      <c r="K107" s="203" t="s">
        <v>167</v>
      </c>
      <c r="L107" s="38"/>
      <c r="M107" s="208" t="s">
        <v>1</v>
      </c>
      <c r="N107" s="209" t="s">
        <v>39</v>
      </c>
      <c r="O107" s="74"/>
      <c r="P107" s="210">
        <f>O107*H107</f>
        <v>0</v>
      </c>
      <c r="Q107" s="210">
        <v>0</v>
      </c>
      <c r="R107" s="210">
        <f>Q107*H107</f>
        <v>0</v>
      </c>
      <c r="S107" s="210">
        <v>0</v>
      </c>
      <c r="T107" s="211">
        <f>S107*H107</f>
        <v>0</v>
      </c>
      <c r="AR107" s="12" t="s">
        <v>119</v>
      </c>
      <c r="AT107" s="12" t="s">
        <v>115</v>
      </c>
      <c r="AU107" s="12" t="s">
        <v>77</v>
      </c>
      <c r="AY107" s="12" t="s">
        <v>113</v>
      </c>
      <c r="BE107" s="212">
        <f>IF(N107="základní",J107,0)</f>
        <v>0</v>
      </c>
      <c r="BF107" s="212">
        <f>IF(N107="snížená",J107,0)</f>
        <v>0</v>
      </c>
      <c r="BG107" s="212">
        <f>IF(N107="zákl. přenesená",J107,0)</f>
        <v>0</v>
      </c>
      <c r="BH107" s="212">
        <f>IF(N107="sníž. přenesená",J107,0)</f>
        <v>0</v>
      </c>
      <c r="BI107" s="212">
        <f>IF(N107="nulová",J107,0)</f>
        <v>0</v>
      </c>
      <c r="BJ107" s="12" t="s">
        <v>73</v>
      </c>
      <c r="BK107" s="212">
        <f>ROUND(I107*H107,2)</f>
        <v>0</v>
      </c>
      <c r="BL107" s="12" t="s">
        <v>119</v>
      </c>
      <c r="BM107" s="12" t="s">
        <v>172</v>
      </c>
    </row>
    <row r="108" s="10" customFormat="1" ht="22.8" customHeight="1">
      <c r="B108" s="185"/>
      <c r="C108" s="186"/>
      <c r="D108" s="187" t="s">
        <v>67</v>
      </c>
      <c r="E108" s="199" t="s">
        <v>173</v>
      </c>
      <c r="F108" s="199" t="s">
        <v>174</v>
      </c>
      <c r="G108" s="186"/>
      <c r="H108" s="186"/>
      <c r="I108" s="189"/>
      <c r="J108" s="200">
        <f>BK108</f>
        <v>0</v>
      </c>
      <c r="K108" s="186"/>
      <c r="L108" s="191"/>
      <c r="M108" s="192"/>
      <c r="N108" s="193"/>
      <c r="O108" s="193"/>
      <c r="P108" s="194">
        <f>P109</f>
        <v>0</v>
      </c>
      <c r="Q108" s="193"/>
      <c r="R108" s="194">
        <f>R109</f>
        <v>0</v>
      </c>
      <c r="S108" s="193"/>
      <c r="T108" s="195">
        <f>T109</f>
        <v>0</v>
      </c>
      <c r="AR108" s="196" t="s">
        <v>73</v>
      </c>
      <c r="AT108" s="197" t="s">
        <v>67</v>
      </c>
      <c r="AU108" s="197" t="s">
        <v>73</v>
      </c>
      <c r="AY108" s="196" t="s">
        <v>113</v>
      </c>
      <c r="BK108" s="198">
        <f>BK109</f>
        <v>0</v>
      </c>
    </row>
    <row r="109" s="1" customFormat="1" ht="16.5" customHeight="1">
      <c r="B109" s="33"/>
      <c r="C109" s="201" t="s">
        <v>175</v>
      </c>
      <c r="D109" s="201" t="s">
        <v>115</v>
      </c>
      <c r="E109" s="202" t="s">
        <v>176</v>
      </c>
      <c r="F109" s="203" t="s">
        <v>177</v>
      </c>
      <c r="G109" s="204" t="s">
        <v>160</v>
      </c>
      <c r="H109" s="205">
        <v>389.59199999999998</v>
      </c>
      <c r="I109" s="206"/>
      <c r="J109" s="207">
        <f>ROUND(I109*H109,2)</f>
        <v>0</v>
      </c>
      <c r="K109" s="203" t="s">
        <v>167</v>
      </c>
      <c r="L109" s="38"/>
      <c r="M109" s="208" t="s">
        <v>1</v>
      </c>
      <c r="N109" s="209" t="s">
        <v>39</v>
      </c>
      <c r="O109" s="74"/>
      <c r="P109" s="210">
        <f>O109*H109</f>
        <v>0</v>
      </c>
      <c r="Q109" s="210">
        <v>0</v>
      </c>
      <c r="R109" s="210">
        <f>Q109*H109</f>
        <v>0</v>
      </c>
      <c r="S109" s="210">
        <v>0</v>
      </c>
      <c r="T109" s="211">
        <f>S109*H109</f>
        <v>0</v>
      </c>
      <c r="AR109" s="12" t="s">
        <v>119</v>
      </c>
      <c r="AT109" s="12" t="s">
        <v>115</v>
      </c>
      <c r="AU109" s="12" t="s">
        <v>77</v>
      </c>
      <c r="AY109" s="12" t="s">
        <v>113</v>
      </c>
      <c r="BE109" s="212">
        <f>IF(N109="základní",J109,0)</f>
        <v>0</v>
      </c>
      <c r="BF109" s="212">
        <f>IF(N109="snížená",J109,0)</f>
        <v>0</v>
      </c>
      <c r="BG109" s="212">
        <f>IF(N109="zákl. přenesená",J109,0)</f>
        <v>0</v>
      </c>
      <c r="BH109" s="212">
        <f>IF(N109="sníž. přenesená",J109,0)</f>
        <v>0</v>
      </c>
      <c r="BI109" s="212">
        <f>IF(N109="nulová",J109,0)</f>
        <v>0</v>
      </c>
      <c r="BJ109" s="12" t="s">
        <v>73</v>
      </c>
      <c r="BK109" s="212">
        <f>ROUND(I109*H109,2)</f>
        <v>0</v>
      </c>
      <c r="BL109" s="12" t="s">
        <v>119</v>
      </c>
      <c r="BM109" s="12" t="s">
        <v>178</v>
      </c>
    </row>
    <row r="110" s="10" customFormat="1" ht="25.92" customHeight="1">
      <c r="B110" s="185"/>
      <c r="C110" s="186"/>
      <c r="D110" s="187" t="s">
        <v>67</v>
      </c>
      <c r="E110" s="188" t="s">
        <v>179</v>
      </c>
      <c r="F110" s="188" t="s">
        <v>180</v>
      </c>
      <c r="G110" s="186"/>
      <c r="H110" s="186"/>
      <c r="I110" s="189"/>
      <c r="J110" s="190">
        <f>BK110</f>
        <v>0</v>
      </c>
      <c r="K110" s="186"/>
      <c r="L110" s="191"/>
      <c r="M110" s="192"/>
      <c r="N110" s="193"/>
      <c r="O110" s="193"/>
      <c r="P110" s="194">
        <f>P111+P113</f>
        <v>0</v>
      </c>
      <c r="Q110" s="193"/>
      <c r="R110" s="194">
        <f>R111+R113</f>
        <v>0</v>
      </c>
      <c r="S110" s="193"/>
      <c r="T110" s="195">
        <f>T111+T113</f>
        <v>0</v>
      </c>
      <c r="AR110" s="196" t="s">
        <v>121</v>
      </c>
      <c r="AT110" s="197" t="s">
        <v>67</v>
      </c>
      <c r="AU110" s="197" t="s">
        <v>68</v>
      </c>
      <c r="AY110" s="196" t="s">
        <v>113</v>
      </c>
      <c r="BK110" s="198">
        <f>BK111+BK113</f>
        <v>0</v>
      </c>
    </row>
    <row r="111" s="10" customFormat="1" ht="22.8" customHeight="1">
      <c r="B111" s="185"/>
      <c r="C111" s="186"/>
      <c r="D111" s="187" t="s">
        <v>67</v>
      </c>
      <c r="E111" s="199" t="s">
        <v>181</v>
      </c>
      <c r="F111" s="199" t="s">
        <v>182</v>
      </c>
      <c r="G111" s="186"/>
      <c r="H111" s="186"/>
      <c r="I111" s="189"/>
      <c r="J111" s="200">
        <f>BK111</f>
        <v>0</v>
      </c>
      <c r="K111" s="186"/>
      <c r="L111" s="191"/>
      <c r="M111" s="192"/>
      <c r="N111" s="193"/>
      <c r="O111" s="193"/>
      <c r="P111" s="194">
        <f>P112</f>
        <v>0</v>
      </c>
      <c r="Q111" s="193"/>
      <c r="R111" s="194">
        <f>R112</f>
        <v>0</v>
      </c>
      <c r="S111" s="193"/>
      <c r="T111" s="195">
        <f>T112</f>
        <v>0</v>
      </c>
      <c r="AR111" s="196" t="s">
        <v>121</v>
      </c>
      <c r="AT111" s="197" t="s">
        <v>67</v>
      </c>
      <c r="AU111" s="197" t="s">
        <v>73</v>
      </c>
      <c r="AY111" s="196" t="s">
        <v>113</v>
      </c>
      <c r="BK111" s="198">
        <f>BK112</f>
        <v>0</v>
      </c>
    </row>
    <row r="112" s="1" customFormat="1" ht="16.5" customHeight="1">
      <c r="B112" s="33"/>
      <c r="C112" s="201" t="s">
        <v>183</v>
      </c>
      <c r="D112" s="201" t="s">
        <v>115</v>
      </c>
      <c r="E112" s="202" t="s">
        <v>184</v>
      </c>
      <c r="F112" s="203" t="s">
        <v>185</v>
      </c>
      <c r="G112" s="204" t="s">
        <v>186</v>
      </c>
      <c r="H112" s="205">
        <v>1</v>
      </c>
      <c r="I112" s="206"/>
      <c r="J112" s="207">
        <f>ROUND(I112*H112,2)</f>
        <v>0</v>
      </c>
      <c r="K112" s="203" t="s">
        <v>125</v>
      </c>
      <c r="L112" s="38"/>
      <c r="M112" s="208" t="s">
        <v>1</v>
      </c>
      <c r="N112" s="209" t="s">
        <v>39</v>
      </c>
      <c r="O112" s="74"/>
      <c r="P112" s="210">
        <f>O112*H112</f>
        <v>0</v>
      </c>
      <c r="Q112" s="210">
        <v>0</v>
      </c>
      <c r="R112" s="210">
        <f>Q112*H112</f>
        <v>0</v>
      </c>
      <c r="S112" s="210">
        <v>0</v>
      </c>
      <c r="T112" s="211">
        <f>S112*H112</f>
        <v>0</v>
      </c>
      <c r="AR112" s="12" t="s">
        <v>187</v>
      </c>
      <c r="AT112" s="12" t="s">
        <v>115</v>
      </c>
      <c r="AU112" s="12" t="s">
        <v>77</v>
      </c>
      <c r="AY112" s="12" t="s">
        <v>113</v>
      </c>
      <c r="BE112" s="212">
        <f>IF(N112="základní",J112,0)</f>
        <v>0</v>
      </c>
      <c r="BF112" s="212">
        <f>IF(N112="snížená",J112,0)</f>
        <v>0</v>
      </c>
      <c r="BG112" s="212">
        <f>IF(N112="zákl. přenesená",J112,0)</f>
        <v>0</v>
      </c>
      <c r="BH112" s="212">
        <f>IF(N112="sníž. přenesená",J112,0)</f>
        <v>0</v>
      </c>
      <c r="BI112" s="212">
        <f>IF(N112="nulová",J112,0)</f>
        <v>0</v>
      </c>
      <c r="BJ112" s="12" t="s">
        <v>73</v>
      </c>
      <c r="BK112" s="212">
        <f>ROUND(I112*H112,2)</f>
        <v>0</v>
      </c>
      <c r="BL112" s="12" t="s">
        <v>187</v>
      </c>
      <c r="BM112" s="12" t="s">
        <v>188</v>
      </c>
    </row>
    <row r="113" s="10" customFormat="1" ht="22.8" customHeight="1">
      <c r="B113" s="185"/>
      <c r="C113" s="186"/>
      <c r="D113" s="187" t="s">
        <v>67</v>
      </c>
      <c r="E113" s="199" t="s">
        <v>189</v>
      </c>
      <c r="F113" s="199" t="s">
        <v>190</v>
      </c>
      <c r="G113" s="186"/>
      <c r="H113" s="186"/>
      <c r="I113" s="189"/>
      <c r="J113" s="200">
        <f>BK113</f>
        <v>0</v>
      </c>
      <c r="K113" s="186"/>
      <c r="L113" s="191"/>
      <c r="M113" s="192"/>
      <c r="N113" s="193"/>
      <c r="O113" s="193"/>
      <c r="P113" s="194">
        <f>SUM(P114:P115)</f>
        <v>0</v>
      </c>
      <c r="Q113" s="193"/>
      <c r="R113" s="194">
        <f>SUM(R114:R115)</f>
        <v>0</v>
      </c>
      <c r="S113" s="193"/>
      <c r="T113" s="195">
        <f>SUM(T114:T115)</f>
        <v>0</v>
      </c>
      <c r="AR113" s="196" t="s">
        <v>121</v>
      </c>
      <c r="AT113" s="197" t="s">
        <v>67</v>
      </c>
      <c r="AU113" s="197" t="s">
        <v>73</v>
      </c>
      <c r="AY113" s="196" t="s">
        <v>113</v>
      </c>
      <c r="BK113" s="198">
        <f>SUM(BK114:BK115)</f>
        <v>0</v>
      </c>
    </row>
    <row r="114" s="1" customFormat="1" ht="16.5" customHeight="1">
      <c r="B114" s="33"/>
      <c r="C114" s="201" t="s">
        <v>8</v>
      </c>
      <c r="D114" s="201" t="s">
        <v>115</v>
      </c>
      <c r="E114" s="202" t="s">
        <v>191</v>
      </c>
      <c r="F114" s="203" t="s">
        <v>192</v>
      </c>
      <c r="G114" s="204" t="s">
        <v>186</v>
      </c>
      <c r="H114" s="205">
        <v>1</v>
      </c>
      <c r="I114" s="206"/>
      <c r="J114" s="207">
        <f>ROUND(I114*H114,2)</f>
        <v>0</v>
      </c>
      <c r="K114" s="203" t="s">
        <v>125</v>
      </c>
      <c r="L114" s="38"/>
      <c r="M114" s="208" t="s">
        <v>1</v>
      </c>
      <c r="N114" s="209" t="s">
        <v>39</v>
      </c>
      <c r="O114" s="74"/>
      <c r="P114" s="210">
        <f>O114*H114</f>
        <v>0</v>
      </c>
      <c r="Q114" s="210">
        <v>0</v>
      </c>
      <c r="R114" s="210">
        <f>Q114*H114</f>
        <v>0</v>
      </c>
      <c r="S114" s="210">
        <v>0</v>
      </c>
      <c r="T114" s="211">
        <f>S114*H114</f>
        <v>0</v>
      </c>
      <c r="AR114" s="12" t="s">
        <v>187</v>
      </c>
      <c r="AT114" s="12" t="s">
        <v>115</v>
      </c>
      <c r="AU114" s="12" t="s">
        <v>77</v>
      </c>
      <c r="AY114" s="12" t="s">
        <v>113</v>
      </c>
      <c r="BE114" s="212">
        <f>IF(N114="základní",J114,0)</f>
        <v>0</v>
      </c>
      <c r="BF114" s="212">
        <f>IF(N114="snížená",J114,0)</f>
        <v>0</v>
      </c>
      <c r="BG114" s="212">
        <f>IF(N114="zákl. přenesená",J114,0)</f>
        <v>0</v>
      </c>
      <c r="BH114" s="212">
        <f>IF(N114="sníž. přenesená",J114,0)</f>
        <v>0</v>
      </c>
      <c r="BI114" s="212">
        <f>IF(N114="nulová",J114,0)</f>
        <v>0</v>
      </c>
      <c r="BJ114" s="12" t="s">
        <v>73</v>
      </c>
      <c r="BK114" s="212">
        <f>ROUND(I114*H114,2)</f>
        <v>0</v>
      </c>
      <c r="BL114" s="12" t="s">
        <v>187</v>
      </c>
      <c r="BM114" s="12" t="s">
        <v>193</v>
      </c>
    </row>
    <row r="115" s="1" customFormat="1" ht="16.5" customHeight="1">
      <c r="B115" s="33"/>
      <c r="C115" s="201" t="s">
        <v>194</v>
      </c>
      <c r="D115" s="201" t="s">
        <v>115</v>
      </c>
      <c r="E115" s="202" t="s">
        <v>195</v>
      </c>
      <c r="F115" s="203" t="s">
        <v>196</v>
      </c>
      <c r="G115" s="204" t="s">
        <v>197</v>
      </c>
      <c r="H115" s="205">
        <v>1</v>
      </c>
      <c r="I115" s="206"/>
      <c r="J115" s="207">
        <f>ROUND(I115*H115,2)</f>
        <v>0</v>
      </c>
      <c r="K115" s="203" t="s">
        <v>125</v>
      </c>
      <c r="L115" s="38"/>
      <c r="M115" s="213" t="s">
        <v>1</v>
      </c>
      <c r="N115" s="214" t="s">
        <v>39</v>
      </c>
      <c r="O115" s="215"/>
      <c r="P115" s="216">
        <f>O115*H115</f>
        <v>0</v>
      </c>
      <c r="Q115" s="216">
        <v>0</v>
      </c>
      <c r="R115" s="216">
        <f>Q115*H115</f>
        <v>0</v>
      </c>
      <c r="S115" s="216">
        <v>0</v>
      </c>
      <c r="T115" s="217">
        <f>S115*H115</f>
        <v>0</v>
      </c>
      <c r="AR115" s="12" t="s">
        <v>187</v>
      </c>
      <c r="AT115" s="12" t="s">
        <v>115</v>
      </c>
      <c r="AU115" s="12" t="s">
        <v>77</v>
      </c>
      <c r="AY115" s="12" t="s">
        <v>113</v>
      </c>
      <c r="BE115" s="212">
        <f>IF(N115="základní",J115,0)</f>
        <v>0</v>
      </c>
      <c r="BF115" s="212">
        <f>IF(N115="snížená",J115,0)</f>
        <v>0</v>
      </c>
      <c r="BG115" s="212">
        <f>IF(N115="zákl. přenesená",J115,0)</f>
        <v>0</v>
      </c>
      <c r="BH115" s="212">
        <f>IF(N115="sníž. přenesená",J115,0)</f>
        <v>0</v>
      </c>
      <c r="BI115" s="212">
        <f>IF(N115="nulová",J115,0)</f>
        <v>0</v>
      </c>
      <c r="BJ115" s="12" t="s">
        <v>73</v>
      </c>
      <c r="BK115" s="212">
        <f>ROUND(I115*H115,2)</f>
        <v>0</v>
      </c>
      <c r="BL115" s="12" t="s">
        <v>187</v>
      </c>
      <c r="BM115" s="12" t="s">
        <v>198</v>
      </c>
    </row>
    <row r="116" s="1" customFormat="1" ht="6.96" customHeight="1">
      <c r="B116" s="52"/>
      <c r="C116" s="53"/>
      <c r="D116" s="53"/>
      <c r="E116" s="53"/>
      <c r="F116" s="53"/>
      <c r="G116" s="53"/>
      <c r="H116" s="53"/>
      <c r="I116" s="150"/>
      <c r="J116" s="53"/>
      <c r="K116" s="53"/>
      <c r="L116" s="38"/>
    </row>
  </sheetData>
  <sheetProtection sheet="1" autoFilter="0" formatColumns="0" formatRows="0" objects="1" scenarios="1" spinCount="100000" saltValue="ro/5/YYDZvBpkphsTKZz2G7akzi21fgGFCLkRt6MdRutii1UHQOkFRoCs6Q7GXGpvAtuvk4Pd8b4zUwWZvzi/g==" hashValue="8zEgryt36NldBhMtZpGSVBPohTqzaNRlTk51qbMv6BZhQ4hS4Ixk5HCOQdcn2qG6Zxo0DADkNsHT+JhfuGJaFg==" algorithmName="SHA-512" password="CC35"/>
  <autoFilter ref="C88:K115"/>
  <mergeCells count="9">
    <mergeCell ref="E7:H7"/>
    <mergeCell ref="E9:H9"/>
    <mergeCell ref="E18:H18"/>
    <mergeCell ref="E27:H27"/>
    <mergeCell ref="E48:H48"/>
    <mergeCell ref="E50:H50"/>
    <mergeCell ref="E79:H79"/>
    <mergeCell ref="E81:H81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" customWidth="1"/>
    <col min="2" max="2" width="1.67" customWidth="1"/>
    <col min="3" max="3" width="4.17" customWidth="1"/>
    <col min="4" max="4" width="4.33" customWidth="1"/>
    <col min="5" max="5" width="17.17" customWidth="1"/>
    <col min="6" max="6" width="100.83" customWidth="1"/>
    <col min="7" max="7" width="8.67" customWidth="1"/>
    <col min="8" max="8" width="11.17" customWidth="1"/>
    <col min="9" max="9" width="14.17" style="119" customWidth="1"/>
    <col min="10" max="10" width="23.5" customWidth="1"/>
    <col min="11" max="11" width="15.5" hidden="1" customWidth="1"/>
    <col min="12" max="12" width="9.33" customWidth="1"/>
    <col min="13" max="13" width="10.83" hidden="1" customWidth="1"/>
    <col min="14" max="14" width="9.33" hidden="1"/>
    <col min="15" max="15" width="14.17" hidden="1" customWidth="1"/>
    <col min="16" max="16" width="14.17" hidden="1" customWidth="1"/>
    <col min="17" max="17" width="14.17" hidden="1" customWidth="1"/>
    <col min="18" max="18" width="14.17" hidden="1" customWidth="1"/>
    <col min="19" max="19" width="14.17" hidden="1" customWidth="1"/>
    <col min="20" max="20" width="14.17" hidden="1" customWidth="1"/>
    <col min="21" max="21" width="16.33" hidden="1" customWidth="1"/>
    <col min="22" max="22" width="12.33" customWidth="1"/>
    <col min="23" max="23" width="16.33" customWidth="1"/>
    <col min="24" max="24" width="12.33" customWidth="1"/>
    <col min="25" max="25" width="15" customWidth="1"/>
    <col min="26" max="26" width="11" customWidth="1"/>
    <col min="27" max="27" width="15" customWidth="1"/>
    <col min="28" max="28" width="16.33" customWidth="1"/>
    <col min="29" max="29" width="11" customWidth="1"/>
    <col min="30" max="30" width="15" customWidth="1"/>
    <col min="31" max="31" width="16.33" customWidth="1"/>
    <col min="44" max="44" width="9.33" hidden="1"/>
    <col min="45" max="45" width="9.33" hidden="1"/>
    <col min="46" max="46" width="9.33" hidden="1"/>
    <col min="47" max="47" width="9.33" hidden="1"/>
    <col min="48" max="48" width="9.33" hidden="1"/>
    <col min="49" max="49" width="9.33" hidden="1"/>
    <col min="50" max="50" width="9.33" hidden="1"/>
    <col min="51" max="51" width="9.33" hidden="1"/>
    <col min="52" max="52" width="9.33" hidden="1"/>
    <col min="53" max="53" width="9.33" hidden="1"/>
    <col min="54" max="54" width="9.33" hidden="1"/>
    <col min="55" max="55" width="9.33" hidden="1"/>
    <col min="56" max="56" width="9.33" hidden="1"/>
    <col min="57" max="57" width="9.33" hidden="1"/>
    <col min="58" max="58" width="9.33" hidden="1"/>
    <col min="59" max="59" width="9.33" hidden="1"/>
    <col min="60" max="60" width="9.33" hidden="1"/>
    <col min="61" max="61" width="9.33" hidden="1"/>
    <col min="62" max="62" width="9.33" hidden="1"/>
    <col min="63" max="63" width="9.33" hidden="1"/>
    <col min="64" max="64" width="9.33" hidden="1"/>
    <col min="65" max="65" width="9.33" hidden="1"/>
  </cols>
  <sheetData>
    <row r="2" ht="36.96" customHeight="1">
      <c r="L2"/>
      <c r="AT2" s="12" t="s">
        <v>79</v>
      </c>
    </row>
    <row r="3" hidden="1" ht="6.96" customHeight="1">
      <c r="B3" s="120"/>
      <c r="C3" s="121"/>
      <c r="D3" s="121"/>
      <c r="E3" s="121"/>
      <c r="F3" s="121"/>
      <c r="G3" s="121"/>
      <c r="H3" s="121"/>
      <c r="I3" s="122"/>
      <c r="J3" s="121"/>
      <c r="K3" s="121"/>
      <c r="L3" s="15"/>
      <c r="AT3" s="12" t="s">
        <v>77</v>
      </c>
    </row>
    <row r="4" hidden="1" ht="24.96" customHeight="1">
      <c r="B4" s="15"/>
      <c r="D4" s="123" t="s">
        <v>80</v>
      </c>
      <c r="L4" s="15"/>
      <c r="M4" s="19" t="s">
        <v>10</v>
      </c>
      <c r="AT4" s="12" t="s">
        <v>4</v>
      </c>
    </row>
    <row r="5" hidden="1" ht="6.96" customHeight="1">
      <c r="B5" s="15"/>
      <c r="L5" s="15"/>
    </row>
    <row r="6" hidden="1" ht="12" customHeight="1">
      <c r="B6" s="15"/>
      <c r="D6" s="124" t="s">
        <v>16</v>
      </c>
      <c r="L6" s="15"/>
    </row>
    <row r="7" hidden="1" ht="16.5" customHeight="1">
      <c r="B7" s="15"/>
      <c r="E7" s="125" t="str">
        <f>'Rekapitulace stavby'!K6</f>
        <v>Oprava komunikací Hranečník</v>
      </c>
      <c r="F7" s="124"/>
      <c r="G7" s="124"/>
      <c r="H7" s="124"/>
      <c r="L7" s="15"/>
    </row>
    <row r="8" hidden="1" s="1" customFormat="1" ht="12" customHeight="1">
      <c r="B8" s="38"/>
      <c r="D8" s="124" t="s">
        <v>81</v>
      </c>
      <c r="I8" s="126"/>
      <c r="L8" s="38"/>
    </row>
    <row r="9" hidden="1" s="1" customFormat="1" ht="36.96" customHeight="1">
      <c r="B9" s="38"/>
      <c r="E9" s="127" t="s">
        <v>199</v>
      </c>
      <c r="F9" s="1"/>
      <c r="G9" s="1"/>
      <c r="H9" s="1"/>
      <c r="I9" s="126"/>
      <c r="L9" s="38"/>
    </row>
    <row r="10" hidden="1" s="1" customFormat="1">
      <c r="B10" s="38"/>
      <c r="I10" s="126"/>
      <c r="L10" s="38"/>
    </row>
    <row r="11" hidden="1" s="1" customFormat="1" ht="12" customHeight="1">
      <c r="B11" s="38"/>
      <c r="D11" s="124" t="s">
        <v>18</v>
      </c>
      <c r="F11" s="12" t="s">
        <v>1</v>
      </c>
      <c r="I11" s="128" t="s">
        <v>19</v>
      </c>
      <c r="J11" s="12" t="s">
        <v>1</v>
      </c>
      <c r="L11" s="38"/>
    </row>
    <row r="12" hidden="1" s="1" customFormat="1" ht="12" customHeight="1">
      <c r="B12" s="38"/>
      <c r="D12" s="124" t="s">
        <v>20</v>
      </c>
      <c r="F12" s="12" t="s">
        <v>21</v>
      </c>
      <c r="I12" s="128" t="s">
        <v>22</v>
      </c>
      <c r="J12" s="129" t="str">
        <f>'Rekapitulace stavby'!AN8</f>
        <v>21. 6. 2019</v>
      </c>
      <c r="L12" s="38"/>
    </row>
    <row r="13" hidden="1" s="1" customFormat="1" ht="10.8" customHeight="1">
      <c r="B13" s="38"/>
      <c r="I13" s="126"/>
      <c r="L13" s="38"/>
    </row>
    <row r="14" hidden="1" s="1" customFormat="1" ht="12" customHeight="1">
      <c r="B14" s="38"/>
      <c r="D14" s="124" t="s">
        <v>24</v>
      </c>
      <c r="I14" s="128" t="s">
        <v>25</v>
      </c>
      <c r="J14" s="12" t="str">
        <f>IF('Rekapitulace stavby'!AN10="","",'Rekapitulace stavby'!AN10)</f>
        <v/>
      </c>
      <c r="L14" s="38"/>
    </row>
    <row r="15" hidden="1" s="1" customFormat="1" ht="18" customHeight="1">
      <c r="B15" s="38"/>
      <c r="E15" s="12" t="str">
        <f>IF('Rekapitulace stavby'!E11="","",'Rekapitulace stavby'!E11)</f>
        <v xml:space="preserve"> </v>
      </c>
      <c r="I15" s="128" t="s">
        <v>26</v>
      </c>
      <c r="J15" s="12" t="str">
        <f>IF('Rekapitulace stavby'!AN11="","",'Rekapitulace stavby'!AN11)</f>
        <v/>
      </c>
      <c r="L15" s="38"/>
    </row>
    <row r="16" hidden="1" s="1" customFormat="1" ht="6.96" customHeight="1">
      <c r="B16" s="38"/>
      <c r="I16" s="126"/>
      <c r="L16" s="38"/>
    </row>
    <row r="17" hidden="1" s="1" customFormat="1" ht="12" customHeight="1">
      <c r="B17" s="38"/>
      <c r="D17" s="124" t="s">
        <v>27</v>
      </c>
      <c r="I17" s="128" t="s">
        <v>25</v>
      </c>
      <c r="J17" s="28" t="str">
        <f>'Rekapitulace stavby'!AN13</f>
        <v>Vyplň údaj</v>
      </c>
      <c r="L17" s="38"/>
    </row>
    <row r="18" hidden="1" s="1" customFormat="1" ht="18" customHeight="1">
      <c r="B18" s="38"/>
      <c r="E18" s="28" t="str">
        <f>'Rekapitulace stavby'!E14</f>
        <v>Vyplň údaj</v>
      </c>
      <c r="F18" s="12"/>
      <c r="G18" s="12"/>
      <c r="H18" s="12"/>
      <c r="I18" s="128" t="s">
        <v>26</v>
      </c>
      <c r="J18" s="28" t="str">
        <f>'Rekapitulace stavby'!AN14</f>
        <v>Vyplň údaj</v>
      </c>
      <c r="L18" s="38"/>
    </row>
    <row r="19" hidden="1" s="1" customFormat="1" ht="6.96" customHeight="1">
      <c r="B19" s="38"/>
      <c r="I19" s="126"/>
      <c r="L19" s="38"/>
    </row>
    <row r="20" hidden="1" s="1" customFormat="1" ht="12" customHeight="1">
      <c r="B20" s="38"/>
      <c r="D20" s="124" t="s">
        <v>29</v>
      </c>
      <c r="I20" s="128" t="s">
        <v>25</v>
      </c>
      <c r="J20" s="12" t="str">
        <f>IF('Rekapitulace stavby'!AN16="","",'Rekapitulace stavby'!AN16)</f>
        <v/>
      </c>
      <c r="L20" s="38"/>
    </row>
    <row r="21" hidden="1" s="1" customFormat="1" ht="18" customHeight="1">
      <c r="B21" s="38"/>
      <c r="E21" s="12" t="str">
        <f>IF('Rekapitulace stavby'!E17="","",'Rekapitulace stavby'!E17)</f>
        <v xml:space="preserve"> </v>
      </c>
      <c r="I21" s="128" t="s">
        <v>26</v>
      </c>
      <c r="J21" s="12" t="str">
        <f>IF('Rekapitulace stavby'!AN17="","",'Rekapitulace stavby'!AN17)</f>
        <v/>
      </c>
      <c r="L21" s="38"/>
    </row>
    <row r="22" hidden="1" s="1" customFormat="1" ht="6.96" customHeight="1">
      <c r="B22" s="38"/>
      <c r="I22" s="126"/>
      <c r="L22" s="38"/>
    </row>
    <row r="23" hidden="1" s="1" customFormat="1" ht="12" customHeight="1">
      <c r="B23" s="38"/>
      <c r="D23" s="124" t="s">
        <v>31</v>
      </c>
      <c r="I23" s="128" t="s">
        <v>25</v>
      </c>
      <c r="J23" s="12" t="str">
        <f>IF('Rekapitulace stavby'!AN19="","",'Rekapitulace stavby'!AN19)</f>
        <v/>
      </c>
      <c r="L23" s="38"/>
    </row>
    <row r="24" hidden="1" s="1" customFormat="1" ht="18" customHeight="1">
      <c r="B24" s="38"/>
      <c r="E24" s="12" t="str">
        <f>IF('Rekapitulace stavby'!E20="","",'Rekapitulace stavby'!E20)</f>
        <v xml:space="preserve"> </v>
      </c>
      <c r="I24" s="128" t="s">
        <v>26</v>
      </c>
      <c r="J24" s="12" t="str">
        <f>IF('Rekapitulace stavby'!AN20="","",'Rekapitulace stavby'!AN20)</f>
        <v/>
      </c>
      <c r="L24" s="38"/>
    </row>
    <row r="25" hidden="1" s="1" customFormat="1" ht="6.96" customHeight="1">
      <c r="B25" s="38"/>
      <c r="I25" s="126"/>
      <c r="L25" s="38"/>
    </row>
    <row r="26" hidden="1" s="1" customFormat="1" ht="12" customHeight="1">
      <c r="B26" s="38"/>
      <c r="D26" s="124" t="s">
        <v>32</v>
      </c>
      <c r="I26" s="126"/>
      <c r="L26" s="38"/>
    </row>
    <row r="27" hidden="1" s="6" customFormat="1" ht="16.5" customHeight="1">
      <c r="B27" s="130"/>
      <c r="E27" s="131" t="s">
        <v>1</v>
      </c>
      <c r="F27" s="131"/>
      <c r="G27" s="131"/>
      <c r="H27" s="131"/>
      <c r="I27" s="132"/>
      <c r="L27" s="130"/>
    </row>
    <row r="28" hidden="1" s="1" customFormat="1" ht="6.96" customHeight="1">
      <c r="B28" s="38"/>
      <c r="I28" s="126"/>
      <c r="L28" s="38"/>
    </row>
    <row r="29" hidden="1" s="1" customFormat="1" ht="6.96" customHeight="1">
      <c r="B29" s="38"/>
      <c r="D29" s="66"/>
      <c r="E29" s="66"/>
      <c r="F29" s="66"/>
      <c r="G29" s="66"/>
      <c r="H29" s="66"/>
      <c r="I29" s="133"/>
      <c r="J29" s="66"/>
      <c r="K29" s="66"/>
      <c r="L29" s="38"/>
    </row>
    <row r="30" hidden="1" s="1" customFormat="1" ht="25.44" customHeight="1">
      <c r="B30" s="38"/>
      <c r="D30" s="134" t="s">
        <v>34</v>
      </c>
      <c r="I30" s="126"/>
      <c r="J30" s="135">
        <f>ROUND(J94, 2)</f>
        <v>0</v>
      </c>
      <c r="L30" s="38"/>
    </row>
    <row r="31" hidden="1" s="1" customFormat="1" ht="6.96" customHeight="1">
      <c r="B31" s="38"/>
      <c r="D31" s="66"/>
      <c r="E31" s="66"/>
      <c r="F31" s="66"/>
      <c r="G31" s="66"/>
      <c r="H31" s="66"/>
      <c r="I31" s="133"/>
      <c r="J31" s="66"/>
      <c r="K31" s="66"/>
      <c r="L31" s="38"/>
    </row>
    <row r="32" hidden="1" s="1" customFormat="1" ht="14.4" customHeight="1">
      <c r="B32" s="38"/>
      <c r="F32" s="136" t="s">
        <v>36</v>
      </c>
      <c r="I32" s="137" t="s">
        <v>35</v>
      </c>
      <c r="J32" s="136" t="s">
        <v>37</v>
      </c>
      <c r="L32" s="38"/>
    </row>
    <row r="33" hidden="1" s="1" customFormat="1" ht="14.4" customHeight="1">
      <c r="B33" s="38"/>
      <c r="D33" s="124" t="s">
        <v>38</v>
      </c>
      <c r="E33" s="124" t="s">
        <v>39</v>
      </c>
      <c r="F33" s="138">
        <f>ROUND((SUM(BE94:BE161)),  2)</f>
        <v>0</v>
      </c>
      <c r="I33" s="139">
        <v>0.20999999999999999</v>
      </c>
      <c r="J33" s="138">
        <f>ROUND(((SUM(BE94:BE161))*I33),  2)</f>
        <v>0</v>
      </c>
      <c r="L33" s="38"/>
    </row>
    <row r="34" hidden="1" s="1" customFormat="1" ht="14.4" customHeight="1">
      <c r="B34" s="38"/>
      <c r="E34" s="124" t="s">
        <v>40</v>
      </c>
      <c r="F34" s="138">
        <f>ROUND((SUM(BF94:BF161)),  2)</f>
        <v>0</v>
      </c>
      <c r="I34" s="139">
        <v>0.14999999999999999</v>
      </c>
      <c r="J34" s="138">
        <f>ROUND(((SUM(BF94:BF161))*I34),  2)</f>
        <v>0</v>
      </c>
      <c r="L34" s="38"/>
    </row>
    <row r="35" hidden="1" s="1" customFormat="1" ht="14.4" customHeight="1">
      <c r="B35" s="38"/>
      <c r="E35" s="124" t="s">
        <v>41</v>
      </c>
      <c r="F35" s="138">
        <f>ROUND((SUM(BG94:BG161)),  2)</f>
        <v>0</v>
      </c>
      <c r="I35" s="139">
        <v>0.20999999999999999</v>
      </c>
      <c r="J35" s="138">
        <f>0</f>
        <v>0</v>
      </c>
      <c r="L35" s="38"/>
    </row>
    <row r="36" hidden="1" s="1" customFormat="1" ht="14.4" customHeight="1">
      <c r="B36" s="38"/>
      <c r="E36" s="124" t="s">
        <v>42</v>
      </c>
      <c r="F36" s="138">
        <f>ROUND((SUM(BH94:BH161)),  2)</f>
        <v>0</v>
      </c>
      <c r="I36" s="139">
        <v>0.14999999999999999</v>
      </c>
      <c r="J36" s="138">
        <f>0</f>
        <v>0</v>
      </c>
      <c r="L36" s="38"/>
    </row>
    <row r="37" hidden="1" s="1" customFormat="1" ht="14.4" customHeight="1">
      <c r="B37" s="38"/>
      <c r="E37" s="124" t="s">
        <v>43</v>
      </c>
      <c r="F37" s="138">
        <f>ROUND((SUM(BI94:BI161)),  2)</f>
        <v>0</v>
      </c>
      <c r="I37" s="139">
        <v>0</v>
      </c>
      <c r="J37" s="138">
        <f>0</f>
        <v>0</v>
      </c>
      <c r="L37" s="38"/>
    </row>
    <row r="38" hidden="1" s="1" customFormat="1" ht="6.96" customHeight="1">
      <c r="B38" s="38"/>
      <c r="I38" s="126"/>
      <c r="L38" s="38"/>
    </row>
    <row r="39" hidden="1" s="1" customFormat="1" ht="25.44" customHeight="1">
      <c r="B39" s="38"/>
      <c r="C39" s="140"/>
      <c r="D39" s="141" t="s">
        <v>44</v>
      </c>
      <c r="E39" s="142"/>
      <c r="F39" s="142"/>
      <c r="G39" s="143" t="s">
        <v>45</v>
      </c>
      <c r="H39" s="144" t="s">
        <v>46</v>
      </c>
      <c r="I39" s="145"/>
      <c r="J39" s="146">
        <f>SUM(J30:J37)</f>
        <v>0</v>
      </c>
      <c r="K39" s="147"/>
      <c r="L39" s="38"/>
    </row>
    <row r="40" hidden="1" s="1" customFormat="1" ht="14.4" customHeight="1">
      <c r="B40" s="148"/>
      <c r="C40" s="149"/>
      <c r="D40" s="149"/>
      <c r="E40" s="149"/>
      <c r="F40" s="149"/>
      <c r="G40" s="149"/>
      <c r="H40" s="149"/>
      <c r="I40" s="150"/>
      <c r="J40" s="149"/>
      <c r="K40" s="149"/>
      <c r="L40" s="38"/>
    </row>
    <row r="41" hidden="1"/>
    <row r="42" hidden="1"/>
    <row r="43" hidden="1"/>
    <row r="44" hidden="1" s="1" customFormat="1" ht="6.96" customHeight="1">
      <c r="B44" s="151"/>
      <c r="C44" s="152"/>
      <c r="D44" s="152"/>
      <c r="E44" s="152"/>
      <c r="F44" s="152"/>
      <c r="G44" s="152"/>
      <c r="H44" s="152"/>
      <c r="I44" s="153"/>
      <c r="J44" s="152"/>
      <c r="K44" s="152"/>
      <c r="L44" s="38"/>
    </row>
    <row r="45" hidden="1" s="1" customFormat="1" ht="24.96" customHeight="1">
      <c r="B45" s="33"/>
      <c r="C45" s="18" t="s">
        <v>83</v>
      </c>
      <c r="D45" s="34"/>
      <c r="E45" s="34"/>
      <c r="F45" s="34"/>
      <c r="G45" s="34"/>
      <c r="H45" s="34"/>
      <c r="I45" s="126"/>
      <c r="J45" s="34"/>
      <c r="K45" s="34"/>
      <c r="L45" s="38"/>
    </row>
    <row r="46" hidden="1" s="1" customFormat="1" ht="6.96" customHeight="1">
      <c r="B46" s="33"/>
      <c r="C46" s="34"/>
      <c r="D46" s="34"/>
      <c r="E46" s="34"/>
      <c r="F46" s="34"/>
      <c r="G46" s="34"/>
      <c r="H46" s="34"/>
      <c r="I46" s="126"/>
      <c r="J46" s="34"/>
      <c r="K46" s="34"/>
      <c r="L46" s="38"/>
    </row>
    <row r="47" hidden="1" s="1" customFormat="1" ht="12" customHeight="1">
      <c r="B47" s="33"/>
      <c r="C47" s="27" t="s">
        <v>16</v>
      </c>
      <c r="D47" s="34"/>
      <c r="E47" s="34"/>
      <c r="F47" s="34"/>
      <c r="G47" s="34"/>
      <c r="H47" s="34"/>
      <c r="I47" s="126"/>
      <c r="J47" s="34"/>
      <c r="K47" s="34"/>
      <c r="L47" s="38"/>
    </row>
    <row r="48" hidden="1" s="1" customFormat="1" ht="16.5" customHeight="1">
      <c r="B48" s="33"/>
      <c r="C48" s="34"/>
      <c r="D48" s="34"/>
      <c r="E48" s="154" t="str">
        <f>E7</f>
        <v>Oprava komunikací Hranečník</v>
      </c>
      <c r="F48" s="27"/>
      <c r="G48" s="27"/>
      <c r="H48" s="27"/>
      <c r="I48" s="126"/>
      <c r="J48" s="34"/>
      <c r="K48" s="34"/>
      <c r="L48" s="38"/>
    </row>
    <row r="49" hidden="1" s="1" customFormat="1" ht="12" customHeight="1">
      <c r="B49" s="33"/>
      <c r="C49" s="27" t="s">
        <v>81</v>
      </c>
      <c r="D49" s="34"/>
      <c r="E49" s="34"/>
      <c r="F49" s="34"/>
      <c r="G49" s="34"/>
      <c r="H49" s="34"/>
      <c r="I49" s="126"/>
      <c r="J49" s="34"/>
      <c r="K49" s="34"/>
      <c r="L49" s="38"/>
    </row>
    <row r="50" hidden="1" s="1" customFormat="1" ht="16.5" customHeight="1">
      <c r="B50" s="33"/>
      <c r="C50" s="34"/>
      <c r="D50" s="34"/>
      <c r="E50" s="59" t="str">
        <f>E9</f>
        <v>2 - Nájezdový oblouk v areálu</v>
      </c>
      <c r="F50" s="34"/>
      <c r="G50" s="34"/>
      <c r="H50" s="34"/>
      <c r="I50" s="126"/>
      <c r="J50" s="34"/>
      <c r="K50" s="34"/>
      <c r="L50" s="38"/>
    </row>
    <row r="51" hidden="1" s="1" customFormat="1" ht="6.96" customHeight="1">
      <c r="B51" s="33"/>
      <c r="C51" s="34"/>
      <c r="D51" s="34"/>
      <c r="E51" s="34"/>
      <c r="F51" s="34"/>
      <c r="G51" s="34"/>
      <c r="H51" s="34"/>
      <c r="I51" s="126"/>
      <c r="J51" s="34"/>
      <c r="K51" s="34"/>
      <c r="L51" s="38"/>
    </row>
    <row r="52" hidden="1" s="1" customFormat="1" ht="12" customHeight="1">
      <c r="B52" s="33"/>
      <c r="C52" s="27" t="s">
        <v>20</v>
      </c>
      <c r="D52" s="34"/>
      <c r="E52" s="34"/>
      <c r="F52" s="22" t="str">
        <f>F12</f>
        <v xml:space="preserve"> </v>
      </c>
      <c r="G52" s="34"/>
      <c r="H52" s="34"/>
      <c r="I52" s="128" t="s">
        <v>22</v>
      </c>
      <c r="J52" s="62" t="str">
        <f>IF(J12="","",J12)</f>
        <v>21. 6. 2019</v>
      </c>
      <c r="K52" s="34"/>
      <c r="L52" s="38"/>
    </row>
    <row r="53" hidden="1" s="1" customFormat="1" ht="6.96" customHeight="1">
      <c r="B53" s="33"/>
      <c r="C53" s="34"/>
      <c r="D53" s="34"/>
      <c r="E53" s="34"/>
      <c r="F53" s="34"/>
      <c r="G53" s="34"/>
      <c r="H53" s="34"/>
      <c r="I53" s="126"/>
      <c r="J53" s="34"/>
      <c r="K53" s="34"/>
      <c r="L53" s="38"/>
    </row>
    <row r="54" hidden="1" s="1" customFormat="1" ht="13.65" customHeight="1">
      <c r="B54" s="33"/>
      <c r="C54" s="27" t="s">
        <v>24</v>
      </c>
      <c r="D54" s="34"/>
      <c r="E54" s="34"/>
      <c r="F54" s="22" t="str">
        <f>E15</f>
        <v xml:space="preserve"> </v>
      </c>
      <c r="G54" s="34"/>
      <c r="H54" s="34"/>
      <c r="I54" s="128" t="s">
        <v>29</v>
      </c>
      <c r="J54" s="31" t="str">
        <f>E21</f>
        <v xml:space="preserve"> </v>
      </c>
      <c r="K54" s="34"/>
      <c r="L54" s="38"/>
    </row>
    <row r="55" hidden="1" s="1" customFormat="1" ht="13.65" customHeight="1">
      <c r="B55" s="33"/>
      <c r="C55" s="27" t="s">
        <v>27</v>
      </c>
      <c r="D55" s="34"/>
      <c r="E55" s="34"/>
      <c r="F55" s="22" t="str">
        <f>IF(E18="","",E18)</f>
        <v>Vyplň údaj</v>
      </c>
      <c r="G55" s="34"/>
      <c r="H55" s="34"/>
      <c r="I55" s="128" t="s">
        <v>31</v>
      </c>
      <c r="J55" s="31" t="str">
        <f>E24</f>
        <v xml:space="preserve"> </v>
      </c>
      <c r="K55" s="34"/>
      <c r="L55" s="38"/>
    </row>
    <row r="56" hidden="1" s="1" customFormat="1" ht="10.32" customHeight="1">
      <c r="B56" s="33"/>
      <c r="C56" s="34"/>
      <c r="D56" s="34"/>
      <c r="E56" s="34"/>
      <c r="F56" s="34"/>
      <c r="G56" s="34"/>
      <c r="H56" s="34"/>
      <c r="I56" s="126"/>
      <c r="J56" s="34"/>
      <c r="K56" s="34"/>
      <c r="L56" s="38"/>
    </row>
    <row r="57" hidden="1" s="1" customFormat="1" ht="29.28" customHeight="1">
      <c r="B57" s="33"/>
      <c r="C57" s="155" t="s">
        <v>84</v>
      </c>
      <c r="D57" s="156"/>
      <c r="E57" s="156"/>
      <c r="F57" s="156"/>
      <c r="G57" s="156"/>
      <c r="H57" s="156"/>
      <c r="I57" s="157"/>
      <c r="J57" s="158" t="s">
        <v>85</v>
      </c>
      <c r="K57" s="156"/>
      <c r="L57" s="38"/>
    </row>
    <row r="58" hidden="1" s="1" customFormat="1" ht="10.32" customHeight="1">
      <c r="B58" s="33"/>
      <c r="C58" s="34"/>
      <c r="D58" s="34"/>
      <c r="E58" s="34"/>
      <c r="F58" s="34"/>
      <c r="G58" s="34"/>
      <c r="H58" s="34"/>
      <c r="I58" s="126"/>
      <c r="J58" s="34"/>
      <c r="K58" s="34"/>
      <c r="L58" s="38"/>
    </row>
    <row r="59" hidden="1" s="1" customFormat="1" ht="22.8" customHeight="1">
      <c r="B59" s="33"/>
      <c r="C59" s="159" t="s">
        <v>86</v>
      </c>
      <c r="D59" s="34"/>
      <c r="E59" s="34"/>
      <c r="F59" s="34"/>
      <c r="G59" s="34"/>
      <c r="H59" s="34"/>
      <c r="I59" s="126"/>
      <c r="J59" s="93">
        <f>J94</f>
        <v>0</v>
      </c>
      <c r="K59" s="34"/>
      <c r="L59" s="38"/>
      <c r="AU59" s="12" t="s">
        <v>87</v>
      </c>
    </row>
    <row r="60" hidden="1" s="7" customFormat="1" ht="24.96" customHeight="1">
      <c r="B60" s="160"/>
      <c r="C60" s="161"/>
      <c r="D60" s="162" t="s">
        <v>88</v>
      </c>
      <c r="E60" s="163"/>
      <c r="F60" s="163"/>
      <c r="G60" s="163"/>
      <c r="H60" s="163"/>
      <c r="I60" s="164"/>
      <c r="J60" s="165">
        <f>J95</f>
        <v>0</v>
      </c>
      <c r="K60" s="161"/>
      <c r="L60" s="166"/>
    </row>
    <row r="61" hidden="1" s="8" customFormat="1" ht="19.92" customHeight="1">
      <c r="B61" s="167"/>
      <c r="C61" s="168"/>
      <c r="D61" s="169" t="s">
        <v>89</v>
      </c>
      <c r="E61" s="170"/>
      <c r="F61" s="170"/>
      <c r="G61" s="170"/>
      <c r="H61" s="170"/>
      <c r="I61" s="171"/>
      <c r="J61" s="172">
        <f>J96</f>
        <v>0</v>
      </c>
      <c r="K61" s="168"/>
      <c r="L61" s="173"/>
    </row>
    <row r="62" hidden="1" s="8" customFormat="1" ht="19.92" customHeight="1">
      <c r="B62" s="167"/>
      <c r="C62" s="168"/>
      <c r="D62" s="169" t="s">
        <v>200</v>
      </c>
      <c r="E62" s="170"/>
      <c r="F62" s="170"/>
      <c r="G62" s="170"/>
      <c r="H62" s="170"/>
      <c r="I62" s="171"/>
      <c r="J62" s="172">
        <f>J111</f>
        <v>0</v>
      </c>
      <c r="K62" s="168"/>
      <c r="L62" s="173"/>
    </row>
    <row r="63" hidden="1" s="8" customFormat="1" ht="19.92" customHeight="1">
      <c r="B63" s="167"/>
      <c r="C63" s="168"/>
      <c r="D63" s="169" t="s">
        <v>201</v>
      </c>
      <c r="E63" s="170"/>
      <c r="F63" s="170"/>
      <c r="G63" s="170"/>
      <c r="H63" s="170"/>
      <c r="I63" s="171"/>
      <c r="J63" s="172">
        <f>J114</f>
        <v>0</v>
      </c>
      <c r="K63" s="168"/>
      <c r="L63" s="173"/>
    </row>
    <row r="64" hidden="1" s="8" customFormat="1" ht="19.92" customHeight="1">
      <c r="B64" s="167"/>
      <c r="C64" s="168"/>
      <c r="D64" s="169" t="s">
        <v>90</v>
      </c>
      <c r="E64" s="170"/>
      <c r="F64" s="170"/>
      <c r="G64" s="170"/>
      <c r="H64" s="170"/>
      <c r="I64" s="171"/>
      <c r="J64" s="172">
        <f>J117</f>
        <v>0</v>
      </c>
      <c r="K64" s="168"/>
      <c r="L64" s="173"/>
    </row>
    <row r="65" hidden="1" s="8" customFormat="1" ht="19.92" customHeight="1">
      <c r="B65" s="167"/>
      <c r="C65" s="168"/>
      <c r="D65" s="169" t="s">
        <v>202</v>
      </c>
      <c r="E65" s="170"/>
      <c r="F65" s="170"/>
      <c r="G65" s="170"/>
      <c r="H65" s="170"/>
      <c r="I65" s="171"/>
      <c r="J65" s="172">
        <f>J122</f>
        <v>0</v>
      </c>
      <c r="K65" s="168"/>
      <c r="L65" s="173"/>
    </row>
    <row r="66" hidden="1" s="8" customFormat="1" ht="19.92" customHeight="1">
      <c r="B66" s="167"/>
      <c r="C66" s="168"/>
      <c r="D66" s="169" t="s">
        <v>91</v>
      </c>
      <c r="E66" s="170"/>
      <c r="F66" s="170"/>
      <c r="G66" s="170"/>
      <c r="H66" s="170"/>
      <c r="I66" s="171"/>
      <c r="J66" s="172">
        <f>J124</f>
        <v>0</v>
      </c>
      <c r="K66" s="168"/>
      <c r="L66" s="173"/>
    </row>
    <row r="67" hidden="1" s="8" customFormat="1" ht="19.92" customHeight="1">
      <c r="B67" s="167"/>
      <c r="C67" s="168"/>
      <c r="D67" s="169" t="s">
        <v>92</v>
      </c>
      <c r="E67" s="170"/>
      <c r="F67" s="170"/>
      <c r="G67" s="170"/>
      <c r="H67" s="170"/>
      <c r="I67" s="171"/>
      <c r="J67" s="172">
        <f>J136</f>
        <v>0</v>
      </c>
      <c r="K67" s="168"/>
      <c r="L67" s="173"/>
    </row>
    <row r="68" hidden="1" s="8" customFormat="1" ht="19.92" customHeight="1">
      <c r="B68" s="167"/>
      <c r="C68" s="168"/>
      <c r="D68" s="169" t="s">
        <v>93</v>
      </c>
      <c r="E68" s="170"/>
      <c r="F68" s="170"/>
      <c r="G68" s="170"/>
      <c r="H68" s="170"/>
      <c r="I68" s="171"/>
      <c r="J68" s="172">
        <f>J143</f>
        <v>0</v>
      </c>
      <c r="K68" s="168"/>
      <c r="L68" s="173"/>
    </row>
    <row r="69" hidden="1" s="8" customFormat="1" ht="19.92" customHeight="1">
      <c r="B69" s="167"/>
      <c r="C69" s="168"/>
      <c r="D69" s="169" t="s">
        <v>94</v>
      </c>
      <c r="E69" s="170"/>
      <c r="F69" s="170"/>
      <c r="G69" s="170"/>
      <c r="H69" s="170"/>
      <c r="I69" s="171"/>
      <c r="J69" s="172">
        <f>J148</f>
        <v>0</v>
      </c>
      <c r="K69" s="168"/>
      <c r="L69" s="173"/>
    </row>
    <row r="70" hidden="1" s="7" customFormat="1" ht="24.96" customHeight="1">
      <c r="B70" s="160"/>
      <c r="C70" s="161"/>
      <c r="D70" s="162" t="s">
        <v>95</v>
      </c>
      <c r="E70" s="163"/>
      <c r="F70" s="163"/>
      <c r="G70" s="163"/>
      <c r="H70" s="163"/>
      <c r="I70" s="164"/>
      <c r="J70" s="165">
        <f>J151</f>
        <v>0</v>
      </c>
      <c r="K70" s="161"/>
      <c r="L70" s="166"/>
    </row>
    <row r="71" hidden="1" s="8" customFormat="1" ht="19.92" customHeight="1">
      <c r="B71" s="167"/>
      <c r="C71" s="168"/>
      <c r="D71" s="169" t="s">
        <v>203</v>
      </c>
      <c r="E71" s="170"/>
      <c r="F71" s="170"/>
      <c r="G71" s="170"/>
      <c r="H71" s="170"/>
      <c r="I71" s="171"/>
      <c r="J71" s="172">
        <f>J152</f>
        <v>0</v>
      </c>
      <c r="K71" s="168"/>
      <c r="L71" s="173"/>
    </row>
    <row r="72" hidden="1" s="8" customFormat="1" ht="19.92" customHeight="1">
      <c r="B72" s="167"/>
      <c r="C72" s="168"/>
      <c r="D72" s="169" t="s">
        <v>96</v>
      </c>
      <c r="E72" s="170"/>
      <c r="F72" s="170"/>
      <c r="G72" s="170"/>
      <c r="H72" s="170"/>
      <c r="I72" s="171"/>
      <c r="J72" s="172">
        <f>J154</f>
        <v>0</v>
      </c>
      <c r="K72" s="168"/>
      <c r="L72" s="173"/>
    </row>
    <row r="73" hidden="1" s="8" customFormat="1" ht="19.92" customHeight="1">
      <c r="B73" s="167"/>
      <c r="C73" s="168"/>
      <c r="D73" s="169" t="s">
        <v>97</v>
      </c>
      <c r="E73" s="170"/>
      <c r="F73" s="170"/>
      <c r="G73" s="170"/>
      <c r="H73" s="170"/>
      <c r="I73" s="171"/>
      <c r="J73" s="172">
        <f>J157</f>
        <v>0</v>
      </c>
      <c r="K73" s="168"/>
      <c r="L73" s="173"/>
    </row>
    <row r="74" hidden="1" s="8" customFormat="1" ht="19.92" customHeight="1">
      <c r="B74" s="167"/>
      <c r="C74" s="168"/>
      <c r="D74" s="169" t="s">
        <v>204</v>
      </c>
      <c r="E74" s="170"/>
      <c r="F74" s="170"/>
      <c r="G74" s="170"/>
      <c r="H74" s="170"/>
      <c r="I74" s="171"/>
      <c r="J74" s="172">
        <f>J160</f>
        <v>0</v>
      </c>
      <c r="K74" s="168"/>
      <c r="L74" s="173"/>
    </row>
    <row r="75" hidden="1" s="1" customFormat="1" ht="21.84" customHeight="1">
      <c r="B75" s="33"/>
      <c r="C75" s="34"/>
      <c r="D75" s="34"/>
      <c r="E75" s="34"/>
      <c r="F75" s="34"/>
      <c r="G75" s="34"/>
      <c r="H75" s="34"/>
      <c r="I75" s="126"/>
      <c r="J75" s="34"/>
      <c r="K75" s="34"/>
      <c r="L75" s="38"/>
    </row>
    <row r="76" hidden="1" s="1" customFormat="1" ht="6.96" customHeight="1">
      <c r="B76" s="52"/>
      <c r="C76" s="53"/>
      <c r="D76" s="53"/>
      <c r="E76" s="53"/>
      <c r="F76" s="53"/>
      <c r="G76" s="53"/>
      <c r="H76" s="53"/>
      <c r="I76" s="150"/>
      <c r="J76" s="53"/>
      <c r="K76" s="53"/>
      <c r="L76" s="38"/>
    </row>
    <row r="77" hidden="1"/>
    <row r="78" hidden="1"/>
    <row r="79" hidden="1"/>
    <row r="80" s="1" customFormat="1" ht="6.96" customHeight="1">
      <c r="B80" s="54"/>
      <c r="C80" s="55"/>
      <c r="D80" s="55"/>
      <c r="E80" s="55"/>
      <c r="F80" s="55"/>
      <c r="G80" s="55"/>
      <c r="H80" s="55"/>
      <c r="I80" s="153"/>
      <c r="J80" s="55"/>
      <c r="K80" s="55"/>
      <c r="L80" s="38"/>
    </row>
    <row r="81" s="1" customFormat="1" ht="24.96" customHeight="1">
      <c r="B81" s="33"/>
      <c r="C81" s="18" t="s">
        <v>98</v>
      </c>
      <c r="D81" s="34"/>
      <c r="E81" s="34"/>
      <c r="F81" s="34"/>
      <c r="G81" s="34"/>
      <c r="H81" s="34"/>
      <c r="I81" s="126"/>
      <c r="J81" s="34"/>
      <c r="K81" s="34"/>
      <c r="L81" s="38"/>
    </row>
    <row r="82" s="1" customFormat="1" ht="6.96" customHeight="1">
      <c r="B82" s="33"/>
      <c r="C82" s="34"/>
      <c r="D82" s="34"/>
      <c r="E82" s="34"/>
      <c r="F82" s="34"/>
      <c r="G82" s="34"/>
      <c r="H82" s="34"/>
      <c r="I82" s="126"/>
      <c r="J82" s="34"/>
      <c r="K82" s="34"/>
      <c r="L82" s="38"/>
    </row>
    <row r="83" s="1" customFormat="1" ht="12" customHeight="1">
      <c r="B83" s="33"/>
      <c r="C83" s="27" t="s">
        <v>16</v>
      </c>
      <c r="D83" s="34"/>
      <c r="E83" s="34"/>
      <c r="F83" s="34"/>
      <c r="G83" s="34"/>
      <c r="H83" s="34"/>
      <c r="I83" s="126"/>
      <c r="J83" s="34"/>
      <c r="K83" s="34"/>
      <c r="L83" s="38"/>
    </row>
    <row r="84" s="1" customFormat="1" ht="16.5" customHeight="1">
      <c r="B84" s="33"/>
      <c r="C84" s="34"/>
      <c r="D84" s="34"/>
      <c r="E84" s="154" t="str">
        <f>E7</f>
        <v>Oprava komunikací Hranečník</v>
      </c>
      <c r="F84" s="27"/>
      <c r="G84" s="27"/>
      <c r="H84" s="27"/>
      <c r="I84" s="126"/>
      <c r="J84" s="34"/>
      <c r="K84" s="34"/>
      <c r="L84" s="38"/>
    </row>
    <row r="85" s="1" customFormat="1" ht="12" customHeight="1">
      <c r="B85" s="33"/>
      <c r="C85" s="27" t="s">
        <v>81</v>
      </c>
      <c r="D85" s="34"/>
      <c r="E85" s="34"/>
      <c r="F85" s="34"/>
      <c r="G85" s="34"/>
      <c r="H85" s="34"/>
      <c r="I85" s="126"/>
      <c r="J85" s="34"/>
      <c r="K85" s="34"/>
      <c r="L85" s="38"/>
    </row>
    <row r="86" s="1" customFormat="1" ht="16.5" customHeight="1">
      <c r="B86" s="33"/>
      <c r="C86" s="34"/>
      <c r="D86" s="34"/>
      <c r="E86" s="59" t="str">
        <f>E9</f>
        <v>2 - Nájezdový oblouk v areálu</v>
      </c>
      <c r="F86" s="34"/>
      <c r="G86" s="34"/>
      <c r="H86" s="34"/>
      <c r="I86" s="126"/>
      <c r="J86" s="34"/>
      <c r="K86" s="34"/>
      <c r="L86" s="38"/>
    </row>
    <row r="87" s="1" customFormat="1" ht="6.96" customHeight="1">
      <c r="B87" s="33"/>
      <c r="C87" s="34"/>
      <c r="D87" s="34"/>
      <c r="E87" s="34"/>
      <c r="F87" s="34"/>
      <c r="G87" s="34"/>
      <c r="H87" s="34"/>
      <c r="I87" s="126"/>
      <c r="J87" s="34"/>
      <c r="K87" s="34"/>
      <c r="L87" s="38"/>
    </row>
    <row r="88" s="1" customFormat="1" ht="12" customHeight="1">
      <c r="B88" s="33"/>
      <c r="C88" s="27" t="s">
        <v>20</v>
      </c>
      <c r="D88" s="34"/>
      <c r="E88" s="34"/>
      <c r="F88" s="22" t="str">
        <f>F12</f>
        <v xml:space="preserve"> </v>
      </c>
      <c r="G88" s="34"/>
      <c r="H88" s="34"/>
      <c r="I88" s="128" t="s">
        <v>22</v>
      </c>
      <c r="J88" s="62" t="str">
        <f>IF(J12="","",J12)</f>
        <v>21. 6. 2019</v>
      </c>
      <c r="K88" s="34"/>
      <c r="L88" s="38"/>
    </row>
    <row r="89" s="1" customFormat="1" ht="6.96" customHeight="1">
      <c r="B89" s="33"/>
      <c r="C89" s="34"/>
      <c r="D89" s="34"/>
      <c r="E89" s="34"/>
      <c r="F89" s="34"/>
      <c r="G89" s="34"/>
      <c r="H89" s="34"/>
      <c r="I89" s="126"/>
      <c r="J89" s="34"/>
      <c r="K89" s="34"/>
      <c r="L89" s="38"/>
    </row>
    <row r="90" s="1" customFormat="1" ht="13.65" customHeight="1">
      <c r="B90" s="33"/>
      <c r="C90" s="27" t="s">
        <v>24</v>
      </c>
      <c r="D90" s="34"/>
      <c r="E90" s="34"/>
      <c r="F90" s="22" t="str">
        <f>E15</f>
        <v xml:space="preserve"> </v>
      </c>
      <c r="G90" s="34"/>
      <c r="H90" s="34"/>
      <c r="I90" s="128" t="s">
        <v>29</v>
      </c>
      <c r="J90" s="31" t="str">
        <f>E21</f>
        <v xml:space="preserve"> </v>
      </c>
      <c r="K90" s="34"/>
      <c r="L90" s="38"/>
    </row>
    <row r="91" s="1" customFormat="1" ht="13.65" customHeight="1">
      <c r="B91" s="33"/>
      <c r="C91" s="27" t="s">
        <v>27</v>
      </c>
      <c r="D91" s="34"/>
      <c r="E91" s="34"/>
      <c r="F91" s="22" t="str">
        <f>IF(E18="","",E18)</f>
        <v>Vyplň údaj</v>
      </c>
      <c r="G91" s="34"/>
      <c r="H91" s="34"/>
      <c r="I91" s="128" t="s">
        <v>31</v>
      </c>
      <c r="J91" s="31" t="str">
        <f>E24</f>
        <v xml:space="preserve"> </v>
      </c>
      <c r="K91" s="34"/>
      <c r="L91" s="38"/>
    </row>
    <row r="92" s="1" customFormat="1" ht="10.32" customHeight="1">
      <c r="B92" s="33"/>
      <c r="C92" s="34"/>
      <c r="D92" s="34"/>
      <c r="E92" s="34"/>
      <c r="F92" s="34"/>
      <c r="G92" s="34"/>
      <c r="H92" s="34"/>
      <c r="I92" s="126"/>
      <c r="J92" s="34"/>
      <c r="K92" s="34"/>
      <c r="L92" s="38"/>
    </row>
    <row r="93" s="9" customFormat="1" ht="29.28" customHeight="1">
      <c r="B93" s="174"/>
      <c r="C93" s="175" t="s">
        <v>99</v>
      </c>
      <c r="D93" s="176" t="s">
        <v>53</v>
      </c>
      <c r="E93" s="176" t="s">
        <v>49</v>
      </c>
      <c r="F93" s="176" t="s">
        <v>50</v>
      </c>
      <c r="G93" s="176" t="s">
        <v>100</v>
      </c>
      <c r="H93" s="176" t="s">
        <v>101</v>
      </c>
      <c r="I93" s="177" t="s">
        <v>102</v>
      </c>
      <c r="J93" s="178" t="s">
        <v>85</v>
      </c>
      <c r="K93" s="179" t="s">
        <v>103</v>
      </c>
      <c r="L93" s="180"/>
      <c r="M93" s="83" t="s">
        <v>1</v>
      </c>
      <c r="N93" s="84" t="s">
        <v>38</v>
      </c>
      <c r="O93" s="84" t="s">
        <v>104</v>
      </c>
      <c r="P93" s="84" t="s">
        <v>105</v>
      </c>
      <c r="Q93" s="84" t="s">
        <v>106</v>
      </c>
      <c r="R93" s="84" t="s">
        <v>107</v>
      </c>
      <c r="S93" s="84" t="s">
        <v>108</v>
      </c>
      <c r="T93" s="85" t="s">
        <v>109</v>
      </c>
    </row>
    <row r="94" s="1" customFormat="1" ht="22.8" customHeight="1">
      <c r="B94" s="33"/>
      <c r="C94" s="90" t="s">
        <v>110</v>
      </c>
      <c r="D94" s="34"/>
      <c r="E94" s="34"/>
      <c r="F94" s="34"/>
      <c r="G94" s="34"/>
      <c r="H94" s="34"/>
      <c r="I94" s="126"/>
      <c r="J94" s="181">
        <f>BK94</f>
        <v>0</v>
      </c>
      <c r="K94" s="34"/>
      <c r="L94" s="38"/>
      <c r="M94" s="86"/>
      <c r="N94" s="87"/>
      <c r="O94" s="87"/>
      <c r="P94" s="182">
        <f>P95+P151</f>
        <v>0</v>
      </c>
      <c r="Q94" s="87"/>
      <c r="R94" s="182">
        <f>R95+R151</f>
        <v>124.59166155999999</v>
      </c>
      <c r="S94" s="87"/>
      <c r="T94" s="183">
        <f>T95+T151</f>
        <v>26.197800000000001</v>
      </c>
      <c r="AT94" s="12" t="s">
        <v>67</v>
      </c>
      <c r="AU94" s="12" t="s">
        <v>87</v>
      </c>
      <c r="BK94" s="184">
        <f>BK95+BK151</f>
        <v>0</v>
      </c>
    </row>
    <row r="95" s="10" customFormat="1" ht="25.92" customHeight="1">
      <c r="B95" s="185"/>
      <c r="C95" s="186"/>
      <c r="D95" s="187" t="s">
        <v>67</v>
      </c>
      <c r="E95" s="188" t="s">
        <v>111</v>
      </c>
      <c r="F95" s="188" t="s">
        <v>112</v>
      </c>
      <c r="G95" s="186"/>
      <c r="H95" s="186"/>
      <c r="I95" s="189"/>
      <c r="J95" s="190">
        <f>BK95</f>
        <v>0</v>
      </c>
      <c r="K95" s="186"/>
      <c r="L95" s="191"/>
      <c r="M95" s="192"/>
      <c r="N95" s="193"/>
      <c r="O95" s="193"/>
      <c r="P95" s="194">
        <f>P96+P111+P114+P117+P122+P124+P136+P143+P148</f>
        <v>0</v>
      </c>
      <c r="Q95" s="193"/>
      <c r="R95" s="194">
        <f>R96+R111+R114+R117+R122+R124+R136+R143+R148</f>
        <v>124.59166155999999</v>
      </c>
      <c r="S95" s="193"/>
      <c r="T95" s="195">
        <f>T96+T111+T114+T117+T122+T124+T136+T143+T148</f>
        <v>26.197800000000001</v>
      </c>
      <c r="AR95" s="196" t="s">
        <v>73</v>
      </c>
      <c r="AT95" s="197" t="s">
        <v>67</v>
      </c>
      <c r="AU95" s="197" t="s">
        <v>68</v>
      </c>
      <c r="AY95" s="196" t="s">
        <v>113</v>
      </c>
      <c r="BK95" s="198">
        <f>BK96+BK111+BK114+BK117+BK122+BK124+BK136+BK143+BK148</f>
        <v>0</v>
      </c>
    </row>
    <row r="96" s="10" customFormat="1" ht="22.8" customHeight="1">
      <c r="B96" s="185"/>
      <c r="C96" s="186"/>
      <c r="D96" s="187" t="s">
        <v>67</v>
      </c>
      <c r="E96" s="199" t="s">
        <v>73</v>
      </c>
      <c r="F96" s="199" t="s">
        <v>114</v>
      </c>
      <c r="G96" s="186"/>
      <c r="H96" s="186"/>
      <c r="I96" s="189"/>
      <c r="J96" s="200">
        <f>BK96</f>
        <v>0</v>
      </c>
      <c r="K96" s="186"/>
      <c r="L96" s="191"/>
      <c r="M96" s="192"/>
      <c r="N96" s="193"/>
      <c r="O96" s="193"/>
      <c r="P96" s="194">
        <f>SUM(P97:P110)</f>
        <v>0</v>
      </c>
      <c r="Q96" s="193"/>
      <c r="R96" s="194">
        <f>SUM(R97:R110)</f>
        <v>0</v>
      </c>
      <c r="S96" s="193"/>
      <c r="T96" s="195">
        <f>SUM(T97:T110)</f>
        <v>24.197800000000001</v>
      </c>
      <c r="AR96" s="196" t="s">
        <v>73</v>
      </c>
      <c r="AT96" s="197" t="s">
        <v>67</v>
      </c>
      <c r="AU96" s="197" t="s">
        <v>73</v>
      </c>
      <c r="AY96" s="196" t="s">
        <v>113</v>
      </c>
      <c r="BK96" s="198">
        <f>SUM(BK97:BK110)</f>
        <v>0</v>
      </c>
    </row>
    <row r="97" s="1" customFormat="1" ht="16.5" customHeight="1">
      <c r="B97" s="33"/>
      <c r="C97" s="201" t="s">
        <v>73</v>
      </c>
      <c r="D97" s="201" t="s">
        <v>115</v>
      </c>
      <c r="E97" s="202" t="s">
        <v>205</v>
      </c>
      <c r="F97" s="203" t="s">
        <v>206</v>
      </c>
      <c r="G97" s="204" t="s">
        <v>118</v>
      </c>
      <c r="H97" s="205">
        <v>8.2400000000000002</v>
      </c>
      <c r="I97" s="206"/>
      <c r="J97" s="207">
        <f>ROUND(I97*H97,2)</f>
        <v>0</v>
      </c>
      <c r="K97" s="203" t="s">
        <v>125</v>
      </c>
      <c r="L97" s="38"/>
      <c r="M97" s="208" t="s">
        <v>1</v>
      </c>
      <c r="N97" s="209" t="s">
        <v>39</v>
      </c>
      <c r="O97" s="74"/>
      <c r="P97" s="210">
        <f>O97*H97</f>
        <v>0</v>
      </c>
      <c r="Q97" s="210">
        <v>0</v>
      </c>
      <c r="R97" s="210">
        <f>Q97*H97</f>
        <v>0</v>
      </c>
      <c r="S97" s="210">
        <v>0.22</v>
      </c>
      <c r="T97" s="211">
        <f>S97*H97</f>
        <v>1.8128</v>
      </c>
      <c r="AR97" s="12" t="s">
        <v>119</v>
      </c>
      <c r="AT97" s="12" t="s">
        <v>115</v>
      </c>
      <c r="AU97" s="12" t="s">
        <v>77</v>
      </c>
      <c r="AY97" s="12" t="s">
        <v>113</v>
      </c>
      <c r="BE97" s="212">
        <f>IF(N97="základní",J97,0)</f>
        <v>0</v>
      </c>
      <c r="BF97" s="212">
        <f>IF(N97="snížená",J97,0)</f>
        <v>0</v>
      </c>
      <c r="BG97" s="212">
        <f>IF(N97="zákl. přenesená",J97,0)</f>
        <v>0</v>
      </c>
      <c r="BH97" s="212">
        <f>IF(N97="sníž. přenesená",J97,0)</f>
        <v>0</v>
      </c>
      <c r="BI97" s="212">
        <f>IF(N97="nulová",J97,0)</f>
        <v>0</v>
      </c>
      <c r="BJ97" s="12" t="s">
        <v>73</v>
      </c>
      <c r="BK97" s="212">
        <f>ROUND(I97*H97,2)</f>
        <v>0</v>
      </c>
      <c r="BL97" s="12" t="s">
        <v>119</v>
      </c>
      <c r="BM97" s="12" t="s">
        <v>207</v>
      </c>
    </row>
    <row r="98" s="1" customFormat="1" ht="16.5" customHeight="1">
      <c r="B98" s="33"/>
      <c r="C98" s="201" t="s">
        <v>77</v>
      </c>
      <c r="D98" s="201" t="s">
        <v>115</v>
      </c>
      <c r="E98" s="202" t="s">
        <v>208</v>
      </c>
      <c r="F98" s="203" t="s">
        <v>209</v>
      </c>
      <c r="G98" s="204" t="s">
        <v>118</v>
      </c>
      <c r="H98" s="205">
        <v>13</v>
      </c>
      <c r="I98" s="206"/>
      <c r="J98" s="207">
        <f>ROUND(I98*H98,2)</f>
        <v>0</v>
      </c>
      <c r="K98" s="203" t="s">
        <v>125</v>
      </c>
      <c r="L98" s="38"/>
      <c r="M98" s="208" t="s">
        <v>1</v>
      </c>
      <c r="N98" s="209" t="s">
        <v>39</v>
      </c>
      <c r="O98" s="74"/>
      <c r="P98" s="210">
        <f>O98*H98</f>
        <v>0</v>
      </c>
      <c r="Q98" s="210">
        <v>0</v>
      </c>
      <c r="R98" s="210">
        <f>Q98*H98</f>
        <v>0</v>
      </c>
      <c r="S98" s="210">
        <v>0.75</v>
      </c>
      <c r="T98" s="211">
        <f>S98*H98</f>
        <v>9.75</v>
      </c>
      <c r="AR98" s="12" t="s">
        <v>119</v>
      </c>
      <c r="AT98" s="12" t="s">
        <v>115</v>
      </c>
      <c r="AU98" s="12" t="s">
        <v>77</v>
      </c>
      <c r="AY98" s="12" t="s">
        <v>113</v>
      </c>
      <c r="BE98" s="212">
        <f>IF(N98="základní",J98,0)</f>
        <v>0</v>
      </c>
      <c r="BF98" s="212">
        <f>IF(N98="snížená",J98,0)</f>
        <v>0</v>
      </c>
      <c r="BG98" s="212">
        <f>IF(N98="zákl. přenesená",J98,0)</f>
        <v>0</v>
      </c>
      <c r="BH98" s="212">
        <f>IF(N98="sníž. přenesená",J98,0)</f>
        <v>0</v>
      </c>
      <c r="BI98" s="212">
        <f>IF(N98="nulová",J98,0)</f>
        <v>0</v>
      </c>
      <c r="BJ98" s="12" t="s">
        <v>73</v>
      </c>
      <c r="BK98" s="212">
        <f>ROUND(I98*H98,2)</f>
        <v>0</v>
      </c>
      <c r="BL98" s="12" t="s">
        <v>119</v>
      </c>
      <c r="BM98" s="12" t="s">
        <v>210</v>
      </c>
    </row>
    <row r="99" s="1" customFormat="1" ht="16.5" customHeight="1">
      <c r="B99" s="33"/>
      <c r="C99" s="201" t="s">
        <v>127</v>
      </c>
      <c r="D99" s="201" t="s">
        <v>115</v>
      </c>
      <c r="E99" s="202" t="s">
        <v>211</v>
      </c>
      <c r="F99" s="203" t="s">
        <v>212</v>
      </c>
      <c r="G99" s="204" t="s">
        <v>118</v>
      </c>
      <c r="H99" s="205">
        <v>13</v>
      </c>
      <c r="I99" s="206"/>
      <c r="J99" s="207">
        <f>ROUND(I99*H99,2)</f>
        <v>0</v>
      </c>
      <c r="K99" s="203" t="s">
        <v>125</v>
      </c>
      <c r="L99" s="38"/>
      <c r="M99" s="208" t="s">
        <v>1</v>
      </c>
      <c r="N99" s="209" t="s">
        <v>39</v>
      </c>
      <c r="O99" s="74"/>
      <c r="P99" s="210">
        <f>O99*H99</f>
        <v>0</v>
      </c>
      <c r="Q99" s="210">
        <v>0</v>
      </c>
      <c r="R99" s="210">
        <f>Q99*H99</f>
        <v>0</v>
      </c>
      <c r="S99" s="210">
        <v>0.625</v>
      </c>
      <c r="T99" s="211">
        <f>S99*H99</f>
        <v>8.125</v>
      </c>
      <c r="AR99" s="12" t="s">
        <v>119</v>
      </c>
      <c r="AT99" s="12" t="s">
        <v>115</v>
      </c>
      <c r="AU99" s="12" t="s">
        <v>77</v>
      </c>
      <c r="AY99" s="12" t="s">
        <v>113</v>
      </c>
      <c r="BE99" s="212">
        <f>IF(N99="základní",J99,0)</f>
        <v>0</v>
      </c>
      <c r="BF99" s="212">
        <f>IF(N99="snížená",J99,0)</f>
        <v>0</v>
      </c>
      <c r="BG99" s="212">
        <f>IF(N99="zákl. přenesená",J99,0)</f>
        <v>0</v>
      </c>
      <c r="BH99" s="212">
        <f>IF(N99="sníž. přenesená",J99,0)</f>
        <v>0</v>
      </c>
      <c r="BI99" s="212">
        <f>IF(N99="nulová",J99,0)</f>
        <v>0</v>
      </c>
      <c r="BJ99" s="12" t="s">
        <v>73</v>
      </c>
      <c r="BK99" s="212">
        <f>ROUND(I99*H99,2)</f>
        <v>0</v>
      </c>
      <c r="BL99" s="12" t="s">
        <v>119</v>
      </c>
      <c r="BM99" s="12" t="s">
        <v>213</v>
      </c>
    </row>
    <row r="100" s="1" customFormat="1" ht="16.5" customHeight="1">
      <c r="B100" s="33"/>
      <c r="C100" s="201" t="s">
        <v>119</v>
      </c>
      <c r="D100" s="201" t="s">
        <v>115</v>
      </c>
      <c r="E100" s="202" t="s">
        <v>214</v>
      </c>
      <c r="F100" s="203" t="s">
        <v>215</v>
      </c>
      <c r="G100" s="204" t="s">
        <v>136</v>
      </c>
      <c r="H100" s="205">
        <v>22</v>
      </c>
      <c r="I100" s="206"/>
      <c r="J100" s="207">
        <f>ROUND(I100*H100,2)</f>
        <v>0</v>
      </c>
      <c r="K100" s="203" t="s">
        <v>125</v>
      </c>
      <c r="L100" s="38"/>
      <c r="M100" s="208" t="s">
        <v>1</v>
      </c>
      <c r="N100" s="209" t="s">
        <v>39</v>
      </c>
      <c r="O100" s="74"/>
      <c r="P100" s="210">
        <f>O100*H100</f>
        <v>0</v>
      </c>
      <c r="Q100" s="210">
        <v>0</v>
      </c>
      <c r="R100" s="210">
        <f>Q100*H100</f>
        <v>0</v>
      </c>
      <c r="S100" s="210">
        <v>0.20499999999999999</v>
      </c>
      <c r="T100" s="211">
        <f>S100*H100</f>
        <v>4.5099999999999998</v>
      </c>
      <c r="AR100" s="12" t="s">
        <v>119</v>
      </c>
      <c r="AT100" s="12" t="s">
        <v>115</v>
      </c>
      <c r="AU100" s="12" t="s">
        <v>77</v>
      </c>
      <c r="AY100" s="12" t="s">
        <v>113</v>
      </c>
      <c r="BE100" s="212">
        <f>IF(N100="základní",J100,0)</f>
        <v>0</v>
      </c>
      <c r="BF100" s="212">
        <f>IF(N100="snížená",J100,0)</f>
        <v>0</v>
      </c>
      <c r="BG100" s="212">
        <f>IF(N100="zákl. přenesená",J100,0)</f>
        <v>0</v>
      </c>
      <c r="BH100" s="212">
        <f>IF(N100="sníž. přenesená",J100,0)</f>
        <v>0</v>
      </c>
      <c r="BI100" s="212">
        <f>IF(N100="nulová",J100,0)</f>
        <v>0</v>
      </c>
      <c r="BJ100" s="12" t="s">
        <v>73</v>
      </c>
      <c r="BK100" s="212">
        <f>ROUND(I100*H100,2)</f>
        <v>0</v>
      </c>
      <c r="BL100" s="12" t="s">
        <v>119</v>
      </c>
      <c r="BM100" s="12" t="s">
        <v>216</v>
      </c>
    </row>
    <row r="101" s="1" customFormat="1" ht="16.5" customHeight="1">
      <c r="B101" s="33"/>
      <c r="C101" s="201" t="s">
        <v>121</v>
      </c>
      <c r="D101" s="201" t="s">
        <v>115</v>
      </c>
      <c r="E101" s="202" t="s">
        <v>217</v>
      </c>
      <c r="F101" s="203" t="s">
        <v>218</v>
      </c>
      <c r="G101" s="204" t="s">
        <v>219</v>
      </c>
      <c r="H101" s="205">
        <v>67.896000000000001</v>
      </c>
      <c r="I101" s="206"/>
      <c r="J101" s="207">
        <f>ROUND(I101*H101,2)</f>
        <v>0</v>
      </c>
      <c r="K101" s="203" t="s">
        <v>125</v>
      </c>
      <c r="L101" s="38"/>
      <c r="M101" s="208" t="s">
        <v>1</v>
      </c>
      <c r="N101" s="209" t="s">
        <v>39</v>
      </c>
      <c r="O101" s="74"/>
      <c r="P101" s="210">
        <f>O101*H101</f>
        <v>0</v>
      </c>
      <c r="Q101" s="210">
        <v>0</v>
      </c>
      <c r="R101" s="210">
        <f>Q101*H101</f>
        <v>0</v>
      </c>
      <c r="S101" s="210">
        <v>0</v>
      </c>
      <c r="T101" s="211">
        <f>S101*H101</f>
        <v>0</v>
      </c>
      <c r="AR101" s="12" t="s">
        <v>119</v>
      </c>
      <c r="AT101" s="12" t="s">
        <v>115</v>
      </c>
      <c r="AU101" s="12" t="s">
        <v>77</v>
      </c>
      <c r="AY101" s="12" t="s">
        <v>113</v>
      </c>
      <c r="BE101" s="212">
        <f>IF(N101="základní",J101,0)</f>
        <v>0</v>
      </c>
      <c r="BF101" s="212">
        <f>IF(N101="snížená",J101,0)</f>
        <v>0</v>
      </c>
      <c r="BG101" s="212">
        <f>IF(N101="zákl. přenesená",J101,0)</f>
        <v>0</v>
      </c>
      <c r="BH101" s="212">
        <f>IF(N101="sníž. přenesená",J101,0)</f>
        <v>0</v>
      </c>
      <c r="BI101" s="212">
        <f>IF(N101="nulová",J101,0)</f>
        <v>0</v>
      </c>
      <c r="BJ101" s="12" t="s">
        <v>73</v>
      </c>
      <c r="BK101" s="212">
        <f>ROUND(I101*H101,2)</f>
        <v>0</v>
      </c>
      <c r="BL101" s="12" t="s">
        <v>119</v>
      </c>
      <c r="BM101" s="12" t="s">
        <v>220</v>
      </c>
    </row>
    <row r="102" s="1" customFormat="1" ht="16.5" customHeight="1">
      <c r="B102" s="33"/>
      <c r="C102" s="201" t="s">
        <v>138</v>
      </c>
      <c r="D102" s="201" t="s">
        <v>115</v>
      </c>
      <c r="E102" s="202" t="s">
        <v>221</v>
      </c>
      <c r="F102" s="203" t="s">
        <v>222</v>
      </c>
      <c r="G102" s="204" t="s">
        <v>219</v>
      </c>
      <c r="H102" s="205">
        <v>67.896000000000001</v>
      </c>
      <c r="I102" s="206"/>
      <c r="J102" s="207">
        <f>ROUND(I102*H102,2)</f>
        <v>0</v>
      </c>
      <c r="K102" s="203" t="s">
        <v>125</v>
      </c>
      <c r="L102" s="38"/>
      <c r="M102" s="208" t="s">
        <v>1</v>
      </c>
      <c r="N102" s="209" t="s">
        <v>39</v>
      </c>
      <c r="O102" s="74"/>
      <c r="P102" s="210">
        <f>O102*H102</f>
        <v>0</v>
      </c>
      <c r="Q102" s="210">
        <v>0</v>
      </c>
      <c r="R102" s="210">
        <f>Q102*H102</f>
        <v>0</v>
      </c>
      <c r="S102" s="210">
        <v>0</v>
      </c>
      <c r="T102" s="211">
        <f>S102*H102</f>
        <v>0</v>
      </c>
      <c r="AR102" s="12" t="s">
        <v>119</v>
      </c>
      <c r="AT102" s="12" t="s">
        <v>115</v>
      </c>
      <c r="AU102" s="12" t="s">
        <v>77</v>
      </c>
      <c r="AY102" s="12" t="s">
        <v>113</v>
      </c>
      <c r="BE102" s="212">
        <f>IF(N102="základní",J102,0)</f>
        <v>0</v>
      </c>
      <c r="BF102" s="212">
        <f>IF(N102="snížená",J102,0)</f>
        <v>0</v>
      </c>
      <c r="BG102" s="212">
        <f>IF(N102="zákl. přenesená",J102,0)</f>
        <v>0</v>
      </c>
      <c r="BH102" s="212">
        <f>IF(N102="sníž. přenesená",J102,0)</f>
        <v>0</v>
      </c>
      <c r="BI102" s="212">
        <f>IF(N102="nulová",J102,0)</f>
        <v>0</v>
      </c>
      <c r="BJ102" s="12" t="s">
        <v>73</v>
      </c>
      <c r="BK102" s="212">
        <f>ROUND(I102*H102,2)</f>
        <v>0</v>
      </c>
      <c r="BL102" s="12" t="s">
        <v>119</v>
      </c>
      <c r="BM102" s="12" t="s">
        <v>223</v>
      </c>
    </row>
    <row r="103" s="1" customFormat="1" ht="16.5" customHeight="1">
      <c r="B103" s="33"/>
      <c r="C103" s="201" t="s">
        <v>144</v>
      </c>
      <c r="D103" s="201" t="s">
        <v>115</v>
      </c>
      <c r="E103" s="202" t="s">
        <v>224</v>
      </c>
      <c r="F103" s="203" t="s">
        <v>225</v>
      </c>
      <c r="G103" s="204" t="s">
        <v>219</v>
      </c>
      <c r="H103" s="205">
        <v>67.896000000000001</v>
      </c>
      <c r="I103" s="206"/>
      <c r="J103" s="207">
        <f>ROUND(I103*H103,2)</f>
        <v>0</v>
      </c>
      <c r="K103" s="203" t="s">
        <v>125</v>
      </c>
      <c r="L103" s="38"/>
      <c r="M103" s="208" t="s">
        <v>1</v>
      </c>
      <c r="N103" s="209" t="s">
        <v>39</v>
      </c>
      <c r="O103" s="74"/>
      <c r="P103" s="210">
        <f>O103*H103</f>
        <v>0</v>
      </c>
      <c r="Q103" s="210">
        <v>0</v>
      </c>
      <c r="R103" s="210">
        <f>Q103*H103</f>
        <v>0</v>
      </c>
      <c r="S103" s="210">
        <v>0</v>
      </c>
      <c r="T103" s="211">
        <f>S103*H103</f>
        <v>0</v>
      </c>
      <c r="AR103" s="12" t="s">
        <v>119</v>
      </c>
      <c r="AT103" s="12" t="s">
        <v>115</v>
      </c>
      <c r="AU103" s="12" t="s">
        <v>77</v>
      </c>
      <c r="AY103" s="12" t="s">
        <v>113</v>
      </c>
      <c r="BE103" s="212">
        <f>IF(N103="základní",J103,0)</f>
        <v>0</v>
      </c>
      <c r="BF103" s="212">
        <f>IF(N103="snížená",J103,0)</f>
        <v>0</v>
      </c>
      <c r="BG103" s="212">
        <f>IF(N103="zákl. přenesená",J103,0)</f>
        <v>0</v>
      </c>
      <c r="BH103" s="212">
        <f>IF(N103="sníž. přenesená",J103,0)</f>
        <v>0</v>
      </c>
      <c r="BI103" s="212">
        <f>IF(N103="nulová",J103,0)</f>
        <v>0</v>
      </c>
      <c r="BJ103" s="12" t="s">
        <v>73</v>
      </c>
      <c r="BK103" s="212">
        <f>ROUND(I103*H103,2)</f>
        <v>0</v>
      </c>
      <c r="BL103" s="12" t="s">
        <v>119</v>
      </c>
      <c r="BM103" s="12" t="s">
        <v>226</v>
      </c>
    </row>
    <row r="104" s="1" customFormat="1" ht="16.5" customHeight="1">
      <c r="B104" s="33"/>
      <c r="C104" s="201" t="s">
        <v>142</v>
      </c>
      <c r="D104" s="201" t="s">
        <v>115</v>
      </c>
      <c r="E104" s="202" t="s">
        <v>227</v>
      </c>
      <c r="F104" s="203" t="s">
        <v>228</v>
      </c>
      <c r="G104" s="204" t="s">
        <v>219</v>
      </c>
      <c r="H104" s="205">
        <v>15.286</v>
      </c>
      <c r="I104" s="206"/>
      <c r="J104" s="207">
        <f>ROUND(I104*H104,2)</f>
        <v>0</v>
      </c>
      <c r="K104" s="203" t="s">
        <v>125</v>
      </c>
      <c r="L104" s="38"/>
      <c r="M104" s="208" t="s">
        <v>1</v>
      </c>
      <c r="N104" s="209" t="s">
        <v>39</v>
      </c>
      <c r="O104" s="74"/>
      <c r="P104" s="210">
        <f>O104*H104</f>
        <v>0</v>
      </c>
      <c r="Q104" s="210">
        <v>0</v>
      </c>
      <c r="R104" s="210">
        <f>Q104*H104</f>
        <v>0</v>
      </c>
      <c r="S104" s="210">
        <v>0</v>
      </c>
      <c r="T104" s="211">
        <f>S104*H104</f>
        <v>0</v>
      </c>
      <c r="AR104" s="12" t="s">
        <v>119</v>
      </c>
      <c r="AT104" s="12" t="s">
        <v>115</v>
      </c>
      <c r="AU104" s="12" t="s">
        <v>77</v>
      </c>
      <c r="AY104" s="12" t="s">
        <v>113</v>
      </c>
      <c r="BE104" s="212">
        <f>IF(N104="základní",J104,0)</f>
        <v>0</v>
      </c>
      <c r="BF104" s="212">
        <f>IF(N104="snížená",J104,0)</f>
        <v>0</v>
      </c>
      <c r="BG104" s="212">
        <f>IF(N104="zákl. přenesená",J104,0)</f>
        <v>0</v>
      </c>
      <c r="BH104" s="212">
        <f>IF(N104="sníž. přenesená",J104,0)</f>
        <v>0</v>
      </c>
      <c r="BI104" s="212">
        <f>IF(N104="nulová",J104,0)</f>
        <v>0</v>
      </c>
      <c r="BJ104" s="12" t="s">
        <v>73</v>
      </c>
      <c r="BK104" s="212">
        <f>ROUND(I104*H104,2)</f>
        <v>0</v>
      </c>
      <c r="BL104" s="12" t="s">
        <v>119</v>
      </c>
      <c r="BM104" s="12" t="s">
        <v>229</v>
      </c>
    </row>
    <row r="105" s="1" customFormat="1" ht="16.5" customHeight="1">
      <c r="B105" s="33"/>
      <c r="C105" s="201" t="s">
        <v>149</v>
      </c>
      <c r="D105" s="201" t="s">
        <v>115</v>
      </c>
      <c r="E105" s="202" t="s">
        <v>230</v>
      </c>
      <c r="F105" s="203" t="s">
        <v>231</v>
      </c>
      <c r="G105" s="204" t="s">
        <v>219</v>
      </c>
      <c r="H105" s="205">
        <v>15.286</v>
      </c>
      <c r="I105" s="206"/>
      <c r="J105" s="207">
        <f>ROUND(I105*H105,2)</f>
        <v>0</v>
      </c>
      <c r="K105" s="203" t="s">
        <v>125</v>
      </c>
      <c r="L105" s="38"/>
      <c r="M105" s="208" t="s">
        <v>1</v>
      </c>
      <c r="N105" s="209" t="s">
        <v>39</v>
      </c>
      <c r="O105" s="74"/>
      <c r="P105" s="210">
        <f>O105*H105</f>
        <v>0</v>
      </c>
      <c r="Q105" s="210">
        <v>0</v>
      </c>
      <c r="R105" s="210">
        <f>Q105*H105</f>
        <v>0</v>
      </c>
      <c r="S105" s="210">
        <v>0</v>
      </c>
      <c r="T105" s="211">
        <f>S105*H105</f>
        <v>0</v>
      </c>
      <c r="AR105" s="12" t="s">
        <v>119</v>
      </c>
      <c r="AT105" s="12" t="s">
        <v>115</v>
      </c>
      <c r="AU105" s="12" t="s">
        <v>77</v>
      </c>
      <c r="AY105" s="12" t="s">
        <v>113</v>
      </c>
      <c r="BE105" s="212">
        <f>IF(N105="základní",J105,0)</f>
        <v>0</v>
      </c>
      <c r="BF105" s="212">
        <f>IF(N105="snížená",J105,0)</f>
        <v>0</v>
      </c>
      <c r="BG105" s="212">
        <f>IF(N105="zákl. přenesená",J105,0)</f>
        <v>0</v>
      </c>
      <c r="BH105" s="212">
        <f>IF(N105="sníž. přenesená",J105,0)</f>
        <v>0</v>
      </c>
      <c r="BI105" s="212">
        <f>IF(N105="nulová",J105,0)</f>
        <v>0</v>
      </c>
      <c r="BJ105" s="12" t="s">
        <v>73</v>
      </c>
      <c r="BK105" s="212">
        <f>ROUND(I105*H105,2)</f>
        <v>0</v>
      </c>
      <c r="BL105" s="12" t="s">
        <v>119</v>
      </c>
      <c r="BM105" s="12" t="s">
        <v>232</v>
      </c>
    </row>
    <row r="106" s="1" customFormat="1" ht="16.5" customHeight="1">
      <c r="B106" s="33"/>
      <c r="C106" s="201" t="s">
        <v>157</v>
      </c>
      <c r="D106" s="201" t="s">
        <v>115</v>
      </c>
      <c r="E106" s="202" t="s">
        <v>233</v>
      </c>
      <c r="F106" s="203" t="s">
        <v>234</v>
      </c>
      <c r="G106" s="204" t="s">
        <v>219</v>
      </c>
      <c r="H106" s="205">
        <v>83.182000000000002</v>
      </c>
      <c r="I106" s="206"/>
      <c r="J106" s="207">
        <f>ROUND(I106*H106,2)</f>
        <v>0</v>
      </c>
      <c r="K106" s="203" t="s">
        <v>125</v>
      </c>
      <c r="L106" s="38"/>
      <c r="M106" s="208" t="s">
        <v>1</v>
      </c>
      <c r="N106" s="209" t="s">
        <v>39</v>
      </c>
      <c r="O106" s="74"/>
      <c r="P106" s="210">
        <f>O106*H106</f>
        <v>0</v>
      </c>
      <c r="Q106" s="210">
        <v>0</v>
      </c>
      <c r="R106" s="210">
        <f>Q106*H106</f>
        <v>0</v>
      </c>
      <c r="S106" s="210">
        <v>0</v>
      </c>
      <c r="T106" s="211">
        <f>S106*H106</f>
        <v>0</v>
      </c>
      <c r="AR106" s="12" t="s">
        <v>119</v>
      </c>
      <c r="AT106" s="12" t="s">
        <v>115</v>
      </c>
      <c r="AU106" s="12" t="s">
        <v>77</v>
      </c>
      <c r="AY106" s="12" t="s">
        <v>113</v>
      </c>
      <c r="BE106" s="212">
        <f>IF(N106="základní",J106,0)</f>
        <v>0</v>
      </c>
      <c r="BF106" s="212">
        <f>IF(N106="snížená",J106,0)</f>
        <v>0</v>
      </c>
      <c r="BG106" s="212">
        <f>IF(N106="zákl. přenesená",J106,0)</f>
        <v>0</v>
      </c>
      <c r="BH106" s="212">
        <f>IF(N106="sníž. přenesená",J106,0)</f>
        <v>0</v>
      </c>
      <c r="BI106" s="212">
        <f>IF(N106="nulová",J106,0)</f>
        <v>0</v>
      </c>
      <c r="BJ106" s="12" t="s">
        <v>73</v>
      </c>
      <c r="BK106" s="212">
        <f>ROUND(I106*H106,2)</f>
        <v>0</v>
      </c>
      <c r="BL106" s="12" t="s">
        <v>119</v>
      </c>
      <c r="BM106" s="12" t="s">
        <v>235</v>
      </c>
    </row>
    <row r="107" s="1" customFormat="1" ht="16.5" customHeight="1">
      <c r="B107" s="33"/>
      <c r="C107" s="201" t="s">
        <v>164</v>
      </c>
      <c r="D107" s="201" t="s">
        <v>115</v>
      </c>
      <c r="E107" s="202" t="s">
        <v>236</v>
      </c>
      <c r="F107" s="203" t="s">
        <v>237</v>
      </c>
      <c r="G107" s="204" t="s">
        <v>219</v>
      </c>
      <c r="H107" s="205">
        <v>83.182000000000002</v>
      </c>
      <c r="I107" s="206"/>
      <c r="J107" s="207">
        <f>ROUND(I107*H107,2)</f>
        <v>0</v>
      </c>
      <c r="K107" s="203" t="s">
        <v>125</v>
      </c>
      <c r="L107" s="38"/>
      <c r="M107" s="208" t="s">
        <v>1</v>
      </c>
      <c r="N107" s="209" t="s">
        <v>39</v>
      </c>
      <c r="O107" s="74"/>
      <c r="P107" s="210">
        <f>O107*H107</f>
        <v>0</v>
      </c>
      <c r="Q107" s="210">
        <v>0</v>
      </c>
      <c r="R107" s="210">
        <f>Q107*H107</f>
        <v>0</v>
      </c>
      <c r="S107" s="210">
        <v>0</v>
      </c>
      <c r="T107" s="211">
        <f>S107*H107</f>
        <v>0</v>
      </c>
      <c r="AR107" s="12" t="s">
        <v>119</v>
      </c>
      <c r="AT107" s="12" t="s">
        <v>115</v>
      </c>
      <c r="AU107" s="12" t="s">
        <v>77</v>
      </c>
      <c r="AY107" s="12" t="s">
        <v>113</v>
      </c>
      <c r="BE107" s="212">
        <f>IF(N107="základní",J107,0)</f>
        <v>0</v>
      </c>
      <c r="BF107" s="212">
        <f>IF(N107="snížená",J107,0)</f>
        <v>0</v>
      </c>
      <c r="BG107" s="212">
        <f>IF(N107="zákl. přenesená",J107,0)</f>
        <v>0</v>
      </c>
      <c r="BH107" s="212">
        <f>IF(N107="sníž. přenesená",J107,0)</f>
        <v>0</v>
      </c>
      <c r="BI107" s="212">
        <f>IF(N107="nulová",J107,0)</f>
        <v>0</v>
      </c>
      <c r="BJ107" s="12" t="s">
        <v>73</v>
      </c>
      <c r="BK107" s="212">
        <f>ROUND(I107*H107,2)</f>
        <v>0</v>
      </c>
      <c r="BL107" s="12" t="s">
        <v>119</v>
      </c>
      <c r="BM107" s="12" t="s">
        <v>238</v>
      </c>
    </row>
    <row r="108" s="1" customFormat="1" ht="16.5" customHeight="1">
      <c r="B108" s="33"/>
      <c r="C108" s="201" t="s">
        <v>169</v>
      </c>
      <c r="D108" s="201" t="s">
        <v>115</v>
      </c>
      <c r="E108" s="202" t="s">
        <v>239</v>
      </c>
      <c r="F108" s="203" t="s">
        <v>240</v>
      </c>
      <c r="G108" s="204" t="s">
        <v>219</v>
      </c>
      <c r="H108" s="205">
        <v>83.182000000000002</v>
      </c>
      <c r="I108" s="206"/>
      <c r="J108" s="207">
        <f>ROUND(I108*H108,2)</f>
        <v>0</v>
      </c>
      <c r="K108" s="203" t="s">
        <v>125</v>
      </c>
      <c r="L108" s="38"/>
      <c r="M108" s="208" t="s">
        <v>1</v>
      </c>
      <c r="N108" s="209" t="s">
        <v>39</v>
      </c>
      <c r="O108" s="74"/>
      <c r="P108" s="210">
        <f>O108*H108</f>
        <v>0</v>
      </c>
      <c r="Q108" s="210">
        <v>0</v>
      </c>
      <c r="R108" s="210">
        <f>Q108*H108</f>
        <v>0</v>
      </c>
      <c r="S108" s="210">
        <v>0</v>
      </c>
      <c r="T108" s="211">
        <f>S108*H108</f>
        <v>0</v>
      </c>
      <c r="AR108" s="12" t="s">
        <v>119</v>
      </c>
      <c r="AT108" s="12" t="s">
        <v>115</v>
      </c>
      <c r="AU108" s="12" t="s">
        <v>77</v>
      </c>
      <c r="AY108" s="12" t="s">
        <v>113</v>
      </c>
      <c r="BE108" s="212">
        <f>IF(N108="základní",J108,0)</f>
        <v>0</v>
      </c>
      <c r="BF108" s="212">
        <f>IF(N108="snížená",J108,0)</f>
        <v>0</v>
      </c>
      <c r="BG108" s="212">
        <f>IF(N108="zákl. přenesená",J108,0)</f>
        <v>0</v>
      </c>
      <c r="BH108" s="212">
        <f>IF(N108="sníž. přenesená",J108,0)</f>
        <v>0</v>
      </c>
      <c r="BI108" s="212">
        <f>IF(N108="nulová",J108,0)</f>
        <v>0</v>
      </c>
      <c r="BJ108" s="12" t="s">
        <v>73</v>
      </c>
      <c r="BK108" s="212">
        <f>ROUND(I108*H108,2)</f>
        <v>0</v>
      </c>
      <c r="BL108" s="12" t="s">
        <v>119</v>
      </c>
      <c r="BM108" s="12" t="s">
        <v>241</v>
      </c>
    </row>
    <row r="109" s="1" customFormat="1" ht="16.5" customHeight="1">
      <c r="B109" s="33"/>
      <c r="C109" s="201" t="s">
        <v>175</v>
      </c>
      <c r="D109" s="201" t="s">
        <v>115</v>
      </c>
      <c r="E109" s="202" t="s">
        <v>242</v>
      </c>
      <c r="F109" s="203" t="s">
        <v>243</v>
      </c>
      <c r="G109" s="204" t="s">
        <v>160</v>
      </c>
      <c r="H109" s="205">
        <v>124.592</v>
      </c>
      <c r="I109" s="206"/>
      <c r="J109" s="207">
        <f>ROUND(I109*H109,2)</f>
        <v>0</v>
      </c>
      <c r="K109" s="203" t="s">
        <v>125</v>
      </c>
      <c r="L109" s="38"/>
      <c r="M109" s="208" t="s">
        <v>1</v>
      </c>
      <c r="N109" s="209" t="s">
        <v>39</v>
      </c>
      <c r="O109" s="74"/>
      <c r="P109" s="210">
        <f>O109*H109</f>
        <v>0</v>
      </c>
      <c r="Q109" s="210">
        <v>0</v>
      </c>
      <c r="R109" s="210">
        <f>Q109*H109</f>
        <v>0</v>
      </c>
      <c r="S109" s="210">
        <v>0</v>
      </c>
      <c r="T109" s="211">
        <f>S109*H109</f>
        <v>0</v>
      </c>
      <c r="AR109" s="12" t="s">
        <v>119</v>
      </c>
      <c r="AT109" s="12" t="s">
        <v>115</v>
      </c>
      <c r="AU109" s="12" t="s">
        <v>77</v>
      </c>
      <c r="AY109" s="12" t="s">
        <v>113</v>
      </c>
      <c r="BE109" s="212">
        <f>IF(N109="základní",J109,0)</f>
        <v>0</v>
      </c>
      <c r="BF109" s="212">
        <f>IF(N109="snížená",J109,0)</f>
        <v>0</v>
      </c>
      <c r="BG109" s="212">
        <f>IF(N109="zákl. přenesená",J109,0)</f>
        <v>0</v>
      </c>
      <c r="BH109" s="212">
        <f>IF(N109="sníž. přenesená",J109,0)</f>
        <v>0</v>
      </c>
      <c r="BI109" s="212">
        <f>IF(N109="nulová",J109,0)</f>
        <v>0</v>
      </c>
      <c r="BJ109" s="12" t="s">
        <v>73</v>
      </c>
      <c r="BK109" s="212">
        <f>ROUND(I109*H109,2)</f>
        <v>0</v>
      </c>
      <c r="BL109" s="12" t="s">
        <v>119</v>
      </c>
      <c r="BM109" s="12" t="s">
        <v>244</v>
      </c>
    </row>
    <row r="110" s="1" customFormat="1" ht="16.5" customHeight="1">
      <c r="B110" s="33"/>
      <c r="C110" s="201" t="s">
        <v>183</v>
      </c>
      <c r="D110" s="201" t="s">
        <v>115</v>
      </c>
      <c r="E110" s="202" t="s">
        <v>245</v>
      </c>
      <c r="F110" s="203" t="s">
        <v>246</v>
      </c>
      <c r="G110" s="204" t="s">
        <v>118</v>
      </c>
      <c r="H110" s="205">
        <v>70</v>
      </c>
      <c r="I110" s="206"/>
      <c r="J110" s="207">
        <f>ROUND(I110*H110,2)</f>
        <v>0</v>
      </c>
      <c r="K110" s="203" t="s">
        <v>125</v>
      </c>
      <c r="L110" s="38"/>
      <c r="M110" s="208" t="s">
        <v>1</v>
      </c>
      <c r="N110" s="209" t="s">
        <v>39</v>
      </c>
      <c r="O110" s="74"/>
      <c r="P110" s="210">
        <f>O110*H110</f>
        <v>0</v>
      </c>
      <c r="Q110" s="210">
        <v>0</v>
      </c>
      <c r="R110" s="210">
        <f>Q110*H110</f>
        <v>0</v>
      </c>
      <c r="S110" s="210">
        <v>0</v>
      </c>
      <c r="T110" s="211">
        <f>S110*H110</f>
        <v>0</v>
      </c>
      <c r="AR110" s="12" t="s">
        <v>119</v>
      </c>
      <c r="AT110" s="12" t="s">
        <v>115</v>
      </c>
      <c r="AU110" s="12" t="s">
        <v>77</v>
      </c>
      <c r="AY110" s="12" t="s">
        <v>113</v>
      </c>
      <c r="BE110" s="212">
        <f>IF(N110="základní",J110,0)</f>
        <v>0</v>
      </c>
      <c r="BF110" s="212">
        <f>IF(N110="snížená",J110,0)</f>
        <v>0</v>
      </c>
      <c r="BG110" s="212">
        <f>IF(N110="zákl. přenesená",J110,0)</f>
        <v>0</v>
      </c>
      <c r="BH110" s="212">
        <f>IF(N110="sníž. přenesená",J110,0)</f>
        <v>0</v>
      </c>
      <c r="BI110" s="212">
        <f>IF(N110="nulová",J110,0)</f>
        <v>0</v>
      </c>
      <c r="BJ110" s="12" t="s">
        <v>73</v>
      </c>
      <c r="BK110" s="212">
        <f>ROUND(I110*H110,2)</f>
        <v>0</v>
      </c>
      <c r="BL110" s="12" t="s">
        <v>119</v>
      </c>
      <c r="BM110" s="12" t="s">
        <v>247</v>
      </c>
    </row>
    <row r="111" s="10" customFormat="1" ht="22.8" customHeight="1">
      <c r="B111" s="185"/>
      <c r="C111" s="186"/>
      <c r="D111" s="187" t="s">
        <v>67</v>
      </c>
      <c r="E111" s="199" t="s">
        <v>77</v>
      </c>
      <c r="F111" s="199" t="s">
        <v>248</v>
      </c>
      <c r="G111" s="186"/>
      <c r="H111" s="186"/>
      <c r="I111" s="189"/>
      <c r="J111" s="200">
        <f>BK111</f>
        <v>0</v>
      </c>
      <c r="K111" s="186"/>
      <c r="L111" s="191"/>
      <c r="M111" s="192"/>
      <c r="N111" s="193"/>
      <c r="O111" s="193"/>
      <c r="P111" s="194">
        <f>SUM(P112:P113)</f>
        <v>0</v>
      </c>
      <c r="Q111" s="193"/>
      <c r="R111" s="194">
        <f>SUM(R112:R113)</f>
        <v>2.7837522099999998</v>
      </c>
      <c r="S111" s="193"/>
      <c r="T111" s="195">
        <f>SUM(T112:T113)</f>
        <v>0</v>
      </c>
      <c r="AR111" s="196" t="s">
        <v>73</v>
      </c>
      <c r="AT111" s="197" t="s">
        <v>67</v>
      </c>
      <c r="AU111" s="197" t="s">
        <v>73</v>
      </c>
      <c r="AY111" s="196" t="s">
        <v>113</v>
      </c>
      <c r="BK111" s="198">
        <f>SUM(BK112:BK113)</f>
        <v>0</v>
      </c>
    </row>
    <row r="112" s="1" customFormat="1" ht="16.5" customHeight="1">
      <c r="B112" s="33"/>
      <c r="C112" s="201" t="s">
        <v>8</v>
      </c>
      <c r="D112" s="201" t="s">
        <v>115</v>
      </c>
      <c r="E112" s="202" t="s">
        <v>249</v>
      </c>
      <c r="F112" s="203" t="s">
        <v>250</v>
      </c>
      <c r="G112" s="204" t="s">
        <v>219</v>
      </c>
      <c r="H112" s="205">
        <v>0.86399999999999999</v>
      </c>
      <c r="I112" s="206"/>
      <c r="J112" s="207">
        <f>ROUND(I112*H112,2)</f>
        <v>0</v>
      </c>
      <c r="K112" s="203" t="s">
        <v>1</v>
      </c>
      <c r="L112" s="38"/>
      <c r="M112" s="208" t="s">
        <v>1</v>
      </c>
      <c r="N112" s="209" t="s">
        <v>39</v>
      </c>
      <c r="O112" s="74"/>
      <c r="P112" s="210">
        <f>O112*H112</f>
        <v>0</v>
      </c>
      <c r="Q112" s="210">
        <v>2.2563399999999998</v>
      </c>
      <c r="R112" s="210">
        <f>Q112*H112</f>
        <v>1.9494777599999997</v>
      </c>
      <c r="S112" s="210">
        <v>0</v>
      </c>
      <c r="T112" s="211">
        <f>S112*H112</f>
        <v>0</v>
      </c>
      <c r="AR112" s="12" t="s">
        <v>119</v>
      </c>
      <c r="AT112" s="12" t="s">
        <v>115</v>
      </c>
      <c r="AU112" s="12" t="s">
        <v>77</v>
      </c>
      <c r="AY112" s="12" t="s">
        <v>113</v>
      </c>
      <c r="BE112" s="212">
        <f>IF(N112="základní",J112,0)</f>
        <v>0</v>
      </c>
      <c r="BF112" s="212">
        <f>IF(N112="snížená",J112,0)</f>
        <v>0</v>
      </c>
      <c r="BG112" s="212">
        <f>IF(N112="zákl. přenesená",J112,0)</f>
        <v>0</v>
      </c>
      <c r="BH112" s="212">
        <f>IF(N112="sníž. přenesená",J112,0)</f>
        <v>0</v>
      </c>
      <c r="BI112" s="212">
        <f>IF(N112="nulová",J112,0)</f>
        <v>0</v>
      </c>
      <c r="BJ112" s="12" t="s">
        <v>73</v>
      </c>
      <c r="BK112" s="212">
        <f>ROUND(I112*H112,2)</f>
        <v>0</v>
      </c>
      <c r="BL112" s="12" t="s">
        <v>119</v>
      </c>
      <c r="BM112" s="12" t="s">
        <v>251</v>
      </c>
    </row>
    <row r="113" s="1" customFormat="1" ht="16.5" customHeight="1">
      <c r="B113" s="33"/>
      <c r="C113" s="201" t="s">
        <v>194</v>
      </c>
      <c r="D113" s="201" t="s">
        <v>115</v>
      </c>
      <c r="E113" s="202" t="s">
        <v>252</v>
      </c>
      <c r="F113" s="203" t="s">
        <v>253</v>
      </c>
      <c r="G113" s="204" t="s">
        <v>160</v>
      </c>
      <c r="H113" s="205">
        <v>0.78500000000000003</v>
      </c>
      <c r="I113" s="206"/>
      <c r="J113" s="207">
        <f>ROUND(I113*H113,2)</f>
        <v>0</v>
      </c>
      <c r="K113" s="203" t="s">
        <v>1</v>
      </c>
      <c r="L113" s="38"/>
      <c r="M113" s="208" t="s">
        <v>1</v>
      </c>
      <c r="N113" s="209" t="s">
        <v>39</v>
      </c>
      <c r="O113" s="74"/>
      <c r="P113" s="210">
        <f>O113*H113</f>
        <v>0</v>
      </c>
      <c r="Q113" s="210">
        <v>1.06277</v>
      </c>
      <c r="R113" s="210">
        <f>Q113*H113</f>
        <v>0.83427445</v>
      </c>
      <c r="S113" s="210">
        <v>0</v>
      </c>
      <c r="T113" s="211">
        <f>S113*H113</f>
        <v>0</v>
      </c>
      <c r="AR113" s="12" t="s">
        <v>119</v>
      </c>
      <c r="AT113" s="12" t="s">
        <v>115</v>
      </c>
      <c r="AU113" s="12" t="s">
        <v>77</v>
      </c>
      <c r="AY113" s="12" t="s">
        <v>113</v>
      </c>
      <c r="BE113" s="212">
        <f>IF(N113="základní",J113,0)</f>
        <v>0</v>
      </c>
      <c r="BF113" s="212">
        <f>IF(N113="snížená",J113,0)</f>
        <v>0</v>
      </c>
      <c r="BG113" s="212">
        <f>IF(N113="zákl. přenesená",J113,0)</f>
        <v>0</v>
      </c>
      <c r="BH113" s="212">
        <f>IF(N113="sníž. přenesená",J113,0)</f>
        <v>0</v>
      </c>
      <c r="BI113" s="212">
        <f>IF(N113="nulová",J113,0)</f>
        <v>0</v>
      </c>
      <c r="BJ113" s="12" t="s">
        <v>73</v>
      </c>
      <c r="BK113" s="212">
        <f>ROUND(I113*H113,2)</f>
        <v>0</v>
      </c>
      <c r="BL113" s="12" t="s">
        <v>119</v>
      </c>
      <c r="BM113" s="12" t="s">
        <v>254</v>
      </c>
    </row>
    <row r="114" s="10" customFormat="1" ht="22.8" customHeight="1">
      <c r="B114" s="185"/>
      <c r="C114" s="186"/>
      <c r="D114" s="187" t="s">
        <v>67</v>
      </c>
      <c r="E114" s="199" t="s">
        <v>119</v>
      </c>
      <c r="F114" s="199" t="s">
        <v>255</v>
      </c>
      <c r="G114" s="186"/>
      <c r="H114" s="186"/>
      <c r="I114" s="189"/>
      <c r="J114" s="200">
        <f>BK114</f>
        <v>0</v>
      </c>
      <c r="K114" s="186"/>
      <c r="L114" s="191"/>
      <c r="M114" s="192"/>
      <c r="N114" s="193"/>
      <c r="O114" s="193"/>
      <c r="P114" s="194">
        <f>SUM(P115:P116)</f>
        <v>0</v>
      </c>
      <c r="Q114" s="193"/>
      <c r="R114" s="194">
        <f>SUM(R115:R116)</f>
        <v>6.5550075200000002</v>
      </c>
      <c r="S114" s="193"/>
      <c r="T114" s="195">
        <f>SUM(T115:T116)</f>
        <v>0</v>
      </c>
      <c r="AR114" s="196" t="s">
        <v>73</v>
      </c>
      <c r="AT114" s="197" t="s">
        <v>67</v>
      </c>
      <c r="AU114" s="197" t="s">
        <v>73</v>
      </c>
      <c r="AY114" s="196" t="s">
        <v>113</v>
      </c>
      <c r="BK114" s="198">
        <f>SUM(BK115:BK116)</f>
        <v>0</v>
      </c>
    </row>
    <row r="115" s="1" customFormat="1" ht="16.5" customHeight="1">
      <c r="B115" s="33"/>
      <c r="C115" s="201" t="s">
        <v>256</v>
      </c>
      <c r="D115" s="201" t="s">
        <v>115</v>
      </c>
      <c r="E115" s="202" t="s">
        <v>257</v>
      </c>
      <c r="F115" s="203" t="s">
        <v>258</v>
      </c>
      <c r="G115" s="204" t="s">
        <v>219</v>
      </c>
      <c r="H115" s="205">
        <v>1.776</v>
      </c>
      <c r="I115" s="206"/>
      <c r="J115" s="207">
        <f>ROUND(I115*H115,2)</f>
        <v>0</v>
      </c>
      <c r="K115" s="203" t="s">
        <v>125</v>
      </c>
      <c r="L115" s="38"/>
      <c r="M115" s="208" t="s">
        <v>1</v>
      </c>
      <c r="N115" s="209" t="s">
        <v>39</v>
      </c>
      <c r="O115" s="74"/>
      <c r="P115" s="210">
        <f>O115*H115</f>
        <v>0</v>
      </c>
      <c r="Q115" s="210">
        <v>1.8907700000000001</v>
      </c>
      <c r="R115" s="210">
        <f>Q115*H115</f>
        <v>3.3580075200000001</v>
      </c>
      <c r="S115" s="210">
        <v>0</v>
      </c>
      <c r="T115" s="211">
        <f>S115*H115</f>
        <v>0</v>
      </c>
      <c r="AR115" s="12" t="s">
        <v>119</v>
      </c>
      <c r="AT115" s="12" t="s">
        <v>115</v>
      </c>
      <c r="AU115" s="12" t="s">
        <v>77</v>
      </c>
      <c r="AY115" s="12" t="s">
        <v>113</v>
      </c>
      <c r="BE115" s="212">
        <f>IF(N115="základní",J115,0)</f>
        <v>0</v>
      </c>
      <c r="BF115" s="212">
        <f>IF(N115="snížená",J115,0)</f>
        <v>0</v>
      </c>
      <c r="BG115" s="212">
        <f>IF(N115="zákl. přenesená",J115,0)</f>
        <v>0</v>
      </c>
      <c r="BH115" s="212">
        <f>IF(N115="sníž. přenesená",J115,0)</f>
        <v>0</v>
      </c>
      <c r="BI115" s="212">
        <f>IF(N115="nulová",J115,0)</f>
        <v>0</v>
      </c>
      <c r="BJ115" s="12" t="s">
        <v>73</v>
      </c>
      <c r="BK115" s="212">
        <f>ROUND(I115*H115,2)</f>
        <v>0</v>
      </c>
      <c r="BL115" s="12" t="s">
        <v>119</v>
      </c>
      <c r="BM115" s="12" t="s">
        <v>259</v>
      </c>
    </row>
    <row r="116" s="1" customFormat="1" ht="16.5" customHeight="1">
      <c r="B116" s="33"/>
      <c r="C116" s="218" t="s">
        <v>260</v>
      </c>
      <c r="D116" s="218" t="s">
        <v>261</v>
      </c>
      <c r="E116" s="219" t="s">
        <v>262</v>
      </c>
      <c r="F116" s="220" t="s">
        <v>263</v>
      </c>
      <c r="G116" s="221" t="s">
        <v>160</v>
      </c>
      <c r="H116" s="222">
        <v>3.1970000000000001</v>
      </c>
      <c r="I116" s="223"/>
      <c r="J116" s="224">
        <f>ROUND(I116*H116,2)</f>
        <v>0</v>
      </c>
      <c r="K116" s="220" t="s">
        <v>125</v>
      </c>
      <c r="L116" s="225"/>
      <c r="M116" s="226" t="s">
        <v>1</v>
      </c>
      <c r="N116" s="227" t="s">
        <v>39</v>
      </c>
      <c r="O116" s="74"/>
      <c r="P116" s="210">
        <f>O116*H116</f>
        <v>0</v>
      </c>
      <c r="Q116" s="210">
        <v>1</v>
      </c>
      <c r="R116" s="210">
        <f>Q116*H116</f>
        <v>3.1970000000000001</v>
      </c>
      <c r="S116" s="210">
        <v>0</v>
      </c>
      <c r="T116" s="211">
        <f>S116*H116</f>
        <v>0</v>
      </c>
      <c r="AR116" s="12" t="s">
        <v>142</v>
      </c>
      <c r="AT116" s="12" t="s">
        <v>261</v>
      </c>
      <c r="AU116" s="12" t="s">
        <v>77</v>
      </c>
      <c r="AY116" s="12" t="s">
        <v>113</v>
      </c>
      <c r="BE116" s="212">
        <f>IF(N116="základní",J116,0)</f>
        <v>0</v>
      </c>
      <c r="BF116" s="212">
        <f>IF(N116="snížená",J116,0)</f>
        <v>0</v>
      </c>
      <c r="BG116" s="212">
        <f>IF(N116="zákl. přenesená",J116,0)</f>
        <v>0</v>
      </c>
      <c r="BH116" s="212">
        <f>IF(N116="sníž. přenesená",J116,0)</f>
        <v>0</v>
      </c>
      <c r="BI116" s="212">
        <f>IF(N116="nulová",J116,0)</f>
        <v>0</v>
      </c>
      <c r="BJ116" s="12" t="s">
        <v>73</v>
      </c>
      <c r="BK116" s="212">
        <f>ROUND(I116*H116,2)</f>
        <v>0</v>
      </c>
      <c r="BL116" s="12" t="s">
        <v>119</v>
      </c>
      <c r="BM116" s="12" t="s">
        <v>264</v>
      </c>
    </row>
    <row r="117" s="10" customFormat="1" ht="22.8" customHeight="1">
      <c r="B117" s="185"/>
      <c r="C117" s="186"/>
      <c r="D117" s="187" t="s">
        <v>67</v>
      </c>
      <c r="E117" s="199" t="s">
        <v>121</v>
      </c>
      <c r="F117" s="199" t="s">
        <v>122</v>
      </c>
      <c r="G117" s="186"/>
      <c r="H117" s="186"/>
      <c r="I117" s="189"/>
      <c r="J117" s="200">
        <f>BK117</f>
        <v>0</v>
      </c>
      <c r="K117" s="186"/>
      <c r="L117" s="191"/>
      <c r="M117" s="192"/>
      <c r="N117" s="193"/>
      <c r="O117" s="193"/>
      <c r="P117" s="194">
        <f>SUM(P118:P121)</f>
        <v>0</v>
      </c>
      <c r="Q117" s="193"/>
      <c r="R117" s="194">
        <f>SUM(R118:R121)</f>
        <v>101.8269</v>
      </c>
      <c r="S117" s="193"/>
      <c r="T117" s="195">
        <f>SUM(T118:T121)</f>
        <v>0</v>
      </c>
      <c r="AR117" s="196" t="s">
        <v>73</v>
      </c>
      <c r="AT117" s="197" t="s">
        <v>67</v>
      </c>
      <c r="AU117" s="197" t="s">
        <v>73</v>
      </c>
      <c r="AY117" s="196" t="s">
        <v>113</v>
      </c>
      <c r="BK117" s="198">
        <f>SUM(BK118:BK121)</f>
        <v>0</v>
      </c>
    </row>
    <row r="118" s="1" customFormat="1" ht="16.5" customHeight="1">
      <c r="B118" s="33"/>
      <c r="C118" s="201" t="s">
        <v>265</v>
      </c>
      <c r="D118" s="201" t="s">
        <v>115</v>
      </c>
      <c r="E118" s="202" t="s">
        <v>266</v>
      </c>
      <c r="F118" s="203" t="s">
        <v>267</v>
      </c>
      <c r="G118" s="204" t="s">
        <v>118</v>
      </c>
      <c r="H118" s="205">
        <v>70</v>
      </c>
      <c r="I118" s="206"/>
      <c r="J118" s="207">
        <f>ROUND(I118*H118,2)</f>
        <v>0</v>
      </c>
      <c r="K118" s="203" t="s">
        <v>125</v>
      </c>
      <c r="L118" s="38"/>
      <c r="M118" s="208" t="s">
        <v>1</v>
      </c>
      <c r="N118" s="209" t="s">
        <v>39</v>
      </c>
      <c r="O118" s="74"/>
      <c r="P118" s="210">
        <f>O118*H118</f>
        <v>0</v>
      </c>
      <c r="Q118" s="210">
        <v>0.47260000000000002</v>
      </c>
      <c r="R118" s="210">
        <f>Q118*H118</f>
        <v>33.082000000000001</v>
      </c>
      <c r="S118" s="210">
        <v>0</v>
      </c>
      <c r="T118" s="211">
        <f>S118*H118</f>
        <v>0</v>
      </c>
      <c r="AR118" s="12" t="s">
        <v>119</v>
      </c>
      <c r="AT118" s="12" t="s">
        <v>115</v>
      </c>
      <c r="AU118" s="12" t="s">
        <v>77</v>
      </c>
      <c r="AY118" s="12" t="s">
        <v>113</v>
      </c>
      <c r="BE118" s="212">
        <f>IF(N118="základní",J118,0)</f>
        <v>0</v>
      </c>
      <c r="BF118" s="212">
        <f>IF(N118="snížená",J118,0)</f>
        <v>0</v>
      </c>
      <c r="BG118" s="212">
        <f>IF(N118="zákl. přenesená",J118,0)</f>
        <v>0</v>
      </c>
      <c r="BH118" s="212">
        <f>IF(N118="sníž. přenesená",J118,0)</f>
        <v>0</v>
      </c>
      <c r="BI118" s="212">
        <f>IF(N118="nulová",J118,0)</f>
        <v>0</v>
      </c>
      <c r="BJ118" s="12" t="s">
        <v>73</v>
      </c>
      <c r="BK118" s="212">
        <f>ROUND(I118*H118,2)</f>
        <v>0</v>
      </c>
      <c r="BL118" s="12" t="s">
        <v>119</v>
      </c>
      <c r="BM118" s="12" t="s">
        <v>268</v>
      </c>
    </row>
    <row r="119" s="1" customFormat="1" ht="16.5" customHeight="1">
      <c r="B119" s="33"/>
      <c r="C119" s="201" t="s">
        <v>269</v>
      </c>
      <c r="D119" s="201" t="s">
        <v>115</v>
      </c>
      <c r="E119" s="202" t="s">
        <v>270</v>
      </c>
      <c r="F119" s="203" t="s">
        <v>271</v>
      </c>
      <c r="G119" s="204" t="s">
        <v>118</v>
      </c>
      <c r="H119" s="205">
        <v>70</v>
      </c>
      <c r="I119" s="206"/>
      <c r="J119" s="207">
        <f>ROUND(I119*H119,2)</f>
        <v>0</v>
      </c>
      <c r="K119" s="203" t="s">
        <v>125</v>
      </c>
      <c r="L119" s="38"/>
      <c r="M119" s="208" t="s">
        <v>1</v>
      </c>
      <c r="N119" s="209" t="s">
        <v>39</v>
      </c>
      <c r="O119" s="74"/>
      <c r="P119" s="210">
        <f>O119*H119</f>
        <v>0</v>
      </c>
      <c r="Q119" s="210">
        <v>0.40416999999999997</v>
      </c>
      <c r="R119" s="210">
        <f>Q119*H119</f>
        <v>28.291899999999998</v>
      </c>
      <c r="S119" s="210">
        <v>0</v>
      </c>
      <c r="T119" s="211">
        <f>S119*H119</f>
        <v>0</v>
      </c>
      <c r="AR119" s="12" t="s">
        <v>119</v>
      </c>
      <c r="AT119" s="12" t="s">
        <v>115</v>
      </c>
      <c r="AU119" s="12" t="s">
        <v>77</v>
      </c>
      <c r="AY119" s="12" t="s">
        <v>113</v>
      </c>
      <c r="BE119" s="212">
        <f>IF(N119="základní",J119,0)</f>
        <v>0</v>
      </c>
      <c r="BF119" s="212">
        <f>IF(N119="snížená",J119,0)</f>
        <v>0</v>
      </c>
      <c r="BG119" s="212">
        <f>IF(N119="zákl. přenesená",J119,0)</f>
        <v>0</v>
      </c>
      <c r="BH119" s="212">
        <f>IF(N119="sníž. přenesená",J119,0)</f>
        <v>0</v>
      </c>
      <c r="BI119" s="212">
        <f>IF(N119="nulová",J119,0)</f>
        <v>0</v>
      </c>
      <c r="BJ119" s="12" t="s">
        <v>73</v>
      </c>
      <c r="BK119" s="212">
        <f>ROUND(I119*H119,2)</f>
        <v>0</v>
      </c>
      <c r="BL119" s="12" t="s">
        <v>119</v>
      </c>
      <c r="BM119" s="12" t="s">
        <v>272</v>
      </c>
    </row>
    <row r="120" s="1" customFormat="1" ht="16.5" customHeight="1">
      <c r="B120" s="33"/>
      <c r="C120" s="201" t="s">
        <v>7</v>
      </c>
      <c r="D120" s="201" t="s">
        <v>115</v>
      </c>
      <c r="E120" s="202" t="s">
        <v>273</v>
      </c>
      <c r="F120" s="203" t="s">
        <v>274</v>
      </c>
      <c r="G120" s="204" t="s">
        <v>118</v>
      </c>
      <c r="H120" s="205">
        <v>70</v>
      </c>
      <c r="I120" s="206"/>
      <c r="J120" s="207">
        <f>ROUND(I120*H120,2)</f>
        <v>0</v>
      </c>
      <c r="K120" s="203" t="s">
        <v>125</v>
      </c>
      <c r="L120" s="38"/>
      <c r="M120" s="208" t="s">
        <v>1</v>
      </c>
      <c r="N120" s="209" t="s">
        <v>39</v>
      </c>
      <c r="O120" s="74"/>
      <c r="P120" s="210">
        <f>O120*H120</f>
        <v>0</v>
      </c>
      <c r="Q120" s="210">
        <v>0.57609999999999995</v>
      </c>
      <c r="R120" s="210">
        <f>Q120*H120</f>
        <v>40.326999999999998</v>
      </c>
      <c r="S120" s="210">
        <v>0</v>
      </c>
      <c r="T120" s="211">
        <f>S120*H120</f>
        <v>0</v>
      </c>
      <c r="AR120" s="12" t="s">
        <v>119</v>
      </c>
      <c r="AT120" s="12" t="s">
        <v>115</v>
      </c>
      <c r="AU120" s="12" t="s">
        <v>77</v>
      </c>
      <c r="AY120" s="12" t="s">
        <v>113</v>
      </c>
      <c r="BE120" s="212">
        <f>IF(N120="základní",J120,0)</f>
        <v>0</v>
      </c>
      <c r="BF120" s="212">
        <f>IF(N120="snížená",J120,0)</f>
        <v>0</v>
      </c>
      <c r="BG120" s="212">
        <f>IF(N120="zákl. přenesená",J120,0)</f>
        <v>0</v>
      </c>
      <c r="BH120" s="212">
        <f>IF(N120="sníž. přenesená",J120,0)</f>
        <v>0</v>
      </c>
      <c r="BI120" s="212">
        <f>IF(N120="nulová",J120,0)</f>
        <v>0</v>
      </c>
      <c r="BJ120" s="12" t="s">
        <v>73</v>
      </c>
      <c r="BK120" s="212">
        <f>ROUND(I120*H120,2)</f>
        <v>0</v>
      </c>
      <c r="BL120" s="12" t="s">
        <v>119</v>
      </c>
      <c r="BM120" s="12" t="s">
        <v>275</v>
      </c>
    </row>
    <row r="121" s="1" customFormat="1" ht="16.5" customHeight="1">
      <c r="B121" s="33"/>
      <c r="C121" s="201" t="s">
        <v>276</v>
      </c>
      <c r="D121" s="201" t="s">
        <v>115</v>
      </c>
      <c r="E121" s="202" t="s">
        <v>277</v>
      </c>
      <c r="F121" s="203" t="s">
        <v>278</v>
      </c>
      <c r="G121" s="204" t="s">
        <v>136</v>
      </c>
      <c r="H121" s="205">
        <v>35</v>
      </c>
      <c r="I121" s="206"/>
      <c r="J121" s="207">
        <f>ROUND(I121*H121,2)</f>
        <v>0</v>
      </c>
      <c r="K121" s="203" t="s">
        <v>125</v>
      </c>
      <c r="L121" s="38"/>
      <c r="M121" s="208" t="s">
        <v>1</v>
      </c>
      <c r="N121" s="209" t="s">
        <v>39</v>
      </c>
      <c r="O121" s="74"/>
      <c r="P121" s="210">
        <f>O121*H121</f>
        <v>0</v>
      </c>
      <c r="Q121" s="210">
        <v>0.0035999999999999999</v>
      </c>
      <c r="R121" s="210">
        <f>Q121*H121</f>
        <v>0.126</v>
      </c>
      <c r="S121" s="210">
        <v>0</v>
      </c>
      <c r="T121" s="211">
        <f>S121*H121</f>
        <v>0</v>
      </c>
      <c r="AR121" s="12" t="s">
        <v>119</v>
      </c>
      <c r="AT121" s="12" t="s">
        <v>115</v>
      </c>
      <c r="AU121" s="12" t="s">
        <v>77</v>
      </c>
      <c r="AY121" s="12" t="s">
        <v>113</v>
      </c>
      <c r="BE121" s="212">
        <f>IF(N121="základní",J121,0)</f>
        <v>0</v>
      </c>
      <c r="BF121" s="212">
        <f>IF(N121="snížená",J121,0)</f>
        <v>0</v>
      </c>
      <c r="BG121" s="212">
        <f>IF(N121="zákl. přenesená",J121,0)</f>
        <v>0</v>
      </c>
      <c r="BH121" s="212">
        <f>IF(N121="sníž. přenesená",J121,0)</f>
        <v>0</v>
      </c>
      <c r="BI121" s="212">
        <f>IF(N121="nulová",J121,0)</f>
        <v>0</v>
      </c>
      <c r="BJ121" s="12" t="s">
        <v>73</v>
      </c>
      <c r="BK121" s="212">
        <f>ROUND(I121*H121,2)</f>
        <v>0</v>
      </c>
      <c r="BL121" s="12" t="s">
        <v>119</v>
      </c>
      <c r="BM121" s="12" t="s">
        <v>279</v>
      </c>
    </row>
    <row r="122" s="10" customFormat="1" ht="22.8" customHeight="1">
      <c r="B122" s="185"/>
      <c r="C122" s="186"/>
      <c r="D122" s="187" t="s">
        <v>67</v>
      </c>
      <c r="E122" s="199" t="s">
        <v>138</v>
      </c>
      <c r="F122" s="199" t="s">
        <v>280</v>
      </c>
      <c r="G122" s="186"/>
      <c r="H122" s="186"/>
      <c r="I122" s="189"/>
      <c r="J122" s="200">
        <f>BK122</f>
        <v>0</v>
      </c>
      <c r="K122" s="186"/>
      <c r="L122" s="191"/>
      <c r="M122" s="192"/>
      <c r="N122" s="193"/>
      <c r="O122" s="193"/>
      <c r="P122" s="194">
        <f>P123</f>
        <v>0</v>
      </c>
      <c r="Q122" s="193"/>
      <c r="R122" s="194">
        <f>R123</f>
        <v>0.70886758999999999</v>
      </c>
      <c r="S122" s="193"/>
      <c r="T122" s="195">
        <f>T123</f>
        <v>0</v>
      </c>
      <c r="AR122" s="196" t="s">
        <v>73</v>
      </c>
      <c r="AT122" s="197" t="s">
        <v>67</v>
      </c>
      <c r="AU122" s="197" t="s">
        <v>73</v>
      </c>
      <c r="AY122" s="196" t="s">
        <v>113</v>
      </c>
      <c r="BK122" s="198">
        <f>BK123</f>
        <v>0</v>
      </c>
    </row>
    <row r="123" s="1" customFormat="1" ht="16.5" customHeight="1">
      <c r="B123" s="33"/>
      <c r="C123" s="201" t="s">
        <v>281</v>
      </c>
      <c r="D123" s="201" t="s">
        <v>115</v>
      </c>
      <c r="E123" s="202" t="s">
        <v>282</v>
      </c>
      <c r="F123" s="203" t="s">
        <v>283</v>
      </c>
      <c r="G123" s="204" t="s">
        <v>160</v>
      </c>
      <c r="H123" s="205">
        <v>0.66700000000000004</v>
      </c>
      <c r="I123" s="206"/>
      <c r="J123" s="207">
        <f>ROUND(I123*H123,2)</f>
        <v>0</v>
      </c>
      <c r="K123" s="203" t="s">
        <v>125</v>
      </c>
      <c r="L123" s="38"/>
      <c r="M123" s="208" t="s">
        <v>1</v>
      </c>
      <c r="N123" s="209" t="s">
        <v>39</v>
      </c>
      <c r="O123" s="74"/>
      <c r="P123" s="210">
        <f>O123*H123</f>
        <v>0</v>
      </c>
      <c r="Q123" s="210">
        <v>1.06277</v>
      </c>
      <c r="R123" s="210">
        <f>Q123*H123</f>
        <v>0.70886758999999999</v>
      </c>
      <c r="S123" s="210">
        <v>0</v>
      </c>
      <c r="T123" s="211">
        <f>S123*H123</f>
        <v>0</v>
      </c>
      <c r="AR123" s="12" t="s">
        <v>119</v>
      </c>
      <c r="AT123" s="12" t="s">
        <v>115</v>
      </c>
      <c r="AU123" s="12" t="s">
        <v>77</v>
      </c>
      <c r="AY123" s="12" t="s">
        <v>113</v>
      </c>
      <c r="BE123" s="212">
        <f>IF(N123="základní",J123,0)</f>
        <v>0</v>
      </c>
      <c r="BF123" s="212">
        <f>IF(N123="snížená",J123,0)</f>
        <v>0</v>
      </c>
      <c r="BG123" s="212">
        <f>IF(N123="zákl. přenesená",J123,0)</f>
        <v>0</v>
      </c>
      <c r="BH123" s="212">
        <f>IF(N123="sníž. přenesená",J123,0)</f>
        <v>0</v>
      </c>
      <c r="BI123" s="212">
        <f>IF(N123="nulová",J123,0)</f>
        <v>0</v>
      </c>
      <c r="BJ123" s="12" t="s">
        <v>73</v>
      </c>
      <c r="BK123" s="212">
        <f>ROUND(I123*H123,2)</f>
        <v>0</v>
      </c>
      <c r="BL123" s="12" t="s">
        <v>119</v>
      </c>
      <c r="BM123" s="12" t="s">
        <v>284</v>
      </c>
    </row>
    <row r="124" s="10" customFormat="1" ht="22.8" customHeight="1">
      <c r="B124" s="185"/>
      <c r="C124" s="186"/>
      <c r="D124" s="187" t="s">
        <v>67</v>
      </c>
      <c r="E124" s="199" t="s">
        <v>142</v>
      </c>
      <c r="F124" s="199" t="s">
        <v>143</v>
      </c>
      <c r="G124" s="186"/>
      <c r="H124" s="186"/>
      <c r="I124" s="189"/>
      <c r="J124" s="200">
        <f>BK124</f>
        <v>0</v>
      </c>
      <c r="K124" s="186"/>
      <c r="L124" s="191"/>
      <c r="M124" s="192"/>
      <c r="N124" s="193"/>
      <c r="O124" s="193"/>
      <c r="P124" s="194">
        <f>SUM(P125:P135)</f>
        <v>0</v>
      </c>
      <c r="Q124" s="193"/>
      <c r="R124" s="194">
        <f>SUM(R125:R135)</f>
        <v>0.93714779999999998</v>
      </c>
      <c r="S124" s="193"/>
      <c r="T124" s="195">
        <f>SUM(T125:T135)</f>
        <v>0</v>
      </c>
      <c r="AR124" s="196" t="s">
        <v>73</v>
      </c>
      <c r="AT124" s="197" t="s">
        <v>67</v>
      </c>
      <c r="AU124" s="197" t="s">
        <v>73</v>
      </c>
      <c r="AY124" s="196" t="s">
        <v>113</v>
      </c>
      <c r="BK124" s="198">
        <f>SUM(BK125:BK135)</f>
        <v>0</v>
      </c>
    </row>
    <row r="125" s="1" customFormat="1" ht="16.5" customHeight="1">
      <c r="B125" s="33"/>
      <c r="C125" s="201" t="s">
        <v>285</v>
      </c>
      <c r="D125" s="201" t="s">
        <v>115</v>
      </c>
      <c r="E125" s="202" t="s">
        <v>286</v>
      </c>
      <c r="F125" s="203" t="s">
        <v>287</v>
      </c>
      <c r="G125" s="204" t="s">
        <v>136</v>
      </c>
      <c r="H125" s="205">
        <v>8</v>
      </c>
      <c r="I125" s="206"/>
      <c r="J125" s="207">
        <f>ROUND(I125*H125,2)</f>
        <v>0</v>
      </c>
      <c r="K125" s="203" t="s">
        <v>125</v>
      </c>
      <c r="L125" s="38"/>
      <c r="M125" s="208" t="s">
        <v>1</v>
      </c>
      <c r="N125" s="209" t="s">
        <v>39</v>
      </c>
      <c r="O125" s="74"/>
      <c r="P125" s="210">
        <f>O125*H125</f>
        <v>0</v>
      </c>
      <c r="Q125" s="210">
        <v>0.0042729999999999999</v>
      </c>
      <c r="R125" s="210">
        <f>Q125*H125</f>
        <v>0.034183999999999999</v>
      </c>
      <c r="S125" s="210">
        <v>0</v>
      </c>
      <c r="T125" s="211">
        <f>S125*H125</f>
        <v>0</v>
      </c>
      <c r="AR125" s="12" t="s">
        <v>119</v>
      </c>
      <c r="AT125" s="12" t="s">
        <v>115</v>
      </c>
      <c r="AU125" s="12" t="s">
        <v>77</v>
      </c>
      <c r="AY125" s="12" t="s">
        <v>113</v>
      </c>
      <c r="BE125" s="212">
        <f>IF(N125="základní",J125,0)</f>
        <v>0</v>
      </c>
      <c r="BF125" s="212">
        <f>IF(N125="snížená",J125,0)</f>
        <v>0</v>
      </c>
      <c r="BG125" s="212">
        <f>IF(N125="zákl. přenesená",J125,0)</f>
        <v>0</v>
      </c>
      <c r="BH125" s="212">
        <f>IF(N125="sníž. přenesená",J125,0)</f>
        <v>0</v>
      </c>
      <c r="BI125" s="212">
        <f>IF(N125="nulová",J125,0)</f>
        <v>0</v>
      </c>
      <c r="BJ125" s="12" t="s">
        <v>73</v>
      </c>
      <c r="BK125" s="212">
        <f>ROUND(I125*H125,2)</f>
        <v>0</v>
      </c>
      <c r="BL125" s="12" t="s">
        <v>119</v>
      </c>
      <c r="BM125" s="12" t="s">
        <v>288</v>
      </c>
    </row>
    <row r="126" s="1" customFormat="1" ht="16.5" customHeight="1">
      <c r="B126" s="33"/>
      <c r="C126" s="201" t="s">
        <v>289</v>
      </c>
      <c r="D126" s="201" t="s">
        <v>115</v>
      </c>
      <c r="E126" s="202" t="s">
        <v>290</v>
      </c>
      <c r="F126" s="203" t="s">
        <v>291</v>
      </c>
      <c r="G126" s="204" t="s">
        <v>136</v>
      </c>
      <c r="H126" s="205">
        <v>1</v>
      </c>
      <c r="I126" s="206"/>
      <c r="J126" s="207">
        <f>ROUND(I126*H126,2)</f>
        <v>0</v>
      </c>
      <c r="K126" s="203" t="s">
        <v>1</v>
      </c>
      <c r="L126" s="38"/>
      <c r="M126" s="208" t="s">
        <v>1</v>
      </c>
      <c r="N126" s="209" t="s">
        <v>39</v>
      </c>
      <c r="O126" s="74"/>
      <c r="P126" s="210">
        <f>O126*H126</f>
        <v>0</v>
      </c>
      <c r="Q126" s="210">
        <v>0.0042700000000000004</v>
      </c>
      <c r="R126" s="210">
        <f>Q126*H126</f>
        <v>0.0042700000000000004</v>
      </c>
      <c r="S126" s="210">
        <v>0</v>
      </c>
      <c r="T126" s="211">
        <f>S126*H126</f>
        <v>0</v>
      </c>
      <c r="AR126" s="12" t="s">
        <v>119</v>
      </c>
      <c r="AT126" s="12" t="s">
        <v>115</v>
      </c>
      <c r="AU126" s="12" t="s">
        <v>77</v>
      </c>
      <c r="AY126" s="12" t="s">
        <v>113</v>
      </c>
      <c r="BE126" s="212">
        <f>IF(N126="základní",J126,0)</f>
        <v>0</v>
      </c>
      <c r="BF126" s="212">
        <f>IF(N126="snížená",J126,0)</f>
        <v>0</v>
      </c>
      <c r="BG126" s="212">
        <f>IF(N126="zákl. přenesená",J126,0)</f>
        <v>0</v>
      </c>
      <c r="BH126" s="212">
        <f>IF(N126="sníž. přenesená",J126,0)</f>
        <v>0</v>
      </c>
      <c r="BI126" s="212">
        <f>IF(N126="nulová",J126,0)</f>
        <v>0</v>
      </c>
      <c r="BJ126" s="12" t="s">
        <v>73</v>
      </c>
      <c r="BK126" s="212">
        <f>ROUND(I126*H126,2)</f>
        <v>0</v>
      </c>
      <c r="BL126" s="12" t="s">
        <v>119</v>
      </c>
      <c r="BM126" s="12" t="s">
        <v>292</v>
      </c>
    </row>
    <row r="127" s="1" customFormat="1" ht="16.5" customHeight="1">
      <c r="B127" s="33"/>
      <c r="C127" s="218" t="s">
        <v>293</v>
      </c>
      <c r="D127" s="218" t="s">
        <v>261</v>
      </c>
      <c r="E127" s="219" t="s">
        <v>294</v>
      </c>
      <c r="F127" s="220" t="s">
        <v>295</v>
      </c>
      <c r="G127" s="221" t="s">
        <v>147</v>
      </c>
      <c r="H127" s="222">
        <v>1</v>
      </c>
      <c r="I127" s="223"/>
      <c r="J127" s="224">
        <f>ROUND(I127*H127,2)</f>
        <v>0</v>
      </c>
      <c r="K127" s="220" t="s">
        <v>125</v>
      </c>
      <c r="L127" s="225"/>
      <c r="M127" s="226" t="s">
        <v>1</v>
      </c>
      <c r="N127" s="227" t="s">
        <v>39</v>
      </c>
      <c r="O127" s="74"/>
      <c r="P127" s="210">
        <f>O127*H127</f>
        <v>0</v>
      </c>
      <c r="Q127" s="210">
        <v>0.00050000000000000001</v>
      </c>
      <c r="R127" s="210">
        <f>Q127*H127</f>
        <v>0.00050000000000000001</v>
      </c>
      <c r="S127" s="210">
        <v>0</v>
      </c>
      <c r="T127" s="211">
        <f>S127*H127</f>
        <v>0</v>
      </c>
      <c r="AR127" s="12" t="s">
        <v>142</v>
      </c>
      <c r="AT127" s="12" t="s">
        <v>261</v>
      </c>
      <c r="AU127" s="12" t="s">
        <v>77</v>
      </c>
      <c r="AY127" s="12" t="s">
        <v>113</v>
      </c>
      <c r="BE127" s="212">
        <f>IF(N127="základní",J127,0)</f>
        <v>0</v>
      </c>
      <c r="BF127" s="212">
        <f>IF(N127="snížená",J127,0)</f>
        <v>0</v>
      </c>
      <c r="BG127" s="212">
        <f>IF(N127="zákl. přenesená",J127,0)</f>
        <v>0</v>
      </c>
      <c r="BH127" s="212">
        <f>IF(N127="sníž. přenesená",J127,0)</f>
        <v>0</v>
      </c>
      <c r="BI127" s="212">
        <f>IF(N127="nulová",J127,0)</f>
        <v>0</v>
      </c>
      <c r="BJ127" s="12" t="s">
        <v>73</v>
      </c>
      <c r="BK127" s="212">
        <f>ROUND(I127*H127,2)</f>
        <v>0</v>
      </c>
      <c r="BL127" s="12" t="s">
        <v>119</v>
      </c>
      <c r="BM127" s="12" t="s">
        <v>296</v>
      </c>
    </row>
    <row r="128" s="1" customFormat="1" ht="16.5" customHeight="1">
      <c r="B128" s="33"/>
      <c r="C128" s="201" t="s">
        <v>297</v>
      </c>
      <c r="D128" s="201" t="s">
        <v>115</v>
      </c>
      <c r="E128" s="202" t="s">
        <v>298</v>
      </c>
      <c r="F128" s="203" t="s">
        <v>299</v>
      </c>
      <c r="G128" s="204" t="s">
        <v>147</v>
      </c>
      <c r="H128" s="205">
        <v>2</v>
      </c>
      <c r="I128" s="206"/>
      <c r="J128" s="207">
        <f>ROUND(I128*H128,2)</f>
        <v>0</v>
      </c>
      <c r="K128" s="203" t="s">
        <v>125</v>
      </c>
      <c r="L128" s="38"/>
      <c r="M128" s="208" t="s">
        <v>1</v>
      </c>
      <c r="N128" s="209" t="s">
        <v>39</v>
      </c>
      <c r="O128" s="74"/>
      <c r="P128" s="210">
        <f>O128*H128</f>
        <v>0</v>
      </c>
      <c r="Q128" s="210">
        <v>1.9E-06</v>
      </c>
      <c r="R128" s="210">
        <f>Q128*H128</f>
        <v>3.8E-06</v>
      </c>
      <c r="S128" s="210">
        <v>0</v>
      </c>
      <c r="T128" s="211">
        <f>S128*H128</f>
        <v>0</v>
      </c>
      <c r="AR128" s="12" t="s">
        <v>119</v>
      </c>
      <c r="AT128" s="12" t="s">
        <v>115</v>
      </c>
      <c r="AU128" s="12" t="s">
        <v>77</v>
      </c>
      <c r="AY128" s="12" t="s">
        <v>113</v>
      </c>
      <c r="BE128" s="212">
        <f>IF(N128="základní",J128,0)</f>
        <v>0</v>
      </c>
      <c r="BF128" s="212">
        <f>IF(N128="snížená",J128,0)</f>
        <v>0</v>
      </c>
      <c r="BG128" s="212">
        <f>IF(N128="zákl. přenesená",J128,0)</f>
        <v>0</v>
      </c>
      <c r="BH128" s="212">
        <f>IF(N128="sníž. přenesená",J128,0)</f>
        <v>0</v>
      </c>
      <c r="BI128" s="212">
        <f>IF(N128="nulová",J128,0)</f>
        <v>0</v>
      </c>
      <c r="BJ128" s="12" t="s">
        <v>73</v>
      </c>
      <c r="BK128" s="212">
        <f>ROUND(I128*H128,2)</f>
        <v>0</v>
      </c>
      <c r="BL128" s="12" t="s">
        <v>119</v>
      </c>
      <c r="BM128" s="12" t="s">
        <v>300</v>
      </c>
    </row>
    <row r="129" s="1" customFormat="1" ht="16.5" customHeight="1">
      <c r="B129" s="33"/>
      <c r="C129" s="218" t="s">
        <v>301</v>
      </c>
      <c r="D129" s="218" t="s">
        <v>261</v>
      </c>
      <c r="E129" s="219" t="s">
        <v>302</v>
      </c>
      <c r="F129" s="220" t="s">
        <v>303</v>
      </c>
      <c r="G129" s="221" t="s">
        <v>147</v>
      </c>
      <c r="H129" s="222">
        <v>2</v>
      </c>
      <c r="I129" s="223"/>
      <c r="J129" s="224">
        <f>ROUND(I129*H129,2)</f>
        <v>0</v>
      </c>
      <c r="K129" s="220" t="s">
        <v>125</v>
      </c>
      <c r="L129" s="225"/>
      <c r="M129" s="226" t="s">
        <v>1</v>
      </c>
      <c r="N129" s="227" t="s">
        <v>39</v>
      </c>
      <c r="O129" s="74"/>
      <c r="P129" s="210">
        <f>O129*H129</f>
        <v>0</v>
      </c>
      <c r="Q129" s="210">
        <v>0.0011999999999999999</v>
      </c>
      <c r="R129" s="210">
        <f>Q129*H129</f>
        <v>0.0023999999999999998</v>
      </c>
      <c r="S129" s="210">
        <v>0</v>
      </c>
      <c r="T129" s="211">
        <f>S129*H129</f>
        <v>0</v>
      </c>
      <c r="AR129" s="12" t="s">
        <v>142</v>
      </c>
      <c r="AT129" s="12" t="s">
        <v>261</v>
      </c>
      <c r="AU129" s="12" t="s">
        <v>77</v>
      </c>
      <c r="AY129" s="12" t="s">
        <v>113</v>
      </c>
      <c r="BE129" s="212">
        <f>IF(N129="základní",J129,0)</f>
        <v>0</v>
      </c>
      <c r="BF129" s="212">
        <f>IF(N129="snížená",J129,0)</f>
        <v>0</v>
      </c>
      <c r="BG129" s="212">
        <f>IF(N129="zákl. přenesená",J129,0)</f>
        <v>0</v>
      </c>
      <c r="BH129" s="212">
        <f>IF(N129="sníž. přenesená",J129,0)</f>
        <v>0</v>
      </c>
      <c r="BI129" s="212">
        <f>IF(N129="nulová",J129,0)</f>
        <v>0</v>
      </c>
      <c r="BJ129" s="12" t="s">
        <v>73</v>
      </c>
      <c r="BK129" s="212">
        <f>ROUND(I129*H129,2)</f>
        <v>0</v>
      </c>
      <c r="BL129" s="12" t="s">
        <v>119</v>
      </c>
      <c r="BM129" s="12" t="s">
        <v>304</v>
      </c>
    </row>
    <row r="130" s="1" customFormat="1" ht="16.5" customHeight="1">
      <c r="B130" s="33"/>
      <c r="C130" s="201" t="s">
        <v>305</v>
      </c>
      <c r="D130" s="201" t="s">
        <v>115</v>
      </c>
      <c r="E130" s="202" t="s">
        <v>306</v>
      </c>
      <c r="F130" s="203" t="s">
        <v>307</v>
      </c>
      <c r="G130" s="204" t="s">
        <v>147</v>
      </c>
      <c r="H130" s="205">
        <v>1</v>
      </c>
      <c r="I130" s="206"/>
      <c r="J130" s="207">
        <f>ROUND(I130*H130,2)</f>
        <v>0</v>
      </c>
      <c r="K130" s="203" t="s">
        <v>125</v>
      </c>
      <c r="L130" s="38"/>
      <c r="M130" s="208" t="s">
        <v>1</v>
      </c>
      <c r="N130" s="209" t="s">
        <v>39</v>
      </c>
      <c r="O130" s="74"/>
      <c r="P130" s="210">
        <f>O130*H130</f>
        <v>0</v>
      </c>
      <c r="Q130" s="210">
        <v>0</v>
      </c>
      <c r="R130" s="210">
        <f>Q130*H130</f>
        <v>0</v>
      </c>
      <c r="S130" s="210">
        <v>0</v>
      </c>
      <c r="T130" s="211">
        <f>S130*H130</f>
        <v>0</v>
      </c>
      <c r="AR130" s="12" t="s">
        <v>119</v>
      </c>
      <c r="AT130" s="12" t="s">
        <v>115</v>
      </c>
      <c r="AU130" s="12" t="s">
        <v>77</v>
      </c>
      <c r="AY130" s="12" t="s">
        <v>113</v>
      </c>
      <c r="BE130" s="212">
        <f>IF(N130="základní",J130,0)</f>
        <v>0</v>
      </c>
      <c r="BF130" s="212">
        <f>IF(N130="snížená",J130,0)</f>
        <v>0</v>
      </c>
      <c r="BG130" s="212">
        <f>IF(N130="zákl. přenesená",J130,0)</f>
        <v>0</v>
      </c>
      <c r="BH130" s="212">
        <f>IF(N130="sníž. přenesená",J130,0)</f>
        <v>0</v>
      </c>
      <c r="BI130" s="212">
        <f>IF(N130="nulová",J130,0)</f>
        <v>0</v>
      </c>
      <c r="BJ130" s="12" t="s">
        <v>73</v>
      </c>
      <c r="BK130" s="212">
        <f>ROUND(I130*H130,2)</f>
        <v>0</v>
      </c>
      <c r="BL130" s="12" t="s">
        <v>119</v>
      </c>
      <c r="BM130" s="12" t="s">
        <v>308</v>
      </c>
    </row>
    <row r="131" s="1" customFormat="1" ht="16.5" customHeight="1">
      <c r="B131" s="33"/>
      <c r="C131" s="201" t="s">
        <v>309</v>
      </c>
      <c r="D131" s="201" t="s">
        <v>115</v>
      </c>
      <c r="E131" s="202" t="s">
        <v>310</v>
      </c>
      <c r="F131" s="203" t="s">
        <v>311</v>
      </c>
      <c r="G131" s="204" t="s">
        <v>147</v>
      </c>
      <c r="H131" s="205">
        <v>1</v>
      </c>
      <c r="I131" s="206"/>
      <c r="J131" s="207">
        <f>ROUND(I131*H131,2)</f>
        <v>0</v>
      </c>
      <c r="K131" s="203" t="s">
        <v>125</v>
      </c>
      <c r="L131" s="38"/>
      <c r="M131" s="208" t="s">
        <v>1</v>
      </c>
      <c r="N131" s="209" t="s">
        <v>39</v>
      </c>
      <c r="O131" s="74"/>
      <c r="P131" s="210">
        <f>O131*H131</f>
        <v>0</v>
      </c>
      <c r="Q131" s="210">
        <v>0.10661</v>
      </c>
      <c r="R131" s="210">
        <f>Q131*H131</f>
        <v>0.10661</v>
      </c>
      <c r="S131" s="210">
        <v>0</v>
      </c>
      <c r="T131" s="211">
        <f>S131*H131</f>
        <v>0</v>
      </c>
      <c r="AR131" s="12" t="s">
        <v>119</v>
      </c>
      <c r="AT131" s="12" t="s">
        <v>115</v>
      </c>
      <c r="AU131" s="12" t="s">
        <v>77</v>
      </c>
      <c r="AY131" s="12" t="s">
        <v>113</v>
      </c>
      <c r="BE131" s="212">
        <f>IF(N131="základní",J131,0)</f>
        <v>0</v>
      </c>
      <c r="BF131" s="212">
        <f>IF(N131="snížená",J131,0)</f>
        <v>0</v>
      </c>
      <c r="BG131" s="212">
        <f>IF(N131="zákl. přenesená",J131,0)</f>
        <v>0</v>
      </c>
      <c r="BH131" s="212">
        <f>IF(N131="sníž. přenesená",J131,0)</f>
        <v>0</v>
      </c>
      <c r="BI131" s="212">
        <f>IF(N131="nulová",J131,0)</f>
        <v>0</v>
      </c>
      <c r="BJ131" s="12" t="s">
        <v>73</v>
      </c>
      <c r="BK131" s="212">
        <f>ROUND(I131*H131,2)</f>
        <v>0</v>
      </c>
      <c r="BL131" s="12" t="s">
        <v>119</v>
      </c>
      <c r="BM131" s="12" t="s">
        <v>312</v>
      </c>
    </row>
    <row r="132" s="1" customFormat="1" ht="16.5" customHeight="1">
      <c r="B132" s="33"/>
      <c r="C132" s="201" t="s">
        <v>313</v>
      </c>
      <c r="D132" s="201" t="s">
        <v>115</v>
      </c>
      <c r="E132" s="202" t="s">
        <v>314</v>
      </c>
      <c r="F132" s="203" t="s">
        <v>315</v>
      </c>
      <c r="G132" s="204" t="s">
        <v>147</v>
      </c>
      <c r="H132" s="205">
        <v>1</v>
      </c>
      <c r="I132" s="206"/>
      <c r="J132" s="207">
        <f>ROUND(I132*H132,2)</f>
        <v>0</v>
      </c>
      <c r="K132" s="203" t="s">
        <v>125</v>
      </c>
      <c r="L132" s="38"/>
      <c r="M132" s="208" t="s">
        <v>1</v>
      </c>
      <c r="N132" s="209" t="s">
        <v>39</v>
      </c>
      <c r="O132" s="74"/>
      <c r="P132" s="210">
        <f>O132*H132</f>
        <v>0</v>
      </c>
      <c r="Q132" s="210">
        <v>0.012120000000000001</v>
      </c>
      <c r="R132" s="210">
        <f>Q132*H132</f>
        <v>0.012120000000000001</v>
      </c>
      <c r="S132" s="210">
        <v>0</v>
      </c>
      <c r="T132" s="211">
        <f>S132*H132</f>
        <v>0</v>
      </c>
      <c r="AR132" s="12" t="s">
        <v>119</v>
      </c>
      <c r="AT132" s="12" t="s">
        <v>115</v>
      </c>
      <c r="AU132" s="12" t="s">
        <v>77</v>
      </c>
      <c r="AY132" s="12" t="s">
        <v>113</v>
      </c>
      <c r="BE132" s="212">
        <f>IF(N132="základní",J132,0)</f>
        <v>0</v>
      </c>
      <c r="BF132" s="212">
        <f>IF(N132="snížená",J132,0)</f>
        <v>0</v>
      </c>
      <c r="BG132" s="212">
        <f>IF(N132="zákl. přenesená",J132,0)</f>
        <v>0</v>
      </c>
      <c r="BH132" s="212">
        <f>IF(N132="sníž. přenesená",J132,0)</f>
        <v>0</v>
      </c>
      <c r="BI132" s="212">
        <f>IF(N132="nulová",J132,0)</f>
        <v>0</v>
      </c>
      <c r="BJ132" s="12" t="s">
        <v>73</v>
      </c>
      <c r="BK132" s="212">
        <f>ROUND(I132*H132,2)</f>
        <v>0</v>
      </c>
      <c r="BL132" s="12" t="s">
        <v>119</v>
      </c>
      <c r="BM132" s="12" t="s">
        <v>316</v>
      </c>
    </row>
    <row r="133" s="1" customFormat="1" ht="16.5" customHeight="1">
      <c r="B133" s="33"/>
      <c r="C133" s="201" t="s">
        <v>317</v>
      </c>
      <c r="D133" s="201" t="s">
        <v>115</v>
      </c>
      <c r="E133" s="202" t="s">
        <v>318</v>
      </c>
      <c r="F133" s="203" t="s">
        <v>319</v>
      </c>
      <c r="G133" s="204" t="s">
        <v>147</v>
      </c>
      <c r="H133" s="205">
        <v>1</v>
      </c>
      <c r="I133" s="206"/>
      <c r="J133" s="207">
        <f>ROUND(I133*H133,2)</f>
        <v>0</v>
      </c>
      <c r="K133" s="203" t="s">
        <v>125</v>
      </c>
      <c r="L133" s="38"/>
      <c r="M133" s="208" t="s">
        <v>1</v>
      </c>
      <c r="N133" s="209" t="s">
        <v>39</v>
      </c>
      <c r="O133" s="74"/>
      <c r="P133" s="210">
        <f>O133*H133</f>
        <v>0</v>
      </c>
      <c r="Q133" s="210">
        <v>0.34036</v>
      </c>
      <c r="R133" s="210">
        <f>Q133*H133</f>
        <v>0.34036</v>
      </c>
      <c r="S133" s="210">
        <v>0</v>
      </c>
      <c r="T133" s="211">
        <f>S133*H133</f>
        <v>0</v>
      </c>
      <c r="AR133" s="12" t="s">
        <v>119</v>
      </c>
      <c r="AT133" s="12" t="s">
        <v>115</v>
      </c>
      <c r="AU133" s="12" t="s">
        <v>77</v>
      </c>
      <c r="AY133" s="12" t="s">
        <v>113</v>
      </c>
      <c r="BE133" s="212">
        <f>IF(N133="základní",J133,0)</f>
        <v>0</v>
      </c>
      <c r="BF133" s="212">
        <f>IF(N133="snížená",J133,0)</f>
        <v>0</v>
      </c>
      <c r="BG133" s="212">
        <f>IF(N133="zákl. přenesená",J133,0)</f>
        <v>0</v>
      </c>
      <c r="BH133" s="212">
        <f>IF(N133="sníž. přenesená",J133,0)</f>
        <v>0</v>
      </c>
      <c r="BI133" s="212">
        <f>IF(N133="nulová",J133,0)</f>
        <v>0</v>
      </c>
      <c r="BJ133" s="12" t="s">
        <v>73</v>
      </c>
      <c r="BK133" s="212">
        <f>ROUND(I133*H133,2)</f>
        <v>0</v>
      </c>
      <c r="BL133" s="12" t="s">
        <v>119</v>
      </c>
      <c r="BM133" s="12" t="s">
        <v>320</v>
      </c>
    </row>
    <row r="134" s="1" customFormat="1" ht="16.5" customHeight="1">
      <c r="B134" s="33"/>
      <c r="C134" s="201" t="s">
        <v>321</v>
      </c>
      <c r="D134" s="201" t="s">
        <v>115</v>
      </c>
      <c r="E134" s="202" t="s">
        <v>322</v>
      </c>
      <c r="F134" s="203" t="s">
        <v>323</v>
      </c>
      <c r="G134" s="204" t="s">
        <v>147</v>
      </c>
      <c r="H134" s="205">
        <v>1</v>
      </c>
      <c r="I134" s="206"/>
      <c r="J134" s="207">
        <f>ROUND(I134*H134,2)</f>
        <v>0</v>
      </c>
      <c r="K134" s="203" t="s">
        <v>1</v>
      </c>
      <c r="L134" s="38"/>
      <c r="M134" s="208" t="s">
        <v>1</v>
      </c>
      <c r="N134" s="209" t="s">
        <v>39</v>
      </c>
      <c r="O134" s="74"/>
      <c r="P134" s="210">
        <f>O134*H134</f>
        <v>0</v>
      </c>
      <c r="Q134" s="210">
        <v>0.34089999999999998</v>
      </c>
      <c r="R134" s="210">
        <f>Q134*H134</f>
        <v>0.34089999999999998</v>
      </c>
      <c r="S134" s="210">
        <v>0</v>
      </c>
      <c r="T134" s="211">
        <f>S134*H134</f>
        <v>0</v>
      </c>
      <c r="AR134" s="12" t="s">
        <v>119</v>
      </c>
      <c r="AT134" s="12" t="s">
        <v>115</v>
      </c>
      <c r="AU134" s="12" t="s">
        <v>77</v>
      </c>
      <c r="AY134" s="12" t="s">
        <v>113</v>
      </c>
      <c r="BE134" s="212">
        <f>IF(N134="základní",J134,0)</f>
        <v>0</v>
      </c>
      <c r="BF134" s="212">
        <f>IF(N134="snížená",J134,0)</f>
        <v>0</v>
      </c>
      <c r="BG134" s="212">
        <f>IF(N134="zákl. přenesená",J134,0)</f>
        <v>0</v>
      </c>
      <c r="BH134" s="212">
        <f>IF(N134="sníž. přenesená",J134,0)</f>
        <v>0</v>
      </c>
      <c r="BI134" s="212">
        <f>IF(N134="nulová",J134,0)</f>
        <v>0</v>
      </c>
      <c r="BJ134" s="12" t="s">
        <v>73</v>
      </c>
      <c r="BK134" s="212">
        <f>ROUND(I134*H134,2)</f>
        <v>0</v>
      </c>
      <c r="BL134" s="12" t="s">
        <v>119</v>
      </c>
      <c r="BM134" s="12" t="s">
        <v>324</v>
      </c>
    </row>
    <row r="135" s="1" customFormat="1" ht="16.5" customHeight="1">
      <c r="B135" s="33"/>
      <c r="C135" s="218" t="s">
        <v>325</v>
      </c>
      <c r="D135" s="218" t="s">
        <v>261</v>
      </c>
      <c r="E135" s="219" t="s">
        <v>326</v>
      </c>
      <c r="F135" s="220" t="s">
        <v>327</v>
      </c>
      <c r="G135" s="221" t="s">
        <v>147</v>
      </c>
      <c r="H135" s="222">
        <v>1</v>
      </c>
      <c r="I135" s="223"/>
      <c r="J135" s="224">
        <f>ROUND(I135*H135,2)</f>
        <v>0</v>
      </c>
      <c r="K135" s="220" t="s">
        <v>125</v>
      </c>
      <c r="L135" s="225"/>
      <c r="M135" s="226" t="s">
        <v>1</v>
      </c>
      <c r="N135" s="227" t="s">
        <v>39</v>
      </c>
      <c r="O135" s="74"/>
      <c r="P135" s="210">
        <f>O135*H135</f>
        <v>0</v>
      </c>
      <c r="Q135" s="210">
        <v>0.095799999999999996</v>
      </c>
      <c r="R135" s="210">
        <f>Q135*H135</f>
        <v>0.095799999999999996</v>
      </c>
      <c r="S135" s="210">
        <v>0</v>
      </c>
      <c r="T135" s="211">
        <f>S135*H135</f>
        <v>0</v>
      </c>
      <c r="AR135" s="12" t="s">
        <v>142</v>
      </c>
      <c r="AT135" s="12" t="s">
        <v>261</v>
      </c>
      <c r="AU135" s="12" t="s">
        <v>77</v>
      </c>
      <c r="AY135" s="12" t="s">
        <v>113</v>
      </c>
      <c r="BE135" s="212">
        <f>IF(N135="základní",J135,0)</f>
        <v>0</v>
      </c>
      <c r="BF135" s="212">
        <f>IF(N135="snížená",J135,0)</f>
        <v>0</v>
      </c>
      <c r="BG135" s="212">
        <f>IF(N135="zákl. přenesená",J135,0)</f>
        <v>0</v>
      </c>
      <c r="BH135" s="212">
        <f>IF(N135="sníž. přenesená",J135,0)</f>
        <v>0</v>
      </c>
      <c r="BI135" s="212">
        <f>IF(N135="nulová",J135,0)</f>
        <v>0</v>
      </c>
      <c r="BJ135" s="12" t="s">
        <v>73</v>
      </c>
      <c r="BK135" s="212">
        <f>ROUND(I135*H135,2)</f>
        <v>0</v>
      </c>
      <c r="BL135" s="12" t="s">
        <v>119</v>
      </c>
      <c r="BM135" s="12" t="s">
        <v>328</v>
      </c>
    </row>
    <row r="136" s="10" customFormat="1" ht="22.8" customHeight="1">
      <c r="B136" s="185"/>
      <c r="C136" s="186"/>
      <c r="D136" s="187" t="s">
        <v>67</v>
      </c>
      <c r="E136" s="199" t="s">
        <v>149</v>
      </c>
      <c r="F136" s="199" t="s">
        <v>150</v>
      </c>
      <c r="G136" s="186"/>
      <c r="H136" s="186"/>
      <c r="I136" s="189"/>
      <c r="J136" s="200">
        <f>BK136</f>
        <v>0</v>
      </c>
      <c r="K136" s="186"/>
      <c r="L136" s="191"/>
      <c r="M136" s="192"/>
      <c r="N136" s="193"/>
      <c r="O136" s="193"/>
      <c r="P136" s="194">
        <f>SUM(P137:P142)</f>
        <v>0</v>
      </c>
      <c r="Q136" s="193"/>
      <c r="R136" s="194">
        <f>SUM(R137:R142)</f>
        <v>11.779986439999998</v>
      </c>
      <c r="S136" s="193"/>
      <c r="T136" s="195">
        <f>SUM(T137:T142)</f>
        <v>2</v>
      </c>
      <c r="AR136" s="196" t="s">
        <v>73</v>
      </c>
      <c r="AT136" s="197" t="s">
        <v>67</v>
      </c>
      <c r="AU136" s="197" t="s">
        <v>73</v>
      </c>
      <c r="AY136" s="196" t="s">
        <v>113</v>
      </c>
      <c r="BK136" s="198">
        <f>SUM(BK137:BK142)</f>
        <v>0</v>
      </c>
    </row>
    <row r="137" s="1" customFormat="1" ht="16.5" customHeight="1">
      <c r="B137" s="33"/>
      <c r="C137" s="201" t="s">
        <v>329</v>
      </c>
      <c r="D137" s="201" t="s">
        <v>115</v>
      </c>
      <c r="E137" s="202" t="s">
        <v>330</v>
      </c>
      <c r="F137" s="203" t="s">
        <v>331</v>
      </c>
      <c r="G137" s="204" t="s">
        <v>136</v>
      </c>
      <c r="H137" s="205">
        <v>22</v>
      </c>
      <c r="I137" s="206"/>
      <c r="J137" s="207">
        <f>ROUND(I137*H137,2)</f>
        <v>0</v>
      </c>
      <c r="K137" s="203" t="s">
        <v>125</v>
      </c>
      <c r="L137" s="38"/>
      <c r="M137" s="208" t="s">
        <v>1</v>
      </c>
      <c r="N137" s="209" t="s">
        <v>39</v>
      </c>
      <c r="O137" s="74"/>
      <c r="P137" s="210">
        <f>O137*H137</f>
        <v>0</v>
      </c>
      <c r="Q137" s="210">
        <v>0.15539952000000001</v>
      </c>
      <c r="R137" s="210">
        <f>Q137*H137</f>
        <v>3.4187894400000003</v>
      </c>
      <c r="S137" s="210">
        <v>0</v>
      </c>
      <c r="T137" s="211">
        <f>S137*H137</f>
        <v>0</v>
      </c>
      <c r="AR137" s="12" t="s">
        <v>119</v>
      </c>
      <c r="AT137" s="12" t="s">
        <v>115</v>
      </c>
      <c r="AU137" s="12" t="s">
        <v>77</v>
      </c>
      <c r="AY137" s="12" t="s">
        <v>113</v>
      </c>
      <c r="BE137" s="212">
        <f>IF(N137="základní",J137,0)</f>
        <v>0</v>
      </c>
      <c r="BF137" s="212">
        <f>IF(N137="snížená",J137,0)</f>
        <v>0</v>
      </c>
      <c r="BG137" s="212">
        <f>IF(N137="zákl. přenesená",J137,0)</f>
        <v>0</v>
      </c>
      <c r="BH137" s="212">
        <f>IF(N137="sníž. přenesená",J137,0)</f>
        <v>0</v>
      </c>
      <c r="BI137" s="212">
        <f>IF(N137="nulová",J137,0)</f>
        <v>0</v>
      </c>
      <c r="BJ137" s="12" t="s">
        <v>73</v>
      </c>
      <c r="BK137" s="212">
        <f>ROUND(I137*H137,2)</f>
        <v>0</v>
      </c>
      <c r="BL137" s="12" t="s">
        <v>119</v>
      </c>
      <c r="BM137" s="12" t="s">
        <v>332</v>
      </c>
    </row>
    <row r="138" s="1" customFormat="1" ht="16.5" customHeight="1">
      <c r="B138" s="33"/>
      <c r="C138" s="218" t="s">
        <v>333</v>
      </c>
      <c r="D138" s="218" t="s">
        <v>261</v>
      </c>
      <c r="E138" s="219" t="s">
        <v>334</v>
      </c>
      <c r="F138" s="220" t="s">
        <v>335</v>
      </c>
      <c r="G138" s="221" t="s">
        <v>147</v>
      </c>
      <c r="H138" s="222">
        <v>24.199999999999999</v>
      </c>
      <c r="I138" s="223"/>
      <c r="J138" s="224">
        <f>ROUND(I138*H138,2)</f>
        <v>0</v>
      </c>
      <c r="K138" s="220" t="s">
        <v>125</v>
      </c>
      <c r="L138" s="225"/>
      <c r="M138" s="226" t="s">
        <v>1</v>
      </c>
      <c r="N138" s="227" t="s">
        <v>39</v>
      </c>
      <c r="O138" s="74"/>
      <c r="P138" s="210">
        <f>O138*H138</f>
        <v>0</v>
      </c>
      <c r="Q138" s="210">
        <v>0.081000000000000003</v>
      </c>
      <c r="R138" s="210">
        <f>Q138*H138</f>
        <v>1.9601999999999999</v>
      </c>
      <c r="S138" s="210">
        <v>0</v>
      </c>
      <c r="T138" s="211">
        <f>S138*H138</f>
        <v>0</v>
      </c>
      <c r="AR138" s="12" t="s">
        <v>142</v>
      </c>
      <c r="AT138" s="12" t="s">
        <v>261</v>
      </c>
      <c r="AU138" s="12" t="s">
        <v>77</v>
      </c>
      <c r="AY138" s="12" t="s">
        <v>113</v>
      </c>
      <c r="BE138" s="212">
        <f>IF(N138="základní",J138,0)</f>
        <v>0</v>
      </c>
      <c r="BF138" s="212">
        <f>IF(N138="snížená",J138,0)</f>
        <v>0</v>
      </c>
      <c r="BG138" s="212">
        <f>IF(N138="zákl. přenesená",J138,0)</f>
        <v>0</v>
      </c>
      <c r="BH138" s="212">
        <f>IF(N138="sníž. přenesená",J138,0)</f>
        <v>0</v>
      </c>
      <c r="BI138" s="212">
        <f>IF(N138="nulová",J138,0)</f>
        <v>0</v>
      </c>
      <c r="BJ138" s="12" t="s">
        <v>73</v>
      </c>
      <c r="BK138" s="212">
        <f>ROUND(I138*H138,2)</f>
        <v>0</v>
      </c>
      <c r="BL138" s="12" t="s">
        <v>119</v>
      </c>
      <c r="BM138" s="12" t="s">
        <v>336</v>
      </c>
    </row>
    <row r="139" s="1" customFormat="1" ht="16.5" customHeight="1">
      <c r="B139" s="33"/>
      <c r="C139" s="201" t="s">
        <v>337</v>
      </c>
      <c r="D139" s="201" t="s">
        <v>115</v>
      </c>
      <c r="E139" s="202" t="s">
        <v>338</v>
      </c>
      <c r="F139" s="203" t="s">
        <v>339</v>
      </c>
      <c r="G139" s="204" t="s">
        <v>219</v>
      </c>
      <c r="H139" s="205">
        <v>2.7999999999999998</v>
      </c>
      <c r="I139" s="206"/>
      <c r="J139" s="207">
        <f>ROUND(I139*H139,2)</f>
        <v>0</v>
      </c>
      <c r="K139" s="203" t="s">
        <v>125</v>
      </c>
      <c r="L139" s="38"/>
      <c r="M139" s="208" t="s">
        <v>1</v>
      </c>
      <c r="N139" s="209" t="s">
        <v>39</v>
      </c>
      <c r="O139" s="74"/>
      <c r="P139" s="210">
        <f>O139*H139</f>
        <v>0</v>
      </c>
      <c r="Q139" s="210">
        <v>2.2563399999999998</v>
      </c>
      <c r="R139" s="210">
        <f>Q139*H139</f>
        <v>6.3177519999999987</v>
      </c>
      <c r="S139" s="210">
        <v>0</v>
      </c>
      <c r="T139" s="211">
        <f>S139*H139</f>
        <v>0</v>
      </c>
      <c r="AR139" s="12" t="s">
        <v>119</v>
      </c>
      <c r="AT139" s="12" t="s">
        <v>115</v>
      </c>
      <c r="AU139" s="12" t="s">
        <v>77</v>
      </c>
      <c r="AY139" s="12" t="s">
        <v>113</v>
      </c>
      <c r="BE139" s="212">
        <f>IF(N139="základní",J139,0)</f>
        <v>0</v>
      </c>
      <c r="BF139" s="212">
        <f>IF(N139="snížená",J139,0)</f>
        <v>0</v>
      </c>
      <c r="BG139" s="212">
        <f>IF(N139="zákl. přenesená",J139,0)</f>
        <v>0</v>
      </c>
      <c r="BH139" s="212">
        <f>IF(N139="sníž. přenesená",J139,0)</f>
        <v>0</v>
      </c>
      <c r="BI139" s="212">
        <f>IF(N139="nulová",J139,0)</f>
        <v>0</v>
      </c>
      <c r="BJ139" s="12" t="s">
        <v>73</v>
      </c>
      <c r="BK139" s="212">
        <f>ROUND(I139*H139,2)</f>
        <v>0</v>
      </c>
      <c r="BL139" s="12" t="s">
        <v>119</v>
      </c>
      <c r="BM139" s="12" t="s">
        <v>340</v>
      </c>
    </row>
    <row r="140" s="1" customFormat="1" ht="16.5" customHeight="1">
      <c r="B140" s="33"/>
      <c r="C140" s="201" t="s">
        <v>341</v>
      </c>
      <c r="D140" s="201" t="s">
        <v>115</v>
      </c>
      <c r="E140" s="202" t="s">
        <v>342</v>
      </c>
      <c r="F140" s="203" t="s">
        <v>343</v>
      </c>
      <c r="G140" s="204" t="s">
        <v>147</v>
      </c>
      <c r="H140" s="205">
        <v>40</v>
      </c>
      <c r="I140" s="206"/>
      <c r="J140" s="207">
        <f>ROUND(I140*H140,2)</f>
        <v>0</v>
      </c>
      <c r="K140" s="203" t="s">
        <v>125</v>
      </c>
      <c r="L140" s="38"/>
      <c r="M140" s="208" t="s">
        <v>1</v>
      </c>
      <c r="N140" s="209" t="s">
        <v>39</v>
      </c>
      <c r="O140" s="74"/>
      <c r="P140" s="210">
        <f>O140*H140</f>
        <v>0</v>
      </c>
      <c r="Q140" s="210">
        <v>0.002068</v>
      </c>
      <c r="R140" s="210">
        <f>Q140*H140</f>
        <v>0.082720000000000002</v>
      </c>
      <c r="S140" s="210">
        <v>0</v>
      </c>
      <c r="T140" s="211">
        <f>S140*H140</f>
        <v>0</v>
      </c>
      <c r="AR140" s="12" t="s">
        <v>119</v>
      </c>
      <c r="AT140" s="12" t="s">
        <v>115</v>
      </c>
      <c r="AU140" s="12" t="s">
        <v>77</v>
      </c>
      <c r="AY140" s="12" t="s">
        <v>113</v>
      </c>
      <c r="BE140" s="212">
        <f>IF(N140="základní",J140,0)</f>
        <v>0</v>
      </c>
      <c r="BF140" s="212">
        <f>IF(N140="snížená",J140,0)</f>
        <v>0</v>
      </c>
      <c r="BG140" s="212">
        <f>IF(N140="zákl. přenesená",J140,0)</f>
        <v>0</v>
      </c>
      <c r="BH140" s="212">
        <f>IF(N140="sníž. přenesená",J140,0)</f>
        <v>0</v>
      </c>
      <c r="BI140" s="212">
        <f>IF(N140="nulová",J140,0)</f>
        <v>0</v>
      </c>
      <c r="BJ140" s="12" t="s">
        <v>73</v>
      </c>
      <c r="BK140" s="212">
        <f>ROUND(I140*H140,2)</f>
        <v>0</v>
      </c>
      <c r="BL140" s="12" t="s">
        <v>119</v>
      </c>
      <c r="BM140" s="12" t="s">
        <v>344</v>
      </c>
    </row>
    <row r="141" s="1" customFormat="1" ht="16.5" customHeight="1">
      <c r="B141" s="33"/>
      <c r="C141" s="201" t="s">
        <v>345</v>
      </c>
      <c r="D141" s="201" t="s">
        <v>115</v>
      </c>
      <c r="E141" s="202" t="s">
        <v>346</v>
      </c>
      <c r="F141" s="203" t="s">
        <v>347</v>
      </c>
      <c r="G141" s="204" t="s">
        <v>136</v>
      </c>
      <c r="H141" s="205">
        <v>20</v>
      </c>
      <c r="I141" s="206"/>
      <c r="J141" s="207">
        <f>ROUND(I141*H141,2)</f>
        <v>0</v>
      </c>
      <c r="K141" s="203" t="s">
        <v>125</v>
      </c>
      <c r="L141" s="38"/>
      <c r="M141" s="208" t="s">
        <v>1</v>
      </c>
      <c r="N141" s="209" t="s">
        <v>39</v>
      </c>
      <c r="O141" s="74"/>
      <c r="P141" s="210">
        <f>O141*H141</f>
        <v>0</v>
      </c>
      <c r="Q141" s="210">
        <v>2.6250000000000001E-05</v>
      </c>
      <c r="R141" s="210">
        <f>Q141*H141</f>
        <v>0.00052500000000000008</v>
      </c>
      <c r="S141" s="210">
        <v>0</v>
      </c>
      <c r="T141" s="211">
        <f>S141*H141</f>
        <v>0</v>
      </c>
      <c r="AR141" s="12" t="s">
        <v>119</v>
      </c>
      <c r="AT141" s="12" t="s">
        <v>115</v>
      </c>
      <c r="AU141" s="12" t="s">
        <v>77</v>
      </c>
      <c r="AY141" s="12" t="s">
        <v>113</v>
      </c>
      <c r="BE141" s="212">
        <f>IF(N141="základní",J141,0)</f>
        <v>0</v>
      </c>
      <c r="BF141" s="212">
        <f>IF(N141="snížená",J141,0)</f>
        <v>0</v>
      </c>
      <c r="BG141" s="212">
        <f>IF(N141="zákl. přenesená",J141,0)</f>
        <v>0</v>
      </c>
      <c r="BH141" s="212">
        <f>IF(N141="sníž. přenesená",J141,0)</f>
        <v>0</v>
      </c>
      <c r="BI141" s="212">
        <f>IF(N141="nulová",J141,0)</f>
        <v>0</v>
      </c>
      <c r="BJ141" s="12" t="s">
        <v>73</v>
      </c>
      <c r="BK141" s="212">
        <f>ROUND(I141*H141,2)</f>
        <v>0</v>
      </c>
      <c r="BL141" s="12" t="s">
        <v>119</v>
      </c>
      <c r="BM141" s="12" t="s">
        <v>348</v>
      </c>
    </row>
    <row r="142" s="1" customFormat="1" ht="16.5" customHeight="1">
      <c r="B142" s="33"/>
      <c r="C142" s="201" t="s">
        <v>349</v>
      </c>
      <c r="D142" s="201" t="s">
        <v>115</v>
      </c>
      <c r="E142" s="202" t="s">
        <v>350</v>
      </c>
      <c r="F142" s="203" t="s">
        <v>351</v>
      </c>
      <c r="G142" s="204" t="s">
        <v>147</v>
      </c>
      <c r="H142" s="205">
        <v>1</v>
      </c>
      <c r="I142" s="206"/>
      <c r="J142" s="207">
        <f>ROUND(I142*H142,2)</f>
        <v>0</v>
      </c>
      <c r="K142" s="203" t="s">
        <v>125</v>
      </c>
      <c r="L142" s="38"/>
      <c r="M142" s="208" t="s">
        <v>1</v>
      </c>
      <c r="N142" s="209" t="s">
        <v>39</v>
      </c>
      <c r="O142" s="74"/>
      <c r="P142" s="210">
        <f>O142*H142</f>
        <v>0</v>
      </c>
      <c r="Q142" s="210">
        <v>0</v>
      </c>
      <c r="R142" s="210">
        <f>Q142*H142</f>
        <v>0</v>
      </c>
      <c r="S142" s="210">
        <v>2</v>
      </c>
      <c r="T142" s="211">
        <f>S142*H142</f>
        <v>2</v>
      </c>
      <c r="AR142" s="12" t="s">
        <v>119</v>
      </c>
      <c r="AT142" s="12" t="s">
        <v>115</v>
      </c>
      <c r="AU142" s="12" t="s">
        <v>77</v>
      </c>
      <c r="AY142" s="12" t="s">
        <v>113</v>
      </c>
      <c r="BE142" s="212">
        <f>IF(N142="základní",J142,0)</f>
        <v>0</v>
      </c>
      <c r="BF142" s="212">
        <f>IF(N142="snížená",J142,0)</f>
        <v>0</v>
      </c>
      <c r="BG142" s="212">
        <f>IF(N142="zákl. přenesená",J142,0)</f>
        <v>0</v>
      </c>
      <c r="BH142" s="212">
        <f>IF(N142="sníž. přenesená",J142,0)</f>
        <v>0</v>
      </c>
      <c r="BI142" s="212">
        <f>IF(N142="nulová",J142,0)</f>
        <v>0</v>
      </c>
      <c r="BJ142" s="12" t="s">
        <v>73</v>
      </c>
      <c r="BK142" s="212">
        <f>ROUND(I142*H142,2)</f>
        <v>0</v>
      </c>
      <c r="BL142" s="12" t="s">
        <v>119</v>
      </c>
      <c r="BM142" s="12" t="s">
        <v>352</v>
      </c>
    </row>
    <row r="143" s="10" customFormat="1" ht="22.8" customHeight="1">
      <c r="B143" s="185"/>
      <c r="C143" s="186"/>
      <c r="D143" s="187" t="s">
        <v>67</v>
      </c>
      <c r="E143" s="199" t="s">
        <v>162</v>
      </c>
      <c r="F143" s="199" t="s">
        <v>163</v>
      </c>
      <c r="G143" s="186"/>
      <c r="H143" s="186"/>
      <c r="I143" s="189"/>
      <c r="J143" s="200">
        <f>BK143</f>
        <v>0</v>
      </c>
      <c r="K143" s="186"/>
      <c r="L143" s="191"/>
      <c r="M143" s="192"/>
      <c r="N143" s="193"/>
      <c r="O143" s="193"/>
      <c r="P143" s="194">
        <f>SUM(P144:P147)</f>
        <v>0</v>
      </c>
      <c r="Q143" s="193"/>
      <c r="R143" s="194">
        <f>SUM(R144:R147)</f>
        <v>0</v>
      </c>
      <c r="S143" s="193"/>
      <c r="T143" s="195">
        <f>SUM(T144:T147)</f>
        <v>0</v>
      </c>
      <c r="AR143" s="196" t="s">
        <v>73</v>
      </c>
      <c r="AT143" s="197" t="s">
        <v>67</v>
      </c>
      <c r="AU143" s="197" t="s">
        <v>73</v>
      </c>
      <c r="AY143" s="196" t="s">
        <v>113</v>
      </c>
      <c r="BK143" s="198">
        <f>SUM(BK144:BK147)</f>
        <v>0</v>
      </c>
    </row>
    <row r="144" s="1" customFormat="1" ht="16.5" customHeight="1">
      <c r="B144" s="33"/>
      <c r="C144" s="201" t="s">
        <v>353</v>
      </c>
      <c r="D144" s="201" t="s">
        <v>115</v>
      </c>
      <c r="E144" s="202" t="s">
        <v>354</v>
      </c>
      <c r="F144" s="203" t="s">
        <v>355</v>
      </c>
      <c r="G144" s="204" t="s">
        <v>160</v>
      </c>
      <c r="H144" s="205">
        <v>26.198</v>
      </c>
      <c r="I144" s="206"/>
      <c r="J144" s="207">
        <f>ROUND(I144*H144,2)</f>
        <v>0</v>
      </c>
      <c r="K144" s="203" t="s">
        <v>125</v>
      </c>
      <c r="L144" s="38"/>
      <c r="M144" s="208" t="s">
        <v>1</v>
      </c>
      <c r="N144" s="209" t="s">
        <v>39</v>
      </c>
      <c r="O144" s="74"/>
      <c r="P144" s="210">
        <f>O144*H144</f>
        <v>0</v>
      </c>
      <c r="Q144" s="210">
        <v>0</v>
      </c>
      <c r="R144" s="210">
        <f>Q144*H144</f>
        <v>0</v>
      </c>
      <c r="S144" s="210">
        <v>0</v>
      </c>
      <c r="T144" s="211">
        <f>S144*H144</f>
        <v>0</v>
      </c>
      <c r="AR144" s="12" t="s">
        <v>119</v>
      </c>
      <c r="AT144" s="12" t="s">
        <v>115</v>
      </c>
      <c r="AU144" s="12" t="s">
        <v>77</v>
      </c>
      <c r="AY144" s="12" t="s">
        <v>113</v>
      </c>
      <c r="BE144" s="212">
        <f>IF(N144="základní",J144,0)</f>
        <v>0</v>
      </c>
      <c r="BF144" s="212">
        <f>IF(N144="snížená",J144,0)</f>
        <v>0</v>
      </c>
      <c r="BG144" s="212">
        <f>IF(N144="zákl. přenesená",J144,0)</f>
        <v>0</v>
      </c>
      <c r="BH144" s="212">
        <f>IF(N144="sníž. přenesená",J144,0)</f>
        <v>0</v>
      </c>
      <c r="BI144" s="212">
        <f>IF(N144="nulová",J144,0)</f>
        <v>0</v>
      </c>
      <c r="BJ144" s="12" t="s">
        <v>73</v>
      </c>
      <c r="BK144" s="212">
        <f>ROUND(I144*H144,2)</f>
        <v>0</v>
      </c>
      <c r="BL144" s="12" t="s">
        <v>119</v>
      </c>
      <c r="BM144" s="12" t="s">
        <v>356</v>
      </c>
    </row>
    <row r="145" s="1" customFormat="1" ht="16.5" customHeight="1">
      <c r="B145" s="33"/>
      <c r="C145" s="201" t="s">
        <v>357</v>
      </c>
      <c r="D145" s="201" t="s">
        <v>115</v>
      </c>
      <c r="E145" s="202" t="s">
        <v>358</v>
      </c>
      <c r="F145" s="203" t="s">
        <v>359</v>
      </c>
      <c r="G145" s="204" t="s">
        <v>160</v>
      </c>
      <c r="H145" s="205">
        <v>26.198</v>
      </c>
      <c r="I145" s="206"/>
      <c r="J145" s="207">
        <f>ROUND(I145*H145,2)</f>
        <v>0</v>
      </c>
      <c r="K145" s="203" t="s">
        <v>125</v>
      </c>
      <c r="L145" s="38"/>
      <c r="M145" s="208" t="s">
        <v>1</v>
      </c>
      <c r="N145" s="209" t="s">
        <v>39</v>
      </c>
      <c r="O145" s="74"/>
      <c r="P145" s="210">
        <f>O145*H145</f>
        <v>0</v>
      </c>
      <c r="Q145" s="210">
        <v>0</v>
      </c>
      <c r="R145" s="210">
        <f>Q145*H145</f>
        <v>0</v>
      </c>
      <c r="S145" s="210">
        <v>0</v>
      </c>
      <c r="T145" s="211">
        <f>S145*H145</f>
        <v>0</v>
      </c>
      <c r="AR145" s="12" t="s">
        <v>119</v>
      </c>
      <c r="AT145" s="12" t="s">
        <v>115</v>
      </c>
      <c r="AU145" s="12" t="s">
        <v>77</v>
      </c>
      <c r="AY145" s="12" t="s">
        <v>113</v>
      </c>
      <c r="BE145" s="212">
        <f>IF(N145="základní",J145,0)</f>
        <v>0</v>
      </c>
      <c r="BF145" s="212">
        <f>IF(N145="snížená",J145,0)</f>
        <v>0</v>
      </c>
      <c r="BG145" s="212">
        <f>IF(N145="zákl. přenesená",J145,0)</f>
        <v>0</v>
      </c>
      <c r="BH145" s="212">
        <f>IF(N145="sníž. přenesená",J145,0)</f>
        <v>0</v>
      </c>
      <c r="BI145" s="212">
        <f>IF(N145="nulová",J145,0)</f>
        <v>0</v>
      </c>
      <c r="BJ145" s="12" t="s">
        <v>73</v>
      </c>
      <c r="BK145" s="212">
        <f>ROUND(I145*H145,2)</f>
        <v>0</v>
      </c>
      <c r="BL145" s="12" t="s">
        <v>119</v>
      </c>
      <c r="BM145" s="12" t="s">
        <v>360</v>
      </c>
    </row>
    <row r="146" s="1" customFormat="1" ht="16.5" customHeight="1">
      <c r="B146" s="33"/>
      <c r="C146" s="201" t="s">
        <v>361</v>
      </c>
      <c r="D146" s="201" t="s">
        <v>115</v>
      </c>
      <c r="E146" s="202" t="s">
        <v>362</v>
      </c>
      <c r="F146" s="203" t="s">
        <v>363</v>
      </c>
      <c r="G146" s="204" t="s">
        <v>160</v>
      </c>
      <c r="H146" s="205">
        <v>124.592</v>
      </c>
      <c r="I146" s="206"/>
      <c r="J146" s="207">
        <f>ROUND(I146*H146,2)</f>
        <v>0</v>
      </c>
      <c r="K146" s="203" t="s">
        <v>125</v>
      </c>
      <c r="L146" s="38"/>
      <c r="M146" s="208" t="s">
        <v>1</v>
      </c>
      <c r="N146" s="209" t="s">
        <v>39</v>
      </c>
      <c r="O146" s="74"/>
      <c r="P146" s="210">
        <f>O146*H146</f>
        <v>0</v>
      </c>
      <c r="Q146" s="210">
        <v>0</v>
      </c>
      <c r="R146" s="210">
        <f>Q146*H146</f>
        <v>0</v>
      </c>
      <c r="S146" s="210">
        <v>0</v>
      </c>
      <c r="T146" s="211">
        <f>S146*H146</f>
        <v>0</v>
      </c>
      <c r="AR146" s="12" t="s">
        <v>119</v>
      </c>
      <c r="AT146" s="12" t="s">
        <v>115</v>
      </c>
      <c r="AU146" s="12" t="s">
        <v>77</v>
      </c>
      <c r="AY146" s="12" t="s">
        <v>113</v>
      </c>
      <c r="BE146" s="212">
        <f>IF(N146="základní",J146,0)</f>
        <v>0</v>
      </c>
      <c r="BF146" s="212">
        <f>IF(N146="snížená",J146,0)</f>
        <v>0</v>
      </c>
      <c r="BG146" s="212">
        <f>IF(N146="zákl. přenesená",J146,0)</f>
        <v>0</v>
      </c>
      <c r="BH146" s="212">
        <f>IF(N146="sníž. přenesená",J146,0)</f>
        <v>0</v>
      </c>
      <c r="BI146" s="212">
        <f>IF(N146="nulová",J146,0)</f>
        <v>0</v>
      </c>
      <c r="BJ146" s="12" t="s">
        <v>73</v>
      </c>
      <c r="BK146" s="212">
        <f>ROUND(I146*H146,2)</f>
        <v>0</v>
      </c>
      <c r="BL146" s="12" t="s">
        <v>119</v>
      </c>
      <c r="BM146" s="12" t="s">
        <v>364</v>
      </c>
    </row>
    <row r="147" s="1" customFormat="1" ht="16.5" customHeight="1">
      <c r="B147" s="33"/>
      <c r="C147" s="201" t="s">
        <v>365</v>
      </c>
      <c r="D147" s="201" t="s">
        <v>115</v>
      </c>
      <c r="E147" s="202" t="s">
        <v>366</v>
      </c>
      <c r="F147" s="203" t="s">
        <v>367</v>
      </c>
      <c r="G147" s="204" t="s">
        <v>160</v>
      </c>
      <c r="H147" s="205">
        <v>124.592</v>
      </c>
      <c r="I147" s="206"/>
      <c r="J147" s="207">
        <f>ROUND(I147*H147,2)</f>
        <v>0</v>
      </c>
      <c r="K147" s="203" t="s">
        <v>1</v>
      </c>
      <c r="L147" s="38"/>
      <c r="M147" s="208" t="s">
        <v>1</v>
      </c>
      <c r="N147" s="209" t="s">
        <v>39</v>
      </c>
      <c r="O147" s="74"/>
      <c r="P147" s="210">
        <f>O147*H147</f>
        <v>0</v>
      </c>
      <c r="Q147" s="210">
        <v>0</v>
      </c>
      <c r="R147" s="210">
        <f>Q147*H147</f>
        <v>0</v>
      </c>
      <c r="S147" s="210">
        <v>0</v>
      </c>
      <c r="T147" s="211">
        <f>S147*H147</f>
        <v>0</v>
      </c>
      <c r="AR147" s="12" t="s">
        <v>119</v>
      </c>
      <c r="AT147" s="12" t="s">
        <v>115</v>
      </c>
      <c r="AU147" s="12" t="s">
        <v>77</v>
      </c>
      <c r="AY147" s="12" t="s">
        <v>113</v>
      </c>
      <c r="BE147" s="212">
        <f>IF(N147="základní",J147,0)</f>
        <v>0</v>
      </c>
      <c r="BF147" s="212">
        <f>IF(N147="snížená",J147,0)</f>
        <v>0</v>
      </c>
      <c r="BG147" s="212">
        <f>IF(N147="zákl. přenesená",J147,0)</f>
        <v>0</v>
      </c>
      <c r="BH147" s="212">
        <f>IF(N147="sníž. přenesená",J147,0)</f>
        <v>0</v>
      </c>
      <c r="BI147" s="212">
        <f>IF(N147="nulová",J147,0)</f>
        <v>0</v>
      </c>
      <c r="BJ147" s="12" t="s">
        <v>73</v>
      </c>
      <c r="BK147" s="212">
        <f>ROUND(I147*H147,2)</f>
        <v>0</v>
      </c>
      <c r="BL147" s="12" t="s">
        <v>119</v>
      </c>
      <c r="BM147" s="12" t="s">
        <v>368</v>
      </c>
    </row>
    <row r="148" s="10" customFormat="1" ht="22.8" customHeight="1">
      <c r="B148" s="185"/>
      <c r="C148" s="186"/>
      <c r="D148" s="187" t="s">
        <v>67</v>
      </c>
      <c r="E148" s="199" t="s">
        <v>173</v>
      </c>
      <c r="F148" s="199" t="s">
        <v>174</v>
      </c>
      <c r="G148" s="186"/>
      <c r="H148" s="186"/>
      <c r="I148" s="189"/>
      <c r="J148" s="200">
        <f>BK148</f>
        <v>0</v>
      </c>
      <c r="K148" s="186"/>
      <c r="L148" s="191"/>
      <c r="M148" s="192"/>
      <c r="N148" s="193"/>
      <c r="O148" s="193"/>
      <c r="P148" s="194">
        <f>SUM(P149:P150)</f>
        <v>0</v>
      </c>
      <c r="Q148" s="193"/>
      <c r="R148" s="194">
        <f>SUM(R149:R150)</f>
        <v>0</v>
      </c>
      <c r="S148" s="193"/>
      <c r="T148" s="195">
        <f>SUM(T149:T150)</f>
        <v>0</v>
      </c>
      <c r="AR148" s="196" t="s">
        <v>73</v>
      </c>
      <c r="AT148" s="197" t="s">
        <v>67</v>
      </c>
      <c r="AU148" s="197" t="s">
        <v>73</v>
      </c>
      <c r="AY148" s="196" t="s">
        <v>113</v>
      </c>
      <c r="BK148" s="198">
        <f>SUM(BK149:BK150)</f>
        <v>0</v>
      </c>
    </row>
    <row r="149" s="1" customFormat="1" ht="16.5" customHeight="1">
      <c r="B149" s="33"/>
      <c r="C149" s="201" t="s">
        <v>369</v>
      </c>
      <c r="D149" s="201" t="s">
        <v>115</v>
      </c>
      <c r="E149" s="202" t="s">
        <v>176</v>
      </c>
      <c r="F149" s="203" t="s">
        <v>177</v>
      </c>
      <c r="G149" s="204" t="s">
        <v>160</v>
      </c>
      <c r="H149" s="205">
        <v>124.592</v>
      </c>
      <c r="I149" s="206"/>
      <c r="J149" s="207">
        <f>ROUND(I149*H149,2)</f>
        <v>0</v>
      </c>
      <c r="K149" s="203" t="s">
        <v>125</v>
      </c>
      <c r="L149" s="38"/>
      <c r="M149" s="208" t="s">
        <v>1</v>
      </c>
      <c r="N149" s="209" t="s">
        <v>39</v>
      </c>
      <c r="O149" s="74"/>
      <c r="P149" s="210">
        <f>O149*H149</f>
        <v>0</v>
      </c>
      <c r="Q149" s="210">
        <v>0</v>
      </c>
      <c r="R149" s="210">
        <f>Q149*H149</f>
        <v>0</v>
      </c>
      <c r="S149" s="210">
        <v>0</v>
      </c>
      <c r="T149" s="211">
        <f>S149*H149</f>
        <v>0</v>
      </c>
      <c r="AR149" s="12" t="s">
        <v>119</v>
      </c>
      <c r="AT149" s="12" t="s">
        <v>115</v>
      </c>
      <c r="AU149" s="12" t="s">
        <v>77</v>
      </c>
      <c r="AY149" s="12" t="s">
        <v>113</v>
      </c>
      <c r="BE149" s="212">
        <f>IF(N149="základní",J149,0)</f>
        <v>0</v>
      </c>
      <c r="BF149" s="212">
        <f>IF(N149="snížená",J149,0)</f>
        <v>0</v>
      </c>
      <c r="BG149" s="212">
        <f>IF(N149="zákl. přenesená",J149,0)</f>
        <v>0</v>
      </c>
      <c r="BH149" s="212">
        <f>IF(N149="sníž. přenesená",J149,0)</f>
        <v>0</v>
      </c>
      <c r="BI149" s="212">
        <f>IF(N149="nulová",J149,0)</f>
        <v>0</v>
      </c>
      <c r="BJ149" s="12" t="s">
        <v>73</v>
      </c>
      <c r="BK149" s="212">
        <f>ROUND(I149*H149,2)</f>
        <v>0</v>
      </c>
      <c r="BL149" s="12" t="s">
        <v>119</v>
      </c>
      <c r="BM149" s="12" t="s">
        <v>370</v>
      </c>
    </row>
    <row r="150" s="1" customFormat="1" ht="16.5" customHeight="1">
      <c r="B150" s="33"/>
      <c r="C150" s="201" t="s">
        <v>371</v>
      </c>
      <c r="D150" s="201" t="s">
        <v>115</v>
      </c>
      <c r="E150" s="202" t="s">
        <v>372</v>
      </c>
      <c r="F150" s="203" t="s">
        <v>373</v>
      </c>
      <c r="G150" s="204" t="s">
        <v>160</v>
      </c>
      <c r="H150" s="205">
        <v>124.592</v>
      </c>
      <c r="I150" s="206"/>
      <c r="J150" s="207">
        <f>ROUND(I150*H150,2)</f>
        <v>0</v>
      </c>
      <c r="K150" s="203" t="s">
        <v>125</v>
      </c>
      <c r="L150" s="38"/>
      <c r="M150" s="208" t="s">
        <v>1</v>
      </c>
      <c r="N150" s="209" t="s">
        <v>39</v>
      </c>
      <c r="O150" s="74"/>
      <c r="P150" s="210">
        <f>O150*H150</f>
        <v>0</v>
      </c>
      <c r="Q150" s="210">
        <v>0</v>
      </c>
      <c r="R150" s="210">
        <f>Q150*H150</f>
        <v>0</v>
      </c>
      <c r="S150" s="210">
        <v>0</v>
      </c>
      <c r="T150" s="211">
        <f>S150*H150</f>
        <v>0</v>
      </c>
      <c r="AR150" s="12" t="s">
        <v>119</v>
      </c>
      <c r="AT150" s="12" t="s">
        <v>115</v>
      </c>
      <c r="AU150" s="12" t="s">
        <v>77</v>
      </c>
      <c r="AY150" s="12" t="s">
        <v>113</v>
      </c>
      <c r="BE150" s="212">
        <f>IF(N150="základní",J150,0)</f>
        <v>0</v>
      </c>
      <c r="BF150" s="212">
        <f>IF(N150="snížená",J150,0)</f>
        <v>0</v>
      </c>
      <c r="BG150" s="212">
        <f>IF(N150="zákl. přenesená",J150,0)</f>
        <v>0</v>
      </c>
      <c r="BH150" s="212">
        <f>IF(N150="sníž. přenesená",J150,0)</f>
        <v>0</v>
      </c>
      <c r="BI150" s="212">
        <f>IF(N150="nulová",J150,0)</f>
        <v>0</v>
      </c>
      <c r="BJ150" s="12" t="s">
        <v>73</v>
      </c>
      <c r="BK150" s="212">
        <f>ROUND(I150*H150,2)</f>
        <v>0</v>
      </c>
      <c r="BL150" s="12" t="s">
        <v>119</v>
      </c>
      <c r="BM150" s="12" t="s">
        <v>374</v>
      </c>
    </row>
    <row r="151" s="10" customFormat="1" ht="25.92" customHeight="1">
      <c r="B151" s="185"/>
      <c r="C151" s="186"/>
      <c r="D151" s="187" t="s">
        <v>67</v>
      </c>
      <c r="E151" s="188" t="s">
        <v>179</v>
      </c>
      <c r="F151" s="188" t="s">
        <v>180</v>
      </c>
      <c r="G151" s="186"/>
      <c r="H151" s="186"/>
      <c r="I151" s="189"/>
      <c r="J151" s="190">
        <f>BK151</f>
        <v>0</v>
      </c>
      <c r="K151" s="186"/>
      <c r="L151" s="191"/>
      <c r="M151" s="192"/>
      <c r="N151" s="193"/>
      <c r="O151" s="193"/>
      <c r="P151" s="194">
        <f>P152+P154+P157+P160</f>
        <v>0</v>
      </c>
      <c r="Q151" s="193"/>
      <c r="R151" s="194">
        <f>R152+R154+R157+R160</f>
        <v>0</v>
      </c>
      <c r="S151" s="193"/>
      <c r="T151" s="195">
        <f>T152+T154+T157+T160</f>
        <v>0</v>
      </c>
      <c r="AR151" s="196" t="s">
        <v>121</v>
      </c>
      <c r="AT151" s="197" t="s">
        <v>67</v>
      </c>
      <c r="AU151" s="197" t="s">
        <v>68</v>
      </c>
      <c r="AY151" s="196" t="s">
        <v>113</v>
      </c>
      <c r="BK151" s="198">
        <f>BK152+BK154+BK157+BK160</f>
        <v>0</v>
      </c>
    </row>
    <row r="152" s="10" customFormat="1" ht="22.8" customHeight="1">
      <c r="B152" s="185"/>
      <c r="C152" s="186"/>
      <c r="D152" s="187" t="s">
        <v>67</v>
      </c>
      <c r="E152" s="199" t="s">
        <v>375</v>
      </c>
      <c r="F152" s="199" t="s">
        <v>376</v>
      </c>
      <c r="G152" s="186"/>
      <c r="H152" s="186"/>
      <c r="I152" s="189"/>
      <c r="J152" s="200">
        <f>BK152</f>
        <v>0</v>
      </c>
      <c r="K152" s="186"/>
      <c r="L152" s="191"/>
      <c r="M152" s="192"/>
      <c r="N152" s="193"/>
      <c r="O152" s="193"/>
      <c r="P152" s="194">
        <f>P153</f>
        <v>0</v>
      </c>
      <c r="Q152" s="193"/>
      <c r="R152" s="194">
        <f>R153</f>
        <v>0</v>
      </c>
      <c r="S152" s="193"/>
      <c r="T152" s="195">
        <f>T153</f>
        <v>0</v>
      </c>
      <c r="AR152" s="196" t="s">
        <v>121</v>
      </c>
      <c r="AT152" s="197" t="s">
        <v>67</v>
      </c>
      <c r="AU152" s="197" t="s">
        <v>73</v>
      </c>
      <c r="AY152" s="196" t="s">
        <v>113</v>
      </c>
      <c r="BK152" s="198">
        <f>BK153</f>
        <v>0</v>
      </c>
    </row>
    <row r="153" s="1" customFormat="1" ht="16.5" customHeight="1">
      <c r="B153" s="33"/>
      <c r="C153" s="201" t="s">
        <v>377</v>
      </c>
      <c r="D153" s="201" t="s">
        <v>115</v>
      </c>
      <c r="E153" s="202" t="s">
        <v>378</v>
      </c>
      <c r="F153" s="203" t="s">
        <v>379</v>
      </c>
      <c r="G153" s="204" t="s">
        <v>186</v>
      </c>
      <c r="H153" s="205">
        <v>1</v>
      </c>
      <c r="I153" s="206"/>
      <c r="J153" s="207">
        <f>ROUND(I153*H153,2)</f>
        <v>0</v>
      </c>
      <c r="K153" s="203" t="s">
        <v>125</v>
      </c>
      <c r="L153" s="38"/>
      <c r="M153" s="208" t="s">
        <v>1</v>
      </c>
      <c r="N153" s="209" t="s">
        <v>39</v>
      </c>
      <c r="O153" s="74"/>
      <c r="P153" s="210">
        <f>O153*H153</f>
        <v>0</v>
      </c>
      <c r="Q153" s="210">
        <v>0</v>
      </c>
      <c r="R153" s="210">
        <f>Q153*H153</f>
        <v>0</v>
      </c>
      <c r="S153" s="210">
        <v>0</v>
      </c>
      <c r="T153" s="211">
        <f>S153*H153</f>
        <v>0</v>
      </c>
      <c r="AR153" s="12" t="s">
        <v>187</v>
      </c>
      <c r="AT153" s="12" t="s">
        <v>115</v>
      </c>
      <c r="AU153" s="12" t="s">
        <v>77</v>
      </c>
      <c r="AY153" s="12" t="s">
        <v>113</v>
      </c>
      <c r="BE153" s="212">
        <f>IF(N153="základní",J153,0)</f>
        <v>0</v>
      </c>
      <c r="BF153" s="212">
        <f>IF(N153="snížená",J153,0)</f>
        <v>0</v>
      </c>
      <c r="BG153" s="212">
        <f>IF(N153="zákl. přenesená",J153,0)</f>
        <v>0</v>
      </c>
      <c r="BH153" s="212">
        <f>IF(N153="sníž. přenesená",J153,0)</f>
        <v>0</v>
      </c>
      <c r="BI153" s="212">
        <f>IF(N153="nulová",J153,0)</f>
        <v>0</v>
      </c>
      <c r="BJ153" s="12" t="s">
        <v>73</v>
      </c>
      <c r="BK153" s="212">
        <f>ROUND(I153*H153,2)</f>
        <v>0</v>
      </c>
      <c r="BL153" s="12" t="s">
        <v>187</v>
      </c>
      <c r="BM153" s="12" t="s">
        <v>380</v>
      </c>
    </row>
    <row r="154" s="10" customFormat="1" ht="22.8" customHeight="1">
      <c r="B154" s="185"/>
      <c r="C154" s="186"/>
      <c r="D154" s="187" t="s">
        <v>67</v>
      </c>
      <c r="E154" s="199" t="s">
        <v>181</v>
      </c>
      <c r="F154" s="199" t="s">
        <v>182</v>
      </c>
      <c r="G154" s="186"/>
      <c r="H154" s="186"/>
      <c r="I154" s="189"/>
      <c r="J154" s="200">
        <f>BK154</f>
        <v>0</v>
      </c>
      <c r="K154" s="186"/>
      <c r="L154" s="191"/>
      <c r="M154" s="192"/>
      <c r="N154" s="193"/>
      <c r="O154" s="193"/>
      <c r="P154" s="194">
        <f>SUM(P155:P156)</f>
        <v>0</v>
      </c>
      <c r="Q154" s="193"/>
      <c r="R154" s="194">
        <f>SUM(R155:R156)</f>
        <v>0</v>
      </c>
      <c r="S154" s="193"/>
      <c r="T154" s="195">
        <f>SUM(T155:T156)</f>
        <v>0</v>
      </c>
      <c r="AR154" s="196" t="s">
        <v>121</v>
      </c>
      <c r="AT154" s="197" t="s">
        <v>67</v>
      </c>
      <c r="AU154" s="197" t="s">
        <v>73</v>
      </c>
      <c r="AY154" s="196" t="s">
        <v>113</v>
      </c>
      <c r="BK154" s="198">
        <f>SUM(BK155:BK156)</f>
        <v>0</v>
      </c>
    </row>
    <row r="155" s="1" customFormat="1" ht="16.5" customHeight="1">
      <c r="B155" s="33"/>
      <c r="C155" s="201" t="s">
        <v>381</v>
      </c>
      <c r="D155" s="201" t="s">
        <v>115</v>
      </c>
      <c r="E155" s="202" t="s">
        <v>382</v>
      </c>
      <c r="F155" s="203" t="s">
        <v>182</v>
      </c>
      <c r="G155" s="204" t="s">
        <v>186</v>
      </c>
      <c r="H155" s="205">
        <v>1</v>
      </c>
      <c r="I155" s="206"/>
      <c r="J155" s="207">
        <f>ROUND(I155*H155,2)</f>
        <v>0</v>
      </c>
      <c r="K155" s="203" t="s">
        <v>125</v>
      </c>
      <c r="L155" s="38"/>
      <c r="M155" s="208" t="s">
        <v>1</v>
      </c>
      <c r="N155" s="209" t="s">
        <v>39</v>
      </c>
      <c r="O155" s="74"/>
      <c r="P155" s="210">
        <f>O155*H155</f>
        <v>0</v>
      </c>
      <c r="Q155" s="210">
        <v>0</v>
      </c>
      <c r="R155" s="210">
        <f>Q155*H155</f>
        <v>0</v>
      </c>
      <c r="S155" s="210">
        <v>0</v>
      </c>
      <c r="T155" s="211">
        <f>S155*H155</f>
        <v>0</v>
      </c>
      <c r="AR155" s="12" t="s">
        <v>187</v>
      </c>
      <c r="AT155" s="12" t="s">
        <v>115</v>
      </c>
      <c r="AU155" s="12" t="s">
        <v>77</v>
      </c>
      <c r="AY155" s="12" t="s">
        <v>113</v>
      </c>
      <c r="BE155" s="212">
        <f>IF(N155="základní",J155,0)</f>
        <v>0</v>
      </c>
      <c r="BF155" s="212">
        <f>IF(N155="snížená",J155,0)</f>
        <v>0</v>
      </c>
      <c r="BG155" s="212">
        <f>IF(N155="zákl. přenesená",J155,0)</f>
        <v>0</v>
      </c>
      <c r="BH155" s="212">
        <f>IF(N155="sníž. přenesená",J155,0)</f>
        <v>0</v>
      </c>
      <c r="BI155" s="212">
        <f>IF(N155="nulová",J155,0)</f>
        <v>0</v>
      </c>
      <c r="BJ155" s="12" t="s">
        <v>73</v>
      </c>
      <c r="BK155" s="212">
        <f>ROUND(I155*H155,2)</f>
        <v>0</v>
      </c>
      <c r="BL155" s="12" t="s">
        <v>187</v>
      </c>
      <c r="BM155" s="12" t="s">
        <v>383</v>
      </c>
    </row>
    <row r="156" s="1" customFormat="1" ht="16.5" customHeight="1">
      <c r="B156" s="33"/>
      <c r="C156" s="201" t="s">
        <v>384</v>
      </c>
      <c r="D156" s="201" t="s">
        <v>115</v>
      </c>
      <c r="E156" s="202" t="s">
        <v>184</v>
      </c>
      <c r="F156" s="203" t="s">
        <v>185</v>
      </c>
      <c r="G156" s="204" t="s">
        <v>186</v>
      </c>
      <c r="H156" s="205">
        <v>1</v>
      </c>
      <c r="I156" s="206"/>
      <c r="J156" s="207">
        <f>ROUND(I156*H156,2)</f>
        <v>0</v>
      </c>
      <c r="K156" s="203" t="s">
        <v>125</v>
      </c>
      <c r="L156" s="38"/>
      <c r="M156" s="208" t="s">
        <v>1</v>
      </c>
      <c r="N156" s="209" t="s">
        <v>39</v>
      </c>
      <c r="O156" s="74"/>
      <c r="P156" s="210">
        <f>O156*H156</f>
        <v>0</v>
      </c>
      <c r="Q156" s="210">
        <v>0</v>
      </c>
      <c r="R156" s="210">
        <f>Q156*H156</f>
        <v>0</v>
      </c>
      <c r="S156" s="210">
        <v>0</v>
      </c>
      <c r="T156" s="211">
        <f>S156*H156</f>
        <v>0</v>
      </c>
      <c r="AR156" s="12" t="s">
        <v>187</v>
      </c>
      <c r="AT156" s="12" t="s">
        <v>115</v>
      </c>
      <c r="AU156" s="12" t="s">
        <v>77</v>
      </c>
      <c r="AY156" s="12" t="s">
        <v>113</v>
      </c>
      <c r="BE156" s="212">
        <f>IF(N156="základní",J156,0)</f>
        <v>0</v>
      </c>
      <c r="BF156" s="212">
        <f>IF(N156="snížená",J156,0)</f>
        <v>0</v>
      </c>
      <c r="BG156" s="212">
        <f>IF(N156="zákl. přenesená",J156,0)</f>
        <v>0</v>
      </c>
      <c r="BH156" s="212">
        <f>IF(N156="sníž. přenesená",J156,0)</f>
        <v>0</v>
      </c>
      <c r="BI156" s="212">
        <f>IF(N156="nulová",J156,0)</f>
        <v>0</v>
      </c>
      <c r="BJ156" s="12" t="s">
        <v>73</v>
      </c>
      <c r="BK156" s="212">
        <f>ROUND(I156*H156,2)</f>
        <v>0</v>
      </c>
      <c r="BL156" s="12" t="s">
        <v>187</v>
      </c>
      <c r="BM156" s="12" t="s">
        <v>385</v>
      </c>
    </row>
    <row r="157" s="10" customFormat="1" ht="22.8" customHeight="1">
      <c r="B157" s="185"/>
      <c r="C157" s="186"/>
      <c r="D157" s="187" t="s">
        <v>67</v>
      </c>
      <c r="E157" s="199" t="s">
        <v>189</v>
      </c>
      <c r="F157" s="199" t="s">
        <v>190</v>
      </c>
      <c r="G157" s="186"/>
      <c r="H157" s="186"/>
      <c r="I157" s="189"/>
      <c r="J157" s="200">
        <f>BK157</f>
        <v>0</v>
      </c>
      <c r="K157" s="186"/>
      <c r="L157" s="191"/>
      <c r="M157" s="192"/>
      <c r="N157" s="193"/>
      <c r="O157" s="193"/>
      <c r="P157" s="194">
        <f>SUM(P158:P159)</f>
        <v>0</v>
      </c>
      <c r="Q157" s="193"/>
      <c r="R157" s="194">
        <f>SUM(R158:R159)</f>
        <v>0</v>
      </c>
      <c r="S157" s="193"/>
      <c r="T157" s="195">
        <f>SUM(T158:T159)</f>
        <v>0</v>
      </c>
      <c r="AR157" s="196" t="s">
        <v>121</v>
      </c>
      <c r="AT157" s="197" t="s">
        <v>67</v>
      </c>
      <c r="AU157" s="197" t="s">
        <v>73</v>
      </c>
      <c r="AY157" s="196" t="s">
        <v>113</v>
      </c>
      <c r="BK157" s="198">
        <f>SUM(BK158:BK159)</f>
        <v>0</v>
      </c>
    </row>
    <row r="158" s="1" customFormat="1" ht="16.5" customHeight="1">
      <c r="B158" s="33"/>
      <c r="C158" s="201" t="s">
        <v>386</v>
      </c>
      <c r="D158" s="201" t="s">
        <v>115</v>
      </c>
      <c r="E158" s="202" t="s">
        <v>191</v>
      </c>
      <c r="F158" s="203" t="s">
        <v>192</v>
      </c>
      <c r="G158" s="204" t="s">
        <v>186</v>
      </c>
      <c r="H158" s="205">
        <v>1</v>
      </c>
      <c r="I158" s="206"/>
      <c r="J158" s="207">
        <f>ROUND(I158*H158,2)</f>
        <v>0</v>
      </c>
      <c r="K158" s="203" t="s">
        <v>125</v>
      </c>
      <c r="L158" s="38"/>
      <c r="M158" s="208" t="s">
        <v>1</v>
      </c>
      <c r="N158" s="209" t="s">
        <v>39</v>
      </c>
      <c r="O158" s="74"/>
      <c r="P158" s="210">
        <f>O158*H158</f>
        <v>0</v>
      </c>
      <c r="Q158" s="210">
        <v>0</v>
      </c>
      <c r="R158" s="210">
        <f>Q158*H158</f>
        <v>0</v>
      </c>
      <c r="S158" s="210">
        <v>0</v>
      </c>
      <c r="T158" s="211">
        <f>S158*H158</f>
        <v>0</v>
      </c>
      <c r="AR158" s="12" t="s">
        <v>187</v>
      </c>
      <c r="AT158" s="12" t="s">
        <v>115</v>
      </c>
      <c r="AU158" s="12" t="s">
        <v>77</v>
      </c>
      <c r="AY158" s="12" t="s">
        <v>113</v>
      </c>
      <c r="BE158" s="212">
        <f>IF(N158="základní",J158,0)</f>
        <v>0</v>
      </c>
      <c r="BF158" s="212">
        <f>IF(N158="snížená",J158,0)</f>
        <v>0</v>
      </c>
      <c r="BG158" s="212">
        <f>IF(N158="zákl. přenesená",J158,0)</f>
        <v>0</v>
      </c>
      <c r="BH158" s="212">
        <f>IF(N158="sníž. přenesená",J158,0)</f>
        <v>0</v>
      </c>
      <c r="BI158" s="212">
        <f>IF(N158="nulová",J158,0)</f>
        <v>0</v>
      </c>
      <c r="BJ158" s="12" t="s">
        <v>73</v>
      </c>
      <c r="BK158" s="212">
        <f>ROUND(I158*H158,2)</f>
        <v>0</v>
      </c>
      <c r="BL158" s="12" t="s">
        <v>187</v>
      </c>
      <c r="BM158" s="12" t="s">
        <v>387</v>
      </c>
    </row>
    <row r="159" s="1" customFormat="1" ht="16.5" customHeight="1">
      <c r="B159" s="33"/>
      <c r="C159" s="201" t="s">
        <v>388</v>
      </c>
      <c r="D159" s="201" t="s">
        <v>115</v>
      </c>
      <c r="E159" s="202" t="s">
        <v>195</v>
      </c>
      <c r="F159" s="203" t="s">
        <v>196</v>
      </c>
      <c r="G159" s="204" t="s">
        <v>197</v>
      </c>
      <c r="H159" s="205">
        <v>1</v>
      </c>
      <c r="I159" s="206"/>
      <c r="J159" s="207">
        <f>ROUND(I159*H159,2)</f>
        <v>0</v>
      </c>
      <c r="K159" s="203" t="s">
        <v>125</v>
      </c>
      <c r="L159" s="38"/>
      <c r="M159" s="208" t="s">
        <v>1</v>
      </c>
      <c r="N159" s="209" t="s">
        <v>39</v>
      </c>
      <c r="O159" s="74"/>
      <c r="P159" s="210">
        <f>O159*H159</f>
        <v>0</v>
      </c>
      <c r="Q159" s="210">
        <v>0</v>
      </c>
      <c r="R159" s="210">
        <f>Q159*H159</f>
        <v>0</v>
      </c>
      <c r="S159" s="210">
        <v>0</v>
      </c>
      <c r="T159" s="211">
        <f>S159*H159</f>
        <v>0</v>
      </c>
      <c r="AR159" s="12" t="s">
        <v>187</v>
      </c>
      <c r="AT159" s="12" t="s">
        <v>115</v>
      </c>
      <c r="AU159" s="12" t="s">
        <v>77</v>
      </c>
      <c r="AY159" s="12" t="s">
        <v>113</v>
      </c>
      <c r="BE159" s="212">
        <f>IF(N159="základní",J159,0)</f>
        <v>0</v>
      </c>
      <c r="BF159" s="212">
        <f>IF(N159="snížená",J159,0)</f>
        <v>0</v>
      </c>
      <c r="BG159" s="212">
        <f>IF(N159="zákl. přenesená",J159,0)</f>
        <v>0</v>
      </c>
      <c r="BH159" s="212">
        <f>IF(N159="sníž. přenesená",J159,0)</f>
        <v>0</v>
      </c>
      <c r="BI159" s="212">
        <f>IF(N159="nulová",J159,0)</f>
        <v>0</v>
      </c>
      <c r="BJ159" s="12" t="s">
        <v>73</v>
      </c>
      <c r="BK159" s="212">
        <f>ROUND(I159*H159,2)</f>
        <v>0</v>
      </c>
      <c r="BL159" s="12" t="s">
        <v>187</v>
      </c>
      <c r="BM159" s="12" t="s">
        <v>389</v>
      </c>
    </row>
    <row r="160" s="10" customFormat="1" ht="22.8" customHeight="1">
      <c r="B160" s="185"/>
      <c r="C160" s="186"/>
      <c r="D160" s="187" t="s">
        <v>67</v>
      </c>
      <c r="E160" s="199" t="s">
        <v>390</v>
      </c>
      <c r="F160" s="199" t="s">
        <v>391</v>
      </c>
      <c r="G160" s="186"/>
      <c r="H160" s="186"/>
      <c r="I160" s="189"/>
      <c r="J160" s="200">
        <f>BK160</f>
        <v>0</v>
      </c>
      <c r="K160" s="186"/>
      <c r="L160" s="191"/>
      <c r="M160" s="192"/>
      <c r="N160" s="193"/>
      <c r="O160" s="193"/>
      <c r="P160" s="194">
        <f>P161</f>
        <v>0</v>
      </c>
      <c r="Q160" s="193"/>
      <c r="R160" s="194">
        <f>R161</f>
        <v>0</v>
      </c>
      <c r="S160" s="193"/>
      <c r="T160" s="195">
        <f>T161</f>
        <v>0</v>
      </c>
      <c r="AR160" s="196" t="s">
        <v>121</v>
      </c>
      <c r="AT160" s="197" t="s">
        <v>67</v>
      </c>
      <c r="AU160" s="197" t="s">
        <v>73</v>
      </c>
      <c r="AY160" s="196" t="s">
        <v>113</v>
      </c>
      <c r="BK160" s="198">
        <f>BK161</f>
        <v>0</v>
      </c>
    </row>
    <row r="161" s="1" customFormat="1" ht="16.5" customHeight="1">
      <c r="B161" s="33"/>
      <c r="C161" s="201" t="s">
        <v>392</v>
      </c>
      <c r="D161" s="201" t="s">
        <v>115</v>
      </c>
      <c r="E161" s="202" t="s">
        <v>393</v>
      </c>
      <c r="F161" s="203" t="s">
        <v>391</v>
      </c>
      <c r="G161" s="204" t="s">
        <v>186</v>
      </c>
      <c r="H161" s="205">
        <v>1</v>
      </c>
      <c r="I161" s="206"/>
      <c r="J161" s="207">
        <f>ROUND(I161*H161,2)</f>
        <v>0</v>
      </c>
      <c r="K161" s="203" t="s">
        <v>125</v>
      </c>
      <c r="L161" s="38"/>
      <c r="M161" s="213" t="s">
        <v>1</v>
      </c>
      <c r="N161" s="214" t="s">
        <v>39</v>
      </c>
      <c r="O161" s="215"/>
      <c r="P161" s="216">
        <f>O161*H161</f>
        <v>0</v>
      </c>
      <c r="Q161" s="216">
        <v>0</v>
      </c>
      <c r="R161" s="216">
        <f>Q161*H161</f>
        <v>0</v>
      </c>
      <c r="S161" s="216">
        <v>0</v>
      </c>
      <c r="T161" s="217">
        <f>S161*H161</f>
        <v>0</v>
      </c>
      <c r="AR161" s="12" t="s">
        <v>187</v>
      </c>
      <c r="AT161" s="12" t="s">
        <v>115</v>
      </c>
      <c r="AU161" s="12" t="s">
        <v>77</v>
      </c>
      <c r="AY161" s="12" t="s">
        <v>113</v>
      </c>
      <c r="BE161" s="212">
        <f>IF(N161="základní",J161,0)</f>
        <v>0</v>
      </c>
      <c r="BF161" s="212">
        <f>IF(N161="snížená",J161,0)</f>
        <v>0</v>
      </c>
      <c r="BG161" s="212">
        <f>IF(N161="zákl. přenesená",J161,0)</f>
        <v>0</v>
      </c>
      <c r="BH161" s="212">
        <f>IF(N161="sníž. přenesená",J161,0)</f>
        <v>0</v>
      </c>
      <c r="BI161" s="212">
        <f>IF(N161="nulová",J161,0)</f>
        <v>0</v>
      </c>
      <c r="BJ161" s="12" t="s">
        <v>73</v>
      </c>
      <c r="BK161" s="212">
        <f>ROUND(I161*H161,2)</f>
        <v>0</v>
      </c>
      <c r="BL161" s="12" t="s">
        <v>187</v>
      </c>
      <c r="BM161" s="12" t="s">
        <v>394</v>
      </c>
    </row>
    <row r="162" s="1" customFormat="1" ht="6.96" customHeight="1">
      <c r="B162" s="52"/>
      <c r="C162" s="53"/>
      <c r="D162" s="53"/>
      <c r="E162" s="53"/>
      <c r="F162" s="53"/>
      <c r="G162" s="53"/>
      <c r="H162" s="53"/>
      <c r="I162" s="150"/>
      <c r="J162" s="53"/>
      <c r="K162" s="53"/>
      <c r="L162" s="38"/>
    </row>
  </sheetData>
  <sheetProtection sheet="1" autoFilter="0" formatColumns="0" formatRows="0" objects="1" scenarios="1" spinCount="100000" saltValue="j7sbSZsWrHFYIgR57AXlbBvZHrlYm/bSl/ZaPH3HFNZgcJfyh+zlRxROIA/o8a6GvzbCWkdBYSUXzg1UmcwwPw==" hashValue="wdmSf49H1mHTO6NZd5s22ObmHmQMWus1XW9lUpjhYBSrCEuDjalRJkXzEomyDEC0d+FLboxL/6urudAp+XIzMw==" algorithmName="SHA-512" password="CC35"/>
  <autoFilter ref="C93:K161"/>
  <mergeCells count="9">
    <mergeCell ref="E7:H7"/>
    <mergeCell ref="E9:H9"/>
    <mergeCell ref="E18:H18"/>
    <mergeCell ref="E27:H27"/>
    <mergeCell ref="E48:H48"/>
    <mergeCell ref="E50:H50"/>
    <mergeCell ref="E84:H84"/>
    <mergeCell ref="E86:H86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Vyroubalová Naděžda, Ing.</dc:creator>
  <cp:lastModifiedBy>Vyroubalová Naděžda, Ing.</cp:lastModifiedBy>
  <dcterms:created xsi:type="dcterms:W3CDTF">2019-06-28T05:25:42Z</dcterms:created>
  <dcterms:modified xsi:type="dcterms:W3CDTF">2019-06-28T05:25:45Z</dcterms:modified>
</cp:coreProperties>
</file>