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01 2019_2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2019_25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2019_25 Pol'!$A$1:$X$71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7" i="12" l="1"/>
  <c r="E56" i="12"/>
  <c r="E55" i="12"/>
  <c r="E54" i="12"/>
  <c r="E35" i="12"/>
  <c r="E36" i="12"/>
  <c r="E49" i="12"/>
  <c r="E31" i="12"/>
  <c r="E32" i="12"/>
  <c r="E20" i="12"/>
  <c r="E21" i="12"/>
  <c r="I55" i="1" l="1"/>
  <c r="I53" i="1"/>
  <c r="I51" i="1"/>
  <c r="G9" i="12"/>
  <c r="G8" i="12" s="1"/>
  <c r="I9" i="12"/>
  <c r="K9" i="12"/>
  <c r="M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O8" i="12" s="1"/>
  <c r="Q18" i="12"/>
  <c r="V18" i="12"/>
  <c r="G20" i="12"/>
  <c r="M20" i="12" s="1"/>
  <c r="I20" i="12"/>
  <c r="K20" i="12"/>
  <c r="O20" i="12"/>
  <c r="Q20" i="12"/>
  <c r="V20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O33" i="12" s="1"/>
  <c r="Q35" i="12"/>
  <c r="V35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O40" i="12"/>
  <c r="G41" i="12"/>
  <c r="G40" i="12" s="1"/>
  <c r="I41" i="12"/>
  <c r="I40" i="12" s="1"/>
  <c r="K41" i="12"/>
  <c r="K40" i="12" s="1"/>
  <c r="M41" i="12"/>
  <c r="O41" i="12"/>
  <c r="Q41" i="12"/>
  <c r="Q40" i="12" s="1"/>
  <c r="V41" i="12"/>
  <c r="V40" i="12" s="1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8" i="12"/>
  <c r="I52" i="1" s="1"/>
  <c r="V48" i="12"/>
  <c r="G49" i="12"/>
  <c r="I49" i="12"/>
  <c r="I48" i="12" s="1"/>
  <c r="K49" i="12"/>
  <c r="K48" i="12" s="1"/>
  <c r="M49" i="12"/>
  <c r="M48" i="12" s="1"/>
  <c r="O49" i="12"/>
  <c r="O48" i="12" s="1"/>
  <c r="Q49" i="12"/>
  <c r="Q48" i="12" s="1"/>
  <c r="V49" i="12"/>
  <c r="G51" i="12"/>
  <c r="M51" i="12" s="1"/>
  <c r="I51" i="12"/>
  <c r="I50" i="12" s="1"/>
  <c r="K51" i="12"/>
  <c r="K50" i="12" s="1"/>
  <c r="O51" i="12"/>
  <c r="Q51" i="12"/>
  <c r="Q50" i="12" s="1"/>
  <c r="V51" i="12"/>
  <c r="V50" i="12" s="1"/>
  <c r="G52" i="12"/>
  <c r="M52" i="12" s="1"/>
  <c r="I52" i="12"/>
  <c r="K52" i="12"/>
  <c r="O52" i="12"/>
  <c r="O50" i="12" s="1"/>
  <c r="Q52" i="12"/>
  <c r="V52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I58" i="12"/>
  <c r="K58" i="12"/>
  <c r="G59" i="12"/>
  <c r="M59" i="12" s="1"/>
  <c r="M58" i="12" s="1"/>
  <c r="I59" i="12"/>
  <c r="K59" i="12"/>
  <c r="O59" i="12"/>
  <c r="O58" i="12" s="1"/>
  <c r="Q59" i="12"/>
  <c r="Q58" i="12" s="1"/>
  <c r="V59" i="12"/>
  <c r="V58" i="12" s="1"/>
  <c r="AE61" i="12"/>
  <c r="F41" i="1" s="1"/>
  <c r="I20" i="1"/>
  <c r="I19" i="1"/>
  <c r="I18" i="1"/>
  <c r="I17" i="1"/>
  <c r="K53" i="12" l="1"/>
  <c r="V53" i="12"/>
  <c r="Q53" i="12"/>
  <c r="O53" i="12"/>
  <c r="I53" i="12"/>
  <c r="G53" i="12"/>
  <c r="I54" i="1" s="1"/>
  <c r="I16" i="1" s="1"/>
  <c r="I21" i="1" s="1"/>
  <c r="G33" i="12"/>
  <c r="I50" i="1" s="1"/>
  <c r="M33" i="12"/>
  <c r="V33" i="12"/>
  <c r="K33" i="12"/>
  <c r="Q33" i="12"/>
  <c r="I33" i="12"/>
  <c r="Q8" i="12"/>
  <c r="I8" i="12"/>
  <c r="F40" i="1"/>
  <c r="I49" i="1"/>
  <c r="V8" i="12"/>
  <c r="K8" i="12"/>
  <c r="F39" i="1"/>
  <c r="F42" i="1" s="1"/>
  <c r="G23" i="1" s="1"/>
  <c r="M8" i="12"/>
  <c r="M50" i="12"/>
  <c r="M53" i="12"/>
  <c r="M40" i="12"/>
  <c r="G50" i="12"/>
  <c r="G58" i="12"/>
  <c r="AF61" i="12"/>
  <c r="J28" i="1"/>
  <c r="J26" i="1"/>
  <c r="G38" i="1"/>
  <c r="F38" i="1"/>
  <c r="J23" i="1"/>
  <c r="J24" i="1"/>
  <c r="J25" i="1"/>
  <c r="J27" i="1"/>
  <c r="E24" i="1"/>
  <c r="E26" i="1"/>
  <c r="G61" i="12" l="1"/>
  <c r="I56" i="1"/>
  <c r="J55" i="1" s="1"/>
  <c r="J53" i="1"/>
  <c r="G40" i="1"/>
  <c r="H40" i="1" s="1"/>
  <c r="I40" i="1" s="1"/>
  <c r="G41" i="1"/>
  <c r="H41" i="1" s="1"/>
  <c r="I41" i="1" s="1"/>
  <c r="G39" i="1"/>
  <c r="J49" i="1"/>
  <c r="A23" i="1"/>
  <c r="J52" i="1" l="1"/>
  <c r="J54" i="1"/>
  <c r="J50" i="1"/>
  <c r="J51" i="1"/>
  <c r="G42" i="1"/>
  <c r="H39" i="1"/>
  <c r="A24" i="1"/>
  <c r="G24" i="1"/>
  <c r="J56" i="1" l="1"/>
  <c r="I39" i="1"/>
  <c r="I42" i="1" s="1"/>
  <c r="H42" i="1"/>
  <c r="G25" i="1"/>
  <c r="A25" i="1" s="1"/>
  <c r="G28" i="1"/>
  <c r="J39" i="1" l="1"/>
  <c r="J42" i="1" s="1"/>
  <c r="J40" i="1"/>
  <c r="J41" i="1"/>
  <c r="G26" i="1"/>
  <c r="A27" i="1" s="1"/>
  <c r="A29" i="1" s="1"/>
  <c r="G29" i="1" s="1"/>
  <c r="G27" i="1" s="1"/>
  <c r="A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<sst xmlns="http://schemas.openxmlformats.org/spreadsheetml/2006/main" count="411" uniqueCount="199">
  <si>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</si>
  <si>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</si>
  <si>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</si>
  <si>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</si>
  <si>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</si>
  <si>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</si>
  <si>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</si>
  <si>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</si>
  <si>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</si>
  <si>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</si>
  <si>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</si>
  <si>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</si>
  <si>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</si>
  <si>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</si>
  <si>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</si>
  <si>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</si>
  <si>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</si>
  <si>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</si>
  <si>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</si>
  <si>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</si>
  <si>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</si>
  <si>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</si>
  <si>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</si>
  <si>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</si>
  <si>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</si>
  <si>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</si>
  <si>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</si>
  <si>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</si>
  <si>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</si>
  <si>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</si>
  <si>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</si>
  <si>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</si>
  <si>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</si>
  <si>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</si>
  <si>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</si>
  <si>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</si>
  <si>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</si>
  <si>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</si>
  <si>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</si>
  <si>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</si>
  <si>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</si>
  <si>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</si>
  <si>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</si>
  <si>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2019/25</t>
  </si>
  <si>
    <t>Zrušení požární nádrže Mramotice</t>
  </si>
  <si>
    <t>01</t>
  </si>
  <si>
    <t>Zrušení požární nádrže</t>
  </si>
  <si>
    <t>Objekt:</t>
  </si>
  <si>
    <t>Rozpočet:</t>
  </si>
  <si>
    <t>Město Znojmo</t>
  </si>
  <si>
    <t>Obroková 1/12</t>
  </si>
  <si>
    <t>Znojmo</t>
  </si>
  <si>
    <t>66902</t>
  </si>
  <si>
    <t>00293881</t>
  </si>
  <si>
    <t>CZ00293881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</si>
  <si>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</si>
  <si>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</si>
  <si>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</si>
  <si>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</si>
  <si>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</si>
  <si>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</si>
  <si>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</si>
  <si>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</si>
  <si>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</si>
  <si>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</si>
  <si>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</si>
  <si>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</si>
  <si>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</si>
  <si>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733</t>
  </si>
  <si>
    <t>Rozvod potrubí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</si>
  <si>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</si>
  <si>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</si>
  <si>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</si>
  <si>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</si>
  <si>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</si>
  <si>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</si>
  <si>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</si>
  <si>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</si>
  <si>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</si>
  <si>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</si>
  <si>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</si>
  <si>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</si>
  <si>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</si>
  <si>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</si>
  <si>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</si>
  <si>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</si>
  <si>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</si>
  <si>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</si>
  <si>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</si>
  <si>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</si>
  <si>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</si>
  <si>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</si>
  <si>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</si>
  <si>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</si>
  <si>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</si>
  <si>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</si>
  <si>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</si>
  <si>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</si>
  <si>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</si>
  <si>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</si>
  <si>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</si>
  <si>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</si>
  <si>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111201101R00</t>
  </si>
  <si>
    <t>Odstranění křovin i s kořeny na ploše do 1000 m2</t>
  </si>
  <si>
    <t>m2</t>
  </si>
  <si>
    <t>RTS 19/ II</t>
  </si>
  <si>
    <t>Práce</t>
  </si>
  <si>
    <t>POL1_</t>
  </si>
  <si>
    <t>8,6*7,3</t>
  </si>
  <si>
    <t>VV</t>
  </si>
  <si>
    <t>111201401R00</t>
  </si>
  <si>
    <t>Spálení křovin a stromů o průměru do 100 mm</t>
  </si>
  <si>
    <t>113151111R00</t>
  </si>
  <si>
    <t>Rozebrání ploch ze silničních panelů</t>
  </si>
  <si>
    <t>2,5*1,6</t>
  </si>
  <si>
    <t>122101401R00</t>
  </si>
  <si>
    <t>Vykopávky v zemníku v hor. 2 do 100 m3</t>
  </si>
  <si>
    <t>m3</t>
  </si>
  <si>
    <t>zemina : 0,2*9,3*8,1</t>
  </si>
  <si>
    <t>162701105R00</t>
  </si>
  <si>
    <t>Vodorovné přemístění výkopku z hor.1-4 do 10000 m</t>
  </si>
  <si>
    <t>ornice pro zásyp : 0,2*9,3*8,1</t>
  </si>
  <si>
    <t>162701109R00</t>
  </si>
  <si>
    <t>Příplatek k vod. přemístění hor.1-4 za další 1 km</t>
  </si>
  <si>
    <t>ornice pro zásyp : 0,2*9,3*8,1*5</t>
  </si>
  <si>
    <t>174101101R00</t>
  </si>
  <si>
    <t>Zásyp jam, rýh, šachet se zhutněním</t>
  </si>
  <si>
    <t>181201101R00</t>
  </si>
  <si>
    <t>Úprava pláně v násypech v hor. 1-4, bez zhutnění</t>
  </si>
  <si>
    <t>zemina : 9,3*8,1</t>
  </si>
  <si>
    <t>182001111R00</t>
  </si>
  <si>
    <t>Plošná úprava terénu, nerovnosti do 10 cm v rovině</t>
  </si>
  <si>
    <t>nádrž : 9,3*8,1</t>
  </si>
  <si>
    <t>studna : 1,6*2,5</t>
  </si>
  <si>
    <t>180400010RA0</t>
  </si>
  <si>
    <t>Založení trávníku lučního v rovině s dodáním osiva</t>
  </si>
  <si>
    <t>Součtová</t>
  </si>
  <si>
    <t>Agregovaná položka</t>
  </si>
  <si>
    <t>POL2_</t>
  </si>
  <si>
    <t>583412006R</t>
  </si>
  <si>
    <t>Kamenivo drcené frakce  0/4  D Jihomor. kraj vč. nákladů na pořízení</t>
  </si>
  <si>
    <t>t</t>
  </si>
  <si>
    <t>SPCM</t>
  </si>
  <si>
    <t>Specifikace</t>
  </si>
  <si>
    <t>POL3_</t>
  </si>
  <si>
    <t>242111113R00</t>
  </si>
  <si>
    <t>Osazení pláště studny z bet. skruží celých DN 1000</t>
  </si>
  <si>
    <t>m</t>
  </si>
  <si>
    <t>938901131R00</t>
  </si>
  <si>
    <t>Čištění - vyklizení bahna z nádrže</t>
  </si>
  <si>
    <t>59221170R</t>
  </si>
  <si>
    <t>Deska zákrytová TZP 1-100  DN 100x7 cm</t>
  </si>
  <si>
    <t>kus</t>
  </si>
  <si>
    <t>59224329.AR</t>
  </si>
  <si>
    <t>Konus šachetní TBR-Q.1 100-63/58/10 KPS 1000/625/580</t>
  </si>
  <si>
    <t>59224333.AR</t>
  </si>
  <si>
    <t>Skruž šachetní TBS-Q.1 100/50/9</t>
  </si>
  <si>
    <t>962022491R00</t>
  </si>
  <si>
    <t>Bourání zdiva nadzákladového kamenného na MC</t>
  </si>
  <si>
    <t>horní část : 0,2*0,3*(9,35+9,3+7,3+8,7)</t>
  </si>
  <si>
    <t>962052211R00</t>
  </si>
  <si>
    <t>Bourání zdiva železobetonového nadzákladového</t>
  </si>
  <si>
    <t>betonové zhlaví : 0,2*0,15*(9,35+9,3+7,3+8,7)</t>
  </si>
  <si>
    <t>976071111R00</t>
  </si>
  <si>
    <t>Vybourání kovových zábradlí a madel</t>
  </si>
  <si>
    <t>9,3+9,35+8,7+7,3</t>
  </si>
  <si>
    <t>976085311R00</t>
  </si>
  <si>
    <t>Vybourání kanal.rámů a poklopů plochy do 0,6 m2</t>
  </si>
  <si>
    <t>998331011R00</t>
  </si>
  <si>
    <t>Přesun hmot pro nádrže</t>
  </si>
  <si>
    <t>Přesun hmot</t>
  </si>
  <si>
    <t>POL7_</t>
  </si>
  <si>
    <t>733191918R00</t>
  </si>
  <si>
    <t>Zaslepení potrubí zkováním a zavařením DN 50</t>
  </si>
  <si>
    <t>998733201R00</t>
  </si>
  <si>
    <t>Přesun hmot pro rozvody potrubí, výšky do 6 m</t>
  </si>
  <si>
    <t>979086112R00</t>
  </si>
  <si>
    <t>Nakládání nebo překládání suti a vybouraných hmot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</si>
  <si>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</si>
  <si>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</si>
  <si>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</si>
  <si>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</si>
  <si>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</si>
  <si>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</si>
  <si>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979990001R00</t>
  </si>
  <si>
    <t>Poplatek za skládku stavební suti</t>
  </si>
  <si>
    <t>005121 R</t>
  </si>
  <si>
    <t>Zařízení staveniště</t>
  </si>
  <si>
    <t>Soubor</t>
  </si>
  <si>
    <t>Indiv</t>
  </si>
  <si>
    <t>VRN</t>
  </si>
  <si>
    <t>POL99_2</t>
  </si>
  <si>
    <t>SUM</t>
  </si>
  <si>
    <t>Poznámky uchazeče k zadání</t>
  </si>
  <si>
    <t>POPUZIV</t>
  </si>
  <si>
    <t>END</t>
  </si>
  <si>
    <t>1,0*8,6*7,3</t>
  </si>
  <si>
    <t>kamenivo : 1,8*8,6*7,4</t>
  </si>
  <si>
    <t>kamenivo : 1,8*8,6*7,4*1,8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</si>
</sst>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4" fontId="16" fillId="0" borderId="0" xfId="0" applyNumberFormat="1" applyFo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8" t="s">
        <v>24</v>
      </c>
      <c r="C2" s="79"/>
      <c r="D2" s="80" t="s">
        <v>43</v>
      </c>
      <c r="E2" s="235" t="s">
        <v>44</v>
      </c>
      <c r="F2" s="236"/>
      <c r="G2" s="236"/>
      <c r="H2" s="236"/>
      <c r="I2" s="236"/>
      <c r="J2" s="237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38" t="s">
        <v>46</v>
      </c>
      <c r="F3" s="239"/>
      <c r="G3" s="239"/>
      <c r="H3" s="239"/>
      <c r="I3" s="239"/>
      <c r="J3" s="240"/>
    </row>
    <row r="4" spans="1:15" ht="23.25" customHeight="1" x14ac:dyDescent="0.2">
      <c r="A4" s="76">
        <v>688</v>
      </c>
      <c r="B4" s="83" t="s">
        <v>48</v>
      </c>
      <c r="C4" s="84"/>
      <c r="D4" s="85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 t="s">
        <v>49</v>
      </c>
      <c r="E5" s="224"/>
      <c r="F5" s="224"/>
      <c r="G5" s="224"/>
      <c r="H5" s="18" t="s">
        <v>42</v>
      </c>
      <c r="I5" s="86" t="s">
        <v>53</v>
      </c>
      <c r="J5" s="8"/>
    </row>
    <row r="6" spans="1:15" ht="15.75" customHeight="1" x14ac:dyDescent="0.2">
      <c r="A6" s="2"/>
      <c r="B6" s="28"/>
      <c r="C6" s="55"/>
      <c r="D6" s="225" t="s">
        <v>50</v>
      </c>
      <c r="E6" s="226"/>
      <c r="F6" s="226"/>
      <c r="G6" s="226"/>
      <c r="H6" s="18" t="s">
        <v>36</v>
      </c>
      <c r="I6" s="86" t="s">
        <v>54</v>
      </c>
      <c r="J6" s="8"/>
    </row>
    <row r="7" spans="1:15" ht="15.75" customHeight="1" x14ac:dyDescent="0.2">
      <c r="A7" s="2"/>
      <c r="B7" s="29"/>
      <c r="C7" s="56"/>
      <c r="D7" s="77" t="s">
        <v>52</v>
      </c>
      <c r="E7" s="227" t="s">
        <v>51</v>
      </c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2"/>
      <c r="E11" s="242"/>
      <c r="F11" s="242"/>
      <c r="G11" s="242"/>
      <c r="H11" s="18" t="s">
        <v>42</v>
      </c>
      <c r="I11" s="88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f>SUMIF(F49:F55,A16,I49:I55)+SUMIF(F49:F55,"PSU",I49:I55)</f>
        <v>0</v>
      </c>
      <c r="J16" s="208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f>SUMIF(F49:F55,A17,I49:I55)</f>
        <v>0</v>
      </c>
      <c r="J17" s="208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f>SUMIF(F49:F55,A18,I49:I55)</f>
        <v>0</v>
      </c>
      <c r="J18" s="208"/>
    </row>
    <row r="19" spans="1:10" ht="23.25" customHeight="1" x14ac:dyDescent="0.2">
      <c r="A19" s="141" t="s">
        <v>73</v>
      </c>
      <c r="B19" s="38" t="s">
        <v>29</v>
      </c>
      <c r="C19" s="62"/>
      <c r="D19" s="63"/>
      <c r="E19" s="206"/>
      <c r="F19" s="207"/>
      <c r="G19" s="206"/>
      <c r="H19" s="207"/>
      <c r="I19" s="206">
        <f>SUMIF(F49:F55,A19,I49:I55)</f>
        <v>0</v>
      </c>
      <c r="J19" s="208"/>
    </row>
    <row r="20" spans="1:10" ht="23.25" customHeight="1" x14ac:dyDescent="0.2">
      <c r="A20" s="141" t="s">
        <v>74</v>
      </c>
      <c r="B20" s="38" t="s">
        <v>30</v>
      </c>
      <c r="C20" s="62"/>
      <c r="D20" s="63"/>
      <c r="E20" s="206"/>
      <c r="F20" s="207"/>
      <c r="G20" s="206"/>
      <c r="H20" s="207"/>
      <c r="I20" s="206">
        <f>SUMIF(F49:F55,A20,I49:I55)</f>
        <v>0</v>
      </c>
      <c r="J20" s="208"/>
    </row>
    <row r="21" spans="1:10" ht="23.25" customHeight="1" x14ac:dyDescent="0.2">
      <c r="A21" s="2"/>
      <c r="B21" s="48" t="s">
        <v>31</v>
      </c>
      <c r="C21" s="64"/>
      <c r="D21" s="65"/>
      <c r="E21" s="209"/>
      <c r="F21" s="245"/>
      <c r="G21" s="209"/>
      <c r="H21" s="245"/>
      <c r="I21" s="209">
        <f>SUM(I16:J20)</f>
        <v>0</v>
      </c>
      <c r="J21" s="21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2">
        <f>A23</f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2">
        <f>A25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4">
        <f>CenaCelkem-(ZakladDPHSni+DPHSni+ZakladDPHZakl+DPHZakl)</f>
        <v>0</v>
      </c>
      <c r="H27" s="234"/>
      <c r="I27" s="234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25</v>
      </c>
      <c r="C28" s="116"/>
      <c r="D28" s="116"/>
      <c r="E28" s="117"/>
      <c r="F28" s="118"/>
      <c r="G28" s="212">
        <f>ZakladDPHSniVypocet+ZakladDPHZaklVypocet</f>
        <v>0</v>
      </c>
      <c r="H28" s="212"/>
      <c r="I28" s="212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37</v>
      </c>
      <c r="C29" s="120"/>
      <c r="D29" s="120"/>
      <c r="E29" s="120"/>
      <c r="F29" s="121"/>
      <c r="G29" s="211">
        <f>IF(A29&gt;50, ROUNDUP(A27, 0), ROUNDDOWN(A27, 0))</f>
        <v>0</v>
      </c>
      <c r="H29" s="211"/>
      <c r="I29" s="211"/>
      <c r="J29" s="122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55</v>
      </c>
      <c r="C39" s="196"/>
      <c r="D39" s="196"/>
      <c r="E39" s="196"/>
      <c r="F39" s="102">
        <f>'01 2019_25 Pol'!AE61</f>
        <v>0</v>
      </c>
      <c r="G39" s="103">
        <f>'01 2019_25 Pol'!AF61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91">
        <v>2</v>
      </c>
      <c r="B40" s="106" t="s">
        <v>45</v>
      </c>
      <c r="C40" s="197" t="s">
        <v>46</v>
      </c>
      <c r="D40" s="197"/>
      <c r="E40" s="197"/>
      <c r="F40" s="107">
        <f>'01 2019_25 Pol'!AE61</f>
        <v>0</v>
      </c>
      <c r="G40" s="108">
        <f>'01 2019_25 Pol'!AF61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91">
        <v>3</v>
      </c>
      <c r="B41" s="110" t="s">
        <v>43</v>
      </c>
      <c r="C41" s="196" t="s">
        <v>44</v>
      </c>
      <c r="D41" s="196"/>
      <c r="E41" s="196"/>
      <c r="F41" s="111">
        <f>'01 2019_25 Pol'!AE61</f>
        <v>0</v>
      </c>
      <c r="G41" s="104">
        <f>'01 2019_25 Pol'!AF61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91"/>
      <c r="B42" s="198" t="s">
        <v>56</v>
      </c>
      <c r="C42" s="199"/>
      <c r="D42" s="199"/>
      <c r="E42" s="200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75" x14ac:dyDescent="0.25">
      <c r="B46" s="123" t="s">
        <v>58</v>
      </c>
    </row>
    <row r="48" spans="1:10" ht="25.5" customHeight="1" x14ac:dyDescent="0.2">
      <c r="A48" s="125"/>
      <c r="B48" s="128" t="s">
        <v>18</v>
      </c>
      <c r="C48" s="128" t="s">
        <v>6</v>
      </c>
      <c r="D48" s="129"/>
      <c r="E48" s="129"/>
      <c r="F48" s="130" t="s">
        <v>59</v>
      </c>
      <c r="G48" s="130"/>
      <c r="H48" s="130"/>
      <c r="I48" s="130" t="s">
        <v>31</v>
      </c>
      <c r="J48" s="130" t="s">
        <v>0</v>
      </c>
    </row>
    <row r="49" spans="1:10" ht="36.75" customHeight="1" x14ac:dyDescent="0.2">
      <c r="A49" s="126"/>
      <c r="B49" s="131" t="s">
        <v>60</v>
      </c>
      <c r="C49" s="194" t="s">
        <v>61</v>
      </c>
      <c r="D49" s="195"/>
      <c r="E49" s="195"/>
      <c r="F49" s="137" t="s">
        <v>26</v>
      </c>
      <c r="G49" s="138"/>
      <c r="H49" s="138"/>
      <c r="I49" s="138">
        <f>'01 2019_25 Pol'!G8</f>
        <v>0</v>
      </c>
      <c r="J49" s="135" t="str">
        <f>IF(I56=0,"",I49/I56*100)</f>
        <v/>
      </c>
    </row>
    <row r="50" spans="1:10" ht="36.75" customHeight="1" x14ac:dyDescent="0.2">
      <c r="A50" s="126"/>
      <c r="B50" s="131" t="s">
        <v>62</v>
      </c>
      <c r="C50" s="194" t="s">
        <v>63</v>
      </c>
      <c r="D50" s="195"/>
      <c r="E50" s="195"/>
      <c r="F50" s="137" t="s">
        <v>26</v>
      </c>
      <c r="G50" s="138"/>
      <c r="H50" s="138"/>
      <c r="I50" s="138">
        <f>'01 2019_25 Pol'!G33</f>
        <v>0</v>
      </c>
      <c r="J50" s="135" t="str">
        <f>IF(I56=0,"",I50/I56*100)</f>
        <v/>
      </c>
    </row>
    <row r="51" spans="1:10" ht="36.75" customHeight="1" x14ac:dyDescent="0.2">
      <c r="A51" s="126"/>
      <c r="B51" s="131" t="s">
        <v>64</v>
      </c>
      <c r="C51" s="194" t="s">
        <v>65</v>
      </c>
      <c r="D51" s="195"/>
      <c r="E51" s="195"/>
      <c r="F51" s="137" t="s">
        <v>26</v>
      </c>
      <c r="G51" s="138"/>
      <c r="H51" s="138"/>
      <c r="I51" s="138">
        <f>'01 2019_25 Pol'!G40</f>
        <v>0</v>
      </c>
      <c r="J51" s="135" t="str">
        <f>IF(I56=0,"",I51/I56*100)</f>
        <v/>
      </c>
    </row>
    <row r="52" spans="1:10" ht="36.75" customHeight="1" x14ac:dyDescent="0.2">
      <c r="A52" s="126"/>
      <c r="B52" s="131" t="s">
        <v>66</v>
      </c>
      <c r="C52" s="194" t="s">
        <v>67</v>
      </c>
      <c r="D52" s="195"/>
      <c r="E52" s="195"/>
      <c r="F52" s="137" t="s">
        <v>26</v>
      </c>
      <c r="G52" s="138"/>
      <c r="H52" s="138"/>
      <c r="I52" s="138">
        <f>'01 2019_25 Pol'!G48</f>
        <v>0</v>
      </c>
      <c r="J52" s="135" t="str">
        <f>IF(I56=0,"",I52/I56*100)</f>
        <v/>
      </c>
    </row>
    <row r="53" spans="1:10" ht="36.75" customHeight="1" x14ac:dyDescent="0.2">
      <c r="A53" s="126"/>
      <c r="B53" s="131" t="s">
        <v>68</v>
      </c>
      <c r="C53" s="194" t="s">
        <v>69</v>
      </c>
      <c r="D53" s="195"/>
      <c r="E53" s="195"/>
      <c r="F53" s="137" t="s">
        <v>27</v>
      </c>
      <c r="G53" s="138"/>
      <c r="H53" s="138"/>
      <c r="I53" s="138">
        <f>'01 2019_25 Pol'!G50</f>
        <v>0</v>
      </c>
      <c r="J53" s="135" t="str">
        <f>IF(I56=0,"",I53/I56*100)</f>
        <v/>
      </c>
    </row>
    <row r="54" spans="1:10" ht="36.75" customHeight="1" x14ac:dyDescent="0.2">
      <c r="A54" s="126"/>
      <c r="B54" s="131" t="s">
        <v>70</v>
      </c>
      <c r="C54" s="194" t="s">
        <v>71</v>
      </c>
      <c r="D54" s="195"/>
      <c r="E54" s="195"/>
      <c r="F54" s="137" t="s">
        <v>72</v>
      </c>
      <c r="G54" s="138"/>
      <c r="H54" s="138"/>
      <c r="I54" s="138">
        <f>'01 2019_25 Pol'!G53</f>
        <v>0</v>
      </c>
      <c r="J54" s="135" t="str">
        <f>IF(I56=0,"",I54/I56*100)</f>
        <v/>
      </c>
    </row>
    <row r="55" spans="1:10" ht="36.75" customHeight="1" x14ac:dyDescent="0.2">
      <c r="A55" s="126"/>
      <c r="B55" s="131" t="s">
        <v>73</v>
      </c>
      <c r="C55" s="194" t="s">
        <v>29</v>
      </c>
      <c r="D55" s="195"/>
      <c r="E55" s="195"/>
      <c r="F55" s="137" t="s">
        <v>73</v>
      </c>
      <c r="G55" s="138"/>
      <c r="H55" s="138"/>
      <c r="I55" s="138">
        <f>'01 2019_25 Pol'!G58</f>
        <v>0</v>
      </c>
      <c r="J55" s="135" t="str">
        <f>IF(I56=0,"",I55/I56*100)</f>
        <v/>
      </c>
    </row>
    <row r="56" spans="1:10" ht="25.5" customHeight="1" x14ac:dyDescent="0.2">
      <c r="A56" s="127"/>
      <c r="B56" s="132" t="s">
        <v>1</v>
      </c>
      <c r="C56" s="133"/>
      <c r="D56" s="134"/>
      <c r="E56" s="134"/>
      <c r="F56" s="139"/>
      <c r="G56" s="140"/>
      <c r="H56" s="140"/>
      <c r="I56" s="140">
        <f>SUM(I49:I55)</f>
        <v>0</v>
      </c>
      <c r="J56" s="136">
        <f>SUM(J49:J55)</f>
        <v>0</v>
      </c>
    </row>
    <row r="57" spans="1:10" x14ac:dyDescent="0.2">
      <c r="F57" s="89"/>
      <c r="G57" s="89"/>
      <c r="H57" s="89"/>
      <c r="I57" s="89"/>
      <c r="J57" s="90"/>
    </row>
    <row r="58" spans="1:10" x14ac:dyDescent="0.2">
      <c r="F58" s="89"/>
      <c r="G58" s="89"/>
      <c r="H58" s="89"/>
      <c r="I58" s="89"/>
      <c r="J58" s="90"/>
    </row>
    <row r="59" spans="1:10" x14ac:dyDescent="0.2">
      <c r="F59" s="89"/>
      <c r="G59" s="89"/>
      <c r="H59" s="89"/>
      <c r="I59" s="89"/>
      <c r="J59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10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="120" zoomScaleNormal="120" workbookViewId="0">
      <pane ySplit="7" topLeftCell="A44" activePane="bottomLeft" state="frozen"/>
      <selection pane="bottomLeft" activeCell="E58" sqref="E58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G1" t="s">
        <v>75</v>
      </c>
    </row>
    <row r="2" spans="1:60" ht="24.95" customHeight="1" x14ac:dyDescent="0.2">
      <c r="A2" s="142" t="s">
        <v>8</v>
      </c>
      <c r="B2" s="49" t="s">
        <v>43</v>
      </c>
      <c r="C2" s="251" t="s">
        <v>44</v>
      </c>
      <c r="D2" s="252"/>
      <c r="E2" s="252"/>
      <c r="F2" s="252"/>
      <c r="G2" s="253"/>
      <c r="AG2" t="s">
        <v>76</v>
      </c>
    </row>
    <row r="3" spans="1:60" ht="24.95" customHeight="1" x14ac:dyDescent="0.2">
      <c r="A3" s="142" t="s">
        <v>9</v>
      </c>
      <c r="B3" s="49" t="s">
        <v>45</v>
      </c>
      <c r="C3" s="251" t="s">
        <v>46</v>
      </c>
      <c r="D3" s="252"/>
      <c r="E3" s="252"/>
      <c r="F3" s="252"/>
      <c r="G3" s="253"/>
      <c r="AC3" s="124" t="s">
        <v>76</v>
      </c>
      <c r="AG3" t="s">
        <v>77</v>
      </c>
    </row>
    <row r="4" spans="1:60" ht="24.95" customHeight="1" x14ac:dyDescent="0.2">
      <c r="A4" s="143" t="s">
        <v>10</v>
      </c>
      <c r="B4" s="144" t="s">
        <v>43</v>
      </c>
      <c r="C4" s="254" t="s">
        <v>44</v>
      </c>
      <c r="D4" s="255"/>
      <c r="E4" s="255"/>
      <c r="F4" s="255"/>
      <c r="G4" s="256"/>
      <c r="AG4" t="s">
        <v>78</v>
      </c>
    </row>
    <row r="5" spans="1:60" x14ac:dyDescent="0.2">
      <c r="D5" s="10"/>
    </row>
    <row r="6" spans="1:60" ht="38.25" x14ac:dyDescent="0.2">
      <c r="A6" s="146" t="s">
        <v>79</v>
      </c>
      <c r="B6" s="148" t="s">
        <v>80</v>
      </c>
      <c r="C6" s="148" t="s">
        <v>81</v>
      </c>
      <c r="D6" s="147" t="s">
        <v>82</v>
      </c>
      <c r="E6" s="146" t="s">
        <v>83</v>
      </c>
      <c r="F6" s="145" t="s">
        <v>84</v>
      </c>
      <c r="G6" s="146" t="s">
        <v>31</v>
      </c>
      <c r="H6" s="149" t="s">
        <v>32</v>
      </c>
      <c r="I6" s="149" t="s">
        <v>85</v>
      </c>
      <c r="J6" s="149" t="s">
        <v>33</v>
      </c>
      <c r="K6" s="149" t="s">
        <v>86</v>
      </c>
      <c r="L6" s="149" t="s">
        <v>87</v>
      </c>
      <c r="M6" s="149" t="s">
        <v>88</v>
      </c>
      <c r="N6" s="149" t="s">
        <v>89</v>
      </c>
      <c r="O6" s="149" t="s">
        <v>90</v>
      </c>
      <c r="P6" s="149" t="s">
        <v>91</v>
      </c>
      <c r="Q6" s="149" t="s">
        <v>92</v>
      </c>
      <c r="R6" s="149" t="s">
        <v>93</v>
      </c>
      <c r="S6" s="149" t="s">
        <v>94</v>
      </c>
      <c r="T6" s="149" t="s">
        <v>95</v>
      </c>
      <c r="U6" s="149" t="s">
        <v>96</v>
      </c>
      <c r="V6" s="149" t="s">
        <v>97</v>
      </c>
      <c r="W6" s="149" t="s">
        <v>98</v>
      </c>
      <c r="X6" s="149" t="s">
        <v>99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5" t="s">
        <v>100</v>
      </c>
      <c r="B8" s="166" t="s">
        <v>60</v>
      </c>
      <c r="C8" s="185" t="s">
        <v>61</v>
      </c>
      <c r="D8" s="167"/>
      <c r="E8" s="168"/>
      <c r="F8" s="169"/>
      <c r="G8" s="170">
        <f>SUMIF(AG9:AG32,"&lt;&gt;NOR",G9:G32)</f>
        <v>0</v>
      </c>
      <c r="H8" s="164"/>
      <c r="I8" s="164">
        <f>SUM(I9:I32)</f>
        <v>0</v>
      </c>
      <c r="J8" s="164"/>
      <c r="K8" s="164">
        <f>SUM(K9:K32)</f>
        <v>0</v>
      </c>
      <c r="L8" s="164"/>
      <c r="M8" s="164">
        <f>SUM(M9:M32)</f>
        <v>0</v>
      </c>
      <c r="N8" s="164"/>
      <c r="O8" s="164">
        <f>SUM(O9:O32)</f>
        <v>206.19</v>
      </c>
      <c r="P8" s="164"/>
      <c r="Q8" s="164">
        <f>SUM(Q9:Q32)</f>
        <v>1.42</v>
      </c>
      <c r="R8" s="164"/>
      <c r="S8" s="164"/>
      <c r="T8" s="164"/>
      <c r="U8" s="164"/>
      <c r="V8" s="164">
        <f>SUM(V9:V32)</f>
        <v>50.46</v>
      </c>
      <c r="W8" s="164"/>
      <c r="X8" s="164"/>
      <c r="AG8" t="s">
        <v>101</v>
      </c>
    </row>
    <row r="9" spans="1:60" outlineLevel="1" x14ac:dyDescent="0.2">
      <c r="A9" s="171">
        <v>1</v>
      </c>
      <c r="B9" s="172" t="s">
        <v>102</v>
      </c>
      <c r="C9" s="186" t="s">
        <v>103</v>
      </c>
      <c r="D9" s="173" t="s">
        <v>104</v>
      </c>
      <c r="E9" s="174">
        <v>62.78</v>
      </c>
      <c r="F9" s="175"/>
      <c r="G9" s="176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0"/>
      <c r="S9" s="160" t="s">
        <v>105</v>
      </c>
      <c r="T9" s="160" t="s">
        <v>105</v>
      </c>
      <c r="U9" s="160">
        <v>0.17199999999999999</v>
      </c>
      <c r="V9" s="160">
        <f>ROUND(E9*U9,2)</f>
        <v>10.8</v>
      </c>
      <c r="W9" s="160"/>
      <c r="X9" s="160" t="s">
        <v>106</v>
      </c>
      <c r="Y9" s="150"/>
      <c r="Z9" s="150"/>
      <c r="AA9" s="150"/>
      <c r="AB9" s="150"/>
      <c r="AC9" s="150"/>
      <c r="AD9" s="150"/>
      <c r="AE9" s="150"/>
      <c r="AF9" s="150"/>
      <c r="AG9" s="150" t="s">
        <v>107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187" t="s">
        <v>108</v>
      </c>
      <c r="D10" s="162"/>
      <c r="E10" s="163">
        <v>62.78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109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7">
        <v>2</v>
      </c>
      <c r="B11" s="178" t="s">
        <v>110</v>
      </c>
      <c r="C11" s="188" t="s">
        <v>111</v>
      </c>
      <c r="D11" s="179" t="s">
        <v>104</v>
      </c>
      <c r="E11" s="180">
        <v>62.78</v>
      </c>
      <c r="F11" s="181"/>
      <c r="G11" s="182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21</v>
      </c>
      <c r="M11" s="160">
        <f>G11*(1+L11/100)</f>
        <v>0</v>
      </c>
      <c r="N11" s="160">
        <v>5.0000000000000002E-5</v>
      </c>
      <c r="O11" s="160">
        <f>ROUND(E11*N11,2)</f>
        <v>0</v>
      </c>
      <c r="P11" s="160">
        <v>0</v>
      </c>
      <c r="Q11" s="160">
        <f>ROUND(E11*P11,2)</f>
        <v>0</v>
      </c>
      <c r="R11" s="160"/>
      <c r="S11" s="160" t="s">
        <v>105</v>
      </c>
      <c r="T11" s="160" t="s">
        <v>105</v>
      </c>
      <c r="U11" s="160">
        <v>0.03</v>
      </c>
      <c r="V11" s="160">
        <f>ROUND(E11*U11,2)</f>
        <v>1.88</v>
      </c>
      <c r="W11" s="160"/>
      <c r="X11" s="160" t="s">
        <v>106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107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1">
        <v>3</v>
      </c>
      <c r="B12" s="172" t="s">
        <v>112</v>
      </c>
      <c r="C12" s="186" t="s">
        <v>113</v>
      </c>
      <c r="D12" s="173" t="s">
        <v>104</v>
      </c>
      <c r="E12" s="174">
        <v>4</v>
      </c>
      <c r="F12" s="175"/>
      <c r="G12" s="176">
        <f>ROUND(E12*F12,2)</f>
        <v>0</v>
      </c>
      <c r="H12" s="161"/>
      <c r="I12" s="160">
        <f>ROUND(E12*H12,2)</f>
        <v>0</v>
      </c>
      <c r="J12" s="161"/>
      <c r="K12" s="160">
        <f>ROUND(E12*J12,2)</f>
        <v>0</v>
      </c>
      <c r="L12" s="160">
        <v>21</v>
      </c>
      <c r="M12" s="160">
        <f>G12*(1+L12/100)</f>
        <v>0</v>
      </c>
      <c r="N12" s="160">
        <v>0</v>
      </c>
      <c r="O12" s="160">
        <f>ROUND(E12*N12,2)</f>
        <v>0</v>
      </c>
      <c r="P12" s="160">
        <v>0.35499999999999998</v>
      </c>
      <c r="Q12" s="160">
        <f>ROUND(E12*P12,2)</f>
        <v>1.42</v>
      </c>
      <c r="R12" s="160"/>
      <c r="S12" s="160" t="s">
        <v>105</v>
      </c>
      <c r="T12" s="160" t="s">
        <v>105</v>
      </c>
      <c r="U12" s="160">
        <v>6.2E-2</v>
      </c>
      <c r="V12" s="160">
        <f>ROUND(E12*U12,2)</f>
        <v>0.25</v>
      </c>
      <c r="W12" s="160"/>
      <c r="X12" s="160" t="s">
        <v>106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107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87" t="s">
        <v>114</v>
      </c>
      <c r="D13" s="162"/>
      <c r="E13" s="163">
        <v>4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0"/>
      <c r="Z13" s="150"/>
      <c r="AA13" s="150"/>
      <c r="AB13" s="150"/>
      <c r="AC13" s="150"/>
      <c r="AD13" s="150"/>
      <c r="AE13" s="150"/>
      <c r="AF13" s="150"/>
      <c r="AG13" s="150" t="s">
        <v>109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1">
        <v>4</v>
      </c>
      <c r="B14" s="172" t="s">
        <v>115</v>
      </c>
      <c r="C14" s="186" t="s">
        <v>116</v>
      </c>
      <c r="D14" s="173" t="s">
        <v>117</v>
      </c>
      <c r="E14" s="174">
        <v>15.066000000000001</v>
      </c>
      <c r="F14" s="175"/>
      <c r="G14" s="176">
        <f>ROUND(E14*F14,2)</f>
        <v>0</v>
      </c>
      <c r="H14" s="161"/>
      <c r="I14" s="160">
        <f>ROUND(E14*H14,2)</f>
        <v>0</v>
      </c>
      <c r="J14" s="161"/>
      <c r="K14" s="160">
        <f>ROUND(E14*J14,2)</f>
        <v>0</v>
      </c>
      <c r="L14" s="160">
        <v>21</v>
      </c>
      <c r="M14" s="160">
        <f>G14*(1+L14/100)</f>
        <v>0</v>
      </c>
      <c r="N14" s="160">
        <v>0</v>
      </c>
      <c r="O14" s="160">
        <f>ROUND(E14*N14,2)</f>
        <v>0</v>
      </c>
      <c r="P14" s="160">
        <v>0</v>
      </c>
      <c r="Q14" s="160">
        <f>ROUND(E14*P14,2)</f>
        <v>0</v>
      </c>
      <c r="R14" s="160"/>
      <c r="S14" s="160" t="s">
        <v>105</v>
      </c>
      <c r="T14" s="160" t="s">
        <v>105</v>
      </c>
      <c r="U14" s="160">
        <v>0.20300000000000001</v>
      </c>
      <c r="V14" s="160">
        <f>ROUND(E14*U14,2)</f>
        <v>3.06</v>
      </c>
      <c r="W14" s="160"/>
      <c r="X14" s="160" t="s">
        <v>106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107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87" t="s">
        <v>118</v>
      </c>
      <c r="D15" s="162"/>
      <c r="E15" s="163">
        <v>15.066000000000001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109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71">
        <v>5</v>
      </c>
      <c r="B16" s="172" t="s">
        <v>119</v>
      </c>
      <c r="C16" s="186" t="s">
        <v>120</v>
      </c>
      <c r="D16" s="173" t="s">
        <v>117</v>
      </c>
      <c r="E16" s="174">
        <v>15.066000000000001</v>
      </c>
      <c r="F16" s="175"/>
      <c r="G16" s="176">
        <f>ROUND(E16*F16,2)</f>
        <v>0</v>
      </c>
      <c r="H16" s="161"/>
      <c r="I16" s="160">
        <f>ROUND(E16*H16,2)</f>
        <v>0</v>
      </c>
      <c r="J16" s="161"/>
      <c r="K16" s="160">
        <f>ROUND(E16*J16,2)</f>
        <v>0</v>
      </c>
      <c r="L16" s="160">
        <v>21</v>
      </c>
      <c r="M16" s="160">
        <f>G16*(1+L16/100)</f>
        <v>0</v>
      </c>
      <c r="N16" s="160">
        <v>0</v>
      </c>
      <c r="O16" s="160">
        <f>ROUND(E16*N16,2)</f>
        <v>0</v>
      </c>
      <c r="P16" s="160">
        <v>0</v>
      </c>
      <c r="Q16" s="160">
        <f>ROUND(E16*P16,2)</f>
        <v>0</v>
      </c>
      <c r="R16" s="160"/>
      <c r="S16" s="160" t="s">
        <v>105</v>
      </c>
      <c r="T16" s="160" t="s">
        <v>105</v>
      </c>
      <c r="U16" s="160">
        <v>1.0999999999999999E-2</v>
      </c>
      <c r="V16" s="160">
        <f>ROUND(E16*U16,2)</f>
        <v>0.17</v>
      </c>
      <c r="W16" s="160"/>
      <c r="X16" s="160" t="s">
        <v>106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107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87" t="s">
        <v>121</v>
      </c>
      <c r="D17" s="162"/>
      <c r="E17" s="163">
        <v>15.066000000000001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0"/>
      <c r="Z17" s="150"/>
      <c r="AA17" s="150"/>
      <c r="AB17" s="150"/>
      <c r="AC17" s="150"/>
      <c r="AD17" s="150"/>
      <c r="AE17" s="150"/>
      <c r="AF17" s="150"/>
      <c r="AG17" s="150" t="s">
        <v>109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1">
        <v>6</v>
      </c>
      <c r="B18" s="172" t="s">
        <v>122</v>
      </c>
      <c r="C18" s="186" t="s">
        <v>123</v>
      </c>
      <c r="D18" s="173" t="s">
        <v>117</v>
      </c>
      <c r="E18" s="174">
        <v>75.33</v>
      </c>
      <c r="F18" s="175"/>
      <c r="G18" s="176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21</v>
      </c>
      <c r="M18" s="160">
        <f>G18*(1+L18/100)</f>
        <v>0</v>
      </c>
      <c r="N18" s="160">
        <v>0</v>
      </c>
      <c r="O18" s="160">
        <f>ROUND(E18*N18,2)</f>
        <v>0</v>
      </c>
      <c r="P18" s="160">
        <v>0</v>
      </c>
      <c r="Q18" s="160">
        <f>ROUND(E18*P18,2)</f>
        <v>0</v>
      </c>
      <c r="R18" s="160"/>
      <c r="S18" s="160" t="s">
        <v>105</v>
      </c>
      <c r="T18" s="160" t="s">
        <v>105</v>
      </c>
      <c r="U18" s="160">
        <v>0</v>
      </c>
      <c r="V18" s="160">
        <f>ROUND(E18*U18,2)</f>
        <v>0</v>
      </c>
      <c r="W18" s="160"/>
      <c r="X18" s="160" t="s">
        <v>106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107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87" t="s">
        <v>124</v>
      </c>
      <c r="D19" s="162"/>
      <c r="E19" s="163">
        <v>75.33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0"/>
      <c r="Z19" s="150"/>
      <c r="AA19" s="150"/>
      <c r="AB19" s="150"/>
      <c r="AC19" s="150"/>
      <c r="AD19" s="150"/>
      <c r="AE19" s="150"/>
      <c r="AF19" s="150"/>
      <c r="AG19" s="150" t="s">
        <v>109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1">
        <v>7</v>
      </c>
      <c r="B20" s="172" t="s">
        <v>125</v>
      </c>
      <c r="C20" s="186" t="s">
        <v>126</v>
      </c>
      <c r="D20" s="173" t="s">
        <v>117</v>
      </c>
      <c r="E20" s="174">
        <f>E21+E22</f>
        <v>129.61799999999999</v>
      </c>
      <c r="F20" s="175"/>
      <c r="G20" s="176">
        <f>ROUND(E20*F20,2)</f>
        <v>0</v>
      </c>
      <c r="H20" s="161"/>
      <c r="I20" s="160">
        <f>ROUND(E20*H20,2)</f>
        <v>0</v>
      </c>
      <c r="J20" s="161"/>
      <c r="K20" s="160">
        <f>ROUND(E20*J20,2)</f>
        <v>0</v>
      </c>
      <c r="L20" s="160">
        <v>21</v>
      </c>
      <c r="M20" s="160">
        <f>G20*(1+L20/100)</f>
        <v>0</v>
      </c>
      <c r="N20" s="160">
        <v>0</v>
      </c>
      <c r="O20" s="160">
        <f>ROUND(E20*N20,2)</f>
        <v>0</v>
      </c>
      <c r="P20" s="160">
        <v>0</v>
      </c>
      <c r="Q20" s="160">
        <f>ROUND(E20*P20,2)</f>
        <v>0</v>
      </c>
      <c r="R20" s="160"/>
      <c r="S20" s="160" t="s">
        <v>105</v>
      </c>
      <c r="T20" s="160" t="s">
        <v>105</v>
      </c>
      <c r="U20" s="160">
        <v>0.20200000000000001</v>
      </c>
      <c r="V20" s="160">
        <f>ROUND(E20*U20,2)</f>
        <v>26.18</v>
      </c>
      <c r="W20" s="160"/>
      <c r="X20" s="160" t="s">
        <v>106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107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87" t="s">
        <v>197</v>
      </c>
      <c r="D21" s="162"/>
      <c r="E21" s="163">
        <f>1.8*8.6*7.4</f>
        <v>114.55200000000001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0"/>
      <c r="Z21" s="150"/>
      <c r="AA21" s="150"/>
      <c r="AB21" s="150"/>
      <c r="AC21" s="150"/>
      <c r="AD21" s="150"/>
      <c r="AE21" s="150"/>
      <c r="AF21" s="150"/>
      <c r="AG21" s="150" t="s">
        <v>109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87" t="s">
        <v>118</v>
      </c>
      <c r="D22" s="162"/>
      <c r="E22" s="163">
        <v>15.066000000000001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/>
      <c r="AG22" s="150" t="s">
        <v>109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1">
        <v>8</v>
      </c>
      <c r="B23" s="172" t="s">
        <v>127</v>
      </c>
      <c r="C23" s="186" t="s">
        <v>128</v>
      </c>
      <c r="D23" s="173" t="s">
        <v>104</v>
      </c>
      <c r="E23" s="174">
        <v>75.33</v>
      </c>
      <c r="F23" s="175"/>
      <c r="G23" s="176">
        <f>ROUND(E23*F23,2)</f>
        <v>0</v>
      </c>
      <c r="H23" s="161"/>
      <c r="I23" s="160">
        <f>ROUND(E23*H23,2)</f>
        <v>0</v>
      </c>
      <c r="J23" s="161"/>
      <c r="K23" s="160">
        <f>ROUND(E23*J23,2)</f>
        <v>0</v>
      </c>
      <c r="L23" s="160">
        <v>21</v>
      </c>
      <c r="M23" s="160">
        <f>G23*(1+L23/100)</f>
        <v>0</v>
      </c>
      <c r="N23" s="160">
        <v>0</v>
      </c>
      <c r="O23" s="160">
        <f>ROUND(E23*N23,2)</f>
        <v>0</v>
      </c>
      <c r="P23" s="160">
        <v>0</v>
      </c>
      <c r="Q23" s="160">
        <f>ROUND(E23*P23,2)</f>
        <v>0</v>
      </c>
      <c r="R23" s="160"/>
      <c r="S23" s="160" t="s">
        <v>105</v>
      </c>
      <c r="T23" s="160" t="s">
        <v>105</v>
      </c>
      <c r="U23" s="160">
        <v>1.2999999999999999E-2</v>
      </c>
      <c r="V23" s="160">
        <f>ROUND(E23*U23,2)</f>
        <v>0.98</v>
      </c>
      <c r="W23" s="160"/>
      <c r="X23" s="160" t="s">
        <v>106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107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187" t="s">
        <v>129</v>
      </c>
      <c r="D24" s="162"/>
      <c r="E24" s="163">
        <v>75.33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0"/>
      <c r="Z24" s="150"/>
      <c r="AA24" s="150"/>
      <c r="AB24" s="150"/>
      <c r="AC24" s="150"/>
      <c r="AD24" s="150"/>
      <c r="AE24" s="150"/>
      <c r="AF24" s="150"/>
      <c r="AG24" s="150" t="s">
        <v>109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1">
        <v>9</v>
      </c>
      <c r="B25" s="172" t="s">
        <v>130</v>
      </c>
      <c r="C25" s="186" t="s">
        <v>131</v>
      </c>
      <c r="D25" s="173" t="s">
        <v>104</v>
      </c>
      <c r="E25" s="174">
        <v>79.33</v>
      </c>
      <c r="F25" s="175"/>
      <c r="G25" s="176">
        <f>ROUND(E25*F25,2)</f>
        <v>0</v>
      </c>
      <c r="H25" s="161"/>
      <c r="I25" s="160">
        <f>ROUND(E25*H25,2)</f>
        <v>0</v>
      </c>
      <c r="J25" s="161"/>
      <c r="K25" s="160">
        <f>ROUND(E25*J25,2)</f>
        <v>0</v>
      </c>
      <c r="L25" s="160">
        <v>21</v>
      </c>
      <c r="M25" s="160">
        <f>G25*(1+L25/100)</f>
        <v>0</v>
      </c>
      <c r="N25" s="160">
        <v>0</v>
      </c>
      <c r="O25" s="160">
        <f>ROUND(E25*N25,2)</f>
        <v>0</v>
      </c>
      <c r="P25" s="160">
        <v>0</v>
      </c>
      <c r="Q25" s="160">
        <f>ROUND(E25*P25,2)</f>
        <v>0</v>
      </c>
      <c r="R25" s="160"/>
      <c r="S25" s="160" t="s">
        <v>105</v>
      </c>
      <c r="T25" s="160" t="s">
        <v>105</v>
      </c>
      <c r="U25" s="160">
        <v>0.09</v>
      </c>
      <c r="V25" s="160">
        <f>ROUND(E25*U25,2)</f>
        <v>7.14</v>
      </c>
      <c r="W25" s="160"/>
      <c r="X25" s="160" t="s">
        <v>106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107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87" t="s">
        <v>132</v>
      </c>
      <c r="D26" s="162"/>
      <c r="E26" s="163">
        <v>75.33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109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87" t="s">
        <v>133</v>
      </c>
      <c r="D27" s="162"/>
      <c r="E27" s="163">
        <v>4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0"/>
      <c r="Z27" s="150"/>
      <c r="AA27" s="150"/>
      <c r="AB27" s="150"/>
      <c r="AC27" s="150"/>
      <c r="AD27" s="150"/>
      <c r="AE27" s="150"/>
      <c r="AF27" s="150"/>
      <c r="AG27" s="150" t="s">
        <v>109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1">
        <v>10</v>
      </c>
      <c r="B28" s="172" t="s">
        <v>134</v>
      </c>
      <c r="C28" s="186" t="s">
        <v>135</v>
      </c>
      <c r="D28" s="173" t="s">
        <v>104</v>
      </c>
      <c r="E28" s="174">
        <v>79.33</v>
      </c>
      <c r="F28" s="175"/>
      <c r="G28" s="176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21</v>
      </c>
      <c r="M28" s="160">
        <f>G28*(1+L28/100)</f>
        <v>0</v>
      </c>
      <c r="N28" s="160">
        <v>3.0000000000000001E-5</v>
      </c>
      <c r="O28" s="160">
        <f>ROUND(E28*N28,2)</f>
        <v>0</v>
      </c>
      <c r="P28" s="160">
        <v>0</v>
      </c>
      <c r="Q28" s="160">
        <f>ROUND(E28*P28,2)</f>
        <v>0</v>
      </c>
      <c r="R28" s="160"/>
      <c r="S28" s="160" t="s">
        <v>105</v>
      </c>
      <c r="T28" s="160" t="s">
        <v>136</v>
      </c>
      <c r="U28" s="160">
        <v>0</v>
      </c>
      <c r="V28" s="160">
        <f>ROUND(E28*U28,2)</f>
        <v>0</v>
      </c>
      <c r="W28" s="160"/>
      <c r="X28" s="160" t="s">
        <v>137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138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87" t="s">
        <v>132</v>
      </c>
      <c r="D29" s="162"/>
      <c r="E29" s="163">
        <v>75.33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/>
      <c r="AG29" s="150" t="s">
        <v>109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87" t="s">
        <v>133</v>
      </c>
      <c r="D30" s="162"/>
      <c r="E30" s="163">
        <v>4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109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2.5" outlineLevel="1" x14ac:dyDescent="0.2">
      <c r="A31" s="171">
        <v>11</v>
      </c>
      <c r="B31" s="172" t="s">
        <v>139</v>
      </c>
      <c r="C31" s="186" t="s">
        <v>140</v>
      </c>
      <c r="D31" s="173" t="s">
        <v>141</v>
      </c>
      <c r="E31" s="174">
        <f>E32</f>
        <v>206.1936</v>
      </c>
      <c r="F31" s="175"/>
      <c r="G31" s="176">
        <f>ROUND(E31*F31,2)</f>
        <v>0</v>
      </c>
      <c r="H31" s="161"/>
      <c r="I31" s="160">
        <f>ROUND(E31*H31,2)</f>
        <v>0</v>
      </c>
      <c r="J31" s="161"/>
      <c r="K31" s="160">
        <f>ROUND(E31*J31,2)</f>
        <v>0</v>
      </c>
      <c r="L31" s="160">
        <v>21</v>
      </c>
      <c r="M31" s="160">
        <f>G31*(1+L31/100)</f>
        <v>0</v>
      </c>
      <c r="N31" s="160">
        <v>1</v>
      </c>
      <c r="O31" s="160">
        <f>ROUND(E31*N31,2)</f>
        <v>206.19</v>
      </c>
      <c r="P31" s="160">
        <v>0</v>
      </c>
      <c r="Q31" s="160">
        <f>ROUND(E31*P31,2)</f>
        <v>0</v>
      </c>
      <c r="R31" s="160" t="s">
        <v>142</v>
      </c>
      <c r="S31" s="160" t="s">
        <v>105</v>
      </c>
      <c r="T31" s="160" t="s">
        <v>105</v>
      </c>
      <c r="U31" s="160">
        <v>0</v>
      </c>
      <c r="V31" s="160">
        <f>ROUND(E31*U31,2)</f>
        <v>0</v>
      </c>
      <c r="W31" s="160"/>
      <c r="X31" s="160" t="s">
        <v>143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144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87" t="s">
        <v>198</v>
      </c>
      <c r="D32" s="162"/>
      <c r="E32" s="163">
        <f>1.8*8.6*7.4*1.8</f>
        <v>206.1936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109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x14ac:dyDescent="0.2">
      <c r="A33" s="165" t="s">
        <v>100</v>
      </c>
      <c r="B33" s="166" t="s">
        <v>62</v>
      </c>
      <c r="C33" s="185" t="s">
        <v>63</v>
      </c>
      <c r="D33" s="167"/>
      <c r="E33" s="168"/>
      <c r="F33" s="169"/>
      <c r="G33" s="170">
        <f>SUMIF(AG34:AG39,"&lt;&gt;NOR",G34:G39)</f>
        <v>0</v>
      </c>
      <c r="H33" s="164"/>
      <c r="I33" s="164">
        <f>SUM(I34:I39)</f>
        <v>0</v>
      </c>
      <c r="J33" s="164"/>
      <c r="K33" s="164">
        <f>SUM(K34:K39)</f>
        <v>0</v>
      </c>
      <c r="L33" s="164"/>
      <c r="M33" s="164">
        <f>SUM(M34:M39)</f>
        <v>0</v>
      </c>
      <c r="N33" s="164"/>
      <c r="O33" s="164">
        <f>SUM(O34:O39)</f>
        <v>1.01</v>
      </c>
      <c r="P33" s="164"/>
      <c r="Q33" s="164">
        <f>SUM(Q34:Q39)</f>
        <v>113</v>
      </c>
      <c r="R33" s="164"/>
      <c r="S33" s="164"/>
      <c r="T33" s="164"/>
      <c r="U33" s="164"/>
      <c r="V33" s="164">
        <f>SUM(V34:V39)</f>
        <v>101.32</v>
      </c>
      <c r="W33" s="164"/>
      <c r="X33" s="164"/>
      <c r="AG33" t="s">
        <v>101</v>
      </c>
    </row>
    <row r="34" spans="1:60" outlineLevel="1" x14ac:dyDescent="0.2">
      <c r="A34" s="177">
        <v>12</v>
      </c>
      <c r="B34" s="178" t="s">
        <v>145</v>
      </c>
      <c r="C34" s="188" t="s">
        <v>146</v>
      </c>
      <c r="D34" s="179" t="s">
        <v>147</v>
      </c>
      <c r="E34" s="180">
        <v>1</v>
      </c>
      <c r="F34" s="181"/>
      <c r="G34" s="182">
        <f>ROUND(E34*F34,2)</f>
        <v>0</v>
      </c>
      <c r="H34" s="161"/>
      <c r="I34" s="160">
        <f>ROUND(E34*H34,2)</f>
        <v>0</v>
      </c>
      <c r="J34" s="161"/>
      <c r="K34" s="160">
        <f>ROUND(E34*J34,2)</f>
        <v>0</v>
      </c>
      <c r="L34" s="160">
        <v>21</v>
      </c>
      <c r="M34" s="160">
        <f>G34*(1+L34/100)</f>
        <v>0</v>
      </c>
      <c r="N34" s="160">
        <v>2.4639999999999999E-2</v>
      </c>
      <c r="O34" s="160">
        <f>ROUND(E34*N34,2)</f>
        <v>0.02</v>
      </c>
      <c r="P34" s="160">
        <v>0</v>
      </c>
      <c r="Q34" s="160">
        <f>ROUND(E34*P34,2)</f>
        <v>0</v>
      </c>
      <c r="R34" s="160"/>
      <c r="S34" s="160" t="s">
        <v>105</v>
      </c>
      <c r="T34" s="160" t="s">
        <v>105</v>
      </c>
      <c r="U34" s="160">
        <v>2.19</v>
      </c>
      <c r="V34" s="160">
        <f>ROUND(E34*U34,2)</f>
        <v>2.19</v>
      </c>
      <c r="W34" s="160"/>
      <c r="X34" s="160" t="s">
        <v>106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107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1">
        <v>13</v>
      </c>
      <c r="B35" s="172" t="s">
        <v>148</v>
      </c>
      <c r="C35" s="186" t="s">
        <v>149</v>
      </c>
      <c r="D35" s="173" t="s">
        <v>117</v>
      </c>
      <c r="E35" s="174">
        <f>E36</f>
        <v>62.779999999999994</v>
      </c>
      <c r="F35" s="175"/>
      <c r="G35" s="176">
        <f>ROUND(E35*F35,2)</f>
        <v>0</v>
      </c>
      <c r="H35" s="161"/>
      <c r="I35" s="160">
        <f>ROUND(E35*H35,2)</f>
        <v>0</v>
      </c>
      <c r="J35" s="161"/>
      <c r="K35" s="160">
        <f>ROUND(E35*J35,2)</f>
        <v>0</v>
      </c>
      <c r="L35" s="160">
        <v>21</v>
      </c>
      <c r="M35" s="160">
        <f>G35*(1+L35/100)</f>
        <v>0</v>
      </c>
      <c r="N35" s="160">
        <v>0</v>
      </c>
      <c r="O35" s="160">
        <f>ROUND(E35*N35,2)</f>
        <v>0</v>
      </c>
      <c r="P35" s="160">
        <v>1.8</v>
      </c>
      <c r="Q35" s="160">
        <f>ROUND(E35*P35,2)</f>
        <v>113</v>
      </c>
      <c r="R35" s="160"/>
      <c r="S35" s="160" t="s">
        <v>105</v>
      </c>
      <c r="T35" s="160" t="s">
        <v>105</v>
      </c>
      <c r="U35" s="160">
        <v>1.579</v>
      </c>
      <c r="V35" s="160">
        <f>ROUND(E35*U35,2)</f>
        <v>99.13</v>
      </c>
      <c r="W35" s="160"/>
      <c r="X35" s="160" t="s">
        <v>106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107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87" t="s">
        <v>196</v>
      </c>
      <c r="D36" s="162"/>
      <c r="E36" s="163">
        <f>1*8.6*7.3</f>
        <v>62.779999999999994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109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77">
        <v>14</v>
      </c>
      <c r="B37" s="178" t="s">
        <v>150</v>
      </c>
      <c r="C37" s="188" t="s">
        <v>151</v>
      </c>
      <c r="D37" s="179" t="s">
        <v>152</v>
      </c>
      <c r="E37" s="180">
        <v>1</v>
      </c>
      <c r="F37" s="181"/>
      <c r="G37" s="182">
        <f>ROUND(E37*F37,2)</f>
        <v>0</v>
      </c>
      <c r="H37" s="161"/>
      <c r="I37" s="160">
        <f>ROUND(E37*H37,2)</f>
        <v>0</v>
      </c>
      <c r="J37" s="161"/>
      <c r="K37" s="160">
        <f>ROUND(E37*J37,2)</f>
        <v>0</v>
      </c>
      <c r="L37" s="160">
        <v>21</v>
      </c>
      <c r="M37" s="160">
        <f>G37*(1+L37/100)</f>
        <v>0</v>
      </c>
      <c r="N37" s="160">
        <v>0.11</v>
      </c>
      <c r="O37" s="160">
        <f>ROUND(E37*N37,2)</f>
        <v>0.11</v>
      </c>
      <c r="P37" s="160">
        <v>0</v>
      </c>
      <c r="Q37" s="160">
        <f>ROUND(E37*P37,2)</f>
        <v>0</v>
      </c>
      <c r="R37" s="160" t="s">
        <v>142</v>
      </c>
      <c r="S37" s="160" t="s">
        <v>105</v>
      </c>
      <c r="T37" s="160" t="s">
        <v>105</v>
      </c>
      <c r="U37" s="160">
        <v>0</v>
      </c>
      <c r="V37" s="160">
        <f>ROUND(E37*U37,2)</f>
        <v>0</v>
      </c>
      <c r="W37" s="160"/>
      <c r="X37" s="160" t="s">
        <v>143</v>
      </c>
      <c r="Y37" s="150"/>
      <c r="Z37" s="150"/>
      <c r="AA37" s="150"/>
      <c r="AB37" s="150"/>
      <c r="AC37" s="150"/>
      <c r="AD37" s="150"/>
      <c r="AE37" s="150"/>
      <c r="AF37" s="150"/>
      <c r="AG37" s="150" t="s">
        <v>144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1" x14ac:dyDescent="0.2">
      <c r="A38" s="177">
        <v>15</v>
      </c>
      <c r="B38" s="178" t="s">
        <v>153</v>
      </c>
      <c r="C38" s="188" t="s">
        <v>154</v>
      </c>
      <c r="D38" s="179" t="s">
        <v>152</v>
      </c>
      <c r="E38" s="180">
        <v>1</v>
      </c>
      <c r="F38" s="181"/>
      <c r="G38" s="182">
        <f>ROUND(E38*F38,2)</f>
        <v>0</v>
      </c>
      <c r="H38" s="161"/>
      <c r="I38" s="160">
        <f>ROUND(E38*H38,2)</f>
        <v>0</v>
      </c>
      <c r="J38" s="161"/>
      <c r="K38" s="160">
        <f>ROUND(E38*J38,2)</f>
        <v>0</v>
      </c>
      <c r="L38" s="160">
        <v>21</v>
      </c>
      <c r="M38" s="160">
        <f>G38*(1+L38/100)</f>
        <v>0</v>
      </c>
      <c r="N38" s="160">
        <v>0.505</v>
      </c>
      <c r="O38" s="160">
        <f>ROUND(E38*N38,2)</f>
        <v>0.51</v>
      </c>
      <c r="P38" s="160">
        <v>0</v>
      </c>
      <c r="Q38" s="160">
        <f>ROUND(E38*P38,2)</f>
        <v>0</v>
      </c>
      <c r="R38" s="160" t="s">
        <v>142</v>
      </c>
      <c r="S38" s="160" t="s">
        <v>105</v>
      </c>
      <c r="T38" s="160" t="s">
        <v>105</v>
      </c>
      <c r="U38" s="160">
        <v>0</v>
      </c>
      <c r="V38" s="160">
        <f>ROUND(E38*U38,2)</f>
        <v>0</v>
      </c>
      <c r="W38" s="160"/>
      <c r="X38" s="160" t="s">
        <v>143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144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7">
        <v>16</v>
      </c>
      <c r="B39" s="178" t="s">
        <v>155</v>
      </c>
      <c r="C39" s="188" t="s">
        <v>156</v>
      </c>
      <c r="D39" s="179" t="s">
        <v>152</v>
      </c>
      <c r="E39" s="180">
        <v>1</v>
      </c>
      <c r="F39" s="181"/>
      <c r="G39" s="182">
        <f>ROUND(E39*F39,2)</f>
        <v>0</v>
      </c>
      <c r="H39" s="161"/>
      <c r="I39" s="160">
        <f>ROUND(E39*H39,2)</f>
        <v>0</v>
      </c>
      <c r="J39" s="161"/>
      <c r="K39" s="160">
        <f>ROUND(E39*J39,2)</f>
        <v>0</v>
      </c>
      <c r="L39" s="160">
        <v>21</v>
      </c>
      <c r="M39" s="160">
        <f>G39*(1+L39/100)</f>
        <v>0</v>
      </c>
      <c r="N39" s="160">
        <v>0.37</v>
      </c>
      <c r="O39" s="160">
        <f>ROUND(E39*N39,2)</f>
        <v>0.37</v>
      </c>
      <c r="P39" s="160">
        <v>0</v>
      </c>
      <c r="Q39" s="160">
        <f>ROUND(E39*P39,2)</f>
        <v>0</v>
      </c>
      <c r="R39" s="160" t="s">
        <v>142</v>
      </c>
      <c r="S39" s="160" t="s">
        <v>105</v>
      </c>
      <c r="T39" s="160" t="s">
        <v>105</v>
      </c>
      <c r="U39" s="160">
        <v>0</v>
      </c>
      <c r="V39" s="160">
        <f>ROUND(E39*U39,2)</f>
        <v>0</v>
      </c>
      <c r="W39" s="160"/>
      <c r="X39" s="160" t="s">
        <v>143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144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">
      <c r="A40" s="165" t="s">
        <v>100</v>
      </c>
      <c r="B40" s="166" t="s">
        <v>64</v>
      </c>
      <c r="C40" s="185" t="s">
        <v>65</v>
      </c>
      <c r="D40" s="167"/>
      <c r="E40" s="168"/>
      <c r="F40" s="169"/>
      <c r="G40" s="170">
        <f>SUMIF(AG41:AG47,"&lt;&gt;NOR",G41:G47)</f>
        <v>0</v>
      </c>
      <c r="H40" s="164"/>
      <c r="I40" s="164">
        <f>SUM(I41:I47)</f>
        <v>0</v>
      </c>
      <c r="J40" s="164"/>
      <c r="K40" s="164">
        <f>SUM(K41:K47)</f>
        <v>0</v>
      </c>
      <c r="L40" s="164"/>
      <c r="M40" s="164">
        <f>SUM(M41:M47)</f>
        <v>0</v>
      </c>
      <c r="N40" s="164"/>
      <c r="O40" s="164">
        <f>SUM(O41:O47)</f>
        <v>0</v>
      </c>
      <c r="P40" s="164"/>
      <c r="Q40" s="164">
        <f>SUM(Q41:Q47)</f>
        <v>9.0200000000000014</v>
      </c>
      <c r="R40" s="164"/>
      <c r="S40" s="164"/>
      <c r="T40" s="164"/>
      <c r="U40" s="164"/>
      <c r="V40" s="164">
        <f>SUM(V41:V47)</f>
        <v>33.58</v>
      </c>
      <c r="W40" s="164"/>
      <c r="X40" s="164"/>
      <c r="AG40" t="s">
        <v>101</v>
      </c>
    </row>
    <row r="41" spans="1:60" outlineLevel="1" x14ac:dyDescent="0.2">
      <c r="A41" s="171">
        <v>17</v>
      </c>
      <c r="B41" s="172" t="s">
        <v>157</v>
      </c>
      <c r="C41" s="186" t="s">
        <v>158</v>
      </c>
      <c r="D41" s="173" t="s">
        <v>117</v>
      </c>
      <c r="E41" s="174">
        <v>2.0790000000000002</v>
      </c>
      <c r="F41" s="175"/>
      <c r="G41" s="176">
        <f>ROUND(E41*F41,2)</f>
        <v>0</v>
      </c>
      <c r="H41" s="161"/>
      <c r="I41" s="160">
        <f>ROUND(E41*H41,2)</f>
        <v>0</v>
      </c>
      <c r="J41" s="161"/>
      <c r="K41" s="160">
        <f>ROUND(E41*J41,2)</f>
        <v>0</v>
      </c>
      <c r="L41" s="160">
        <v>21</v>
      </c>
      <c r="M41" s="160">
        <f>G41*(1+L41/100)</f>
        <v>0</v>
      </c>
      <c r="N41" s="160">
        <v>1.1199999999999999E-3</v>
      </c>
      <c r="O41" s="160">
        <f>ROUND(E41*N41,2)</f>
        <v>0</v>
      </c>
      <c r="P41" s="160">
        <v>2.5</v>
      </c>
      <c r="Q41" s="160">
        <f>ROUND(E41*P41,2)</f>
        <v>5.2</v>
      </c>
      <c r="R41" s="160"/>
      <c r="S41" s="160" t="s">
        <v>105</v>
      </c>
      <c r="T41" s="160" t="s">
        <v>105</v>
      </c>
      <c r="U41" s="160">
        <v>2.605</v>
      </c>
      <c r="V41" s="160">
        <f>ROUND(E41*U41,2)</f>
        <v>5.42</v>
      </c>
      <c r="W41" s="160"/>
      <c r="X41" s="160" t="s">
        <v>106</v>
      </c>
      <c r="Y41" s="150"/>
      <c r="Z41" s="150"/>
      <c r="AA41" s="150"/>
      <c r="AB41" s="150"/>
      <c r="AC41" s="150"/>
      <c r="AD41" s="150"/>
      <c r="AE41" s="150"/>
      <c r="AF41" s="150"/>
      <c r="AG41" s="150" t="s">
        <v>107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187" t="s">
        <v>159</v>
      </c>
      <c r="D42" s="162"/>
      <c r="E42" s="163">
        <v>2.0790000000000002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0"/>
      <c r="Z42" s="150"/>
      <c r="AA42" s="150"/>
      <c r="AB42" s="150"/>
      <c r="AC42" s="150"/>
      <c r="AD42" s="150"/>
      <c r="AE42" s="150"/>
      <c r="AF42" s="150"/>
      <c r="AG42" s="150" t="s">
        <v>109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71">
        <v>18</v>
      </c>
      <c r="B43" s="172" t="s">
        <v>160</v>
      </c>
      <c r="C43" s="186" t="s">
        <v>161</v>
      </c>
      <c r="D43" s="173" t="s">
        <v>117</v>
      </c>
      <c r="E43" s="174">
        <v>1.0395000000000001</v>
      </c>
      <c r="F43" s="175"/>
      <c r="G43" s="176">
        <f>ROUND(E43*F43,2)</f>
        <v>0</v>
      </c>
      <c r="H43" s="161"/>
      <c r="I43" s="160">
        <f>ROUND(E43*H43,2)</f>
        <v>0</v>
      </c>
      <c r="J43" s="161"/>
      <c r="K43" s="160">
        <f>ROUND(E43*J43,2)</f>
        <v>0</v>
      </c>
      <c r="L43" s="160">
        <v>21</v>
      </c>
      <c r="M43" s="160">
        <f>G43*(1+L43/100)</f>
        <v>0</v>
      </c>
      <c r="N43" s="160">
        <v>1.47E-3</v>
      </c>
      <c r="O43" s="160">
        <f>ROUND(E43*N43,2)</f>
        <v>0</v>
      </c>
      <c r="P43" s="160">
        <v>2.4</v>
      </c>
      <c r="Q43" s="160">
        <f>ROUND(E43*P43,2)</f>
        <v>2.4900000000000002</v>
      </c>
      <c r="R43" s="160"/>
      <c r="S43" s="160" t="s">
        <v>105</v>
      </c>
      <c r="T43" s="160" t="s">
        <v>105</v>
      </c>
      <c r="U43" s="160">
        <v>8.5</v>
      </c>
      <c r="V43" s="160">
        <f>ROUND(E43*U43,2)</f>
        <v>8.84</v>
      </c>
      <c r="W43" s="160"/>
      <c r="X43" s="160" t="s">
        <v>106</v>
      </c>
      <c r="Y43" s="150"/>
      <c r="Z43" s="150"/>
      <c r="AA43" s="150"/>
      <c r="AB43" s="150"/>
      <c r="AC43" s="150"/>
      <c r="AD43" s="150"/>
      <c r="AE43" s="150"/>
      <c r="AF43" s="150"/>
      <c r="AG43" s="150" t="s">
        <v>107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7"/>
      <c r="B44" s="158"/>
      <c r="C44" s="187" t="s">
        <v>162</v>
      </c>
      <c r="D44" s="162"/>
      <c r="E44" s="163">
        <v>1.0395000000000001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0"/>
      <c r="Z44" s="150"/>
      <c r="AA44" s="150"/>
      <c r="AB44" s="150"/>
      <c r="AC44" s="150"/>
      <c r="AD44" s="150"/>
      <c r="AE44" s="150"/>
      <c r="AF44" s="150"/>
      <c r="AG44" s="150" t="s">
        <v>109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71">
        <v>19</v>
      </c>
      <c r="B45" s="172" t="s">
        <v>163</v>
      </c>
      <c r="C45" s="186" t="s">
        <v>164</v>
      </c>
      <c r="D45" s="173" t="s">
        <v>147</v>
      </c>
      <c r="E45" s="174">
        <v>34.65</v>
      </c>
      <c r="F45" s="175"/>
      <c r="G45" s="176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21</v>
      </c>
      <c r="M45" s="160">
        <f>G45*(1+L45/100)</f>
        <v>0</v>
      </c>
      <c r="N45" s="160">
        <v>0</v>
      </c>
      <c r="O45" s="160">
        <f>ROUND(E45*N45,2)</f>
        <v>0</v>
      </c>
      <c r="P45" s="160">
        <v>3.6999999999999998E-2</v>
      </c>
      <c r="Q45" s="160">
        <f>ROUND(E45*P45,2)</f>
        <v>1.28</v>
      </c>
      <c r="R45" s="160"/>
      <c r="S45" s="160" t="s">
        <v>105</v>
      </c>
      <c r="T45" s="160" t="s">
        <v>105</v>
      </c>
      <c r="U45" s="160">
        <v>0.55000000000000004</v>
      </c>
      <c r="V45" s="160">
        <f>ROUND(E45*U45,2)</f>
        <v>19.059999999999999</v>
      </c>
      <c r="W45" s="160"/>
      <c r="X45" s="160" t="s">
        <v>106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107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87" t="s">
        <v>165</v>
      </c>
      <c r="D46" s="162"/>
      <c r="E46" s="163">
        <v>34.65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0"/>
      <c r="Z46" s="150"/>
      <c r="AA46" s="150"/>
      <c r="AB46" s="150"/>
      <c r="AC46" s="150"/>
      <c r="AD46" s="150"/>
      <c r="AE46" s="150"/>
      <c r="AF46" s="150"/>
      <c r="AG46" s="150" t="s">
        <v>109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77">
        <v>20</v>
      </c>
      <c r="B47" s="178" t="s">
        <v>166</v>
      </c>
      <c r="C47" s="188" t="s">
        <v>167</v>
      </c>
      <c r="D47" s="179" t="s">
        <v>152</v>
      </c>
      <c r="E47" s="180">
        <v>1</v>
      </c>
      <c r="F47" s="181"/>
      <c r="G47" s="182">
        <f>ROUND(E47*F47,2)</f>
        <v>0</v>
      </c>
      <c r="H47" s="161"/>
      <c r="I47" s="160">
        <f>ROUND(E47*H47,2)</f>
        <v>0</v>
      </c>
      <c r="J47" s="161"/>
      <c r="K47" s="160">
        <f>ROUND(E47*J47,2)</f>
        <v>0</v>
      </c>
      <c r="L47" s="160">
        <v>21</v>
      </c>
      <c r="M47" s="160">
        <f>G47*(1+L47/100)</f>
        <v>0</v>
      </c>
      <c r="N47" s="160">
        <v>0</v>
      </c>
      <c r="O47" s="160">
        <f>ROUND(E47*N47,2)</f>
        <v>0</v>
      </c>
      <c r="P47" s="160">
        <v>4.4999999999999998E-2</v>
      </c>
      <c r="Q47" s="160">
        <f>ROUND(E47*P47,2)</f>
        <v>0.05</v>
      </c>
      <c r="R47" s="160"/>
      <c r="S47" s="160" t="s">
        <v>105</v>
      </c>
      <c r="T47" s="160" t="s">
        <v>105</v>
      </c>
      <c r="U47" s="160">
        <v>0.26</v>
      </c>
      <c r="V47" s="160">
        <f>ROUND(E47*U47,2)</f>
        <v>0.26</v>
      </c>
      <c r="W47" s="160"/>
      <c r="X47" s="160" t="s">
        <v>106</v>
      </c>
      <c r="Y47" s="150"/>
      <c r="Z47" s="150"/>
      <c r="AA47" s="150"/>
      <c r="AB47" s="150"/>
      <c r="AC47" s="150"/>
      <c r="AD47" s="150"/>
      <c r="AE47" s="150"/>
      <c r="AF47" s="150"/>
      <c r="AG47" s="150" t="s">
        <v>107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">
      <c r="A48" s="165" t="s">
        <v>100</v>
      </c>
      <c r="B48" s="166" t="s">
        <v>66</v>
      </c>
      <c r="C48" s="185" t="s">
        <v>67</v>
      </c>
      <c r="D48" s="167"/>
      <c r="E48" s="168"/>
      <c r="F48" s="169"/>
      <c r="G48" s="170">
        <f>SUMIF(AG49:AG49,"&lt;&gt;NOR",G49:G49)</f>
        <v>0</v>
      </c>
      <c r="H48" s="164"/>
      <c r="I48" s="164">
        <f>SUM(I49:I49)</f>
        <v>0</v>
      </c>
      <c r="J48" s="164"/>
      <c r="K48" s="164">
        <f>SUM(K49:K49)</f>
        <v>0</v>
      </c>
      <c r="L48" s="164"/>
      <c r="M48" s="164">
        <f>SUM(M49:M49)</f>
        <v>0</v>
      </c>
      <c r="N48" s="164"/>
      <c r="O48" s="164">
        <f>SUM(O49:O49)</f>
        <v>0</v>
      </c>
      <c r="P48" s="164"/>
      <c r="Q48" s="164">
        <f>SUM(Q49:Q49)</f>
        <v>0</v>
      </c>
      <c r="R48" s="164"/>
      <c r="S48" s="164"/>
      <c r="T48" s="164"/>
      <c r="U48" s="164"/>
      <c r="V48" s="164">
        <f>SUM(V49:V49)</f>
        <v>79.78</v>
      </c>
      <c r="W48" s="164"/>
      <c r="X48" s="164"/>
      <c r="AG48" t="s">
        <v>101</v>
      </c>
    </row>
    <row r="49" spans="1:60" outlineLevel="1" x14ac:dyDescent="0.2">
      <c r="A49" s="177">
        <v>21</v>
      </c>
      <c r="B49" s="178" t="s">
        <v>168</v>
      </c>
      <c r="C49" s="188" t="s">
        <v>169</v>
      </c>
      <c r="D49" s="179" t="s">
        <v>141</v>
      </c>
      <c r="E49" s="180">
        <f>184.29984+22.9104</f>
        <v>207.21024</v>
      </c>
      <c r="F49" s="181"/>
      <c r="G49" s="182">
        <f>ROUND(E49*F49,2)</f>
        <v>0</v>
      </c>
      <c r="H49" s="161"/>
      <c r="I49" s="160">
        <f>ROUND(E49*H49,2)</f>
        <v>0</v>
      </c>
      <c r="J49" s="161"/>
      <c r="K49" s="160">
        <f>ROUND(E49*J49,2)</f>
        <v>0</v>
      </c>
      <c r="L49" s="160">
        <v>21</v>
      </c>
      <c r="M49" s="160">
        <f>G49*(1+L49/100)</f>
        <v>0</v>
      </c>
      <c r="N49" s="160">
        <v>0</v>
      </c>
      <c r="O49" s="160">
        <f>ROUND(E49*N49,2)</f>
        <v>0</v>
      </c>
      <c r="P49" s="160">
        <v>0</v>
      </c>
      <c r="Q49" s="160">
        <f>ROUND(E49*P49,2)</f>
        <v>0</v>
      </c>
      <c r="R49" s="160"/>
      <c r="S49" s="160" t="s">
        <v>105</v>
      </c>
      <c r="T49" s="160" t="s">
        <v>105</v>
      </c>
      <c r="U49" s="160">
        <v>0.38500000000000001</v>
      </c>
      <c r="V49" s="160">
        <f>ROUND(E49*U49,2)</f>
        <v>79.78</v>
      </c>
      <c r="W49" s="160"/>
      <c r="X49" s="160" t="s">
        <v>170</v>
      </c>
      <c r="Y49" s="150"/>
      <c r="Z49" s="150"/>
      <c r="AA49" s="271"/>
      <c r="AB49" s="150"/>
      <c r="AC49" s="150"/>
      <c r="AD49" s="150"/>
      <c r="AE49" s="150"/>
      <c r="AF49" s="150"/>
      <c r="AG49" s="150" t="s">
        <v>171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x14ac:dyDescent="0.2">
      <c r="A50" s="165" t="s">
        <v>100</v>
      </c>
      <c r="B50" s="166" t="s">
        <v>68</v>
      </c>
      <c r="C50" s="185" t="s">
        <v>69</v>
      </c>
      <c r="D50" s="167"/>
      <c r="E50" s="168"/>
      <c r="F50" s="169"/>
      <c r="G50" s="170">
        <f>SUMIF(AG51:AG52,"&lt;&gt;NOR",G51:G52)</f>
        <v>0</v>
      </c>
      <c r="H50" s="164"/>
      <c r="I50" s="164">
        <f>SUM(I51:I52)</f>
        <v>0</v>
      </c>
      <c r="J50" s="164"/>
      <c r="K50" s="164">
        <f>SUM(K51:K52)</f>
        <v>0</v>
      </c>
      <c r="L50" s="164"/>
      <c r="M50" s="164">
        <f>SUM(M51:M52)</f>
        <v>0</v>
      </c>
      <c r="N50" s="164"/>
      <c r="O50" s="164">
        <f>SUM(O51:O52)</f>
        <v>0</v>
      </c>
      <c r="P50" s="164"/>
      <c r="Q50" s="164">
        <f>SUM(Q51:Q52)</f>
        <v>0</v>
      </c>
      <c r="R50" s="164"/>
      <c r="S50" s="164"/>
      <c r="T50" s="164"/>
      <c r="U50" s="164"/>
      <c r="V50" s="164">
        <f>SUM(V51:V52)</f>
        <v>0.24</v>
      </c>
      <c r="W50" s="164"/>
      <c r="X50" s="164"/>
      <c r="AG50" t="s">
        <v>101</v>
      </c>
    </row>
    <row r="51" spans="1:60" outlineLevel="1" x14ac:dyDescent="0.2">
      <c r="A51" s="171">
        <v>22</v>
      </c>
      <c r="B51" s="172" t="s">
        <v>172</v>
      </c>
      <c r="C51" s="186" t="s">
        <v>173</v>
      </c>
      <c r="D51" s="173" t="s">
        <v>152</v>
      </c>
      <c r="E51" s="174">
        <v>1</v>
      </c>
      <c r="F51" s="175"/>
      <c r="G51" s="176">
        <f>ROUND(E51*F51,2)</f>
        <v>0</v>
      </c>
      <c r="H51" s="161"/>
      <c r="I51" s="160">
        <f>ROUND(E51*H51,2)</f>
        <v>0</v>
      </c>
      <c r="J51" s="161"/>
      <c r="K51" s="160">
        <f>ROUND(E51*J51,2)</f>
        <v>0</v>
      </c>
      <c r="L51" s="160">
        <v>21</v>
      </c>
      <c r="M51" s="160">
        <f>G51*(1+L51/100)</f>
        <v>0</v>
      </c>
      <c r="N51" s="160">
        <v>5.2999999999999998E-4</v>
      </c>
      <c r="O51" s="160">
        <f>ROUND(E51*N51,2)</f>
        <v>0</v>
      </c>
      <c r="P51" s="160">
        <v>0</v>
      </c>
      <c r="Q51" s="160">
        <f>ROUND(E51*P51,2)</f>
        <v>0</v>
      </c>
      <c r="R51" s="160"/>
      <c r="S51" s="160" t="s">
        <v>105</v>
      </c>
      <c r="T51" s="160" t="s">
        <v>105</v>
      </c>
      <c r="U51" s="160">
        <v>0.23699999999999999</v>
      </c>
      <c r="V51" s="160">
        <f>ROUND(E51*U51,2)</f>
        <v>0.24</v>
      </c>
      <c r="W51" s="160"/>
      <c r="X51" s="160" t="s">
        <v>106</v>
      </c>
      <c r="Y51" s="150"/>
      <c r="Z51" s="150"/>
      <c r="AA51" s="150"/>
      <c r="AB51" s="150"/>
      <c r="AC51" s="150"/>
      <c r="AD51" s="150"/>
      <c r="AE51" s="150"/>
      <c r="AF51" s="150"/>
      <c r="AG51" s="150" t="s">
        <v>107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>
        <v>23</v>
      </c>
      <c r="B52" s="158" t="s">
        <v>174</v>
      </c>
      <c r="C52" s="189" t="s">
        <v>175</v>
      </c>
      <c r="D52" s="159" t="s">
        <v>0</v>
      </c>
      <c r="E52" s="183"/>
      <c r="F52" s="161"/>
      <c r="G52" s="160">
        <f>ROUND(E52*F52,2)</f>
        <v>0</v>
      </c>
      <c r="H52" s="161"/>
      <c r="I52" s="160">
        <f>ROUND(E52*H52,2)</f>
        <v>0</v>
      </c>
      <c r="J52" s="161"/>
      <c r="K52" s="160">
        <f>ROUND(E52*J52,2)</f>
        <v>0</v>
      </c>
      <c r="L52" s="160">
        <v>21</v>
      </c>
      <c r="M52" s="160">
        <f>G52*(1+L52/100)</f>
        <v>0</v>
      </c>
      <c r="N52" s="160">
        <v>0</v>
      </c>
      <c r="O52" s="160">
        <f>ROUND(E52*N52,2)</f>
        <v>0</v>
      </c>
      <c r="P52" s="160">
        <v>0</v>
      </c>
      <c r="Q52" s="160">
        <f>ROUND(E52*P52,2)</f>
        <v>0</v>
      </c>
      <c r="R52" s="160"/>
      <c r="S52" s="160" t="s">
        <v>105</v>
      </c>
      <c r="T52" s="160" t="s">
        <v>105</v>
      </c>
      <c r="U52" s="160">
        <v>0</v>
      </c>
      <c r="V52" s="160">
        <f>ROUND(E52*U52,2)</f>
        <v>0</v>
      </c>
      <c r="W52" s="160"/>
      <c r="X52" s="160" t="s">
        <v>170</v>
      </c>
      <c r="Y52" s="150"/>
      <c r="Z52" s="150"/>
      <c r="AA52" s="150"/>
      <c r="AB52" s="150"/>
      <c r="AC52" s="150"/>
      <c r="AD52" s="150"/>
      <c r="AE52" s="150"/>
      <c r="AF52" s="150"/>
      <c r="AG52" s="150" t="s">
        <v>171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x14ac:dyDescent="0.2">
      <c r="A53" s="165" t="s">
        <v>100</v>
      </c>
      <c r="B53" s="166" t="s">
        <v>70</v>
      </c>
      <c r="C53" s="185" t="s">
        <v>71</v>
      </c>
      <c r="D53" s="167"/>
      <c r="E53" s="168"/>
      <c r="F53" s="169"/>
      <c r="G53" s="170">
        <f>SUMIF(AG54:AG57,"&lt;&gt;NOR",G54:G57)</f>
        <v>0</v>
      </c>
      <c r="H53" s="164"/>
      <c r="I53" s="164">
        <f>SUM(I54:I57)</f>
        <v>0</v>
      </c>
      <c r="J53" s="164"/>
      <c r="K53" s="164">
        <f>SUM(K54:K57)</f>
        <v>0</v>
      </c>
      <c r="L53" s="164"/>
      <c r="M53" s="164">
        <f>SUM(M54:M57)</f>
        <v>0</v>
      </c>
      <c r="N53" s="164"/>
      <c r="O53" s="164">
        <f>SUM(O54:O57)</f>
        <v>0</v>
      </c>
      <c r="P53" s="164"/>
      <c r="Q53" s="164">
        <f>SUM(Q54:Q57)</f>
        <v>0</v>
      </c>
      <c r="R53" s="164"/>
      <c r="S53" s="164"/>
      <c r="T53" s="164"/>
      <c r="U53" s="164"/>
      <c r="V53" s="164">
        <f>SUM(V54:V57)</f>
        <v>81.680000000000007</v>
      </c>
      <c r="W53" s="164"/>
      <c r="X53" s="164"/>
      <c r="AG53" t="s">
        <v>101</v>
      </c>
    </row>
    <row r="54" spans="1:60" outlineLevel="1" x14ac:dyDescent="0.2">
      <c r="A54" s="177">
        <v>24</v>
      </c>
      <c r="B54" s="178" t="s">
        <v>176</v>
      </c>
      <c r="C54" s="188" t="s">
        <v>177</v>
      </c>
      <c r="D54" s="179" t="s">
        <v>141</v>
      </c>
      <c r="E54" s="180">
        <f>21.73975+84.753</f>
        <v>106.49275</v>
      </c>
      <c r="F54" s="181"/>
      <c r="G54" s="182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21</v>
      </c>
      <c r="M54" s="160">
        <f>G54*(1+L54/100)</f>
        <v>0</v>
      </c>
      <c r="N54" s="160">
        <v>0</v>
      </c>
      <c r="O54" s="160">
        <f>ROUND(E54*N54,2)</f>
        <v>0</v>
      </c>
      <c r="P54" s="160">
        <v>0</v>
      </c>
      <c r="Q54" s="160">
        <f>ROUND(E54*P54,2)</f>
        <v>0</v>
      </c>
      <c r="R54" s="160"/>
      <c r="S54" s="160" t="s">
        <v>105</v>
      </c>
      <c r="T54" s="160" t="s">
        <v>105</v>
      </c>
      <c r="U54" s="160">
        <v>0.27700000000000002</v>
      </c>
      <c r="V54" s="160">
        <f>ROUND(E54*U54,2)</f>
        <v>29.5</v>
      </c>
      <c r="W54" s="160"/>
      <c r="X54" s="160" t="s">
        <v>178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179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77">
        <v>25</v>
      </c>
      <c r="B55" s="178" t="s">
        <v>180</v>
      </c>
      <c r="C55" s="188" t="s">
        <v>181</v>
      </c>
      <c r="D55" s="179" t="s">
        <v>141</v>
      </c>
      <c r="E55" s="180">
        <f>E54</f>
        <v>106.49275</v>
      </c>
      <c r="F55" s="181"/>
      <c r="G55" s="182">
        <f>ROUND(E55*F55,2)</f>
        <v>0</v>
      </c>
      <c r="H55" s="161"/>
      <c r="I55" s="160">
        <f>ROUND(E55*H55,2)</f>
        <v>0</v>
      </c>
      <c r="J55" s="161"/>
      <c r="K55" s="160">
        <f>ROUND(E55*J55,2)</f>
        <v>0</v>
      </c>
      <c r="L55" s="160">
        <v>21</v>
      </c>
      <c r="M55" s="160">
        <f>G55*(1+L55/100)</f>
        <v>0</v>
      </c>
      <c r="N55" s="160">
        <v>0</v>
      </c>
      <c r="O55" s="160">
        <f>ROUND(E55*N55,2)</f>
        <v>0</v>
      </c>
      <c r="P55" s="160">
        <v>0</v>
      </c>
      <c r="Q55" s="160">
        <f>ROUND(E55*P55,2)</f>
        <v>0</v>
      </c>
      <c r="R55" s="160"/>
      <c r="S55" s="160" t="s">
        <v>105</v>
      </c>
      <c r="T55" s="160" t="s">
        <v>105</v>
      </c>
      <c r="U55" s="160">
        <v>0.49</v>
      </c>
      <c r="V55" s="160">
        <f>ROUND(E55*U55,2)</f>
        <v>52.18</v>
      </c>
      <c r="W55" s="160"/>
      <c r="X55" s="160" t="s">
        <v>178</v>
      </c>
      <c r="Y55" s="150"/>
      <c r="Z55" s="150"/>
      <c r="AA55" s="150"/>
      <c r="AB55" s="150"/>
      <c r="AC55" s="150"/>
      <c r="AD55" s="150"/>
      <c r="AE55" s="150"/>
      <c r="AF55" s="150"/>
      <c r="AG55" s="150" t="s">
        <v>179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77">
        <v>26</v>
      </c>
      <c r="B56" s="178" t="s">
        <v>182</v>
      </c>
      <c r="C56" s="188" t="s">
        <v>183</v>
      </c>
      <c r="D56" s="179" t="s">
        <v>141</v>
      </c>
      <c r="E56" s="180">
        <f>E55*14</f>
        <v>1490.8985</v>
      </c>
      <c r="F56" s="181"/>
      <c r="G56" s="182">
        <f>ROUND(E56*F56,2)</f>
        <v>0</v>
      </c>
      <c r="H56" s="161"/>
      <c r="I56" s="160">
        <f>ROUND(E56*H56,2)</f>
        <v>0</v>
      </c>
      <c r="J56" s="161"/>
      <c r="K56" s="160">
        <f>ROUND(E56*J56,2)</f>
        <v>0</v>
      </c>
      <c r="L56" s="160">
        <v>21</v>
      </c>
      <c r="M56" s="160">
        <f>G56*(1+L56/100)</f>
        <v>0</v>
      </c>
      <c r="N56" s="160">
        <v>0</v>
      </c>
      <c r="O56" s="160">
        <f>ROUND(E56*N56,2)</f>
        <v>0</v>
      </c>
      <c r="P56" s="160">
        <v>0</v>
      </c>
      <c r="Q56" s="160">
        <f>ROUND(E56*P56,2)</f>
        <v>0</v>
      </c>
      <c r="R56" s="160"/>
      <c r="S56" s="160" t="s">
        <v>105</v>
      </c>
      <c r="T56" s="160" t="s">
        <v>105</v>
      </c>
      <c r="U56" s="160">
        <v>0</v>
      </c>
      <c r="V56" s="160">
        <f>ROUND(E56*U56,2)</f>
        <v>0</v>
      </c>
      <c r="W56" s="160"/>
      <c r="X56" s="160" t="s">
        <v>178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179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7">
        <v>27</v>
      </c>
      <c r="B57" s="178" t="s">
        <v>184</v>
      </c>
      <c r="C57" s="188" t="s">
        <v>185</v>
      </c>
      <c r="D57" s="179" t="s">
        <v>141</v>
      </c>
      <c r="E57" s="180">
        <f>E55</f>
        <v>106.49275</v>
      </c>
      <c r="F57" s="181"/>
      <c r="G57" s="182">
        <f>ROUND(E57*F57,2)</f>
        <v>0</v>
      </c>
      <c r="H57" s="161"/>
      <c r="I57" s="160">
        <f>ROUND(E57*H57,2)</f>
        <v>0</v>
      </c>
      <c r="J57" s="161"/>
      <c r="K57" s="160">
        <f>ROUND(E57*J57,2)</f>
        <v>0</v>
      </c>
      <c r="L57" s="160">
        <v>21</v>
      </c>
      <c r="M57" s="160">
        <f>G57*(1+L57/100)</f>
        <v>0</v>
      </c>
      <c r="N57" s="160">
        <v>0</v>
      </c>
      <c r="O57" s="160">
        <f>ROUND(E57*N57,2)</f>
        <v>0</v>
      </c>
      <c r="P57" s="160">
        <v>0</v>
      </c>
      <c r="Q57" s="160">
        <f>ROUND(E57*P57,2)</f>
        <v>0</v>
      </c>
      <c r="R57" s="160"/>
      <c r="S57" s="160" t="s">
        <v>105</v>
      </c>
      <c r="T57" s="160" t="s">
        <v>105</v>
      </c>
      <c r="U57" s="160">
        <v>0</v>
      </c>
      <c r="V57" s="160">
        <f>ROUND(E57*U57,2)</f>
        <v>0</v>
      </c>
      <c r="W57" s="160"/>
      <c r="X57" s="160" t="s">
        <v>178</v>
      </c>
      <c r="Y57" s="150"/>
      <c r="Z57" s="150"/>
      <c r="AA57" s="150"/>
      <c r="AB57" s="150"/>
      <c r="AC57" s="150"/>
      <c r="AD57" s="150"/>
      <c r="AE57" s="150"/>
      <c r="AF57" s="150"/>
      <c r="AG57" s="150" t="s">
        <v>179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x14ac:dyDescent="0.2">
      <c r="A58" s="165" t="s">
        <v>100</v>
      </c>
      <c r="B58" s="166" t="s">
        <v>73</v>
      </c>
      <c r="C58" s="185" t="s">
        <v>29</v>
      </c>
      <c r="D58" s="167"/>
      <c r="E58" s="168"/>
      <c r="F58" s="169"/>
      <c r="G58" s="170">
        <f>SUMIF(AG59:AG59,"&lt;&gt;NOR",G59:G59)</f>
        <v>0</v>
      </c>
      <c r="H58" s="164"/>
      <c r="I58" s="164">
        <f>SUM(I59:I59)</f>
        <v>0</v>
      </c>
      <c r="J58" s="164"/>
      <c r="K58" s="164">
        <f>SUM(K59:K59)</f>
        <v>0</v>
      </c>
      <c r="L58" s="164"/>
      <c r="M58" s="164">
        <f>SUM(M59:M59)</f>
        <v>0</v>
      </c>
      <c r="N58" s="164"/>
      <c r="O58" s="164">
        <f>SUM(O59:O59)</f>
        <v>0</v>
      </c>
      <c r="P58" s="164"/>
      <c r="Q58" s="164">
        <f>SUM(Q59:Q59)</f>
        <v>0</v>
      </c>
      <c r="R58" s="164"/>
      <c r="S58" s="164"/>
      <c r="T58" s="164"/>
      <c r="U58" s="164"/>
      <c r="V58" s="164">
        <f>SUM(V59:V59)</f>
        <v>0</v>
      </c>
      <c r="W58" s="164"/>
      <c r="X58" s="164"/>
      <c r="AG58" t="s">
        <v>101</v>
      </c>
    </row>
    <row r="59" spans="1:60" outlineLevel="1" x14ac:dyDescent="0.2">
      <c r="A59" s="171">
        <v>28</v>
      </c>
      <c r="B59" s="172" t="s">
        <v>186</v>
      </c>
      <c r="C59" s="186" t="s">
        <v>187</v>
      </c>
      <c r="D59" s="173" t="s">
        <v>188</v>
      </c>
      <c r="E59" s="174">
        <v>1</v>
      </c>
      <c r="F59" s="175"/>
      <c r="G59" s="176">
        <f>ROUND(E59*F59,2)</f>
        <v>0</v>
      </c>
      <c r="H59" s="161"/>
      <c r="I59" s="160">
        <f>ROUND(E59*H59,2)</f>
        <v>0</v>
      </c>
      <c r="J59" s="161"/>
      <c r="K59" s="160">
        <f>ROUND(E59*J59,2)</f>
        <v>0</v>
      </c>
      <c r="L59" s="160">
        <v>21</v>
      </c>
      <c r="M59" s="160">
        <f>G59*(1+L59/100)</f>
        <v>0</v>
      </c>
      <c r="N59" s="160">
        <v>0</v>
      </c>
      <c r="O59" s="160">
        <f>ROUND(E59*N59,2)</f>
        <v>0</v>
      </c>
      <c r="P59" s="160">
        <v>0</v>
      </c>
      <c r="Q59" s="160">
        <f>ROUND(E59*P59,2)</f>
        <v>0</v>
      </c>
      <c r="R59" s="160"/>
      <c r="S59" s="160" t="s">
        <v>105</v>
      </c>
      <c r="T59" s="160" t="s">
        <v>189</v>
      </c>
      <c r="U59" s="160">
        <v>0</v>
      </c>
      <c r="V59" s="160">
        <f>ROUND(E59*U59,2)</f>
        <v>0</v>
      </c>
      <c r="W59" s="160"/>
      <c r="X59" s="160" t="s">
        <v>190</v>
      </c>
      <c r="Y59" s="150"/>
      <c r="Z59" s="150"/>
      <c r="AA59" s="150"/>
      <c r="AB59" s="150"/>
      <c r="AC59" s="150"/>
      <c r="AD59" s="150"/>
      <c r="AE59" s="150"/>
      <c r="AF59" s="150"/>
      <c r="AG59" s="150" t="s">
        <v>191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x14ac:dyDescent="0.2">
      <c r="A60" s="3"/>
      <c r="B60" s="4"/>
      <c r="C60" s="190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AE60">
        <v>15</v>
      </c>
      <c r="AF60">
        <v>21</v>
      </c>
      <c r="AG60" t="s">
        <v>87</v>
      </c>
    </row>
    <row r="61" spans="1:60" x14ac:dyDescent="0.2">
      <c r="A61" s="153"/>
      <c r="B61" s="154" t="s">
        <v>31</v>
      </c>
      <c r="C61" s="191"/>
      <c r="D61" s="155"/>
      <c r="E61" s="156"/>
      <c r="F61" s="156"/>
      <c r="G61" s="184">
        <f>G8+G33+G40+G48+G50+G53+G58</f>
        <v>0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AE61">
        <f>SUMIF(L7:L59,AE60,G7:G59)</f>
        <v>0</v>
      </c>
      <c r="AF61">
        <f>SUMIF(L7:L59,AF60,G7:G59)</f>
        <v>0</v>
      </c>
      <c r="AG61" t="s">
        <v>192</v>
      </c>
    </row>
    <row r="62" spans="1:60" x14ac:dyDescent="0.2">
      <c r="A62" s="3"/>
      <c r="B62" s="4"/>
      <c r="C62" s="190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">
      <c r="A63" s="3"/>
      <c r="B63" s="4"/>
      <c r="C63" s="190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A64" s="257" t="s">
        <v>193</v>
      </c>
      <c r="B64" s="257"/>
      <c r="C64" s="258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259"/>
      <c r="B65" s="260"/>
      <c r="C65" s="261"/>
      <c r="D65" s="260"/>
      <c r="E65" s="260"/>
      <c r="F65" s="260"/>
      <c r="G65" s="262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G65" t="s">
        <v>194</v>
      </c>
    </row>
    <row r="66" spans="1:33" x14ac:dyDescent="0.2">
      <c r="A66" s="263"/>
      <c r="B66" s="264"/>
      <c r="C66" s="265"/>
      <c r="D66" s="264"/>
      <c r="E66" s="264"/>
      <c r="F66" s="264"/>
      <c r="G66" s="266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263"/>
      <c r="B67" s="264"/>
      <c r="C67" s="265"/>
      <c r="D67" s="264"/>
      <c r="E67" s="264"/>
      <c r="F67" s="264"/>
      <c r="G67" s="266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63"/>
      <c r="B68" s="264"/>
      <c r="C68" s="265"/>
      <c r="D68" s="264"/>
      <c r="E68" s="264"/>
      <c r="F68" s="264"/>
      <c r="G68" s="266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67"/>
      <c r="B69" s="268"/>
      <c r="C69" s="269"/>
      <c r="D69" s="268"/>
      <c r="E69" s="268"/>
      <c r="F69" s="268"/>
      <c r="G69" s="270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3"/>
      <c r="B70" s="4"/>
      <c r="C70" s="190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C71" s="192"/>
      <c r="D71" s="10"/>
      <c r="AG71" t="s">
        <v>195</v>
      </c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65:G69"/>
    <mergeCell ref="A1:G1"/>
    <mergeCell ref="C2:G2"/>
    <mergeCell ref="C3:G3"/>
    <mergeCell ref="C4:G4"/>
    <mergeCell ref="A64:C6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2019_25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2019_25 Pol'!Názvy_tisku</vt:lpstr>
      <vt:lpstr>oadresa</vt:lpstr>
      <vt:lpstr>Stavba!Objednatel</vt:lpstr>
      <vt:lpstr>Stavba!Objekt</vt:lpstr>
      <vt:lpstr>'01 2019_25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Moltaš Martin</cp:lastModifiedBy>
  <cp:lastPrinted>2019-10-23T07:07:49Z</cp:lastPrinted>
  <dcterms:created xsi:type="dcterms:W3CDTF">2009-04-08T07:15:50Z</dcterms:created>
  <dcterms:modified xsi:type="dcterms:W3CDTF">2019-10-23T08:09:58Z</dcterms:modified>
</cp:coreProperties>
</file>