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xr:revisionPtr revIDLastSave="0" documentId="13_ncr:1_{C1245001-8D62-4FCB-AEB8-53CC062BB09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01-2019 - Oprava vstupníh..." sheetId="2" r:id="rId2"/>
  </sheets>
  <definedNames>
    <definedName name="_xlnm._FilterDatabase" localSheetId="1" hidden="1">'01-2019 - Oprava vstupníh...'!$C$136:$K$316</definedName>
    <definedName name="_xlnm.Print_Titles" localSheetId="1">'01-2019 - Oprava vstupníh...'!$136:$136</definedName>
    <definedName name="_xlnm.Print_Titles" localSheetId="0">'Rekapitulace stavby'!$92:$92</definedName>
    <definedName name="_xlnm.Print_Area" localSheetId="1">'01-2019 - Oprava vstupníh...'!$C$4:$J$76,'01-2019 - Oprava vstupníh...'!$C$82:$J$118,'01-2019 - Oprava vstupníh...'!$C$124:$K$316</definedName>
    <definedName name="_xlnm.Print_Area" localSheetId="0">'Rekapitulace stavby'!$D$4:$AO$76,'Rekapitulace stavby'!$C$82:$AQ$96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316" i="2"/>
  <c r="BH316" i="2"/>
  <c r="BG316" i="2"/>
  <c r="BF316" i="2"/>
  <c r="T316" i="2"/>
  <c r="T315" i="2" s="1"/>
  <c r="R316" i="2"/>
  <c r="R315" i="2" s="1"/>
  <c r="P316" i="2"/>
  <c r="P315" i="2" s="1"/>
  <c r="BK316" i="2"/>
  <c r="BK315" i="2" s="1"/>
  <c r="J315" i="2"/>
  <c r="J117" i="2" s="1"/>
  <c r="J316" i="2"/>
  <c r="BE316" i="2"/>
  <c r="BI314" i="2"/>
  <c r="BH314" i="2"/>
  <c r="BG314" i="2"/>
  <c r="BF314" i="2"/>
  <c r="T314" i="2"/>
  <c r="T313" i="2" s="1"/>
  <c r="R314" i="2"/>
  <c r="R313" i="2" s="1"/>
  <c r="P314" i="2"/>
  <c r="P313" i="2" s="1"/>
  <c r="BK314" i="2"/>
  <c r="BK313" i="2" s="1"/>
  <c r="J313" i="2" s="1"/>
  <c r="J116" i="2" s="1"/>
  <c r="J314" i="2"/>
  <c r="BE314" i="2"/>
  <c r="BI312" i="2"/>
  <c r="BH312" i="2"/>
  <c r="BG312" i="2"/>
  <c r="BF312" i="2"/>
  <c r="T312" i="2"/>
  <c r="R312" i="2"/>
  <c r="P312" i="2"/>
  <c r="BK312" i="2"/>
  <c r="J312" i="2"/>
  <c r="BE312" i="2" s="1"/>
  <c r="BI311" i="2"/>
  <c r="BH311" i="2"/>
  <c r="BG311" i="2"/>
  <c r="BF311" i="2"/>
  <c r="T311" i="2"/>
  <c r="R311" i="2"/>
  <c r="R310" i="2" s="1"/>
  <c r="P311" i="2"/>
  <c r="BK311" i="2"/>
  <c r="BK310" i="2" s="1"/>
  <c r="J310" i="2" s="1"/>
  <c r="J115" i="2" s="1"/>
  <c r="J311" i="2"/>
  <c r="BE311" i="2" s="1"/>
  <c r="BI309" i="2"/>
  <c r="BH309" i="2"/>
  <c r="BG309" i="2"/>
  <c r="BF309" i="2"/>
  <c r="T309" i="2"/>
  <c r="T308" i="2" s="1"/>
  <c r="R309" i="2"/>
  <c r="R308" i="2"/>
  <c r="P309" i="2"/>
  <c r="P308" i="2" s="1"/>
  <c r="BK309" i="2"/>
  <c r="BK308" i="2"/>
  <c r="J308" i="2" s="1"/>
  <c r="BK307" i="2"/>
  <c r="J307" i="2" s="1"/>
  <c r="J113" i="2" s="1"/>
  <c r="J309" i="2"/>
  <c r="BE309" i="2" s="1"/>
  <c r="J114" i="2"/>
  <c r="BI306" i="2"/>
  <c r="BH306" i="2"/>
  <c r="BG306" i="2"/>
  <c r="BF306" i="2"/>
  <c r="T306" i="2"/>
  <c r="R306" i="2"/>
  <c r="P306" i="2"/>
  <c r="BK306" i="2"/>
  <c r="J306" i="2"/>
  <c r="BE306" i="2" s="1"/>
  <c r="BI299" i="2"/>
  <c r="BH299" i="2"/>
  <c r="BG299" i="2"/>
  <c r="BF299" i="2"/>
  <c r="T299" i="2"/>
  <c r="R299" i="2"/>
  <c r="P299" i="2"/>
  <c r="BK299" i="2"/>
  <c r="J299" i="2"/>
  <c r="BE299" i="2" s="1"/>
  <c r="BI298" i="2"/>
  <c r="BH298" i="2"/>
  <c r="BG298" i="2"/>
  <c r="BF298" i="2"/>
  <c r="T298" i="2"/>
  <c r="R298" i="2"/>
  <c r="R297" i="2" s="1"/>
  <c r="P298" i="2"/>
  <c r="BK298" i="2"/>
  <c r="BK297" i="2" s="1"/>
  <c r="J297" i="2" s="1"/>
  <c r="J112" i="2" s="1"/>
  <c r="J298" i="2"/>
  <c r="BE298" i="2"/>
  <c r="BI296" i="2"/>
  <c r="BH296" i="2"/>
  <c r="BG296" i="2"/>
  <c r="BF296" i="2"/>
  <c r="T296" i="2"/>
  <c r="R296" i="2"/>
  <c r="P296" i="2"/>
  <c r="BK296" i="2"/>
  <c r="J296" i="2"/>
  <c r="BE296" i="2" s="1"/>
  <c r="BI292" i="2"/>
  <c r="BH292" i="2"/>
  <c r="BG292" i="2"/>
  <c r="BF292" i="2"/>
  <c r="T292" i="2"/>
  <c r="R292" i="2"/>
  <c r="P292" i="2"/>
  <c r="BK292" i="2"/>
  <c r="J292" i="2"/>
  <c r="BE292" i="2" s="1"/>
  <c r="BI291" i="2"/>
  <c r="BH291" i="2"/>
  <c r="BG291" i="2"/>
  <c r="BF291" i="2"/>
  <c r="T291" i="2"/>
  <c r="R291" i="2"/>
  <c r="P291" i="2"/>
  <c r="BK291" i="2"/>
  <c r="J291" i="2"/>
  <c r="BE291" i="2" s="1"/>
  <c r="BI288" i="2"/>
  <c r="BH288" i="2"/>
  <c r="BG288" i="2"/>
  <c r="BF288" i="2"/>
  <c r="T288" i="2"/>
  <c r="R288" i="2"/>
  <c r="P288" i="2"/>
  <c r="BK288" i="2"/>
  <c r="J288" i="2"/>
  <c r="BE288" i="2" s="1"/>
  <c r="BI286" i="2"/>
  <c r="BH286" i="2"/>
  <c r="BG286" i="2"/>
  <c r="BF286" i="2"/>
  <c r="T286" i="2"/>
  <c r="T285" i="2" s="1"/>
  <c r="R286" i="2"/>
  <c r="R285" i="2" s="1"/>
  <c r="P286" i="2"/>
  <c r="P285" i="2" s="1"/>
  <c r="BK286" i="2"/>
  <c r="BK285" i="2" s="1"/>
  <c r="J285" i="2" s="1"/>
  <c r="J111" i="2" s="1"/>
  <c r="J286" i="2"/>
  <c r="BE286" i="2"/>
  <c r="BI284" i="2"/>
  <c r="BH284" i="2"/>
  <c r="BG284" i="2"/>
  <c r="BF284" i="2"/>
  <c r="T284" i="2"/>
  <c r="T283" i="2" s="1"/>
  <c r="R284" i="2"/>
  <c r="R283" i="2" s="1"/>
  <c r="P284" i="2"/>
  <c r="P283" i="2" s="1"/>
  <c r="BK284" i="2"/>
  <c r="BK283" i="2" s="1"/>
  <c r="J283" i="2" s="1"/>
  <c r="J110" i="2" s="1"/>
  <c r="J284" i="2"/>
  <c r="BE284" i="2"/>
  <c r="BI281" i="2"/>
  <c r="BH281" i="2"/>
  <c r="BG281" i="2"/>
  <c r="BF281" i="2"/>
  <c r="T281" i="2"/>
  <c r="T280" i="2" s="1"/>
  <c r="R281" i="2"/>
  <c r="R280" i="2" s="1"/>
  <c r="P281" i="2"/>
  <c r="P280" i="2" s="1"/>
  <c r="BK281" i="2"/>
  <c r="BK280" i="2" s="1"/>
  <c r="J280" i="2"/>
  <c r="J109" i="2" s="1"/>
  <c r="J281" i="2"/>
  <c r="BE281" i="2"/>
  <c r="BI279" i="2"/>
  <c r="BH279" i="2"/>
  <c r="BG279" i="2"/>
  <c r="BF279" i="2"/>
  <c r="T279" i="2"/>
  <c r="R279" i="2"/>
  <c r="P279" i="2"/>
  <c r="BK279" i="2"/>
  <c r="J279" i="2"/>
  <c r="BE279" i="2" s="1"/>
  <c r="BI278" i="2"/>
  <c r="BH278" i="2"/>
  <c r="BG278" i="2"/>
  <c r="BF278" i="2"/>
  <c r="T278" i="2"/>
  <c r="R278" i="2"/>
  <c r="P278" i="2"/>
  <c r="BK278" i="2"/>
  <c r="J278" i="2"/>
  <c r="BE278" i="2" s="1"/>
  <c r="BI277" i="2"/>
  <c r="BH277" i="2"/>
  <c r="BG277" i="2"/>
  <c r="BF277" i="2"/>
  <c r="T277" i="2"/>
  <c r="R277" i="2"/>
  <c r="R276" i="2" s="1"/>
  <c r="P277" i="2"/>
  <c r="BK277" i="2"/>
  <c r="BK276" i="2" s="1"/>
  <c r="J276" i="2" s="1"/>
  <c r="J108" i="2" s="1"/>
  <c r="J277" i="2"/>
  <c r="BE277" i="2"/>
  <c r="BI275" i="2"/>
  <c r="BH275" i="2"/>
  <c r="BG275" i="2"/>
  <c r="BF275" i="2"/>
  <c r="T275" i="2"/>
  <c r="R275" i="2"/>
  <c r="P275" i="2"/>
  <c r="BK275" i="2"/>
  <c r="J275" i="2"/>
  <c r="BE275" i="2" s="1"/>
  <c r="BI273" i="2"/>
  <c r="BH273" i="2"/>
  <c r="BG273" i="2"/>
  <c r="BF273" i="2"/>
  <c r="T273" i="2"/>
  <c r="R273" i="2"/>
  <c r="P273" i="2"/>
  <c r="BK273" i="2"/>
  <c r="J273" i="2"/>
  <c r="BE273" i="2" s="1"/>
  <c r="BI271" i="2"/>
  <c r="BH271" i="2"/>
  <c r="BG271" i="2"/>
  <c r="BF271" i="2"/>
  <c r="T271" i="2"/>
  <c r="R271" i="2"/>
  <c r="P271" i="2"/>
  <c r="BK271" i="2"/>
  <c r="J271" i="2"/>
  <c r="BE271" i="2" s="1"/>
  <c r="BI269" i="2"/>
  <c r="BH269" i="2"/>
  <c r="BG269" i="2"/>
  <c r="BF269" i="2"/>
  <c r="T269" i="2"/>
  <c r="R269" i="2"/>
  <c r="P269" i="2"/>
  <c r="BK269" i="2"/>
  <c r="J269" i="2"/>
  <c r="BE269" i="2" s="1"/>
  <c r="BI268" i="2"/>
  <c r="BH268" i="2"/>
  <c r="BG268" i="2"/>
  <c r="BF268" i="2"/>
  <c r="T268" i="2"/>
  <c r="R268" i="2"/>
  <c r="P268" i="2"/>
  <c r="BK268" i="2"/>
  <c r="J268" i="2"/>
  <c r="BE268" i="2" s="1"/>
  <c r="BI265" i="2"/>
  <c r="BH265" i="2"/>
  <c r="BG265" i="2"/>
  <c r="BF265" i="2"/>
  <c r="T265" i="2"/>
  <c r="R265" i="2"/>
  <c r="P265" i="2"/>
  <c r="BK265" i="2"/>
  <c r="J265" i="2"/>
  <c r="BE265" i="2" s="1"/>
  <c r="BI263" i="2"/>
  <c r="BH263" i="2"/>
  <c r="BG263" i="2"/>
  <c r="BF263" i="2"/>
  <c r="T263" i="2"/>
  <c r="T262" i="2" s="1"/>
  <c r="R263" i="2"/>
  <c r="R262" i="2"/>
  <c r="P263" i="2"/>
  <c r="BK263" i="2"/>
  <c r="BK262" i="2"/>
  <c r="J262" i="2" s="1"/>
  <c r="J263" i="2"/>
  <c r="BE263" i="2" s="1"/>
  <c r="J107" i="2"/>
  <c r="BI260" i="2"/>
  <c r="BH260" i="2"/>
  <c r="BG260" i="2"/>
  <c r="BF260" i="2"/>
  <c r="T260" i="2"/>
  <c r="T259" i="2" s="1"/>
  <c r="R260" i="2"/>
  <c r="R259" i="2" s="1"/>
  <c r="P260" i="2"/>
  <c r="P259" i="2" s="1"/>
  <c r="BK260" i="2"/>
  <c r="BK259" i="2" s="1"/>
  <c r="J259" i="2" s="1"/>
  <c r="J105" i="2" s="1"/>
  <c r="J260" i="2"/>
  <c r="BE260" i="2"/>
  <c r="BI258" i="2"/>
  <c r="BH258" i="2"/>
  <c r="BG258" i="2"/>
  <c r="BF258" i="2"/>
  <c r="T258" i="2"/>
  <c r="R258" i="2"/>
  <c r="P258" i="2"/>
  <c r="BK258" i="2"/>
  <c r="J258" i="2"/>
  <c r="BE258" i="2" s="1"/>
  <c r="BI256" i="2"/>
  <c r="BH256" i="2"/>
  <c r="BG256" i="2"/>
  <c r="BF256" i="2"/>
  <c r="T256" i="2"/>
  <c r="R256" i="2"/>
  <c r="P256" i="2"/>
  <c r="BK256" i="2"/>
  <c r="J256" i="2"/>
  <c r="BE256" i="2" s="1"/>
  <c r="BI255" i="2"/>
  <c r="BH255" i="2"/>
  <c r="BG255" i="2"/>
  <c r="BF255" i="2"/>
  <c r="T255" i="2"/>
  <c r="R255" i="2"/>
  <c r="P255" i="2"/>
  <c r="BK255" i="2"/>
  <c r="J255" i="2"/>
  <c r="BE255" i="2" s="1"/>
  <c r="BI254" i="2"/>
  <c r="BH254" i="2"/>
  <c r="BG254" i="2"/>
  <c r="BF254" i="2"/>
  <c r="T254" i="2"/>
  <c r="R254" i="2"/>
  <c r="P254" i="2"/>
  <c r="BK254" i="2"/>
  <c r="J254" i="2"/>
  <c r="BE254" i="2" s="1"/>
  <c r="BI249" i="2"/>
  <c r="BH249" i="2"/>
  <c r="BG249" i="2"/>
  <c r="BF249" i="2"/>
  <c r="T249" i="2"/>
  <c r="T248" i="2" s="1"/>
  <c r="R249" i="2"/>
  <c r="R248" i="2" s="1"/>
  <c r="P249" i="2"/>
  <c r="P248" i="2" s="1"/>
  <c r="BK249" i="2"/>
  <c r="BK248" i="2" s="1"/>
  <c r="J248" i="2"/>
  <c r="J104" i="2" s="1"/>
  <c r="J249" i="2"/>
  <c r="BE249" i="2"/>
  <c r="BI247" i="2"/>
  <c r="BH247" i="2"/>
  <c r="BG247" i="2"/>
  <c r="BF247" i="2"/>
  <c r="T247" i="2"/>
  <c r="R247" i="2"/>
  <c r="P247" i="2"/>
  <c r="BK247" i="2"/>
  <c r="J247" i="2"/>
  <c r="BE247" i="2"/>
  <c r="BI246" i="2"/>
  <c r="BH246" i="2"/>
  <c r="BG246" i="2"/>
  <c r="BF246" i="2"/>
  <c r="T246" i="2"/>
  <c r="R246" i="2"/>
  <c r="P246" i="2"/>
  <c r="BK246" i="2"/>
  <c r="J246" i="2"/>
  <c r="BE246" i="2"/>
  <c r="BI242" i="2"/>
  <c r="BH242" i="2"/>
  <c r="BG242" i="2"/>
  <c r="BF242" i="2"/>
  <c r="T242" i="2"/>
  <c r="R242" i="2"/>
  <c r="P242" i="2"/>
  <c r="BK242" i="2"/>
  <c r="J242" i="2"/>
  <c r="BE242" i="2"/>
  <c r="BI241" i="2"/>
  <c r="BH241" i="2"/>
  <c r="BG241" i="2"/>
  <c r="BF241" i="2"/>
  <c r="T241" i="2"/>
  <c r="R241" i="2"/>
  <c r="P241" i="2"/>
  <c r="BK241" i="2"/>
  <c r="J241" i="2"/>
  <c r="BE241" i="2"/>
  <c r="BI235" i="2"/>
  <c r="BH235" i="2"/>
  <c r="BG235" i="2"/>
  <c r="BF235" i="2"/>
  <c r="T235" i="2"/>
  <c r="R235" i="2"/>
  <c r="P235" i="2"/>
  <c r="BK235" i="2"/>
  <c r="J235" i="2"/>
  <c r="BE235" i="2"/>
  <c r="BI233" i="2"/>
  <c r="BH233" i="2"/>
  <c r="BG233" i="2"/>
  <c r="BF233" i="2"/>
  <c r="T233" i="2"/>
  <c r="R233" i="2"/>
  <c r="P233" i="2"/>
  <c r="BK233" i="2"/>
  <c r="J233" i="2"/>
  <c r="BE233" i="2"/>
  <c r="BI231" i="2"/>
  <c r="BH231" i="2"/>
  <c r="BG231" i="2"/>
  <c r="BF231" i="2"/>
  <c r="T231" i="2"/>
  <c r="R231" i="2"/>
  <c r="P231" i="2"/>
  <c r="BK231" i="2"/>
  <c r="J231" i="2"/>
  <c r="BE231" i="2"/>
  <c r="BI229" i="2"/>
  <c r="BH229" i="2"/>
  <c r="BG229" i="2"/>
  <c r="BF229" i="2"/>
  <c r="T229" i="2"/>
  <c r="R229" i="2"/>
  <c r="P229" i="2"/>
  <c r="BK229" i="2"/>
  <c r="J229" i="2"/>
  <c r="BE229" i="2"/>
  <c r="BI228" i="2"/>
  <c r="BH228" i="2"/>
  <c r="BG228" i="2"/>
  <c r="BF228" i="2"/>
  <c r="T228" i="2"/>
  <c r="T227" i="2"/>
  <c r="R228" i="2"/>
  <c r="R227" i="2"/>
  <c r="P228" i="2"/>
  <c r="P227" i="2"/>
  <c r="BK228" i="2"/>
  <c r="BK227" i="2"/>
  <c r="J227" i="2" s="1"/>
  <c r="J103" i="2" s="1"/>
  <c r="J228" i="2"/>
  <c r="BE228" i="2" s="1"/>
  <c r="BI226" i="2"/>
  <c r="BH226" i="2"/>
  <c r="BG226" i="2"/>
  <c r="BF226" i="2"/>
  <c r="T226" i="2"/>
  <c r="R226" i="2"/>
  <c r="P226" i="2"/>
  <c r="BK226" i="2"/>
  <c r="J226" i="2"/>
  <c r="BE226" i="2"/>
  <c r="BI225" i="2"/>
  <c r="BH225" i="2"/>
  <c r="BG225" i="2"/>
  <c r="BF225" i="2"/>
  <c r="T225" i="2"/>
  <c r="R225" i="2"/>
  <c r="P225" i="2"/>
  <c r="BK225" i="2"/>
  <c r="J225" i="2"/>
  <c r="BE225" i="2" s="1"/>
  <c r="BI224" i="2"/>
  <c r="BH224" i="2"/>
  <c r="BG224" i="2"/>
  <c r="BF224" i="2"/>
  <c r="T224" i="2"/>
  <c r="R224" i="2"/>
  <c r="P224" i="2"/>
  <c r="BK224" i="2"/>
  <c r="J224" i="2"/>
  <c r="BE224" i="2"/>
  <c r="BI220" i="2"/>
  <c r="BH220" i="2"/>
  <c r="BG220" i="2"/>
  <c r="BF220" i="2"/>
  <c r="T220" i="2"/>
  <c r="T219" i="2"/>
  <c r="R220" i="2"/>
  <c r="R219" i="2"/>
  <c r="P220" i="2"/>
  <c r="P219" i="2"/>
  <c r="BK220" i="2"/>
  <c r="BK219" i="2"/>
  <c r="J219" i="2" s="1"/>
  <c r="J102" i="2" s="1"/>
  <c r="J220" i="2"/>
  <c r="BE220" i="2" s="1"/>
  <c r="BI217" i="2"/>
  <c r="BH217" i="2"/>
  <c r="BG217" i="2"/>
  <c r="BF217" i="2"/>
  <c r="T217" i="2"/>
  <c r="R217" i="2"/>
  <c r="P217" i="2"/>
  <c r="BK217" i="2"/>
  <c r="J217" i="2"/>
  <c r="BE217" i="2"/>
  <c r="BI215" i="2"/>
  <c r="BH215" i="2"/>
  <c r="BG215" i="2"/>
  <c r="BF215" i="2"/>
  <c r="T215" i="2"/>
  <c r="T214" i="2"/>
  <c r="R215" i="2"/>
  <c r="R214" i="2"/>
  <c r="P215" i="2"/>
  <c r="P214" i="2"/>
  <c r="BK215" i="2"/>
  <c r="BK214" i="2"/>
  <c r="J214" i="2" s="1"/>
  <c r="J101" i="2" s="1"/>
  <c r="J215" i="2"/>
  <c r="BE215" i="2" s="1"/>
  <c r="BI213" i="2"/>
  <c r="BH213" i="2"/>
  <c r="BG213" i="2"/>
  <c r="BF213" i="2"/>
  <c r="T213" i="2"/>
  <c r="R213" i="2"/>
  <c r="P213" i="2"/>
  <c r="BK213" i="2"/>
  <c r="J213" i="2"/>
  <c r="BE213" i="2"/>
  <c r="BI212" i="2"/>
  <c r="BH212" i="2"/>
  <c r="BG212" i="2"/>
  <c r="BF212" i="2"/>
  <c r="T212" i="2"/>
  <c r="R212" i="2"/>
  <c r="P212" i="2"/>
  <c r="BK212" i="2"/>
  <c r="J212" i="2"/>
  <c r="BE212" i="2"/>
  <c r="BI211" i="2"/>
  <c r="BH211" i="2"/>
  <c r="BG211" i="2"/>
  <c r="BF211" i="2"/>
  <c r="T211" i="2"/>
  <c r="R211" i="2"/>
  <c r="P211" i="2"/>
  <c r="BK211" i="2"/>
  <c r="J211" i="2"/>
  <c r="BE211" i="2"/>
  <c r="BI210" i="2"/>
  <c r="BH210" i="2"/>
  <c r="BG210" i="2"/>
  <c r="BF210" i="2"/>
  <c r="T210" i="2"/>
  <c r="R210" i="2"/>
  <c r="P210" i="2"/>
  <c r="BK210" i="2"/>
  <c r="J210" i="2"/>
  <c r="BE210" i="2"/>
  <c r="BI190" i="2"/>
  <c r="BH190" i="2"/>
  <c r="BG190" i="2"/>
  <c r="BF190" i="2"/>
  <c r="T190" i="2"/>
  <c r="R190" i="2"/>
  <c r="P190" i="2"/>
  <c r="BK190" i="2"/>
  <c r="J190" i="2"/>
  <c r="BE190" i="2"/>
  <c r="BI189" i="2"/>
  <c r="BH189" i="2"/>
  <c r="BG189" i="2"/>
  <c r="BF189" i="2"/>
  <c r="T189" i="2"/>
  <c r="R189" i="2"/>
  <c r="P189" i="2"/>
  <c r="BK189" i="2"/>
  <c r="J189" i="2"/>
  <c r="BE189" i="2"/>
  <c r="BI179" i="2"/>
  <c r="BH179" i="2"/>
  <c r="BG179" i="2"/>
  <c r="BF179" i="2"/>
  <c r="T179" i="2"/>
  <c r="R179" i="2"/>
  <c r="P179" i="2"/>
  <c r="BK179" i="2"/>
  <c r="J179" i="2"/>
  <c r="BE179" i="2"/>
  <c r="BI163" i="2"/>
  <c r="BH163" i="2"/>
  <c r="BG163" i="2"/>
  <c r="BF163" i="2"/>
  <c r="T163" i="2"/>
  <c r="R163" i="2"/>
  <c r="P163" i="2"/>
  <c r="BK163" i="2"/>
  <c r="J163" i="2"/>
  <c r="BE163" i="2"/>
  <c r="BI162" i="2"/>
  <c r="BH162" i="2"/>
  <c r="BG162" i="2"/>
  <c r="BF162" i="2"/>
  <c r="T162" i="2"/>
  <c r="R162" i="2"/>
  <c r="P162" i="2"/>
  <c r="BK162" i="2"/>
  <c r="J162" i="2"/>
  <c r="BE162" i="2"/>
  <c r="BI151" i="2"/>
  <c r="BH151" i="2"/>
  <c r="BG151" i="2"/>
  <c r="BF151" i="2"/>
  <c r="T151" i="2"/>
  <c r="T150" i="2"/>
  <c r="R151" i="2"/>
  <c r="R150" i="2"/>
  <c r="P151" i="2"/>
  <c r="P150" i="2"/>
  <c r="BK151" i="2"/>
  <c r="BK150" i="2"/>
  <c r="J150" i="2" s="1"/>
  <c r="J100" i="2" s="1"/>
  <c r="J151" i="2"/>
  <c r="BE151" i="2" s="1"/>
  <c r="BI145" i="2"/>
  <c r="BH145" i="2"/>
  <c r="BG145" i="2"/>
  <c r="BF145" i="2"/>
  <c r="T145" i="2"/>
  <c r="T144" i="2"/>
  <c r="R145" i="2"/>
  <c r="R144" i="2"/>
  <c r="P145" i="2"/>
  <c r="P144" i="2"/>
  <c r="BK145" i="2"/>
  <c r="BK144" i="2" s="1"/>
  <c r="J144" i="2" s="1"/>
  <c r="J99" i="2" s="1"/>
  <c r="J145" i="2"/>
  <c r="BE145" i="2" s="1"/>
  <c r="BI143" i="2"/>
  <c r="BH143" i="2"/>
  <c r="BG143" i="2"/>
  <c r="BF143" i="2"/>
  <c r="T143" i="2"/>
  <c r="R143" i="2"/>
  <c r="P143" i="2"/>
  <c r="BK143" i="2"/>
  <c r="J143" i="2"/>
  <c r="BE143" i="2" s="1"/>
  <c r="BI140" i="2"/>
  <c r="BH140" i="2"/>
  <c r="BG140" i="2"/>
  <c r="BF140" i="2"/>
  <c r="J34" i="2" s="1"/>
  <c r="AW95" i="1" s="1"/>
  <c r="T140" i="2"/>
  <c r="T139" i="2"/>
  <c r="T138" i="2" s="1"/>
  <c r="R140" i="2"/>
  <c r="R139" i="2"/>
  <c r="R138" i="2" s="1"/>
  <c r="P140" i="2"/>
  <c r="P139" i="2"/>
  <c r="P138" i="2" s="1"/>
  <c r="BK140" i="2"/>
  <c r="BK139" i="2" s="1"/>
  <c r="J140" i="2"/>
  <c r="BE140" i="2" s="1"/>
  <c r="J133" i="2"/>
  <c r="F131" i="2"/>
  <c r="E129" i="2"/>
  <c r="J91" i="2"/>
  <c r="F89" i="2"/>
  <c r="E87" i="2"/>
  <c r="J24" i="2"/>
  <c r="E24" i="2"/>
  <c r="J134" i="2" s="1"/>
  <c r="J92" i="2"/>
  <c r="J23" i="2"/>
  <c r="J18" i="2"/>
  <c r="E18" i="2"/>
  <c r="F134" i="2"/>
  <c r="F92" i="2"/>
  <c r="J17" i="2"/>
  <c r="J15" i="2"/>
  <c r="E15" i="2"/>
  <c r="F133" i="2" s="1"/>
  <c r="F91" i="2"/>
  <c r="J14" i="2"/>
  <c r="J12" i="2"/>
  <c r="J131" i="2" s="1"/>
  <c r="J89" i="2"/>
  <c r="E7" i="2"/>
  <c r="E127" i="2"/>
  <c r="E85" i="2"/>
  <c r="AS94" i="1"/>
  <c r="L90" i="1"/>
  <c r="AM90" i="1"/>
  <c r="AM89" i="1"/>
  <c r="L89" i="1"/>
  <c r="AM87" i="1"/>
  <c r="L87" i="1"/>
  <c r="L85" i="1"/>
  <c r="L84" i="1"/>
  <c r="BK261" i="2" l="1"/>
  <c r="J261" i="2" s="1"/>
  <c r="J106" i="2" s="1"/>
  <c r="P262" i="2"/>
  <c r="F35" i="2"/>
  <c r="BB95" i="1" s="1"/>
  <c r="BB94" i="1" s="1"/>
  <c r="W31" i="1" s="1"/>
  <c r="F36" i="2"/>
  <c r="BC95" i="1" s="1"/>
  <c r="BC94" i="1" s="1"/>
  <c r="AY94" i="1" s="1"/>
  <c r="F37" i="2"/>
  <c r="BD95" i="1" s="1"/>
  <c r="BD94" i="1" s="1"/>
  <c r="W33" i="1" s="1"/>
  <c r="BK138" i="2"/>
  <c r="J139" i="2"/>
  <c r="J98" i="2" s="1"/>
  <c r="W32" i="1"/>
  <c r="J33" i="2"/>
  <c r="AV95" i="1" s="1"/>
  <c r="AT95" i="1" s="1"/>
  <c r="F33" i="2"/>
  <c r="AZ95" i="1" s="1"/>
  <c r="AZ94" i="1" s="1"/>
  <c r="T261" i="2"/>
  <c r="F34" i="2"/>
  <c r="BA95" i="1" s="1"/>
  <c r="BA94" i="1" s="1"/>
  <c r="R261" i="2"/>
  <c r="P276" i="2"/>
  <c r="P261" i="2" s="1"/>
  <c r="T276" i="2"/>
  <c r="P297" i="2"/>
  <c r="T297" i="2"/>
  <c r="R307" i="2"/>
  <c r="P310" i="2"/>
  <c r="P307" i="2" s="1"/>
  <c r="T310" i="2"/>
  <c r="T307" i="2" s="1"/>
  <c r="P137" i="2" l="1"/>
  <c r="AU95" i="1" s="1"/>
  <c r="AU94" i="1" s="1"/>
  <c r="AX94" i="1"/>
  <c r="R137" i="2"/>
  <c r="T137" i="2"/>
  <c r="W30" i="1"/>
  <c r="AW94" i="1"/>
  <c r="AK30" i="1" s="1"/>
  <c r="W29" i="1"/>
  <c r="AV94" i="1"/>
  <c r="BK137" i="2"/>
  <c r="J137" i="2" s="1"/>
  <c r="J138" i="2"/>
  <c r="J97" i="2" s="1"/>
  <c r="J96" i="2" l="1"/>
  <c r="J30" i="2"/>
  <c r="AK29" i="1"/>
  <c r="AT94" i="1"/>
  <c r="AG95" i="1" l="1"/>
  <c r="J39" i="2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<sst xmlns="http://schemas.openxmlformats.org/spreadsheetml/2006/main" count="2193" uniqueCount="496">
  <si>
    <t>Export Komplet</t>
  </si>
  <si>
    <t/>
  </si>
  <si>
    <t>2.0</t>
  </si>
  <si>
    <t>False</t>
  </si>
  <si>
    <t>{b5d137c5-73d2-407c-9c54-b9ccdfb70836}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</si>
  <si>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</si>
  <si>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</si>
  <si>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</si>
  <si>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</si>
  <si>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</si>
  <si>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</si>
  <si>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</si>
  <si>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</si>
  <si>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</si>
  <si>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2018-038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</si>
  <si>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</si>
  <si>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</si>
  <si>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Slezská Ostrava- radnice</t>
  </si>
  <si>
    <t>KSO:</t>
  </si>
  <si>
    <t>CC-CZ:</t>
  </si>
  <si>
    <t>Místo:</t>
  </si>
  <si>
    <t>Těšinská35, Slezská Ostrava</t>
  </si>
  <si>
    <t>Datum:</t>
  </si>
  <si>
    <t>Zadavatel:</t>
  </si>
  <si>
    <t>IČ:</t>
  </si>
  <si>
    <t>ÚMO Slezská Ostrava</t>
  </si>
  <si>
    <t>DIČ:</t>
  </si>
  <si>
    <t>Uchazeč:</t>
  </si>
  <si>
    <t>Vyplň údaj</t>
  </si>
  <si>
    <t>Projektant:</t>
  </si>
  <si>
    <t>70606269</t>
  </si>
  <si>
    <t xml:space="preserve">Ing.Arch.Petr Mlýnek </t>
  </si>
  <si>
    <t>CZ7411035445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</si>
  <si>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</si>
  <si>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</si>
  <si>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</si>
  <si>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</si>
  <si>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</si>
  <si>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</si>
  <si>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</si>
  <si>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</si>
  <si>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</si>
  <si>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</si>
  <si>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</si>
  <si>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</si>
  <si>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</si>
  <si>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</si>
  <si>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</si>
  <si>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</si>
  <si>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</si>
  <si>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</si>
  <si>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</si>
  <si>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</si>
  <si>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</si>
  <si>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</si>
  <si>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</si>
  <si>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</si>
  <si>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</si>
  <si>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</si>
  <si>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</si>
  <si>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</si>
  <si>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</si>
  <si>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</si>
  <si>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</si>
  <si>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</si>
  <si>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</si>
  <si>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</si>
  <si>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</si>
  <si>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</si>
  <si>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</si>
  <si>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</si>
  <si>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</si>
  <si>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</si>
  <si>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</si>
  <si>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</si>
  <si>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</si>
  <si>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</si>
  <si>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</si>
  <si>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</si>
  <si>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</si>
  <si>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</si>
  <si>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</si>
  <si>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01/2019</t>
  </si>
  <si>
    <t>Oprava vstupního schodiště do budovy radnice MO</t>
  </si>
  <si>
    <t>STA</t>
  </si>
  <si>
    <t>1</t>
  </si>
  <si>
    <t>{533fa217-a5a7-4716-9352-d78a9a78c455}</t>
  </si>
  <si>
    <t>2</t>
  </si>
  <si>
    <t>KRYCÍ LIST SOUPISU PRACÍ</t>
  </si>
  <si>
    <t>Objekt:</t>
  </si>
  <si>
    <t>01/2019 - Oprava vstupního schodiště do budovy radnice MO</t>
  </si>
  <si>
    <t>Těšinská 35, Slezská Ostrava</t>
  </si>
  <si>
    <t>Ing.Arch.Petr Mlýnek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</si>
  <si>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</si>
  <si>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</si>
  <si>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</si>
  <si>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</si>
  <si>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</si>
  <si>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</si>
  <si>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</si>
  <si>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</si>
  <si>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</si>
  <si>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</si>
  <si>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</si>
  <si>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</si>
  <si>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</si>
  <si>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</si>
  <si>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</si>
  <si>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</si>
  <si>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741 - Elektroinstalace - silnoproud</t>
  </si>
  <si>
    <t xml:space="preserve">    762 - Konstrukce tesařské</t>
  </si>
  <si>
    <t xml:space="preserve">    767 - Konstrukce zámečnické</t>
  </si>
  <si>
    <t xml:space="preserve">    772 - Podlahy z kamene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</si>
  <si>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</si>
  <si>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</si>
  <si>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</si>
  <si>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</si>
  <si>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VRN8 - Přesun stavebních kapacit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</si>
  <si>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</si>
  <si>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</si>
  <si>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</si>
  <si>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</si>
  <si>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</si>
  <si>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</si>
  <si>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</si>
  <si>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</si>
  <si>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</si>
  <si>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</si>
  <si>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</si>
  <si>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</si>
  <si>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</si>
  <si>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</si>
  <si>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</si>
  <si>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</si>
  <si>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</si>
  <si>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</si>
  <si>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</si>
  <si>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</si>
  <si>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ze zámkových dlaždic pro další použití</t>
  </si>
  <si>
    <t>m2</t>
  </si>
  <si>
    <t>4</t>
  </si>
  <si>
    <t>-1535552151</t>
  </si>
  <si>
    <t>VV</t>
  </si>
  <si>
    <t>kolem schodiště</t>
  </si>
  <si>
    <t>1,50*(5,10+9,040+5,10)</t>
  </si>
  <si>
    <t>113107111</t>
  </si>
  <si>
    <t>Odstranění podkladu pl do 50 m2 z kameniva těženého tl 100 mm</t>
  </si>
  <si>
    <t>-1397714207</t>
  </si>
  <si>
    <t>Zakládání</t>
  </si>
  <si>
    <t>3</t>
  </si>
  <si>
    <t>27431360R</t>
  </si>
  <si>
    <t xml:space="preserve">Doplnění (oprava) stávajicích základových pásů </t>
  </si>
  <si>
    <t>m3</t>
  </si>
  <si>
    <t>72235540</t>
  </si>
  <si>
    <t>2*(3,60*0,500*0,150)</t>
  </si>
  <si>
    <t>9,040*0,500*0,150</t>
  </si>
  <si>
    <t>4,00*0,500*0,150</t>
  </si>
  <si>
    <t>Součet</t>
  </si>
  <si>
    <t>Vodorovné konstrukce</t>
  </si>
  <si>
    <t>43032161R</t>
  </si>
  <si>
    <t>Monolitické ŽB schodnicové žebra tř. C 30/37</t>
  </si>
  <si>
    <t>1789907977</t>
  </si>
  <si>
    <t>(3,220*0,300*0,250)*2</t>
  </si>
  <si>
    <t>(2,514*0,300*0,250)*2</t>
  </si>
  <si>
    <t>(4,357*0,300*0,250)*2</t>
  </si>
  <si>
    <t>(2,162*0,300*0,250)*2</t>
  </si>
  <si>
    <t>(3,580*0,300*0,250)*2</t>
  </si>
  <si>
    <t>Mezisoučet</t>
  </si>
  <si>
    <t>stupně</t>
  </si>
  <si>
    <t>((0,150*0,350*0,300)/2)*48</t>
  </si>
  <si>
    <t>5</t>
  </si>
  <si>
    <t>43032199R</t>
  </si>
  <si>
    <t>Propojení monolitické odstupňované schodnice s podestou pomocí ocelových trnů M 20 na chemickou kotvu vč. vyvrtání otvorů</t>
  </si>
  <si>
    <t>kus</t>
  </si>
  <si>
    <t>229903715</t>
  </si>
  <si>
    <t>6</t>
  </si>
  <si>
    <t>430361821</t>
  </si>
  <si>
    <t>Výztuž schodišťové konstrukce a rampy betonářskou ocelí 10 505</t>
  </si>
  <si>
    <t>t</t>
  </si>
  <si>
    <t>CS ÚRS 2019 02</t>
  </si>
  <si>
    <t>-549028850</t>
  </si>
  <si>
    <t>hlavní výztuž R16</t>
  </si>
  <si>
    <t>((1,67/1000)*(6*3,220))*2</t>
  </si>
  <si>
    <t>((1,67/1000)*(6*2,54))*2</t>
  </si>
  <si>
    <t>((1,67/1000)*(6*4,357))*2</t>
  </si>
  <si>
    <t>((1,67/1000)*(6*2,162))*2</t>
  </si>
  <si>
    <t>((1,67/1000)*(6*3,580))*2</t>
  </si>
  <si>
    <t>třmínky R6 po 150 mm</t>
  </si>
  <si>
    <t>((0,26/1000)*1,20*(3,220/0,150))*2</t>
  </si>
  <si>
    <t>((0,26/1000)*1,20*(2,54/0,150))*2</t>
  </si>
  <si>
    <t>((0,26/1000)*1,20*(4,357/0,150))*2</t>
  </si>
  <si>
    <t>((0,26/1000)*1,20*(2,162/0,150))*2</t>
  </si>
  <si>
    <t>((0,26/1000)*1,20*(3,580/0,150))*2</t>
  </si>
  <si>
    <t>7</t>
  </si>
  <si>
    <t>43335110R</t>
  </si>
  <si>
    <t xml:space="preserve">Zřízení bednění ŽB žeber schodišť </t>
  </si>
  <si>
    <t>-1646914057</t>
  </si>
  <si>
    <t>((3,220*0,500)*3)*2</t>
  </si>
  <si>
    <t>((2,514*0,500)*3)*2</t>
  </si>
  <si>
    <t>((4,357*0,500)*3)*2</t>
  </si>
  <si>
    <t>((2,162*0,500)*3)*2</t>
  </si>
  <si>
    <t>((3,580*0,500)*3)*2</t>
  </si>
  <si>
    <t>(0,200*0,300)*48</t>
  </si>
  <si>
    <t>8</t>
  </si>
  <si>
    <t>43335113R</t>
  </si>
  <si>
    <t xml:space="preserve">Odstranění bednění ŽB žeber schodišť </t>
  </si>
  <si>
    <t>-1639834113</t>
  </si>
  <si>
    <t>9</t>
  </si>
  <si>
    <t>43419142R</t>
  </si>
  <si>
    <t xml:space="preserve">Osazení schodišťových stupňů kamenných broušených nebo leštěných na odstupňované schodnice pomocí HR </t>
  </si>
  <si>
    <t>m</t>
  </si>
  <si>
    <t>1201079993</t>
  </si>
  <si>
    <t>12*1,510</t>
  </si>
  <si>
    <t>2*1,170</t>
  </si>
  <si>
    <t>2*0,830</t>
  </si>
  <si>
    <t>2*1,700</t>
  </si>
  <si>
    <t>2*1,360</t>
  </si>
  <si>
    <t>2*1,020</t>
  </si>
  <si>
    <t>2*0,680</t>
  </si>
  <si>
    <t>2*0,340</t>
  </si>
  <si>
    <t>2*1,730</t>
  </si>
  <si>
    <t>2*1,390</t>
  </si>
  <si>
    <t>2*1,050</t>
  </si>
  <si>
    <t>2*0,710</t>
  </si>
  <si>
    <t>8*1,790</t>
  </si>
  <si>
    <t>2*2,160</t>
  </si>
  <si>
    <t>2*1,820</t>
  </si>
  <si>
    <t>2*1,480</t>
  </si>
  <si>
    <t>2*1,140</t>
  </si>
  <si>
    <t>8*2,00</t>
  </si>
  <si>
    <t>10</t>
  </si>
  <si>
    <t>M</t>
  </si>
  <si>
    <t>583876</t>
  </si>
  <si>
    <t>masivní schody žula 370/140 mm, délka do 2m</t>
  </si>
  <si>
    <t>-862776396</t>
  </si>
  <si>
    <t>11</t>
  </si>
  <si>
    <t>43419190R</t>
  </si>
  <si>
    <t>Nerezové trny vč. vyvrtání otvorů a osazení</t>
  </si>
  <si>
    <t>-591312578</t>
  </si>
  <si>
    <t>12</t>
  </si>
  <si>
    <t>43419199R</t>
  </si>
  <si>
    <t>Doprava materiálu vč. manipulace</t>
  </si>
  <si>
    <t>kpl</t>
  </si>
  <si>
    <t>1437444595</t>
  </si>
  <si>
    <t>13</t>
  </si>
  <si>
    <t>43419999R</t>
  </si>
  <si>
    <t>Přiřezávání kamenných schodů</t>
  </si>
  <si>
    <t>-1602927941</t>
  </si>
  <si>
    <t>Komunikace pozemní</t>
  </si>
  <si>
    <t>14</t>
  </si>
  <si>
    <t>564231111</t>
  </si>
  <si>
    <t>Podklad nebo podsyp ze štěrkopísku ŠP tl 100 mm</t>
  </si>
  <si>
    <t>-1103147082</t>
  </si>
  <si>
    <t>"pod chodník" 28,860</t>
  </si>
  <si>
    <t>596211110</t>
  </si>
  <si>
    <t>Kladení zámkové dlažby komunikací pro pěší tl 60 mm skupiny A pl do 50 m2</t>
  </si>
  <si>
    <t>-2031344503</t>
  </si>
  <si>
    <t>"zpětná montáž" 28,860</t>
  </si>
  <si>
    <t>Úpravy povrchů, podlahy a osazování výplní</t>
  </si>
  <si>
    <t>16</t>
  </si>
  <si>
    <t>622325509</t>
  </si>
  <si>
    <t>Oprava vnější vápenné štukové omítky složitosti 4 v rozsahu do 100%</t>
  </si>
  <si>
    <t>561780190</t>
  </si>
  <si>
    <t>2*(3,100*1,50)</t>
  </si>
  <si>
    <t>2*(2,000*1,50)</t>
  </si>
  <si>
    <t>17</t>
  </si>
  <si>
    <t>63131112R</t>
  </si>
  <si>
    <t xml:space="preserve">Nová ŽB podesta tl. 120 mm vč. vyztužení KARI sítě </t>
  </si>
  <si>
    <t>1907391298</t>
  </si>
  <si>
    <t>18</t>
  </si>
  <si>
    <t>635111240</t>
  </si>
  <si>
    <t>Násyp pod schodiště z hrubého kameniva 16-32 se zhutněním</t>
  </si>
  <si>
    <t>1634992528</t>
  </si>
  <si>
    <t>19</t>
  </si>
  <si>
    <t>91524100R</t>
  </si>
  <si>
    <t>Bezpečnostní značky nalepovací (neivazivní) kovové body s barevnou výplní</t>
  </si>
  <si>
    <t>1908174982</t>
  </si>
  <si>
    <t>Ostatní konstrukce a práce, bourání</t>
  </si>
  <si>
    <t>20</t>
  </si>
  <si>
    <t>963042810</t>
  </si>
  <si>
    <t>Bourání schodišťových stupňů betonových zhotovených na místě pomocí HR</t>
  </si>
  <si>
    <t>-2065584011</t>
  </si>
  <si>
    <t>963053936</t>
  </si>
  <si>
    <t>Bourání ŽB schodišťových ramen monolitických samonosných</t>
  </si>
  <si>
    <t>1042644035</t>
  </si>
  <si>
    <t>9,040*3,60</t>
  </si>
  <si>
    <t>22</t>
  </si>
  <si>
    <t>965024121</t>
  </si>
  <si>
    <t xml:space="preserve">Bourání kamenných podlah nebo dlažeb z desek nebo mozaiky </t>
  </si>
  <si>
    <t>-553896052</t>
  </si>
  <si>
    <t>"podesta"3,70</t>
  </si>
  <si>
    <t>23</t>
  </si>
  <si>
    <t>965042131</t>
  </si>
  <si>
    <t>Bourání podkladů pod dlažby nebo mazanin betonových nebo z litého asfaltu tl do 100 mm pl do 4 m2</t>
  </si>
  <si>
    <t>1858345567</t>
  </si>
  <si>
    <t>3,700*0,100</t>
  </si>
  <si>
    <t>24</t>
  </si>
  <si>
    <t>965081601</t>
  </si>
  <si>
    <t>Odsekání soklíků schodišťových</t>
  </si>
  <si>
    <t>1805667982</t>
  </si>
  <si>
    <t>schodišťové stupně</t>
  </si>
  <si>
    <t>14*0,350</t>
  </si>
  <si>
    <t>na podestě</t>
  </si>
  <si>
    <t>2*2,00</t>
  </si>
  <si>
    <t>25</t>
  </si>
  <si>
    <t>978019391</t>
  </si>
  <si>
    <t>Otlučení vnější vápenné nebo vápenocementové vnější omítky stupně členitosti 3 až 5  rozsahu do 100%</t>
  </si>
  <si>
    <t>-15148040</t>
  </si>
  <si>
    <t>26</t>
  </si>
  <si>
    <t>978057321</t>
  </si>
  <si>
    <t>Odsekání obkladů ze schodišťových konstrukcí z desek z kamene stupnic</t>
  </si>
  <si>
    <t>-1506811211</t>
  </si>
  <si>
    <t>(12*1,510)+(2*1,170)+(2*0,830)+(2*1,700)+(2*1,360)+(2*1,020)+(2*0,680)+(2*0,340)+(2*1,730)+(2*1,390)+(2*1,050)+(2*0,710)+(8*1,790)+(2*2,160)+(2*1,820)</t>
  </si>
  <si>
    <t>(2*1,480)+(2*1,140)+(8*2,000)</t>
  </si>
  <si>
    <t>27</t>
  </si>
  <si>
    <t>978057331</t>
  </si>
  <si>
    <t>Odsekání obkladů ze schodišťových konstrukcí z desek z kamene podstupnic</t>
  </si>
  <si>
    <t>860209705</t>
  </si>
  <si>
    <t>28</t>
  </si>
  <si>
    <t>979054451</t>
  </si>
  <si>
    <t>Očištění vybouraných zámkových dlaždic s původním spárováním z kameniva těženého</t>
  </si>
  <si>
    <t>2085195460</t>
  </si>
  <si>
    <t>997</t>
  </si>
  <si>
    <t>Přesun sutě</t>
  </si>
  <si>
    <t>29</t>
  </si>
  <si>
    <t>997013011</t>
  </si>
  <si>
    <t>Vyklizení ulehlé suti z prostorů přes 15 m2 s naložením z hl do 2 m</t>
  </si>
  <si>
    <t>1231400307</t>
  </si>
  <si>
    <t>pod schodištěm</t>
  </si>
  <si>
    <t>((3,10*1,015/2)*1,90)*2</t>
  </si>
  <si>
    <t>(2,700*1,015/2)*4,250</t>
  </si>
  <si>
    <t>30</t>
  </si>
  <si>
    <t>997013211</t>
  </si>
  <si>
    <t>Vnitrostaveništní doprava suti a vybouraných hmot pro budovy v do 6 m ručně</t>
  </si>
  <si>
    <t>1286375944</t>
  </si>
  <si>
    <t>31</t>
  </si>
  <si>
    <t>997013501</t>
  </si>
  <si>
    <t>Odvoz suti a vybouraných hmot na skládku nebo meziskládku do 1 km se složením</t>
  </si>
  <si>
    <t>2113568574</t>
  </si>
  <si>
    <t>32</t>
  </si>
  <si>
    <t>997013509</t>
  </si>
  <si>
    <t>Příplatek k odvozu suti a vybouraných hmot na skládku ZKD 1 km přes 1 km</t>
  </si>
  <si>
    <t>-1583273280</t>
  </si>
  <si>
    <t>55,727*30</t>
  </si>
  <si>
    <t>33</t>
  </si>
  <si>
    <t>997013800</t>
  </si>
  <si>
    <t>Poplatek za uložení stavebního odpadu na skládce (skládkovné)</t>
  </si>
  <si>
    <t>-936094209</t>
  </si>
  <si>
    <t>998</t>
  </si>
  <si>
    <t>Přesun hmot</t>
  </si>
  <si>
    <t>34</t>
  </si>
  <si>
    <t>998018001</t>
  </si>
  <si>
    <t>Přesun hmot ruční pro budovy v do 6 m</t>
  </si>
  <si>
    <t>101733718</t>
  </si>
  <si>
    <t>PSV</t>
  </si>
  <si>
    <t>Práce a dodávky PSV</t>
  </si>
  <si>
    <t>711</t>
  </si>
  <si>
    <t>Izolace proti vodě, vlhkosti a plynům</t>
  </si>
  <si>
    <t>35</t>
  </si>
  <si>
    <t>711111052</t>
  </si>
  <si>
    <t>Provedení izolace proti zemní vlhkosti vodorovné za studena 2x nátěr tekutou lepenkou</t>
  </si>
  <si>
    <t>-1216320309</t>
  </si>
  <si>
    <t>"schodnice" 50,379</t>
  </si>
  <si>
    <t>36</t>
  </si>
  <si>
    <t>245510</t>
  </si>
  <si>
    <t>nátěr hydroizolační - tekutá lepenka</t>
  </si>
  <si>
    <t>kg</t>
  </si>
  <si>
    <t>-479399867</t>
  </si>
  <si>
    <t>50,379</t>
  </si>
  <si>
    <t>50,379*3 'Přepočtené koeficientem množství</t>
  </si>
  <si>
    <t>37</t>
  </si>
  <si>
    <t>711132000</t>
  </si>
  <si>
    <t>Provedení separační vrstvy z geotextílie na ploše svislé vč. dodávky materiálů</t>
  </si>
  <si>
    <t>1422514542</t>
  </si>
  <si>
    <t>38</t>
  </si>
  <si>
    <t>711142559</t>
  </si>
  <si>
    <t>Provedení izolace proti zemní vlhkosti pásy přitavením svislé NAIP</t>
  </si>
  <si>
    <t>1603944961</t>
  </si>
  <si>
    <t>9,040*1,015</t>
  </si>
  <si>
    <t>39</t>
  </si>
  <si>
    <t>628321</t>
  </si>
  <si>
    <t xml:space="preserve">pás těžký asfaltovaný </t>
  </si>
  <si>
    <t>878880456</t>
  </si>
  <si>
    <t>9,176*1,15 'Přepočtené koeficientem množství</t>
  </si>
  <si>
    <t>40</t>
  </si>
  <si>
    <t>711161511</t>
  </si>
  <si>
    <t>Izolace fóliemi nopovými pro sanaci vlhkých stěn nebo soklů zatížitelnost 70 kN/m2</t>
  </si>
  <si>
    <t>-542439606</t>
  </si>
  <si>
    <t>41</t>
  </si>
  <si>
    <t>998711201</t>
  </si>
  <si>
    <t>Přesun hmot procentní pro izolace proti vodě, vlhkosti a plynům v objektech v do 6 m</t>
  </si>
  <si>
    <t>%</t>
  </si>
  <si>
    <t>-356531020</t>
  </si>
  <si>
    <t>741</t>
  </si>
  <si>
    <t>Elektroinstalace - silnoproud</t>
  </si>
  <si>
    <t>42</t>
  </si>
  <si>
    <t>741.001</t>
  </si>
  <si>
    <t>Demontáž stávajicích zemních svítidel</t>
  </si>
  <si>
    <t>-1920789317</t>
  </si>
  <si>
    <t>43</t>
  </si>
  <si>
    <t>741.002</t>
  </si>
  <si>
    <t>Dodávka a montáž nových zemních svítidel</t>
  </si>
  <si>
    <t>1835567938</t>
  </si>
  <si>
    <t>44</t>
  </si>
  <si>
    <t>741.003</t>
  </si>
  <si>
    <t>Nová kabeláž k zemním svítidlům</t>
  </si>
  <si>
    <t>-1307747667</t>
  </si>
  <si>
    <t>762</t>
  </si>
  <si>
    <t>Konstrukce tesařské</t>
  </si>
  <si>
    <t>45</t>
  </si>
  <si>
    <t>76281000R</t>
  </si>
  <si>
    <t>Zabednění (zakrytí) dlažby kolem schodiště proti poškození z desek OSB</t>
  </si>
  <si>
    <t>-786138026</t>
  </si>
  <si>
    <t>(3,600+9,040+3,600)*2,500</t>
  </si>
  <si>
    <t>767</t>
  </si>
  <si>
    <t>Konstrukce zámečnické</t>
  </si>
  <si>
    <t>46</t>
  </si>
  <si>
    <t>76722000R</t>
  </si>
  <si>
    <t xml:space="preserve">Demontáž, oprava nátěru a zpětná montáž zábradlí </t>
  </si>
  <si>
    <t>-1010816512</t>
  </si>
  <si>
    <t>772</t>
  </si>
  <si>
    <t>Podlahy z kamene</t>
  </si>
  <si>
    <t>47</t>
  </si>
  <si>
    <t>772521260</t>
  </si>
  <si>
    <t>Kladení dlažby z kamene z pravoúhlých desek a dlaždic lepených mrazuvzdorným lepidlem tl do 70 mm</t>
  </si>
  <si>
    <t>-437422898</t>
  </si>
  <si>
    <t>"podesta" 3,70</t>
  </si>
  <si>
    <t>48</t>
  </si>
  <si>
    <t>583810000</t>
  </si>
  <si>
    <t>žulová dlažba 400x700x60 mm</t>
  </si>
  <si>
    <t>-64201706</t>
  </si>
  <si>
    <t>3,70</t>
  </si>
  <si>
    <t>3,7*1,1 'Přepočtené koeficientem množství</t>
  </si>
  <si>
    <t>49</t>
  </si>
  <si>
    <t>77299110R</t>
  </si>
  <si>
    <t>Spárování kamenných dlažeb a schodů</t>
  </si>
  <si>
    <t>-1484712854</t>
  </si>
  <si>
    <t>50</t>
  </si>
  <si>
    <t>77299109R</t>
  </si>
  <si>
    <t>Zatěsnění spár bentonitovým páskem</t>
  </si>
  <si>
    <t>611766958</t>
  </si>
  <si>
    <t>"podelné spáry" 85,600</t>
  </si>
  <si>
    <t>"příčné spáry" 40*0,370</t>
  </si>
  <si>
    <t>51</t>
  </si>
  <si>
    <t>998772201</t>
  </si>
  <si>
    <t>Přesun hmot procentní pro podlahy z kamene v objektech v do 6 m</t>
  </si>
  <si>
    <t>672682057</t>
  </si>
  <si>
    <t>783</t>
  </si>
  <si>
    <t>Dokončovací práce - nátěry</t>
  </si>
  <si>
    <t>52</t>
  </si>
  <si>
    <t>783823175</t>
  </si>
  <si>
    <t>Penetrační silikonový nátěr omítek stupně členitosti 4</t>
  </si>
  <si>
    <t>145564562</t>
  </si>
  <si>
    <t>53</t>
  </si>
  <si>
    <t>78382660R</t>
  </si>
  <si>
    <t>Hydrofobizace kamenných prvků</t>
  </si>
  <si>
    <t>-217106498</t>
  </si>
  <si>
    <t>schody</t>
  </si>
  <si>
    <t>85,600*0,340</t>
  </si>
  <si>
    <t>85,600*0,145</t>
  </si>
  <si>
    <t>vrchní podesta</t>
  </si>
  <si>
    <t>54</t>
  </si>
  <si>
    <t>783827465</t>
  </si>
  <si>
    <t>Krycí dvojnásobný silikonový nátěr omítek stupně členitosti 4</t>
  </si>
  <si>
    <t>317878339</t>
  </si>
  <si>
    <t>VRN</t>
  </si>
  <si>
    <t>Vedlejší rozpočtové náklady</t>
  </si>
  <si>
    <t>VRN1</t>
  </si>
  <si>
    <t>Průzkumné, geodetické a projektové práce</t>
  </si>
  <si>
    <t>55</t>
  </si>
  <si>
    <t>012103000</t>
  </si>
  <si>
    <t>Geodetické práce - vytyčení inženýrských sítí</t>
  </si>
  <si>
    <t>1024</t>
  </si>
  <si>
    <t>1222667414</t>
  </si>
  <si>
    <t>VRN3</t>
  </si>
  <si>
    <t>Zařízení staveniště</t>
  </si>
  <si>
    <t>56</t>
  </si>
  <si>
    <t>030001000</t>
  </si>
  <si>
    <t>-150713014</t>
  </si>
  <si>
    <t>57</t>
  </si>
  <si>
    <t>034203000</t>
  </si>
  <si>
    <t>Oplocení staveniště</t>
  </si>
  <si>
    <t>-84703883</t>
  </si>
  <si>
    <t>VRN8</t>
  </si>
  <si>
    <t>Přesun stavebních kapacit</t>
  </si>
  <si>
    <t>58</t>
  </si>
  <si>
    <t>081103000</t>
  </si>
  <si>
    <t>Denní doprava pracovníků na pracoviště</t>
  </si>
  <si>
    <t>-1748337886</t>
  </si>
  <si>
    <t>VRN9</t>
  </si>
  <si>
    <t>Ostatní náklady</t>
  </si>
  <si>
    <t>59</t>
  </si>
  <si>
    <t>091003000</t>
  </si>
  <si>
    <t>Zábor veřejného prostranství</t>
  </si>
  <si>
    <t>270253202</t>
  </si>
  <si>
    <t>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</si>
</sst>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left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BI4" sqref="BI3:BI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12" t="s">
        <v>5</v>
      </c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K5" s="233" t="s">
        <v>14</v>
      </c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R5" s="21"/>
      <c r="BE5" s="203" t="s">
        <v>15</v>
      </c>
      <c r="BS5" s="18" t="s">
        <v>6</v>
      </c>
    </row>
    <row r="6" spans="1:74" s="1" customFormat="1" ht="36.950000000000003" customHeight="1">
      <c r="B6" s="21"/>
      <c r="D6" s="27" t="s">
        <v>16</v>
      </c>
      <c r="K6" s="234" t="s">
        <v>17</v>
      </c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R6" s="21"/>
      <c r="BE6" s="204"/>
      <c r="BS6" s="18" t="s">
        <v>6</v>
      </c>
    </row>
    <row r="7" spans="1:74" s="1" customFormat="1" ht="12" customHeight="1">
      <c r="B7" s="21"/>
      <c r="D7" s="28" t="s">
        <v>18</v>
      </c>
      <c r="K7" s="26" t="s">
        <v>1</v>
      </c>
      <c r="AK7" s="28" t="s">
        <v>19</v>
      </c>
      <c r="AN7" s="26" t="s">
        <v>1</v>
      </c>
      <c r="AR7" s="21"/>
      <c r="BE7" s="204"/>
      <c r="BS7" s="18" t="s">
        <v>6</v>
      </c>
    </row>
    <row r="8" spans="1:74" s="1" customFormat="1" ht="12" customHeight="1">
      <c r="B8" s="21"/>
      <c r="D8" s="28" t="s">
        <v>20</v>
      </c>
      <c r="K8" s="26" t="s">
        <v>21</v>
      </c>
      <c r="AK8" s="28" t="s">
        <v>22</v>
      </c>
      <c r="AN8" s="244">
        <v>43796</v>
      </c>
      <c r="AR8" s="21"/>
      <c r="BE8" s="204"/>
      <c r="BS8" s="18" t="s">
        <v>6</v>
      </c>
    </row>
    <row r="9" spans="1:74" s="1" customFormat="1" ht="14.45" customHeight="1">
      <c r="B9" s="21"/>
      <c r="AR9" s="21"/>
      <c r="BE9" s="204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1</v>
      </c>
      <c r="AR10" s="21"/>
      <c r="BE10" s="204"/>
      <c r="BS10" s="18" t="s">
        <v>6</v>
      </c>
    </row>
    <row r="11" spans="1:74" s="1" customFormat="1" ht="18.399999999999999" customHeight="1">
      <c r="B11" s="21"/>
      <c r="E11" s="26" t="s">
        <v>25</v>
      </c>
      <c r="AK11" s="28" t="s">
        <v>26</v>
      </c>
      <c r="AN11" s="26" t="s">
        <v>1</v>
      </c>
      <c r="AR11" s="21"/>
      <c r="BE11" s="204"/>
      <c r="BS11" s="18" t="s">
        <v>6</v>
      </c>
    </row>
    <row r="12" spans="1:74" s="1" customFormat="1" ht="6.95" customHeight="1">
      <c r="B12" s="21"/>
      <c r="AR12" s="21"/>
      <c r="BE12" s="204"/>
      <c r="BS12" s="18" t="s">
        <v>6</v>
      </c>
    </row>
    <row r="13" spans="1:74" s="1" customFormat="1" ht="12" customHeight="1">
      <c r="B13" s="21"/>
      <c r="D13" s="28" t="s">
        <v>27</v>
      </c>
      <c r="AK13" s="28" t="s">
        <v>24</v>
      </c>
      <c r="AN13" s="30" t="s">
        <v>28</v>
      </c>
      <c r="AR13" s="21"/>
      <c r="BE13" s="204"/>
      <c r="BS13" s="18" t="s">
        <v>6</v>
      </c>
    </row>
    <row r="14" spans="1:74" ht="12.75">
      <c r="B14" s="21"/>
      <c r="E14" s="235" t="s">
        <v>28</v>
      </c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8" t="s">
        <v>26</v>
      </c>
      <c r="AN14" s="30" t="s">
        <v>28</v>
      </c>
      <c r="AR14" s="21"/>
      <c r="BE14" s="204"/>
      <c r="BS14" s="18" t="s">
        <v>6</v>
      </c>
    </row>
    <row r="15" spans="1:74" s="1" customFormat="1" ht="6.95" customHeight="1">
      <c r="B15" s="21"/>
      <c r="AR15" s="21"/>
      <c r="BE15" s="204"/>
      <c r="BS15" s="18" t="s">
        <v>3</v>
      </c>
    </row>
    <row r="16" spans="1:74" s="1" customFormat="1" ht="12" customHeight="1">
      <c r="B16" s="21"/>
      <c r="D16" s="28" t="s">
        <v>29</v>
      </c>
      <c r="AK16" s="28" t="s">
        <v>24</v>
      </c>
      <c r="AN16" s="26" t="s">
        <v>30</v>
      </c>
      <c r="AR16" s="21"/>
      <c r="BE16" s="204"/>
      <c r="BS16" s="18" t="s">
        <v>3</v>
      </c>
    </row>
    <row r="17" spans="1:71" s="1" customFormat="1" ht="18.399999999999999" customHeight="1">
      <c r="B17" s="21"/>
      <c r="E17" s="26" t="s">
        <v>31</v>
      </c>
      <c r="AK17" s="28" t="s">
        <v>26</v>
      </c>
      <c r="AN17" s="26" t="s">
        <v>32</v>
      </c>
      <c r="AR17" s="21"/>
      <c r="BE17" s="204"/>
      <c r="BS17" s="18" t="s">
        <v>33</v>
      </c>
    </row>
    <row r="18" spans="1:71" s="1" customFormat="1" ht="6.95" customHeight="1">
      <c r="B18" s="21"/>
      <c r="AR18" s="21"/>
      <c r="BE18" s="204"/>
      <c r="BS18" s="18" t="s">
        <v>6</v>
      </c>
    </row>
    <row r="19" spans="1:71" s="1" customFormat="1" ht="12" customHeight="1">
      <c r="B19" s="21"/>
      <c r="D19" s="28" t="s">
        <v>34</v>
      </c>
      <c r="AK19" s="28" t="s">
        <v>24</v>
      </c>
      <c r="AN19" s="26" t="s">
        <v>1</v>
      </c>
      <c r="AR19" s="21"/>
      <c r="BE19" s="204"/>
      <c r="BS19" s="18" t="s">
        <v>6</v>
      </c>
    </row>
    <row r="20" spans="1:71" s="1" customFormat="1" ht="18.399999999999999" customHeight="1">
      <c r="B20" s="21"/>
      <c r="E20" s="26" t="s">
        <v>35</v>
      </c>
      <c r="AK20" s="28" t="s">
        <v>26</v>
      </c>
      <c r="AN20" s="26" t="s">
        <v>1</v>
      </c>
      <c r="AR20" s="21"/>
      <c r="BE20" s="204"/>
      <c r="BS20" s="18" t="s">
        <v>33</v>
      </c>
    </row>
    <row r="21" spans="1:71" s="1" customFormat="1" ht="6.95" customHeight="1">
      <c r="B21" s="21"/>
      <c r="AR21" s="21"/>
      <c r="BE21" s="204"/>
    </row>
    <row r="22" spans="1:71" s="1" customFormat="1" ht="12" customHeight="1">
      <c r="B22" s="21"/>
      <c r="D22" s="28" t="s">
        <v>36</v>
      </c>
      <c r="AR22" s="21"/>
      <c r="BE22" s="204"/>
    </row>
    <row r="23" spans="1:71" s="1" customFormat="1" ht="16.5" customHeight="1">
      <c r="B23" s="21"/>
      <c r="E23" s="237" t="s">
        <v>1</v>
      </c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R23" s="21"/>
      <c r="BE23" s="204"/>
    </row>
    <row r="24" spans="1:71" s="1" customFormat="1" ht="6.95" customHeight="1">
      <c r="B24" s="21"/>
      <c r="AR24" s="21"/>
      <c r="BE24" s="204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04"/>
    </row>
    <row r="26" spans="1:71" s="2" customFormat="1" ht="25.9" customHeight="1">
      <c r="A26" s="33"/>
      <c r="B26" s="34"/>
      <c r="C26" s="33"/>
      <c r="D26" s="35" t="s">
        <v>37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06">
        <f>ROUND(AG94,2)</f>
        <v>0</v>
      </c>
      <c r="AL26" s="207"/>
      <c r="AM26" s="207"/>
      <c r="AN26" s="207"/>
      <c r="AO26" s="207"/>
      <c r="AP26" s="33"/>
      <c r="AQ26" s="33"/>
      <c r="AR26" s="34"/>
      <c r="BE26" s="204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04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8" t="s">
        <v>38</v>
      </c>
      <c r="M28" s="238"/>
      <c r="N28" s="238"/>
      <c r="O28" s="238"/>
      <c r="P28" s="238"/>
      <c r="Q28" s="33"/>
      <c r="R28" s="33"/>
      <c r="S28" s="33"/>
      <c r="T28" s="33"/>
      <c r="U28" s="33"/>
      <c r="V28" s="33"/>
      <c r="W28" s="238" t="s">
        <v>39</v>
      </c>
      <c r="X28" s="238"/>
      <c r="Y28" s="238"/>
      <c r="Z28" s="238"/>
      <c r="AA28" s="238"/>
      <c r="AB28" s="238"/>
      <c r="AC28" s="238"/>
      <c r="AD28" s="238"/>
      <c r="AE28" s="238"/>
      <c r="AF28" s="33"/>
      <c r="AG28" s="33"/>
      <c r="AH28" s="33"/>
      <c r="AI28" s="33"/>
      <c r="AJ28" s="33"/>
      <c r="AK28" s="238" t="s">
        <v>40</v>
      </c>
      <c r="AL28" s="238"/>
      <c r="AM28" s="238"/>
      <c r="AN28" s="238"/>
      <c r="AO28" s="238"/>
      <c r="AP28" s="33"/>
      <c r="AQ28" s="33"/>
      <c r="AR28" s="34"/>
      <c r="BE28" s="204"/>
    </row>
    <row r="29" spans="1:71" s="3" customFormat="1" ht="14.45" customHeight="1">
      <c r="B29" s="38"/>
      <c r="D29" s="28" t="s">
        <v>41</v>
      </c>
      <c r="F29" s="28" t="s">
        <v>42</v>
      </c>
      <c r="L29" s="239">
        <v>0.21</v>
      </c>
      <c r="M29" s="202"/>
      <c r="N29" s="202"/>
      <c r="O29" s="202"/>
      <c r="P29" s="202"/>
      <c r="W29" s="201">
        <f>ROUND(AZ94, 2)</f>
        <v>0</v>
      </c>
      <c r="X29" s="202"/>
      <c r="Y29" s="202"/>
      <c r="Z29" s="202"/>
      <c r="AA29" s="202"/>
      <c r="AB29" s="202"/>
      <c r="AC29" s="202"/>
      <c r="AD29" s="202"/>
      <c r="AE29" s="202"/>
      <c r="AK29" s="201">
        <f>ROUND(AV94, 2)</f>
        <v>0</v>
      </c>
      <c r="AL29" s="202"/>
      <c r="AM29" s="202"/>
      <c r="AN29" s="202"/>
      <c r="AO29" s="202"/>
      <c r="AR29" s="38"/>
      <c r="BE29" s="205"/>
    </row>
    <row r="30" spans="1:71" s="3" customFormat="1" ht="14.45" customHeight="1">
      <c r="B30" s="38"/>
      <c r="F30" s="28" t="s">
        <v>43</v>
      </c>
      <c r="L30" s="239">
        <v>0.15</v>
      </c>
      <c r="M30" s="202"/>
      <c r="N30" s="202"/>
      <c r="O30" s="202"/>
      <c r="P30" s="202"/>
      <c r="W30" s="201">
        <f>ROUND(BA94, 2)</f>
        <v>0</v>
      </c>
      <c r="X30" s="202"/>
      <c r="Y30" s="202"/>
      <c r="Z30" s="202"/>
      <c r="AA30" s="202"/>
      <c r="AB30" s="202"/>
      <c r="AC30" s="202"/>
      <c r="AD30" s="202"/>
      <c r="AE30" s="202"/>
      <c r="AK30" s="201">
        <f>ROUND(AW94, 2)</f>
        <v>0</v>
      </c>
      <c r="AL30" s="202"/>
      <c r="AM30" s="202"/>
      <c r="AN30" s="202"/>
      <c r="AO30" s="202"/>
      <c r="AR30" s="38"/>
      <c r="BE30" s="205"/>
    </row>
    <row r="31" spans="1:71" s="3" customFormat="1" ht="14.45" hidden="1" customHeight="1">
      <c r="B31" s="38"/>
      <c r="F31" s="28" t="s">
        <v>44</v>
      </c>
      <c r="L31" s="239">
        <v>0.21</v>
      </c>
      <c r="M31" s="202"/>
      <c r="N31" s="202"/>
      <c r="O31" s="202"/>
      <c r="P31" s="202"/>
      <c r="W31" s="201">
        <f>ROUND(BB94, 2)</f>
        <v>0</v>
      </c>
      <c r="X31" s="202"/>
      <c r="Y31" s="202"/>
      <c r="Z31" s="202"/>
      <c r="AA31" s="202"/>
      <c r="AB31" s="202"/>
      <c r="AC31" s="202"/>
      <c r="AD31" s="202"/>
      <c r="AE31" s="202"/>
      <c r="AK31" s="201">
        <v>0</v>
      </c>
      <c r="AL31" s="202"/>
      <c r="AM31" s="202"/>
      <c r="AN31" s="202"/>
      <c r="AO31" s="202"/>
      <c r="AR31" s="38"/>
      <c r="BE31" s="205"/>
    </row>
    <row r="32" spans="1:71" s="3" customFormat="1" ht="14.45" hidden="1" customHeight="1">
      <c r="B32" s="38"/>
      <c r="F32" s="28" t="s">
        <v>45</v>
      </c>
      <c r="L32" s="239">
        <v>0.15</v>
      </c>
      <c r="M32" s="202"/>
      <c r="N32" s="202"/>
      <c r="O32" s="202"/>
      <c r="P32" s="202"/>
      <c r="W32" s="201">
        <f>ROUND(BC94, 2)</f>
        <v>0</v>
      </c>
      <c r="X32" s="202"/>
      <c r="Y32" s="202"/>
      <c r="Z32" s="202"/>
      <c r="AA32" s="202"/>
      <c r="AB32" s="202"/>
      <c r="AC32" s="202"/>
      <c r="AD32" s="202"/>
      <c r="AE32" s="202"/>
      <c r="AK32" s="201">
        <v>0</v>
      </c>
      <c r="AL32" s="202"/>
      <c r="AM32" s="202"/>
      <c r="AN32" s="202"/>
      <c r="AO32" s="202"/>
      <c r="AR32" s="38"/>
      <c r="BE32" s="205"/>
    </row>
    <row r="33" spans="1:57" s="3" customFormat="1" ht="14.45" hidden="1" customHeight="1">
      <c r="B33" s="38"/>
      <c r="F33" s="28" t="s">
        <v>46</v>
      </c>
      <c r="L33" s="239">
        <v>0</v>
      </c>
      <c r="M33" s="202"/>
      <c r="N33" s="202"/>
      <c r="O33" s="202"/>
      <c r="P33" s="202"/>
      <c r="W33" s="201">
        <f>ROUND(BD94, 2)</f>
        <v>0</v>
      </c>
      <c r="X33" s="202"/>
      <c r="Y33" s="202"/>
      <c r="Z33" s="202"/>
      <c r="AA33" s="202"/>
      <c r="AB33" s="202"/>
      <c r="AC33" s="202"/>
      <c r="AD33" s="202"/>
      <c r="AE33" s="202"/>
      <c r="AK33" s="201">
        <v>0</v>
      </c>
      <c r="AL33" s="202"/>
      <c r="AM33" s="202"/>
      <c r="AN33" s="202"/>
      <c r="AO33" s="202"/>
      <c r="AR33" s="38"/>
      <c r="BE33" s="205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04"/>
    </row>
    <row r="35" spans="1:57" s="2" customFormat="1" ht="25.9" customHeight="1">
      <c r="A35" s="33"/>
      <c r="B35" s="34"/>
      <c r="C35" s="39"/>
      <c r="D35" s="40" t="s">
        <v>47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48</v>
      </c>
      <c r="U35" s="41"/>
      <c r="V35" s="41"/>
      <c r="W35" s="41"/>
      <c r="X35" s="208" t="s">
        <v>49</v>
      </c>
      <c r="Y35" s="209"/>
      <c r="Z35" s="209"/>
      <c r="AA35" s="209"/>
      <c r="AB35" s="209"/>
      <c r="AC35" s="41"/>
      <c r="AD35" s="41"/>
      <c r="AE35" s="41"/>
      <c r="AF35" s="41"/>
      <c r="AG35" s="41"/>
      <c r="AH35" s="41"/>
      <c r="AI35" s="41"/>
      <c r="AJ35" s="41"/>
      <c r="AK35" s="210">
        <f>SUM(AK26:AK33)</f>
        <v>0</v>
      </c>
      <c r="AL35" s="209"/>
      <c r="AM35" s="209"/>
      <c r="AN35" s="209"/>
      <c r="AO35" s="211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50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51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21"/>
      <c r="AR50" s="21"/>
    </row>
    <row r="51" spans="1:57" ht="11.25">
      <c r="B51" s="21"/>
      <c r="AR51" s="21"/>
    </row>
    <row r="52" spans="1:57" ht="11.25">
      <c r="B52" s="21"/>
      <c r="AR52" s="21"/>
    </row>
    <row r="53" spans="1:57" ht="11.25">
      <c r="B53" s="21"/>
      <c r="AR53" s="21"/>
    </row>
    <row r="54" spans="1:57" ht="11.25">
      <c r="B54" s="21"/>
      <c r="AR54" s="21"/>
    </row>
    <row r="55" spans="1:57" ht="11.25">
      <c r="B55" s="21"/>
      <c r="AR55" s="21"/>
    </row>
    <row r="56" spans="1:57" ht="11.25">
      <c r="B56" s="21"/>
      <c r="AR56" s="21"/>
    </row>
    <row r="57" spans="1:57" ht="11.25">
      <c r="B57" s="21"/>
      <c r="AR57" s="21"/>
    </row>
    <row r="58" spans="1:57" ht="11.25">
      <c r="B58" s="21"/>
      <c r="AR58" s="21"/>
    </row>
    <row r="59" spans="1:57" ht="11.25">
      <c r="B59" s="21"/>
      <c r="AR59" s="21"/>
    </row>
    <row r="60" spans="1:57" s="2" customFormat="1" ht="12.75">
      <c r="A60" s="33"/>
      <c r="B60" s="34"/>
      <c r="C60" s="33"/>
      <c r="D60" s="46" t="s">
        <v>52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53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52</v>
      </c>
      <c r="AI60" s="36"/>
      <c r="AJ60" s="36"/>
      <c r="AK60" s="36"/>
      <c r="AL60" s="36"/>
      <c r="AM60" s="46" t="s">
        <v>53</v>
      </c>
      <c r="AN60" s="36"/>
      <c r="AO60" s="36"/>
      <c r="AP60" s="33"/>
      <c r="AQ60" s="33"/>
      <c r="AR60" s="34"/>
      <c r="BE60" s="33"/>
    </row>
    <row r="61" spans="1:57" ht="11.25">
      <c r="B61" s="21"/>
      <c r="AR61" s="21"/>
    </row>
    <row r="62" spans="1:57" ht="11.25">
      <c r="B62" s="21"/>
      <c r="AR62" s="21"/>
    </row>
    <row r="63" spans="1:57" ht="11.25">
      <c r="B63" s="21"/>
      <c r="AR63" s="21"/>
    </row>
    <row r="64" spans="1:57" s="2" customFormat="1" ht="12.75">
      <c r="A64" s="33"/>
      <c r="B64" s="34"/>
      <c r="C64" s="33"/>
      <c r="D64" s="44" t="s">
        <v>54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55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 ht="11.25">
      <c r="B65" s="21"/>
      <c r="AR65" s="21"/>
    </row>
    <row r="66" spans="1:57" ht="11.25">
      <c r="B66" s="21"/>
      <c r="AR66" s="21"/>
    </row>
    <row r="67" spans="1:57" ht="11.25">
      <c r="B67" s="21"/>
      <c r="AR67" s="21"/>
    </row>
    <row r="68" spans="1:57" ht="11.25">
      <c r="B68" s="21"/>
      <c r="AR68" s="21"/>
    </row>
    <row r="69" spans="1:57" ht="11.25">
      <c r="B69" s="21"/>
      <c r="AR69" s="21"/>
    </row>
    <row r="70" spans="1:57" ht="11.25">
      <c r="B70" s="21"/>
      <c r="AR70" s="21"/>
    </row>
    <row r="71" spans="1:57" ht="11.25">
      <c r="B71" s="21"/>
      <c r="AR71" s="21"/>
    </row>
    <row r="72" spans="1:57" ht="11.25">
      <c r="B72" s="21"/>
      <c r="AR72" s="21"/>
    </row>
    <row r="73" spans="1:57" ht="11.25">
      <c r="B73" s="21"/>
      <c r="AR73" s="21"/>
    </row>
    <row r="74" spans="1:57" ht="11.25">
      <c r="B74" s="21"/>
      <c r="AR74" s="21"/>
    </row>
    <row r="75" spans="1:57" s="2" customFormat="1" ht="12.75">
      <c r="A75" s="33"/>
      <c r="B75" s="34"/>
      <c r="C75" s="33"/>
      <c r="D75" s="46" t="s">
        <v>52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53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52</v>
      </c>
      <c r="AI75" s="36"/>
      <c r="AJ75" s="36"/>
      <c r="AK75" s="36"/>
      <c r="AL75" s="36"/>
      <c r="AM75" s="46" t="s">
        <v>53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2" t="s">
        <v>56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13</v>
      </c>
      <c r="L84" s="4" t="str">
        <f>K5</f>
        <v>2018-038</v>
      </c>
      <c r="AR84" s="52"/>
    </row>
    <row r="85" spans="1:91" s="5" customFormat="1" ht="36.950000000000003" customHeight="1">
      <c r="B85" s="53"/>
      <c r="C85" s="54" t="s">
        <v>16</v>
      </c>
      <c r="L85" s="216" t="str">
        <f>K6</f>
        <v>Slezská Ostrava- radnice</v>
      </c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20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Těšinská35, Slezská Ostrava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22</v>
      </c>
      <c r="AJ87" s="33"/>
      <c r="AK87" s="33"/>
      <c r="AL87" s="33"/>
      <c r="AM87" s="218">
        <f>IF(AN8= "","",AN8)</f>
        <v>43796</v>
      </c>
      <c r="AN87" s="218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ÚMO Slezská Ostrava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14" t="str">
        <f>IF(E17="","",E17)</f>
        <v xml:space="preserve">Ing.Arch.Petr Mlýnek </v>
      </c>
      <c r="AN89" s="215"/>
      <c r="AO89" s="215"/>
      <c r="AP89" s="215"/>
      <c r="AQ89" s="33"/>
      <c r="AR89" s="34"/>
      <c r="AS89" s="219" t="s">
        <v>57</v>
      </c>
      <c r="AT89" s="220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34</v>
      </c>
      <c r="AJ90" s="33"/>
      <c r="AK90" s="33"/>
      <c r="AL90" s="33"/>
      <c r="AM90" s="214" t="str">
        <f>IF(E20="","",E20)</f>
        <v xml:space="preserve"> </v>
      </c>
      <c r="AN90" s="215"/>
      <c r="AO90" s="215"/>
      <c r="AP90" s="215"/>
      <c r="AQ90" s="33"/>
      <c r="AR90" s="34"/>
      <c r="AS90" s="221"/>
      <c r="AT90" s="222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21"/>
      <c r="AT91" s="222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23" t="s">
        <v>58</v>
      </c>
      <c r="D92" s="224"/>
      <c r="E92" s="224"/>
      <c r="F92" s="224"/>
      <c r="G92" s="224"/>
      <c r="H92" s="61"/>
      <c r="I92" s="225" t="s">
        <v>59</v>
      </c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6" t="s">
        <v>60</v>
      </c>
      <c r="AH92" s="224"/>
      <c r="AI92" s="224"/>
      <c r="AJ92" s="224"/>
      <c r="AK92" s="224"/>
      <c r="AL92" s="224"/>
      <c r="AM92" s="224"/>
      <c r="AN92" s="225" t="s">
        <v>61</v>
      </c>
      <c r="AO92" s="224"/>
      <c r="AP92" s="227"/>
      <c r="AQ92" s="62" t="s">
        <v>62</v>
      </c>
      <c r="AR92" s="34"/>
      <c r="AS92" s="63" t="s">
        <v>63</v>
      </c>
      <c r="AT92" s="64" t="s">
        <v>64</v>
      </c>
      <c r="AU92" s="64" t="s">
        <v>65</v>
      </c>
      <c r="AV92" s="64" t="s">
        <v>66</v>
      </c>
      <c r="AW92" s="64" t="s">
        <v>67</v>
      </c>
      <c r="AX92" s="64" t="s">
        <v>68</v>
      </c>
      <c r="AY92" s="64" t="s">
        <v>69</v>
      </c>
      <c r="AZ92" s="64" t="s">
        <v>70</v>
      </c>
      <c r="BA92" s="64" t="s">
        <v>71</v>
      </c>
      <c r="BB92" s="64" t="s">
        <v>72</v>
      </c>
      <c r="BC92" s="64" t="s">
        <v>73</v>
      </c>
      <c r="BD92" s="65" t="s">
        <v>74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75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31">
        <f>ROUND(AG95,2)</f>
        <v>0</v>
      </c>
      <c r="AH94" s="231"/>
      <c r="AI94" s="231"/>
      <c r="AJ94" s="231"/>
      <c r="AK94" s="231"/>
      <c r="AL94" s="231"/>
      <c r="AM94" s="231"/>
      <c r="AN94" s="232">
        <f>SUM(AG94,AT94)</f>
        <v>0</v>
      </c>
      <c r="AO94" s="232"/>
      <c r="AP94" s="232"/>
      <c r="AQ94" s="73" t="s">
        <v>1</v>
      </c>
      <c r="AR94" s="69"/>
      <c r="AS94" s="74">
        <f>ROUND(AS95,2)</f>
        <v>0</v>
      </c>
      <c r="AT94" s="75">
        <f>ROUND(SUM(AV94:AW94),2)</f>
        <v>0</v>
      </c>
      <c r="AU94" s="76">
        <f>ROUND(AU95,5)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76</v>
      </c>
      <c r="BT94" s="78" t="s">
        <v>77</v>
      </c>
      <c r="BU94" s="79" t="s">
        <v>78</v>
      </c>
      <c r="BV94" s="78" t="s">
        <v>79</v>
      </c>
      <c r="BW94" s="78" t="s">
        <v>4</v>
      </c>
      <c r="BX94" s="78" t="s">
        <v>80</v>
      </c>
      <c r="CL94" s="78" t="s">
        <v>1</v>
      </c>
    </row>
    <row r="95" spans="1:91" s="7" customFormat="1" ht="27" customHeight="1">
      <c r="A95" s="80" t="s">
        <v>81</v>
      </c>
      <c r="B95" s="81"/>
      <c r="C95" s="82"/>
      <c r="D95" s="230" t="s">
        <v>82</v>
      </c>
      <c r="E95" s="230"/>
      <c r="F95" s="230"/>
      <c r="G95" s="230"/>
      <c r="H95" s="230"/>
      <c r="I95" s="83"/>
      <c r="J95" s="230" t="s">
        <v>83</v>
      </c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28">
        <f>'01-2019 - Oprava vstupníh...'!J30</f>
        <v>0</v>
      </c>
      <c r="AH95" s="229"/>
      <c r="AI95" s="229"/>
      <c r="AJ95" s="229"/>
      <c r="AK95" s="229"/>
      <c r="AL95" s="229"/>
      <c r="AM95" s="229"/>
      <c r="AN95" s="228">
        <f>SUM(AG95,AT95)</f>
        <v>0</v>
      </c>
      <c r="AO95" s="229"/>
      <c r="AP95" s="229"/>
      <c r="AQ95" s="84" t="s">
        <v>84</v>
      </c>
      <c r="AR95" s="81"/>
      <c r="AS95" s="85">
        <v>0</v>
      </c>
      <c r="AT95" s="86">
        <f>ROUND(SUM(AV95:AW95),2)</f>
        <v>0</v>
      </c>
      <c r="AU95" s="87">
        <f>'01-2019 - Oprava vstupníh...'!P137</f>
        <v>0</v>
      </c>
      <c r="AV95" s="86">
        <f>'01-2019 - Oprava vstupníh...'!J33</f>
        <v>0</v>
      </c>
      <c r="AW95" s="86">
        <f>'01-2019 - Oprava vstupníh...'!J34</f>
        <v>0</v>
      </c>
      <c r="AX95" s="86">
        <f>'01-2019 - Oprava vstupníh...'!J35</f>
        <v>0</v>
      </c>
      <c r="AY95" s="86">
        <f>'01-2019 - Oprava vstupníh...'!J36</f>
        <v>0</v>
      </c>
      <c r="AZ95" s="86">
        <f>'01-2019 - Oprava vstupníh...'!F33</f>
        <v>0</v>
      </c>
      <c r="BA95" s="86">
        <f>'01-2019 - Oprava vstupníh...'!F34</f>
        <v>0</v>
      </c>
      <c r="BB95" s="86">
        <f>'01-2019 - Oprava vstupníh...'!F35</f>
        <v>0</v>
      </c>
      <c r="BC95" s="86">
        <f>'01-2019 - Oprava vstupníh...'!F36</f>
        <v>0</v>
      </c>
      <c r="BD95" s="88">
        <f>'01-2019 - Oprava vstupníh...'!F37</f>
        <v>0</v>
      </c>
      <c r="BT95" s="89" t="s">
        <v>85</v>
      </c>
      <c r="BV95" s="89" t="s">
        <v>79</v>
      </c>
      <c r="BW95" s="89" t="s">
        <v>86</v>
      </c>
      <c r="BX95" s="89" t="s">
        <v>4</v>
      </c>
      <c r="CL95" s="89" t="s">
        <v>1</v>
      </c>
      <c r="CM95" s="89" t="s">
        <v>87</v>
      </c>
    </row>
    <row r="96" spans="1:91" s="2" customFormat="1" ht="30" customHeight="1">
      <c r="A96" s="33"/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4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mergeCells count="42">
    <mergeCell ref="L30:P30"/>
    <mergeCell ref="L31:P31"/>
    <mergeCell ref="L32:P32"/>
    <mergeCell ref="L33:P33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X35:AB35"/>
    <mergeCell ref="AK35:AO35"/>
    <mergeCell ref="AR2:BE2"/>
    <mergeCell ref="AM90:AP90"/>
    <mergeCell ref="L85:AO85"/>
    <mergeCell ref="AM87:AN87"/>
    <mergeCell ref="AM89:AP89"/>
    <mergeCell ref="AS89:AT9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01-2019 - Oprava vstupníh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17"/>
  <sheetViews>
    <sheetView showGridLines="0" tabSelected="1" workbookViewId="0">
      <selection activeCell="X15" sqref="X1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8" t="s">
        <v>86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91"/>
      <c r="J3" s="20"/>
      <c r="K3" s="20"/>
      <c r="L3" s="21"/>
      <c r="AT3" s="18" t="s">
        <v>87</v>
      </c>
    </row>
    <row r="4" spans="1:46" s="1" customFormat="1" ht="24.95" customHeight="1">
      <c r="B4" s="21"/>
      <c r="D4" s="22" t="s">
        <v>88</v>
      </c>
      <c r="I4" s="90"/>
      <c r="L4" s="21"/>
      <c r="M4" s="92" t="s">
        <v>10</v>
      </c>
      <c r="AT4" s="18" t="s">
        <v>3</v>
      </c>
    </row>
    <row r="5" spans="1:46" s="1" customFormat="1" ht="6.95" customHeight="1">
      <c r="B5" s="21"/>
      <c r="I5" s="90"/>
      <c r="L5" s="21"/>
    </row>
    <row r="6" spans="1:46" s="1" customFormat="1" ht="12" customHeight="1">
      <c r="B6" s="21"/>
      <c r="D6" s="28" t="s">
        <v>16</v>
      </c>
      <c r="I6" s="90"/>
      <c r="L6" s="21"/>
    </row>
    <row r="7" spans="1:46" s="1" customFormat="1" ht="16.5" customHeight="1">
      <c r="B7" s="21"/>
      <c r="E7" s="240" t="str">
        <f>'Rekapitulace stavby'!K6</f>
        <v>Slezská Ostrava- radnice</v>
      </c>
      <c r="F7" s="241"/>
      <c r="G7" s="241"/>
      <c r="H7" s="241"/>
      <c r="I7" s="90"/>
      <c r="L7" s="21"/>
    </row>
    <row r="8" spans="1:46" s="2" customFormat="1" ht="12" customHeight="1">
      <c r="A8" s="33"/>
      <c r="B8" s="34"/>
      <c r="C8" s="33"/>
      <c r="D8" s="28" t="s">
        <v>89</v>
      </c>
      <c r="E8" s="33"/>
      <c r="F8" s="33"/>
      <c r="G8" s="33"/>
      <c r="H8" s="33"/>
      <c r="I8" s="9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6" t="s">
        <v>90</v>
      </c>
      <c r="F9" s="242"/>
      <c r="G9" s="242"/>
      <c r="H9" s="242"/>
      <c r="I9" s="9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9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94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20</v>
      </c>
      <c r="E12" s="33"/>
      <c r="F12" s="26" t="s">
        <v>91</v>
      </c>
      <c r="G12" s="33"/>
      <c r="H12" s="33"/>
      <c r="I12" s="94" t="s">
        <v>22</v>
      </c>
      <c r="J12" s="56">
        <f>'Rekapitulace stavby'!AN8</f>
        <v>43796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9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94" t="s">
        <v>24</v>
      </c>
      <c r="J14" s="26" t="str">
        <f>IF('Rekapitulace stavby'!AN10="","",'Rekapitulace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IF('Rekapitulace stavby'!E11="","",'Rekapitulace stavby'!E11)</f>
        <v>ÚMO Slezská Ostrava</v>
      </c>
      <c r="F15" s="33"/>
      <c r="G15" s="33"/>
      <c r="H15" s="33"/>
      <c r="I15" s="94" t="s">
        <v>26</v>
      </c>
      <c r="J15" s="26" t="str">
        <f>IF('Rekapitulace stavby'!AN11="","",'Rekapitulace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9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94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43" t="str">
        <f>'Rekapitulace stavby'!E14</f>
        <v>Vyplň údaj</v>
      </c>
      <c r="F18" s="233"/>
      <c r="G18" s="233"/>
      <c r="H18" s="233"/>
      <c r="I18" s="94" t="s">
        <v>26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9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94" t="s">
        <v>24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92</v>
      </c>
      <c r="F21" s="33"/>
      <c r="G21" s="33"/>
      <c r="H21" s="33"/>
      <c r="I21" s="94" t="s">
        <v>26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9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34</v>
      </c>
      <c r="E23" s="33"/>
      <c r="F23" s="33"/>
      <c r="G23" s="33"/>
      <c r="H23" s="33"/>
      <c r="I23" s="94" t="s">
        <v>24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94" t="s">
        <v>26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9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36</v>
      </c>
      <c r="E26" s="33"/>
      <c r="F26" s="33"/>
      <c r="G26" s="33"/>
      <c r="H26" s="33"/>
      <c r="I26" s="9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37" t="s">
        <v>1</v>
      </c>
      <c r="F27" s="237"/>
      <c r="G27" s="237"/>
      <c r="H27" s="237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9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99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0" t="s">
        <v>37</v>
      </c>
      <c r="E30" s="33"/>
      <c r="F30" s="33"/>
      <c r="G30" s="33"/>
      <c r="H30" s="33"/>
      <c r="I30" s="93"/>
      <c r="J30" s="72">
        <f>ROUND(J137,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99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39</v>
      </c>
      <c r="G32" s="33"/>
      <c r="H32" s="33"/>
      <c r="I32" s="101" t="s">
        <v>38</v>
      </c>
      <c r="J32" s="37" t="s">
        <v>40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2" t="s">
        <v>41</v>
      </c>
      <c r="E33" s="28" t="s">
        <v>42</v>
      </c>
      <c r="F33" s="103">
        <f>ROUND((SUM(BE137:BE316)),  2)</f>
        <v>0</v>
      </c>
      <c r="G33" s="33"/>
      <c r="H33" s="33"/>
      <c r="I33" s="104">
        <v>0.21</v>
      </c>
      <c r="J33" s="103">
        <f>ROUND(((SUM(BE137:BE316))*I33),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43</v>
      </c>
      <c r="F34" s="103">
        <f>ROUND((SUM(BF137:BF316)),  2)</f>
        <v>0</v>
      </c>
      <c r="G34" s="33"/>
      <c r="H34" s="33"/>
      <c r="I34" s="104">
        <v>0.15</v>
      </c>
      <c r="J34" s="103">
        <f>ROUND(((SUM(BF137:BF316))*I34),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44</v>
      </c>
      <c r="F35" s="103">
        <f>ROUND((SUM(BG137:BG316)),  2)</f>
        <v>0</v>
      </c>
      <c r="G35" s="33"/>
      <c r="H35" s="33"/>
      <c r="I35" s="104">
        <v>0.21</v>
      </c>
      <c r="J35" s="103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45</v>
      </c>
      <c r="F36" s="103">
        <f>ROUND((SUM(BH137:BH316)),  2)</f>
        <v>0</v>
      </c>
      <c r="G36" s="33"/>
      <c r="H36" s="33"/>
      <c r="I36" s="104">
        <v>0.15</v>
      </c>
      <c r="J36" s="103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46</v>
      </c>
      <c r="F37" s="103">
        <f>ROUND((SUM(BI137:BI316)),  2)</f>
        <v>0</v>
      </c>
      <c r="G37" s="33"/>
      <c r="H37" s="33"/>
      <c r="I37" s="104">
        <v>0</v>
      </c>
      <c r="J37" s="103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9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5"/>
      <c r="D39" s="106" t="s">
        <v>47</v>
      </c>
      <c r="E39" s="61"/>
      <c r="F39" s="61"/>
      <c r="G39" s="107" t="s">
        <v>48</v>
      </c>
      <c r="H39" s="108" t="s">
        <v>49</v>
      </c>
      <c r="I39" s="109"/>
      <c r="J39" s="110">
        <f>SUM(J30:J37)</f>
        <v>0</v>
      </c>
      <c r="K39" s="111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9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I41" s="90"/>
      <c r="L41" s="21"/>
    </row>
    <row r="42" spans="1:31" s="1" customFormat="1" ht="14.45" customHeight="1">
      <c r="B42" s="21"/>
      <c r="I42" s="90"/>
      <c r="L42" s="21"/>
    </row>
    <row r="43" spans="1:31" s="1" customFormat="1" ht="14.45" customHeight="1">
      <c r="B43" s="21"/>
      <c r="I43" s="90"/>
      <c r="L43" s="21"/>
    </row>
    <row r="44" spans="1:31" s="1" customFormat="1" ht="14.45" customHeight="1">
      <c r="B44" s="21"/>
      <c r="I44" s="90"/>
      <c r="L44" s="21"/>
    </row>
    <row r="45" spans="1:31" s="1" customFormat="1" ht="14.45" customHeight="1">
      <c r="B45" s="21"/>
      <c r="I45" s="90"/>
      <c r="L45" s="21"/>
    </row>
    <row r="46" spans="1:31" s="1" customFormat="1" ht="14.45" customHeight="1">
      <c r="B46" s="21"/>
      <c r="I46" s="90"/>
      <c r="L46" s="21"/>
    </row>
    <row r="47" spans="1:31" s="1" customFormat="1" ht="14.45" customHeight="1">
      <c r="B47" s="21"/>
      <c r="I47" s="90"/>
      <c r="L47" s="21"/>
    </row>
    <row r="48" spans="1:31" s="1" customFormat="1" ht="14.45" customHeight="1">
      <c r="B48" s="21"/>
      <c r="I48" s="90"/>
      <c r="L48" s="21"/>
    </row>
    <row r="49" spans="1:31" s="1" customFormat="1" ht="14.45" customHeight="1">
      <c r="B49" s="21"/>
      <c r="I49" s="90"/>
      <c r="L49" s="21"/>
    </row>
    <row r="50" spans="1:31" s="2" customFormat="1" ht="14.45" customHeight="1">
      <c r="B50" s="43"/>
      <c r="D50" s="44" t="s">
        <v>50</v>
      </c>
      <c r="E50" s="45"/>
      <c r="F50" s="45"/>
      <c r="G50" s="44" t="s">
        <v>51</v>
      </c>
      <c r="H50" s="45"/>
      <c r="I50" s="112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52</v>
      </c>
      <c r="E61" s="36"/>
      <c r="F61" s="113" t="s">
        <v>53</v>
      </c>
      <c r="G61" s="46" t="s">
        <v>52</v>
      </c>
      <c r="H61" s="36"/>
      <c r="I61" s="114"/>
      <c r="J61" s="115" t="s">
        <v>53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54</v>
      </c>
      <c r="E65" s="47"/>
      <c r="F65" s="47"/>
      <c r="G65" s="44" t="s">
        <v>55</v>
      </c>
      <c r="H65" s="47"/>
      <c r="I65" s="116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52</v>
      </c>
      <c r="E76" s="36"/>
      <c r="F76" s="113" t="s">
        <v>53</v>
      </c>
      <c r="G76" s="46" t="s">
        <v>52</v>
      </c>
      <c r="H76" s="36"/>
      <c r="I76" s="114"/>
      <c r="J76" s="115" t="s">
        <v>53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17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18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93</v>
      </c>
      <c r="D82" s="33"/>
      <c r="E82" s="33"/>
      <c r="F82" s="33"/>
      <c r="G82" s="33"/>
      <c r="H82" s="33"/>
      <c r="I82" s="9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9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9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40" t="str">
        <f>E7</f>
        <v>Slezská Ostrava- radnice</v>
      </c>
      <c r="F85" s="241"/>
      <c r="G85" s="241"/>
      <c r="H85" s="241"/>
      <c r="I85" s="9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89</v>
      </c>
      <c r="D86" s="33"/>
      <c r="E86" s="33"/>
      <c r="F86" s="33"/>
      <c r="G86" s="33"/>
      <c r="H86" s="33"/>
      <c r="I86" s="9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6" t="str">
        <f>E9</f>
        <v>01/2019 - Oprava vstupního schodiště do budovy radnice MO</v>
      </c>
      <c r="F87" s="242"/>
      <c r="G87" s="242"/>
      <c r="H87" s="242"/>
      <c r="I87" s="9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9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>Těšinská 35, Slezská Ostrava</v>
      </c>
      <c r="G89" s="33"/>
      <c r="H89" s="33"/>
      <c r="I89" s="94" t="s">
        <v>22</v>
      </c>
      <c r="J89" s="56">
        <f>IF(J12="","",J12)</f>
        <v>43796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9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7.95" customHeight="1">
      <c r="A91" s="33"/>
      <c r="B91" s="34"/>
      <c r="C91" s="28" t="s">
        <v>23</v>
      </c>
      <c r="D91" s="33"/>
      <c r="E91" s="33"/>
      <c r="F91" s="26" t="str">
        <f>E15</f>
        <v>ÚMO Slezská Ostrava</v>
      </c>
      <c r="G91" s="33"/>
      <c r="H91" s="33"/>
      <c r="I91" s="94" t="s">
        <v>29</v>
      </c>
      <c r="J91" s="31" t="str">
        <f>E21</f>
        <v>Ing.Arch.Petr Mlýnek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94" t="s">
        <v>34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9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9" t="s">
        <v>94</v>
      </c>
      <c r="D94" s="105"/>
      <c r="E94" s="105"/>
      <c r="F94" s="105"/>
      <c r="G94" s="105"/>
      <c r="H94" s="105"/>
      <c r="I94" s="120"/>
      <c r="J94" s="121" t="s">
        <v>95</v>
      </c>
      <c r="K94" s="105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9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2" t="s">
        <v>96</v>
      </c>
      <c r="D96" s="33"/>
      <c r="E96" s="33"/>
      <c r="F96" s="33"/>
      <c r="G96" s="33"/>
      <c r="H96" s="33"/>
      <c r="I96" s="93"/>
      <c r="J96" s="72">
        <f>J137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97</v>
      </c>
    </row>
    <row r="97" spans="2:12" s="9" customFormat="1" ht="24.95" customHeight="1">
      <c r="B97" s="123"/>
      <c r="D97" s="124" t="s">
        <v>98</v>
      </c>
      <c r="E97" s="125"/>
      <c r="F97" s="125"/>
      <c r="G97" s="125"/>
      <c r="H97" s="125"/>
      <c r="I97" s="126"/>
      <c r="J97" s="127">
        <f>J138</f>
        <v>0</v>
      </c>
      <c r="L97" s="123"/>
    </row>
    <row r="98" spans="2:12" s="10" customFormat="1" ht="19.899999999999999" customHeight="1">
      <c r="B98" s="128"/>
      <c r="D98" s="129" t="s">
        <v>99</v>
      </c>
      <c r="E98" s="130"/>
      <c r="F98" s="130"/>
      <c r="G98" s="130"/>
      <c r="H98" s="130"/>
      <c r="I98" s="131"/>
      <c r="J98" s="132">
        <f>J139</f>
        <v>0</v>
      </c>
      <c r="L98" s="128"/>
    </row>
    <row r="99" spans="2:12" s="10" customFormat="1" ht="19.899999999999999" customHeight="1">
      <c r="B99" s="128"/>
      <c r="D99" s="129" t="s">
        <v>100</v>
      </c>
      <c r="E99" s="130"/>
      <c r="F99" s="130"/>
      <c r="G99" s="130"/>
      <c r="H99" s="130"/>
      <c r="I99" s="131"/>
      <c r="J99" s="132">
        <f>J144</f>
        <v>0</v>
      </c>
      <c r="L99" s="128"/>
    </row>
    <row r="100" spans="2:12" s="10" customFormat="1" ht="19.899999999999999" customHeight="1">
      <c r="B100" s="128"/>
      <c r="D100" s="129" t="s">
        <v>101</v>
      </c>
      <c r="E100" s="130"/>
      <c r="F100" s="130"/>
      <c r="G100" s="130"/>
      <c r="H100" s="130"/>
      <c r="I100" s="131"/>
      <c r="J100" s="132">
        <f>J150</f>
        <v>0</v>
      </c>
      <c r="L100" s="128"/>
    </row>
    <row r="101" spans="2:12" s="10" customFormat="1" ht="19.899999999999999" customHeight="1">
      <c r="B101" s="128"/>
      <c r="D101" s="129" t="s">
        <v>102</v>
      </c>
      <c r="E101" s="130"/>
      <c r="F101" s="130"/>
      <c r="G101" s="130"/>
      <c r="H101" s="130"/>
      <c r="I101" s="131"/>
      <c r="J101" s="132">
        <f>J214</f>
        <v>0</v>
      </c>
      <c r="L101" s="128"/>
    </row>
    <row r="102" spans="2:12" s="10" customFormat="1" ht="19.899999999999999" customHeight="1">
      <c r="B102" s="128"/>
      <c r="D102" s="129" t="s">
        <v>103</v>
      </c>
      <c r="E102" s="130"/>
      <c r="F102" s="130"/>
      <c r="G102" s="130"/>
      <c r="H102" s="130"/>
      <c r="I102" s="131"/>
      <c r="J102" s="132">
        <f>J219</f>
        <v>0</v>
      </c>
      <c r="L102" s="128"/>
    </row>
    <row r="103" spans="2:12" s="10" customFormat="1" ht="19.899999999999999" customHeight="1">
      <c r="B103" s="128"/>
      <c r="D103" s="129" t="s">
        <v>104</v>
      </c>
      <c r="E103" s="130"/>
      <c r="F103" s="130"/>
      <c r="G103" s="130"/>
      <c r="H103" s="130"/>
      <c r="I103" s="131"/>
      <c r="J103" s="132">
        <f>J227</f>
        <v>0</v>
      </c>
      <c r="L103" s="128"/>
    </row>
    <row r="104" spans="2:12" s="10" customFormat="1" ht="19.899999999999999" customHeight="1">
      <c r="B104" s="128"/>
      <c r="D104" s="129" t="s">
        <v>105</v>
      </c>
      <c r="E104" s="130"/>
      <c r="F104" s="130"/>
      <c r="G104" s="130"/>
      <c r="H104" s="130"/>
      <c r="I104" s="131"/>
      <c r="J104" s="132">
        <f>J248</f>
        <v>0</v>
      </c>
      <c r="L104" s="128"/>
    </row>
    <row r="105" spans="2:12" s="10" customFormat="1" ht="19.899999999999999" customHeight="1">
      <c r="B105" s="128"/>
      <c r="D105" s="129" t="s">
        <v>106</v>
      </c>
      <c r="E105" s="130"/>
      <c r="F105" s="130"/>
      <c r="G105" s="130"/>
      <c r="H105" s="130"/>
      <c r="I105" s="131"/>
      <c r="J105" s="132">
        <f>J259</f>
        <v>0</v>
      </c>
      <c r="L105" s="128"/>
    </row>
    <row r="106" spans="2:12" s="9" customFormat="1" ht="24.95" customHeight="1">
      <c r="B106" s="123"/>
      <c r="D106" s="124" t="s">
        <v>107</v>
      </c>
      <c r="E106" s="125"/>
      <c r="F106" s="125"/>
      <c r="G106" s="125"/>
      <c r="H106" s="125"/>
      <c r="I106" s="126"/>
      <c r="J106" s="127">
        <f>J261</f>
        <v>0</v>
      </c>
      <c r="L106" s="123"/>
    </row>
    <row r="107" spans="2:12" s="10" customFormat="1" ht="19.899999999999999" customHeight="1">
      <c r="B107" s="128"/>
      <c r="D107" s="129" t="s">
        <v>108</v>
      </c>
      <c r="E107" s="130"/>
      <c r="F107" s="130"/>
      <c r="G107" s="130"/>
      <c r="H107" s="130"/>
      <c r="I107" s="131"/>
      <c r="J107" s="132">
        <f>J262</f>
        <v>0</v>
      </c>
      <c r="L107" s="128"/>
    </row>
    <row r="108" spans="2:12" s="10" customFormat="1" ht="19.899999999999999" customHeight="1">
      <c r="B108" s="128"/>
      <c r="D108" s="129" t="s">
        <v>109</v>
      </c>
      <c r="E108" s="130"/>
      <c r="F108" s="130"/>
      <c r="G108" s="130"/>
      <c r="H108" s="130"/>
      <c r="I108" s="131"/>
      <c r="J108" s="132">
        <f>J276</f>
        <v>0</v>
      </c>
      <c r="L108" s="128"/>
    </row>
    <row r="109" spans="2:12" s="10" customFormat="1" ht="19.899999999999999" customHeight="1">
      <c r="B109" s="128"/>
      <c r="D109" s="129" t="s">
        <v>110</v>
      </c>
      <c r="E109" s="130"/>
      <c r="F109" s="130"/>
      <c r="G109" s="130"/>
      <c r="H109" s="130"/>
      <c r="I109" s="131"/>
      <c r="J109" s="132">
        <f>J280</f>
        <v>0</v>
      </c>
      <c r="L109" s="128"/>
    </row>
    <row r="110" spans="2:12" s="10" customFormat="1" ht="19.899999999999999" customHeight="1">
      <c r="B110" s="128"/>
      <c r="D110" s="129" t="s">
        <v>111</v>
      </c>
      <c r="E110" s="130"/>
      <c r="F110" s="130"/>
      <c r="G110" s="130"/>
      <c r="H110" s="130"/>
      <c r="I110" s="131"/>
      <c r="J110" s="132">
        <f>J283</f>
        <v>0</v>
      </c>
      <c r="L110" s="128"/>
    </row>
    <row r="111" spans="2:12" s="10" customFormat="1" ht="19.899999999999999" customHeight="1">
      <c r="B111" s="128"/>
      <c r="D111" s="129" t="s">
        <v>112</v>
      </c>
      <c r="E111" s="130"/>
      <c r="F111" s="130"/>
      <c r="G111" s="130"/>
      <c r="H111" s="130"/>
      <c r="I111" s="131"/>
      <c r="J111" s="132">
        <f>J285</f>
        <v>0</v>
      </c>
      <c r="L111" s="128"/>
    </row>
    <row r="112" spans="2:12" s="10" customFormat="1" ht="19.899999999999999" customHeight="1">
      <c r="B112" s="128"/>
      <c r="D112" s="129" t="s">
        <v>113</v>
      </c>
      <c r="E112" s="130"/>
      <c r="F112" s="130"/>
      <c r="G112" s="130"/>
      <c r="H112" s="130"/>
      <c r="I112" s="131"/>
      <c r="J112" s="132">
        <f>J297</f>
        <v>0</v>
      </c>
      <c r="L112" s="128"/>
    </row>
    <row r="113" spans="1:31" s="9" customFormat="1" ht="24.95" customHeight="1">
      <c r="B113" s="123"/>
      <c r="D113" s="124" t="s">
        <v>114</v>
      </c>
      <c r="E113" s="125"/>
      <c r="F113" s="125"/>
      <c r="G113" s="125"/>
      <c r="H113" s="125"/>
      <c r="I113" s="126"/>
      <c r="J113" s="127">
        <f>J307</f>
        <v>0</v>
      </c>
      <c r="L113" s="123"/>
    </row>
    <row r="114" spans="1:31" s="10" customFormat="1" ht="19.899999999999999" customHeight="1">
      <c r="B114" s="128"/>
      <c r="D114" s="129" t="s">
        <v>115</v>
      </c>
      <c r="E114" s="130"/>
      <c r="F114" s="130"/>
      <c r="G114" s="130"/>
      <c r="H114" s="130"/>
      <c r="I114" s="131"/>
      <c r="J114" s="132">
        <f>J308</f>
        <v>0</v>
      </c>
      <c r="L114" s="128"/>
    </row>
    <row r="115" spans="1:31" s="10" customFormat="1" ht="19.899999999999999" customHeight="1">
      <c r="B115" s="128"/>
      <c r="D115" s="129" t="s">
        <v>116</v>
      </c>
      <c r="E115" s="130"/>
      <c r="F115" s="130"/>
      <c r="G115" s="130"/>
      <c r="H115" s="130"/>
      <c r="I115" s="131"/>
      <c r="J115" s="132">
        <f>J310</f>
        <v>0</v>
      </c>
      <c r="L115" s="128"/>
    </row>
    <row r="116" spans="1:31" s="10" customFormat="1" ht="19.899999999999999" customHeight="1">
      <c r="B116" s="128"/>
      <c r="D116" s="129" t="s">
        <v>117</v>
      </c>
      <c r="E116" s="130"/>
      <c r="F116" s="130"/>
      <c r="G116" s="130"/>
      <c r="H116" s="130"/>
      <c r="I116" s="131"/>
      <c r="J116" s="132">
        <f>J313</f>
        <v>0</v>
      </c>
      <c r="L116" s="128"/>
    </row>
    <row r="117" spans="1:31" s="10" customFormat="1" ht="19.899999999999999" customHeight="1">
      <c r="B117" s="128"/>
      <c r="D117" s="129" t="s">
        <v>118</v>
      </c>
      <c r="E117" s="130"/>
      <c r="F117" s="130"/>
      <c r="G117" s="130"/>
      <c r="H117" s="130"/>
      <c r="I117" s="131"/>
      <c r="J117" s="132">
        <f>J315</f>
        <v>0</v>
      </c>
      <c r="L117" s="128"/>
    </row>
    <row r="118" spans="1:31" s="2" customFormat="1" ht="21.75" customHeight="1">
      <c r="A118" s="33"/>
      <c r="B118" s="34"/>
      <c r="C118" s="33"/>
      <c r="D118" s="33"/>
      <c r="E118" s="33"/>
      <c r="F118" s="33"/>
      <c r="G118" s="33"/>
      <c r="H118" s="33"/>
      <c r="I118" s="9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48"/>
      <c r="C119" s="49"/>
      <c r="D119" s="49"/>
      <c r="E119" s="49"/>
      <c r="F119" s="49"/>
      <c r="G119" s="49"/>
      <c r="H119" s="49"/>
      <c r="I119" s="117"/>
      <c r="J119" s="49"/>
      <c r="K119" s="49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3" spans="1:31" s="2" customFormat="1" ht="6.95" customHeight="1">
      <c r="A123" s="33"/>
      <c r="B123" s="50"/>
      <c r="C123" s="51"/>
      <c r="D123" s="51"/>
      <c r="E123" s="51"/>
      <c r="F123" s="51"/>
      <c r="G123" s="51"/>
      <c r="H123" s="51"/>
      <c r="I123" s="118"/>
      <c r="J123" s="51"/>
      <c r="K123" s="51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24.95" customHeight="1">
      <c r="A124" s="33"/>
      <c r="B124" s="34"/>
      <c r="C124" s="22" t="s">
        <v>119</v>
      </c>
      <c r="D124" s="33"/>
      <c r="E124" s="33"/>
      <c r="F124" s="33"/>
      <c r="G124" s="33"/>
      <c r="H124" s="33"/>
      <c r="I124" s="9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9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16</v>
      </c>
      <c r="D126" s="33"/>
      <c r="E126" s="33"/>
      <c r="F126" s="33"/>
      <c r="G126" s="33"/>
      <c r="H126" s="33"/>
      <c r="I126" s="9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6.5" customHeight="1">
      <c r="A127" s="33"/>
      <c r="B127" s="34"/>
      <c r="C127" s="33"/>
      <c r="D127" s="33"/>
      <c r="E127" s="240" t="str">
        <f>E7</f>
        <v>Slezská Ostrava- radnice</v>
      </c>
      <c r="F127" s="241"/>
      <c r="G127" s="241"/>
      <c r="H127" s="241"/>
      <c r="I127" s="9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2" customHeight="1">
      <c r="A128" s="33"/>
      <c r="B128" s="34"/>
      <c r="C128" s="28" t="s">
        <v>89</v>
      </c>
      <c r="D128" s="33"/>
      <c r="E128" s="33"/>
      <c r="F128" s="33"/>
      <c r="G128" s="33"/>
      <c r="H128" s="33"/>
      <c r="I128" s="9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6.5" customHeight="1">
      <c r="A129" s="33"/>
      <c r="B129" s="34"/>
      <c r="C129" s="33"/>
      <c r="D129" s="33"/>
      <c r="E129" s="216" t="str">
        <f>E9</f>
        <v>01/2019 - Oprava vstupního schodiště do budovy radnice MO</v>
      </c>
      <c r="F129" s="242"/>
      <c r="G129" s="242"/>
      <c r="H129" s="242"/>
      <c r="I129" s="9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6.95" customHeight="1">
      <c r="A130" s="33"/>
      <c r="B130" s="34"/>
      <c r="C130" s="33"/>
      <c r="D130" s="33"/>
      <c r="E130" s="33"/>
      <c r="F130" s="33"/>
      <c r="G130" s="33"/>
      <c r="H130" s="33"/>
      <c r="I130" s="9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2" customHeight="1">
      <c r="A131" s="33"/>
      <c r="B131" s="34"/>
      <c r="C131" s="28" t="s">
        <v>20</v>
      </c>
      <c r="D131" s="33"/>
      <c r="E131" s="33"/>
      <c r="F131" s="26" t="str">
        <f>F12</f>
        <v>Těšinská 35, Slezská Ostrava</v>
      </c>
      <c r="G131" s="33"/>
      <c r="H131" s="33"/>
      <c r="I131" s="94" t="s">
        <v>22</v>
      </c>
      <c r="J131" s="56">
        <f>IF(J12="","",J12)</f>
        <v>43796</v>
      </c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6.95" customHeight="1">
      <c r="A132" s="33"/>
      <c r="B132" s="34"/>
      <c r="C132" s="33"/>
      <c r="D132" s="33"/>
      <c r="E132" s="33"/>
      <c r="F132" s="33"/>
      <c r="G132" s="33"/>
      <c r="H132" s="33"/>
      <c r="I132" s="9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27.95" customHeight="1">
      <c r="A133" s="33"/>
      <c r="B133" s="34"/>
      <c r="C133" s="28" t="s">
        <v>23</v>
      </c>
      <c r="D133" s="33"/>
      <c r="E133" s="33"/>
      <c r="F133" s="26" t="str">
        <f>E15</f>
        <v>ÚMO Slezská Ostrava</v>
      </c>
      <c r="G133" s="33"/>
      <c r="H133" s="33"/>
      <c r="I133" s="94" t="s">
        <v>29</v>
      </c>
      <c r="J133" s="31" t="str">
        <f>E21</f>
        <v>Ing.Arch.Petr Mlýnek</v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5.2" customHeight="1">
      <c r="A134" s="33"/>
      <c r="B134" s="34"/>
      <c r="C134" s="28" t="s">
        <v>27</v>
      </c>
      <c r="D134" s="33"/>
      <c r="E134" s="33"/>
      <c r="F134" s="26" t="str">
        <f>IF(E18="","",E18)</f>
        <v>Vyplň údaj</v>
      </c>
      <c r="G134" s="33"/>
      <c r="H134" s="33"/>
      <c r="I134" s="94" t="s">
        <v>34</v>
      </c>
      <c r="J134" s="31" t="str">
        <f>E24</f>
        <v xml:space="preserve"> </v>
      </c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0.35" customHeight="1">
      <c r="A135" s="33"/>
      <c r="B135" s="34"/>
      <c r="C135" s="33"/>
      <c r="D135" s="33"/>
      <c r="E135" s="33"/>
      <c r="F135" s="33"/>
      <c r="G135" s="33"/>
      <c r="H135" s="33"/>
      <c r="I135" s="93"/>
      <c r="J135" s="33"/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11" customFormat="1" ht="29.25" customHeight="1">
      <c r="A136" s="133"/>
      <c r="B136" s="134"/>
      <c r="C136" s="135" t="s">
        <v>120</v>
      </c>
      <c r="D136" s="136" t="s">
        <v>62</v>
      </c>
      <c r="E136" s="136" t="s">
        <v>58</v>
      </c>
      <c r="F136" s="136" t="s">
        <v>59</v>
      </c>
      <c r="G136" s="136" t="s">
        <v>121</v>
      </c>
      <c r="H136" s="136" t="s">
        <v>122</v>
      </c>
      <c r="I136" s="137" t="s">
        <v>123</v>
      </c>
      <c r="J136" s="136" t="s">
        <v>95</v>
      </c>
      <c r="K136" s="138" t="s">
        <v>124</v>
      </c>
      <c r="L136" s="139"/>
      <c r="M136" s="63" t="s">
        <v>1</v>
      </c>
      <c r="N136" s="64" t="s">
        <v>41</v>
      </c>
      <c r="O136" s="64" t="s">
        <v>125</v>
      </c>
      <c r="P136" s="64" t="s">
        <v>126</v>
      </c>
      <c r="Q136" s="64" t="s">
        <v>127</v>
      </c>
      <c r="R136" s="64" t="s">
        <v>128</v>
      </c>
      <c r="S136" s="64" t="s">
        <v>129</v>
      </c>
      <c r="T136" s="65" t="s">
        <v>130</v>
      </c>
      <c r="U136" s="133"/>
      <c r="V136" s="133"/>
      <c r="W136" s="133"/>
      <c r="X136" s="133"/>
      <c r="Y136" s="133"/>
      <c r="Z136" s="133"/>
      <c r="AA136" s="133"/>
      <c r="AB136" s="133"/>
      <c r="AC136" s="133"/>
      <c r="AD136" s="133"/>
      <c r="AE136" s="133"/>
    </row>
    <row r="137" spans="1:65" s="2" customFormat="1" ht="22.9" customHeight="1">
      <c r="A137" s="33"/>
      <c r="B137" s="34"/>
      <c r="C137" s="70" t="s">
        <v>131</v>
      </c>
      <c r="D137" s="33"/>
      <c r="E137" s="33"/>
      <c r="F137" s="33"/>
      <c r="G137" s="33"/>
      <c r="H137" s="33"/>
      <c r="I137" s="93"/>
      <c r="J137" s="140">
        <f>BK137</f>
        <v>0</v>
      </c>
      <c r="K137" s="33"/>
      <c r="L137" s="34"/>
      <c r="M137" s="66"/>
      <c r="N137" s="57"/>
      <c r="O137" s="67"/>
      <c r="P137" s="141">
        <f>P138+P261+P307</f>
        <v>0</v>
      </c>
      <c r="Q137" s="67"/>
      <c r="R137" s="141">
        <f>R138+R261+R307</f>
        <v>83.69604167</v>
      </c>
      <c r="S137" s="67"/>
      <c r="T137" s="142">
        <f>T138+T261+T307</f>
        <v>55.72650800000001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8" t="s">
        <v>76</v>
      </c>
      <c r="AU137" s="18" t="s">
        <v>97</v>
      </c>
      <c r="BK137" s="143">
        <f>BK138+BK261+BK307</f>
        <v>0</v>
      </c>
    </row>
    <row r="138" spans="1:65" s="12" customFormat="1" ht="25.9" customHeight="1">
      <c r="B138" s="144"/>
      <c r="D138" s="145" t="s">
        <v>76</v>
      </c>
      <c r="E138" s="146" t="s">
        <v>132</v>
      </c>
      <c r="F138" s="146" t="s">
        <v>133</v>
      </c>
      <c r="I138" s="147"/>
      <c r="J138" s="148">
        <f>BK138</f>
        <v>0</v>
      </c>
      <c r="L138" s="144"/>
      <c r="M138" s="149"/>
      <c r="N138" s="150"/>
      <c r="O138" s="150"/>
      <c r="P138" s="151">
        <f>P139+P144+P150+P214+P219+P227+P248+P259</f>
        <v>0</v>
      </c>
      <c r="Q138" s="150"/>
      <c r="R138" s="151">
        <f>R139+R144+R150+R214+R219+R227+R248+R259</f>
        <v>82.485610269999995</v>
      </c>
      <c r="S138" s="150"/>
      <c r="T138" s="152">
        <f>T139+T144+T150+T214+T219+T227+T248+T259</f>
        <v>55.72650800000001</v>
      </c>
      <c r="AR138" s="145" t="s">
        <v>85</v>
      </c>
      <c r="AT138" s="153" t="s">
        <v>76</v>
      </c>
      <c r="AU138" s="153" t="s">
        <v>77</v>
      </c>
      <c r="AY138" s="145" t="s">
        <v>134</v>
      </c>
      <c r="BK138" s="154">
        <f>BK139+BK144+BK150+BK214+BK219+BK227+BK248+BK259</f>
        <v>0</v>
      </c>
    </row>
    <row r="139" spans="1:65" s="12" customFormat="1" ht="22.9" customHeight="1">
      <c r="B139" s="144"/>
      <c r="D139" s="145" t="s">
        <v>76</v>
      </c>
      <c r="E139" s="155" t="s">
        <v>85</v>
      </c>
      <c r="F139" s="155" t="s">
        <v>135</v>
      </c>
      <c r="I139" s="147"/>
      <c r="J139" s="156">
        <f>BK139</f>
        <v>0</v>
      </c>
      <c r="L139" s="144"/>
      <c r="M139" s="149"/>
      <c r="N139" s="150"/>
      <c r="O139" s="150"/>
      <c r="P139" s="151">
        <f>SUM(P140:P143)</f>
        <v>0</v>
      </c>
      <c r="Q139" s="150"/>
      <c r="R139" s="151">
        <f>SUM(R140:R143)</f>
        <v>0</v>
      </c>
      <c r="S139" s="150"/>
      <c r="T139" s="152">
        <f>SUM(T140:T143)</f>
        <v>12.698399999999999</v>
      </c>
      <c r="AR139" s="145" t="s">
        <v>85</v>
      </c>
      <c r="AT139" s="153" t="s">
        <v>76</v>
      </c>
      <c r="AU139" s="153" t="s">
        <v>85</v>
      </c>
      <c r="AY139" s="145" t="s">
        <v>134</v>
      </c>
      <c r="BK139" s="154">
        <f>SUM(BK140:BK143)</f>
        <v>0</v>
      </c>
    </row>
    <row r="140" spans="1:65" s="2" customFormat="1" ht="24" customHeight="1">
      <c r="A140" s="33"/>
      <c r="B140" s="157"/>
      <c r="C140" s="246" t="s">
        <v>85</v>
      </c>
      <c r="D140" s="246" t="s">
        <v>136</v>
      </c>
      <c r="E140" s="247" t="s">
        <v>137</v>
      </c>
      <c r="F140" s="245" t="s">
        <v>138</v>
      </c>
      <c r="G140" s="248" t="s">
        <v>139</v>
      </c>
      <c r="H140" s="249">
        <v>28.86</v>
      </c>
      <c r="I140" s="158"/>
      <c r="J140" s="159">
        <f>ROUND(I140*H140,2)</f>
        <v>0</v>
      </c>
      <c r="K140" s="245" t="s">
        <v>179</v>
      </c>
      <c r="L140" s="34"/>
      <c r="M140" s="160" t="s">
        <v>1</v>
      </c>
      <c r="N140" s="161" t="s">
        <v>42</v>
      </c>
      <c r="O140" s="59"/>
      <c r="P140" s="162">
        <f>O140*H140</f>
        <v>0</v>
      </c>
      <c r="Q140" s="162">
        <v>0</v>
      </c>
      <c r="R140" s="162">
        <f>Q140*H140</f>
        <v>0</v>
      </c>
      <c r="S140" s="162">
        <v>0.26</v>
      </c>
      <c r="T140" s="163">
        <f>S140*H140</f>
        <v>7.5036000000000005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140</v>
      </c>
      <c r="AT140" s="164" t="s">
        <v>136</v>
      </c>
      <c r="AU140" s="164" t="s">
        <v>87</v>
      </c>
      <c r="AY140" s="18" t="s">
        <v>134</v>
      </c>
      <c r="BE140" s="165">
        <f>IF(N140="základní",J140,0)</f>
        <v>0</v>
      </c>
      <c r="BF140" s="165">
        <f>IF(N140="snížená",J140,0)</f>
        <v>0</v>
      </c>
      <c r="BG140" s="165">
        <f>IF(N140="zákl. přenesená",J140,0)</f>
        <v>0</v>
      </c>
      <c r="BH140" s="165">
        <f>IF(N140="sníž. přenesená",J140,0)</f>
        <v>0</v>
      </c>
      <c r="BI140" s="165">
        <f>IF(N140="nulová",J140,0)</f>
        <v>0</v>
      </c>
      <c r="BJ140" s="18" t="s">
        <v>85</v>
      </c>
      <c r="BK140" s="165">
        <f>ROUND(I140*H140,2)</f>
        <v>0</v>
      </c>
      <c r="BL140" s="18" t="s">
        <v>140</v>
      </c>
      <c r="BM140" s="164" t="s">
        <v>141</v>
      </c>
    </row>
    <row r="141" spans="1:65" s="13" customFormat="1" ht="11.25">
      <c r="B141" s="166"/>
      <c r="C141" s="250"/>
      <c r="D141" s="251" t="s">
        <v>142</v>
      </c>
      <c r="E141" s="252" t="s">
        <v>1</v>
      </c>
      <c r="F141" s="253" t="s">
        <v>143</v>
      </c>
      <c r="G141" s="250"/>
      <c r="H141" s="252" t="s">
        <v>1</v>
      </c>
      <c r="I141" s="168"/>
      <c r="L141" s="166"/>
      <c r="M141" s="169"/>
      <c r="N141" s="170"/>
      <c r="O141" s="170"/>
      <c r="P141" s="170"/>
      <c r="Q141" s="170"/>
      <c r="R141" s="170"/>
      <c r="S141" s="170"/>
      <c r="T141" s="171"/>
      <c r="AT141" s="167" t="s">
        <v>142</v>
      </c>
      <c r="AU141" s="167" t="s">
        <v>87</v>
      </c>
      <c r="AV141" s="13" t="s">
        <v>85</v>
      </c>
      <c r="AW141" s="13" t="s">
        <v>33</v>
      </c>
      <c r="AX141" s="13" t="s">
        <v>77</v>
      </c>
      <c r="AY141" s="167" t="s">
        <v>134</v>
      </c>
    </row>
    <row r="142" spans="1:65" s="14" customFormat="1" ht="11.25">
      <c r="B142" s="172"/>
      <c r="C142" s="254"/>
      <c r="D142" s="251" t="s">
        <v>142</v>
      </c>
      <c r="E142" s="255" t="s">
        <v>1</v>
      </c>
      <c r="F142" s="256" t="s">
        <v>144</v>
      </c>
      <c r="G142" s="254"/>
      <c r="H142" s="257">
        <v>28.86</v>
      </c>
      <c r="I142" s="174"/>
      <c r="L142" s="172"/>
      <c r="M142" s="175"/>
      <c r="N142" s="176"/>
      <c r="O142" s="176"/>
      <c r="P142" s="176"/>
      <c r="Q142" s="176"/>
      <c r="R142" s="176"/>
      <c r="S142" s="176"/>
      <c r="T142" s="177"/>
      <c r="AT142" s="173" t="s">
        <v>142</v>
      </c>
      <c r="AU142" s="173" t="s">
        <v>87</v>
      </c>
      <c r="AV142" s="14" t="s">
        <v>87</v>
      </c>
      <c r="AW142" s="14" t="s">
        <v>33</v>
      </c>
      <c r="AX142" s="14" t="s">
        <v>85</v>
      </c>
      <c r="AY142" s="173" t="s">
        <v>134</v>
      </c>
    </row>
    <row r="143" spans="1:65" s="2" customFormat="1" ht="24" customHeight="1">
      <c r="A143" s="33"/>
      <c r="B143" s="157"/>
      <c r="C143" s="246" t="s">
        <v>87</v>
      </c>
      <c r="D143" s="246" t="s">
        <v>136</v>
      </c>
      <c r="E143" s="247" t="s">
        <v>145</v>
      </c>
      <c r="F143" s="245" t="s">
        <v>146</v>
      </c>
      <c r="G143" s="248" t="s">
        <v>139</v>
      </c>
      <c r="H143" s="249">
        <v>28.86</v>
      </c>
      <c r="I143" s="158"/>
      <c r="J143" s="159">
        <f>ROUND(I143*H143,2)</f>
        <v>0</v>
      </c>
      <c r="K143" s="245" t="s">
        <v>179</v>
      </c>
      <c r="L143" s="34"/>
      <c r="M143" s="160" t="s">
        <v>1</v>
      </c>
      <c r="N143" s="161" t="s">
        <v>42</v>
      </c>
      <c r="O143" s="59"/>
      <c r="P143" s="162">
        <f>O143*H143</f>
        <v>0</v>
      </c>
      <c r="Q143" s="162">
        <v>0</v>
      </c>
      <c r="R143" s="162">
        <f>Q143*H143</f>
        <v>0</v>
      </c>
      <c r="S143" s="162">
        <v>0.18</v>
      </c>
      <c r="T143" s="163">
        <f>S143*H143</f>
        <v>5.1947999999999999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140</v>
      </c>
      <c r="AT143" s="164" t="s">
        <v>136</v>
      </c>
      <c r="AU143" s="164" t="s">
        <v>87</v>
      </c>
      <c r="AY143" s="18" t="s">
        <v>134</v>
      </c>
      <c r="BE143" s="165">
        <f>IF(N143="základní",J143,0)</f>
        <v>0</v>
      </c>
      <c r="BF143" s="165">
        <f>IF(N143="snížená",J143,0)</f>
        <v>0</v>
      </c>
      <c r="BG143" s="165">
        <f>IF(N143="zákl. přenesená",J143,0)</f>
        <v>0</v>
      </c>
      <c r="BH143" s="165">
        <f>IF(N143="sníž. přenesená",J143,0)</f>
        <v>0</v>
      </c>
      <c r="BI143" s="165">
        <f>IF(N143="nulová",J143,0)</f>
        <v>0</v>
      </c>
      <c r="BJ143" s="18" t="s">
        <v>85</v>
      </c>
      <c r="BK143" s="165">
        <f>ROUND(I143*H143,2)</f>
        <v>0</v>
      </c>
      <c r="BL143" s="18" t="s">
        <v>140</v>
      </c>
      <c r="BM143" s="164" t="s">
        <v>147</v>
      </c>
    </row>
    <row r="144" spans="1:65" s="12" customFormat="1" ht="22.9" customHeight="1">
      <c r="B144" s="144"/>
      <c r="C144" s="258"/>
      <c r="D144" s="259" t="s">
        <v>76</v>
      </c>
      <c r="E144" s="260" t="s">
        <v>87</v>
      </c>
      <c r="F144" s="260" t="s">
        <v>148</v>
      </c>
      <c r="G144" s="258"/>
      <c r="H144" s="258"/>
      <c r="I144" s="147"/>
      <c r="J144" s="156">
        <f>BK144</f>
        <v>0</v>
      </c>
      <c r="L144" s="144"/>
      <c r="M144" s="149"/>
      <c r="N144" s="150"/>
      <c r="O144" s="150"/>
      <c r="P144" s="151">
        <f>SUM(P145:P149)</f>
        <v>0</v>
      </c>
      <c r="Q144" s="150"/>
      <c r="R144" s="151">
        <f>SUM(R145:R149)</f>
        <v>3.4251241199999996</v>
      </c>
      <c r="S144" s="150"/>
      <c r="T144" s="152">
        <f>SUM(T145:T149)</f>
        <v>0</v>
      </c>
      <c r="AR144" s="145" t="s">
        <v>85</v>
      </c>
      <c r="AT144" s="153" t="s">
        <v>76</v>
      </c>
      <c r="AU144" s="153" t="s">
        <v>85</v>
      </c>
      <c r="AY144" s="145" t="s">
        <v>134</v>
      </c>
      <c r="BK144" s="154">
        <f>SUM(BK145:BK149)</f>
        <v>0</v>
      </c>
    </row>
    <row r="145" spans="1:65" s="2" customFormat="1" ht="16.5" customHeight="1">
      <c r="A145" s="33"/>
      <c r="B145" s="157"/>
      <c r="C145" s="246" t="s">
        <v>149</v>
      </c>
      <c r="D145" s="246" t="s">
        <v>136</v>
      </c>
      <c r="E145" s="247" t="s">
        <v>150</v>
      </c>
      <c r="F145" s="245" t="s">
        <v>151</v>
      </c>
      <c r="G145" s="248" t="s">
        <v>152</v>
      </c>
      <c r="H145" s="249">
        <v>1.518</v>
      </c>
      <c r="I145" s="158"/>
      <c r="J145" s="159">
        <f>ROUND(I145*H145,2)</f>
        <v>0</v>
      </c>
      <c r="K145" s="245" t="s">
        <v>179</v>
      </c>
      <c r="L145" s="34"/>
      <c r="M145" s="160" t="s">
        <v>1</v>
      </c>
      <c r="N145" s="161" t="s">
        <v>42</v>
      </c>
      <c r="O145" s="59"/>
      <c r="P145" s="162">
        <f>O145*H145</f>
        <v>0</v>
      </c>
      <c r="Q145" s="162">
        <v>2.2563399999999998</v>
      </c>
      <c r="R145" s="162">
        <f>Q145*H145</f>
        <v>3.4251241199999996</v>
      </c>
      <c r="S145" s="162">
        <v>0</v>
      </c>
      <c r="T145" s="16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140</v>
      </c>
      <c r="AT145" s="164" t="s">
        <v>136</v>
      </c>
      <c r="AU145" s="164" t="s">
        <v>87</v>
      </c>
      <c r="AY145" s="18" t="s">
        <v>134</v>
      </c>
      <c r="BE145" s="165">
        <f>IF(N145="základní",J145,0)</f>
        <v>0</v>
      </c>
      <c r="BF145" s="165">
        <f>IF(N145="snížená",J145,0)</f>
        <v>0</v>
      </c>
      <c r="BG145" s="165">
        <f>IF(N145="zákl. přenesená",J145,0)</f>
        <v>0</v>
      </c>
      <c r="BH145" s="165">
        <f>IF(N145="sníž. přenesená",J145,0)</f>
        <v>0</v>
      </c>
      <c r="BI145" s="165">
        <f>IF(N145="nulová",J145,0)</f>
        <v>0</v>
      </c>
      <c r="BJ145" s="18" t="s">
        <v>85</v>
      </c>
      <c r="BK145" s="165">
        <f>ROUND(I145*H145,2)</f>
        <v>0</v>
      </c>
      <c r="BL145" s="18" t="s">
        <v>140</v>
      </c>
      <c r="BM145" s="164" t="s">
        <v>153</v>
      </c>
    </row>
    <row r="146" spans="1:65" s="14" customFormat="1" ht="11.25">
      <c r="B146" s="172"/>
      <c r="C146" s="254"/>
      <c r="D146" s="251" t="s">
        <v>142</v>
      </c>
      <c r="E146" s="255" t="s">
        <v>1</v>
      </c>
      <c r="F146" s="256" t="s">
        <v>154</v>
      </c>
      <c r="G146" s="254"/>
      <c r="H146" s="257">
        <v>0.54</v>
      </c>
      <c r="I146" s="174"/>
      <c r="L146" s="172"/>
      <c r="M146" s="175"/>
      <c r="N146" s="176"/>
      <c r="O146" s="176"/>
      <c r="P146" s="176"/>
      <c r="Q146" s="176"/>
      <c r="R146" s="176"/>
      <c r="S146" s="176"/>
      <c r="T146" s="177"/>
      <c r="AT146" s="173" t="s">
        <v>142</v>
      </c>
      <c r="AU146" s="173" t="s">
        <v>87</v>
      </c>
      <c r="AV146" s="14" t="s">
        <v>87</v>
      </c>
      <c r="AW146" s="14" t="s">
        <v>33</v>
      </c>
      <c r="AX146" s="14" t="s">
        <v>77</v>
      </c>
      <c r="AY146" s="173" t="s">
        <v>134</v>
      </c>
    </row>
    <row r="147" spans="1:65" s="14" customFormat="1" ht="11.25">
      <c r="B147" s="172"/>
      <c r="C147" s="254"/>
      <c r="D147" s="251" t="s">
        <v>142</v>
      </c>
      <c r="E147" s="255" t="s">
        <v>1</v>
      </c>
      <c r="F147" s="256" t="s">
        <v>155</v>
      </c>
      <c r="G147" s="254"/>
      <c r="H147" s="257">
        <v>0.67800000000000005</v>
      </c>
      <c r="I147" s="174"/>
      <c r="L147" s="172"/>
      <c r="M147" s="175"/>
      <c r="N147" s="176"/>
      <c r="O147" s="176"/>
      <c r="P147" s="176"/>
      <c r="Q147" s="176"/>
      <c r="R147" s="176"/>
      <c r="S147" s="176"/>
      <c r="T147" s="177"/>
      <c r="AT147" s="173" t="s">
        <v>142</v>
      </c>
      <c r="AU147" s="173" t="s">
        <v>87</v>
      </c>
      <c r="AV147" s="14" t="s">
        <v>87</v>
      </c>
      <c r="AW147" s="14" t="s">
        <v>33</v>
      </c>
      <c r="AX147" s="14" t="s">
        <v>77</v>
      </c>
      <c r="AY147" s="173" t="s">
        <v>134</v>
      </c>
    </row>
    <row r="148" spans="1:65" s="14" customFormat="1" ht="11.25">
      <c r="B148" s="172"/>
      <c r="C148" s="254"/>
      <c r="D148" s="251" t="s">
        <v>142</v>
      </c>
      <c r="E148" s="255" t="s">
        <v>1</v>
      </c>
      <c r="F148" s="256" t="s">
        <v>156</v>
      </c>
      <c r="G148" s="254"/>
      <c r="H148" s="257">
        <v>0.3</v>
      </c>
      <c r="I148" s="174"/>
      <c r="L148" s="172"/>
      <c r="M148" s="175"/>
      <c r="N148" s="176"/>
      <c r="O148" s="176"/>
      <c r="P148" s="176"/>
      <c r="Q148" s="176"/>
      <c r="R148" s="176"/>
      <c r="S148" s="176"/>
      <c r="T148" s="177"/>
      <c r="AT148" s="173" t="s">
        <v>142</v>
      </c>
      <c r="AU148" s="173" t="s">
        <v>87</v>
      </c>
      <c r="AV148" s="14" t="s">
        <v>87</v>
      </c>
      <c r="AW148" s="14" t="s">
        <v>33</v>
      </c>
      <c r="AX148" s="14" t="s">
        <v>77</v>
      </c>
      <c r="AY148" s="173" t="s">
        <v>134</v>
      </c>
    </row>
    <row r="149" spans="1:65" s="15" customFormat="1" ht="11.25">
      <c r="B149" s="178"/>
      <c r="C149" s="261"/>
      <c r="D149" s="251" t="s">
        <v>142</v>
      </c>
      <c r="E149" s="262" t="s">
        <v>1</v>
      </c>
      <c r="F149" s="263" t="s">
        <v>157</v>
      </c>
      <c r="G149" s="261"/>
      <c r="H149" s="264">
        <v>1.518</v>
      </c>
      <c r="I149" s="180"/>
      <c r="L149" s="178"/>
      <c r="M149" s="181"/>
      <c r="N149" s="182"/>
      <c r="O149" s="182"/>
      <c r="P149" s="182"/>
      <c r="Q149" s="182"/>
      <c r="R149" s="182"/>
      <c r="S149" s="182"/>
      <c r="T149" s="183"/>
      <c r="AT149" s="179" t="s">
        <v>142</v>
      </c>
      <c r="AU149" s="179" t="s">
        <v>87</v>
      </c>
      <c r="AV149" s="15" t="s">
        <v>140</v>
      </c>
      <c r="AW149" s="15" t="s">
        <v>33</v>
      </c>
      <c r="AX149" s="15" t="s">
        <v>85</v>
      </c>
      <c r="AY149" s="179" t="s">
        <v>134</v>
      </c>
    </row>
    <row r="150" spans="1:65" s="12" customFormat="1" ht="22.9" customHeight="1">
      <c r="B150" s="144"/>
      <c r="C150" s="258"/>
      <c r="D150" s="259" t="s">
        <v>76</v>
      </c>
      <c r="E150" s="260" t="s">
        <v>140</v>
      </c>
      <c r="F150" s="260" t="s">
        <v>158</v>
      </c>
      <c r="G150" s="258"/>
      <c r="H150" s="258"/>
      <c r="I150" s="147"/>
      <c r="J150" s="156">
        <f>BK150</f>
        <v>0</v>
      </c>
      <c r="L150" s="144"/>
      <c r="M150" s="149"/>
      <c r="N150" s="150"/>
      <c r="O150" s="150"/>
      <c r="P150" s="151">
        <f>SUM(P151:P213)</f>
        <v>0</v>
      </c>
      <c r="Q150" s="150"/>
      <c r="R150" s="151">
        <f>SUM(R151:R213)</f>
        <v>47.392866149999996</v>
      </c>
      <c r="S150" s="150"/>
      <c r="T150" s="152">
        <f>SUM(T151:T213)</f>
        <v>0</v>
      </c>
      <c r="AR150" s="145" t="s">
        <v>85</v>
      </c>
      <c r="AT150" s="153" t="s">
        <v>76</v>
      </c>
      <c r="AU150" s="153" t="s">
        <v>85</v>
      </c>
      <c r="AY150" s="145" t="s">
        <v>134</v>
      </c>
      <c r="BK150" s="154">
        <f>SUM(BK151:BK213)</f>
        <v>0</v>
      </c>
    </row>
    <row r="151" spans="1:65" s="2" customFormat="1" ht="16.5" customHeight="1">
      <c r="A151" s="33"/>
      <c r="B151" s="157"/>
      <c r="C151" s="246" t="s">
        <v>140</v>
      </c>
      <c r="D151" s="246" t="s">
        <v>136</v>
      </c>
      <c r="E151" s="247" t="s">
        <v>159</v>
      </c>
      <c r="F151" s="245" t="s">
        <v>160</v>
      </c>
      <c r="G151" s="248" t="s">
        <v>152</v>
      </c>
      <c r="H151" s="249">
        <v>2.7530000000000001</v>
      </c>
      <c r="I151" s="158"/>
      <c r="J151" s="159">
        <f>ROUND(I151*H151,2)</f>
        <v>0</v>
      </c>
      <c r="K151" s="245" t="s">
        <v>179</v>
      </c>
      <c r="L151" s="34"/>
      <c r="M151" s="160" t="s">
        <v>1</v>
      </c>
      <c r="N151" s="161" t="s">
        <v>42</v>
      </c>
      <c r="O151" s="59"/>
      <c r="P151" s="162">
        <f>O151*H151</f>
        <v>0</v>
      </c>
      <c r="Q151" s="162">
        <v>2.4533700000000001</v>
      </c>
      <c r="R151" s="162">
        <f>Q151*H151</f>
        <v>6.7541276100000003</v>
      </c>
      <c r="S151" s="162">
        <v>0</v>
      </c>
      <c r="T151" s="163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140</v>
      </c>
      <c r="AT151" s="164" t="s">
        <v>136</v>
      </c>
      <c r="AU151" s="164" t="s">
        <v>87</v>
      </c>
      <c r="AY151" s="18" t="s">
        <v>134</v>
      </c>
      <c r="BE151" s="165">
        <f>IF(N151="základní",J151,0)</f>
        <v>0</v>
      </c>
      <c r="BF151" s="165">
        <f>IF(N151="snížená",J151,0)</f>
        <v>0</v>
      </c>
      <c r="BG151" s="165">
        <f>IF(N151="zákl. přenesená",J151,0)</f>
        <v>0</v>
      </c>
      <c r="BH151" s="165">
        <f>IF(N151="sníž. přenesená",J151,0)</f>
        <v>0</v>
      </c>
      <c r="BI151" s="165">
        <f>IF(N151="nulová",J151,0)</f>
        <v>0</v>
      </c>
      <c r="BJ151" s="18" t="s">
        <v>85</v>
      </c>
      <c r="BK151" s="165">
        <f>ROUND(I151*H151,2)</f>
        <v>0</v>
      </c>
      <c r="BL151" s="18" t="s">
        <v>140</v>
      </c>
      <c r="BM151" s="164" t="s">
        <v>161</v>
      </c>
    </row>
    <row r="152" spans="1:65" s="14" customFormat="1" ht="11.25">
      <c r="B152" s="172"/>
      <c r="C152" s="254"/>
      <c r="D152" s="251" t="s">
        <v>142</v>
      </c>
      <c r="E152" s="255" t="s">
        <v>1</v>
      </c>
      <c r="F152" s="256" t="s">
        <v>162</v>
      </c>
      <c r="G152" s="254"/>
      <c r="H152" s="257">
        <v>0.48299999999999998</v>
      </c>
      <c r="I152" s="174"/>
      <c r="L152" s="172"/>
      <c r="M152" s="175"/>
      <c r="N152" s="176"/>
      <c r="O152" s="176"/>
      <c r="P152" s="176"/>
      <c r="Q152" s="176"/>
      <c r="R152" s="176"/>
      <c r="S152" s="176"/>
      <c r="T152" s="177"/>
      <c r="AT152" s="173" t="s">
        <v>142</v>
      </c>
      <c r="AU152" s="173" t="s">
        <v>87</v>
      </c>
      <c r="AV152" s="14" t="s">
        <v>87</v>
      </c>
      <c r="AW152" s="14" t="s">
        <v>33</v>
      </c>
      <c r="AX152" s="14" t="s">
        <v>77</v>
      </c>
      <c r="AY152" s="173" t="s">
        <v>134</v>
      </c>
    </row>
    <row r="153" spans="1:65" s="14" customFormat="1" ht="11.25">
      <c r="B153" s="172"/>
      <c r="C153" s="254"/>
      <c r="D153" s="251" t="s">
        <v>142</v>
      </c>
      <c r="E153" s="255" t="s">
        <v>1</v>
      </c>
      <c r="F153" s="256" t="s">
        <v>163</v>
      </c>
      <c r="G153" s="254"/>
      <c r="H153" s="257">
        <v>0.377</v>
      </c>
      <c r="I153" s="174"/>
      <c r="L153" s="172"/>
      <c r="M153" s="175"/>
      <c r="N153" s="176"/>
      <c r="O153" s="176"/>
      <c r="P153" s="176"/>
      <c r="Q153" s="176"/>
      <c r="R153" s="176"/>
      <c r="S153" s="176"/>
      <c r="T153" s="177"/>
      <c r="AT153" s="173" t="s">
        <v>142</v>
      </c>
      <c r="AU153" s="173" t="s">
        <v>87</v>
      </c>
      <c r="AV153" s="14" t="s">
        <v>87</v>
      </c>
      <c r="AW153" s="14" t="s">
        <v>33</v>
      </c>
      <c r="AX153" s="14" t="s">
        <v>77</v>
      </c>
      <c r="AY153" s="173" t="s">
        <v>134</v>
      </c>
    </row>
    <row r="154" spans="1:65" s="14" customFormat="1" ht="11.25">
      <c r="B154" s="172"/>
      <c r="C154" s="254"/>
      <c r="D154" s="251" t="s">
        <v>142</v>
      </c>
      <c r="E154" s="255" t="s">
        <v>1</v>
      </c>
      <c r="F154" s="256" t="s">
        <v>164</v>
      </c>
      <c r="G154" s="254"/>
      <c r="H154" s="257">
        <v>0.65400000000000003</v>
      </c>
      <c r="I154" s="174"/>
      <c r="L154" s="172"/>
      <c r="M154" s="175"/>
      <c r="N154" s="176"/>
      <c r="O154" s="176"/>
      <c r="P154" s="176"/>
      <c r="Q154" s="176"/>
      <c r="R154" s="176"/>
      <c r="S154" s="176"/>
      <c r="T154" s="177"/>
      <c r="AT154" s="173" t="s">
        <v>142</v>
      </c>
      <c r="AU154" s="173" t="s">
        <v>87</v>
      </c>
      <c r="AV154" s="14" t="s">
        <v>87</v>
      </c>
      <c r="AW154" s="14" t="s">
        <v>33</v>
      </c>
      <c r="AX154" s="14" t="s">
        <v>77</v>
      </c>
      <c r="AY154" s="173" t="s">
        <v>134</v>
      </c>
    </row>
    <row r="155" spans="1:65" s="14" customFormat="1" ht="11.25">
      <c r="B155" s="172"/>
      <c r="C155" s="254"/>
      <c r="D155" s="251" t="s">
        <v>142</v>
      </c>
      <c r="E155" s="255" t="s">
        <v>1</v>
      </c>
      <c r="F155" s="256" t="s">
        <v>165</v>
      </c>
      <c r="G155" s="254"/>
      <c r="H155" s="257">
        <v>0.32400000000000001</v>
      </c>
      <c r="I155" s="174"/>
      <c r="L155" s="172"/>
      <c r="M155" s="175"/>
      <c r="N155" s="176"/>
      <c r="O155" s="176"/>
      <c r="P155" s="176"/>
      <c r="Q155" s="176"/>
      <c r="R155" s="176"/>
      <c r="S155" s="176"/>
      <c r="T155" s="177"/>
      <c r="AT155" s="173" t="s">
        <v>142</v>
      </c>
      <c r="AU155" s="173" t="s">
        <v>87</v>
      </c>
      <c r="AV155" s="14" t="s">
        <v>87</v>
      </c>
      <c r="AW155" s="14" t="s">
        <v>33</v>
      </c>
      <c r="AX155" s="14" t="s">
        <v>77</v>
      </c>
      <c r="AY155" s="173" t="s">
        <v>134</v>
      </c>
    </row>
    <row r="156" spans="1:65" s="14" customFormat="1" ht="11.25">
      <c r="B156" s="172"/>
      <c r="C156" s="254"/>
      <c r="D156" s="251" t="s">
        <v>142</v>
      </c>
      <c r="E156" s="255" t="s">
        <v>1</v>
      </c>
      <c r="F156" s="256" t="s">
        <v>166</v>
      </c>
      <c r="G156" s="254"/>
      <c r="H156" s="257">
        <v>0.53700000000000003</v>
      </c>
      <c r="I156" s="174"/>
      <c r="L156" s="172"/>
      <c r="M156" s="175"/>
      <c r="N156" s="176"/>
      <c r="O156" s="176"/>
      <c r="P156" s="176"/>
      <c r="Q156" s="176"/>
      <c r="R156" s="176"/>
      <c r="S156" s="176"/>
      <c r="T156" s="177"/>
      <c r="AT156" s="173" t="s">
        <v>142</v>
      </c>
      <c r="AU156" s="173" t="s">
        <v>87</v>
      </c>
      <c r="AV156" s="14" t="s">
        <v>87</v>
      </c>
      <c r="AW156" s="14" t="s">
        <v>33</v>
      </c>
      <c r="AX156" s="14" t="s">
        <v>77</v>
      </c>
      <c r="AY156" s="173" t="s">
        <v>134</v>
      </c>
    </row>
    <row r="157" spans="1:65" s="16" customFormat="1" ht="11.25">
      <c r="B157" s="184"/>
      <c r="C157" s="265"/>
      <c r="D157" s="251" t="s">
        <v>142</v>
      </c>
      <c r="E157" s="266" t="s">
        <v>1</v>
      </c>
      <c r="F157" s="267" t="s">
        <v>167</v>
      </c>
      <c r="G157" s="265"/>
      <c r="H157" s="268">
        <v>2.375</v>
      </c>
      <c r="I157" s="186"/>
      <c r="L157" s="184"/>
      <c r="M157" s="187"/>
      <c r="N157" s="188"/>
      <c r="O157" s="188"/>
      <c r="P157" s="188"/>
      <c r="Q157" s="188"/>
      <c r="R157" s="188"/>
      <c r="S157" s="188"/>
      <c r="T157" s="189"/>
      <c r="AT157" s="185" t="s">
        <v>142</v>
      </c>
      <c r="AU157" s="185" t="s">
        <v>87</v>
      </c>
      <c r="AV157" s="16" t="s">
        <v>149</v>
      </c>
      <c r="AW157" s="16" t="s">
        <v>33</v>
      </c>
      <c r="AX157" s="16" t="s">
        <v>77</v>
      </c>
      <c r="AY157" s="185" t="s">
        <v>134</v>
      </c>
    </row>
    <row r="158" spans="1:65" s="13" customFormat="1" ht="11.25">
      <c r="B158" s="166"/>
      <c r="C158" s="250"/>
      <c r="D158" s="251" t="s">
        <v>142</v>
      </c>
      <c r="E158" s="252" t="s">
        <v>1</v>
      </c>
      <c r="F158" s="253" t="s">
        <v>168</v>
      </c>
      <c r="G158" s="250"/>
      <c r="H158" s="252" t="s">
        <v>1</v>
      </c>
      <c r="I158" s="168"/>
      <c r="L158" s="166"/>
      <c r="M158" s="169"/>
      <c r="N158" s="170"/>
      <c r="O158" s="170"/>
      <c r="P158" s="170"/>
      <c r="Q158" s="170"/>
      <c r="R158" s="170"/>
      <c r="S158" s="170"/>
      <c r="T158" s="171"/>
      <c r="AT158" s="167" t="s">
        <v>142</v>
      </c>
      <c r="AU158" s="167" t="s">
        <v>87</v>
      </c>
      <c r="AV158" s="13" t="s">
        <v>85</v>
      </c>
      <c r="AW158" s="13" t="s">
        <v>33</v>
      </c>
      <c r="AX158" s="13" t="s">
        <v>77</v>
      </c>
      <c r="AY158" s="167" t="s">
        <v>134</v>
      </c>
    </row>
    <row r="159" spans="1:65" s="14" customFormat="1" ht="11.25">
      <c r="B159" s="172"/>
      <c r="C159" s="254"/>
      <c r="D159" s="251" t="s">
        <v>142</v>
      </c>
      <c r="E159" s="255" t="s">
        <v>1</v>
      </c>
      <c r="F159" s="256" t="s">
        <v>169</v>
      </c>
      <c r="G159" s="254"/>
      <c r="H159" s="257">
        <v>0.378</v>
      </c>
      <c r="I159" s="174"/>
      <c r="L159" s="172"/>
      <c r="M159" s="175"/>
      <c r="N159" s="176"/>
      <c r="O159" s="176"/>
      <c r="P159" s="176"/>
      <c r="Q159" s="176"/>
      <c r="R159" s="176"/>
      <c r="S159" s="176"/>
      <c r="T159" s="177"/>
      <c r="AT159" s="173" t="s">
        <v>142</v>
      </c>
      <c r="AU159" s="173" t="s">
        <v>87</v>
      </c>
      <c r="AV159" s="14" t="s">
        <v>87</v>
      </c>
      <c r="AW159" s="14" t="s">
        <v>33</v>
      </c>
      <c r="AX159" s="14" t="s">
        <v>77</v>
      </c>
      <c r="AY159" s="173" t="s">
        <v>134</v>
      </c>
    </row>
    <row r="160" spans="1:65" s="16" customFormat="1" ht="11.25">
      <c r="B160" s="184"/>
      <c r="C160" s="265"/>
      <c r="D160" s="251" t="s">
        <v>142</v>
      </c>
      <c r="E160" s="266" t="s">
        <v>1</v>
      </c>
      <c r="F160" s="267" t="s">
        <v>167</v>
      </c>
      <c r="G160" s="265"/>
      <c r="H160" s="268">
        <v>0.378</v>
      </c>
      <c r="I160" s="186"/>
      <c r="L160" s="184"/>
      <c r="M160" s="187"/>
      <c r="N160" s="188"/>
      <c r="O160" s="188"/>
      <c r="P160" s="188"/>
      <c r="Q160" s="188"/>
      <c r="R160" s="188"/>
      <c r="S160" s="188"/>
      <c r="T160" s="189"/>
      <c r="AT160" s="185" t="s">
        <v>142</v>
      </c>
      <c r="AU160" s="185" t="s">
        <v>87</v>
      </c>
      <c r="AV160" s="16" t="s">
        <v>149</v>
      </c>
      <c r="AW160" s="16" t="s">
        <v>33</v>
      </c>
      <c r="AX160" s="16" t="s">
        <v>77</v>
      </c>
      <c r="AY160" s="185" t="s">
        <v>134</v>
      </c>
    </row>
    <row r="161" spans="1:65" s="15" customFormat="1" ht="11.25">
      <c r="B161" s="178"/>
      <c r="C161" s="261"/>
      <c r="D161" s="251" t="s">
        <v>142</v>
      </c>
      <c r="E161" s="262" t="s">
        <v>1</v>
      </c>
      <c r="F161" s="263" t="s">
        <v>157</v>
      </c>
      <c r="G161" s="261"/>
      <c r="H161" s="264">
        <v>2.7530000000000001</v>
      </c>
      <c r="I161" s="180"/>
      <c r="L161" s="178"/>
      <c r="M161" s="181"/>
      <c r="N161" s="182"/>
      <c r="O161" s="182"/>
      <c r="P161" s="182"/>
      <c r="Q161" s="182"/>
      <c r="R161" s="182"/>
      <c r="S161" s="182"/>
      <c r="T161" s="183"/>
      <c r="AT161" s="179" t="s">
        <v>142</v>
      </c>
      <c r="AU161" s="179" t="s">
        <v>87</v>
      </c>
      <c r="AV161" s="15" t="s">
        <v>140</v>
      </c>
      <c r="AW161" s="15" t="s">
        <v>33</v>
      </c>
      <c r="AX161" s="15" t="s">
        <v>85</v>
      </c>
      <c r="AY161" s="179" t="s">
        <v>134</v>
      </c>
    </row>
    <row r="162" spans="1:65" s="2" customFormat="1" ht="36" customHeight="1">
      <c r="A162" s="33"/>
      <c r="B162" s="157"/>
      <c r="C162" s="246" t="s">
        <v>170</v>
      </c>
      <c r="D162" s="246" t="s">
        <v>136</v>
      </c>
      <c r="E162" s="247" t="s">
        <v>171</v>
      </c>
      <c r="F162" s="245" t="s">
        <v>172</v>
      </c>
      <c r="G162" s="248" t="s">
        <v>173</v>
      </c>
      <c r="H162" s="249">
        <v>6</v>
      </c>
      <c r="I162" s="158"/>
      <c r="J162" s="159">
        <f>ROUND(I162*H162,2)</f>
        <v>0</v>
      </c>
      <c r="K162" s="245" t="s">
        <v>179</v>
      </c>
      <c r="L162" s="34"/>
      <c r="M162" s="160" t="s">
        <v>1</v>
      </c>
      <c r="N162" s="161" t="s">
        <v>42</v>
      </c>
      <c r="O162" s="59"/>
      <c r="P162" s="162">
        <f>O162*H162</f>
        <v>0</v>
      </c>
      <c r="Q162" s="162">
        <v>2.4533700000000001</v>
      </c>
      <c r="R162" s="162">
        <f>Q162*H162</f>
        <v>14.720220000000001</v>
      </c>
      <c r="S162" s="162">
        <v>0</v>
      </c>
      <c r="T162" s="163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140</v>
      </c>
      <c r="AT162" s="164" t="s">
        <v>136</v>
      </c>
      <c r="AU162" s="164" t="s">
        <v>87</v>
      </c>
      <c r="AY162" s="18" t="s">
        <v>134</v>
      </c>
      <c r="BE162" s="165">
        <f>IF(N162="základní",J162,0)</f>
        <v>0</v>
      </c>
      <c r="BF162" s="165">
        <f>IF(N162="snížená",J162,0)</f>
        <v>0</v>
      </c>
      <c r="BG162" s="165">
        <f>IF(N162="zákl. přenesená",J162,0)</f>
        <v>0</v>
      </c>
      <c r="BH162" s="165">
        <f>IF(N162="sníž. přenesená",J162,0)</f>
        <v>0</v>
      </c>
      <c r="BI162" s="165">
        <f>IF(N162="nulová",J162,0)</f>
        <v>0</v>
      </c>
      <c r="BJ162" s="18" t="s">
        <v>85</v>
      </c>
      <c r="BK162" s="165">
        <f>ROUND(I162*H162,2)</f>
        <v>0</v>
      </c>
      <c r="BL162" s="18" t="s">
        <v>140</v>
      </c>
      <c r="BM162" s="164" t="s">
        <v>174</v>
      </c>
    </row>
    <row r="163" spans="1:65" s="2" customFormat="1" ht="24" customHeight="1">
      <c r="A163" s="33"/>
      <c r="B163" s="157"/>
      <c r="C163" s="246" t="s">
        <v>175</v>
      </c>
      <c r="D163" s="246" t="s">
        <v>136</v>
      </c>
      <c r="E163" s="247" t="s">
        <v>176</v>
      </c>
      <c r="F163" s="245" t="s">
        <v>177</v>
      </c>
      <c r="G163" s="248" t="s">
        <v>178</v>
      </c>
      <c r="H163" s="249">
        <v>0.38400000000000001</v>
      </c>
      <c r="I163" s="158"/>
      <c r="J163" s="159">
        <f>ROUND(I163*H163,2)</f>
        <v>0</v>
      </c>
      <c r="K163" s="245" t="s">
        <v>179</v>
      </c>
      <c r="L163" s="34"/>
      <c r="M163" s="160" t="s">
        <v>1</v>
      </c>
      <c r="N163" s="161" t="s">
        <v>42</v>
      </c>
      <c r="O163" s="59"/>
      <c r="P163" s="162">
        <f>O163*H163</f>
        <v>0</v>
      </c>
      <c r="Q163" s="162">
        <v>1.04887</v>
      </c>
      <c r="R163" s="162">
        <f>Q163*H163</f>
        <v>0.40276607999999997</v>
      </c>
      <c r="S163" s="162">
        <v>0</v>
      </c>
      <c r="T163" s="163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140</v>
      </c>
      <c r="AT163" s="164" t="s">
        <v>136</v>
      </c>
      <c r="AU163" s="164" t="s">
        <v>87</v>
      </c>
      <c r="AY163" s="18" t="s">
        <v>134</v>
      </c>
      <c r="BE163" s="165">
        <f>IF(N163="základní",J163,0)</f>
        <v>0</v>
      </c>
      <c r="BF163" s="165">
        <f>IF(N163="snížená",J163,0)</f>
        <v>0</v>
      </c>
      <c r="BG163" s="165">
        <f>IF(N163="zákl. přenesená",J163,0)</f>
        <v>0</v>
      </c>
      <c r="BH163" s="165">
        <f>IF(N163="sníž. přenesená",J163,0)</f>
        <v>0</v>
      </c>
      <c r="BI163" s="165">
        <f>IF(N163="nulová",J163,0)</f>
        <v>0</v>
      </c>
      <c r="BJ163" s="18" t="s">
        <v>85</v>
      </c>
      <c r="BK163" s="165">
        <f>ROUND(I163*H163,2)</f>
        <v>0</v>
      </c>
      <c r="BL163" s="18" t="s">
        <v>140</v>
      </c>
      <c r="BM163" s="164" t="s">
        <v>180</v>
      </c>
    </row>
    <row r="164" spans="1:65" s="13" customFormat="1" ht="11.25">
      <c r="B164" s="166"/>
      <c r="C164" s="250"/>
      <c r="D164" s="251" t="s">
        <v>142</v>
      </c>
      <c r="E164" s="252" t="s">
        <v>1</v>
      </c>
      <c r="F164" s="253" t="s">
        <v>181</v>
      </c>
      <c r="G164" s="250"/>
      <c r="H164" s="252" t="s">
        <v>1</v>
      </c>
      <c r="I164" s="168"/>
      <c r="L164" s="166"/>
      <c r="M164" s="169"/>
      <c r="N164" s="170"/>
      <c r="O164" s="170"/>
      <c r="P164" s="170"/>
      <c r="Q164" s="170"/>
      <c r="R164" s="170"/>
      <c r="S164" s="170"/>
      <c r="T164" s="171"/>
      <c r="AT164" s="167" t="s">
        <v>142</v>
      </c>
      <c r="AU164" s="167" t="s">
        <v>87</v>
      </c>
      <c r="AV164" s="13" t="s">
        <v>85</v>
      </c>
      <c r="AW164" s="13" t="s">
        <v>33</v>
      </c>
      <c r="AX164" s="13" t="s">
        <v>77</v>
      </c>
      <c r="AY164" s="167" t="s">
        <v>134</v>
      </c>
    </row>
    <row r="165" spans="1:65" s="14" customFormat="1" ht="11.25">
      <c r="B165" s="172"/>
      <c r="C165" s="254"/>
      <c r="D165" s="251" t="s">
        <v>142</v>
      </c>
      <c r="E165" s="255" t="s">
        <v>1</v>
      </c>
      <c r="F165" s="256" t="s">
        <v>182</v>
      </c>
      <c r="G165" s="254"/>
      <c r="H165" s="257">
        <v>6.5000000000000002E-2</v>
      </c>
      <c r="I165" s="174"/>
      <c r="L165" s="172"/>
      <c r="M165" s="175"/>
      <c r="N165" s="176"/>
      <c r="O165" s="176"/>
      <c r="P165" s="176"/>
      <c r="Q165" s="176"/>
      <c r="R165" s="176"/>
      <c r="S165" s="176"/>
      <c r="T165" s="177"/>
      <c r="AT165" s="173" t="s">
        <v>142</v>
      </c>
      <c r="AU165" s="173" t="s">
        <v>87</v>
      </c>
      <c r="AV165" s="14" t="s">
        <v>87</v>
      </c>
      <c r="AW165" s="14" t="s">
        <v>33</v>
      </c>
      <c r="AX165" s="14" t="s">
        <v>77</v>
      </c>
      <c r="AY165" s="173" t="s">
        <v>134</v>
      </c>
    </row>
    <row r="166" spans="1:65" s="14" customFormat="1" ht="11.25">
      <c r="B166" s="172"/>
      <c r="C166" s="254"/>
      <c r="D166" s="251" t="s">
        <v>142</v>
      </c>
      <c r="E166" s="255" t="s">
        <v>1</v>
      </c>
      <c r="F166" s="256" t="s">
        <v>183</v>
      </c>
      <c r="G166" s="254"/>
      <c r="H166" s="257">
        <v>5.0999999999999997E-2</v>
      </c>
      <c r="I166" s="174"/>
      <c r="L166" s="172"/>
      <c r="M166" s="175"/>
      <c r="N166" s="176"/>
      <c r="O166" s="176"/>
      <c r="P166" s="176"/>
      <c r="Q166" s="176"/>
      <c r="R166" s="176"/>
      <c r="S166" s="176"/>
      <c r="T166" s="177"/>
      <c r="AT166" s="173" t="s">
        <v>142</v>
      </c>
      <c r="AU166" s="173" t="s">
        <v>87</v>
      </c>
      <c r="AV166" s="14" t="s">
        <v>87</v>
      </c>
      <c r="AW166" s="14" t="s">
        <v>33</v>
      </c>
      <c r="AX166" s="14" t="s">
        <v>77</v>
      </c>
      <c r="AY166" s="173" t="s">
        <v>134</v>
      </c>
    </row>
    <row r="167" spans="1:65" s="14" customFormat="1" ht="11.25">
      <c r="B167" s="172"/>
      <c r="C167" s="254"/>
      <c r="D167" s="251" t="s">
        <v>142</v>
      </c>
      <c r="E167" s="255" t="s">
        <v>1</v>
      </c>
      <c r="F167" s="256" t="s">
        <v>184</v>
      </c>
      <c r="G167" s="254"/>
      <c r="H167" s="257">
        <v>8.6999999999999994E-2</v>
      </c>
      <c r="I167" s="174"/>
      <c r="L167" s="172"/>
      <c r="M167" s="175"/>
      <c r="N167" s="176"/>
      <c r="O167" s="176"/>
      <c r="P167" s="176"/>
      <c r="Q167" s="176"/>
      <c r="R167" s="176"/>
      <c r="S167" s="176"/>
      <c r="T167" s="177"/>
      <c r="AT167" s="173" t="s">
        <v>142</v>
      </c>
      <c r="AU167" s="173" t="s">
        <v>87</v>
      </c>
      <c r="AV167" s="14" t="s">
        <v>87</v>
      </c>
      <c r="AW167" s="14" t="s">
        <v>33</v>
      </c>
      <c r="AX167" s="14" t="s">
        <v>77</v>
      </c>
      <c r="AY167" s="173" t="s">
        <v>134</v>
      </c>
    </row>
    <row r="168" spans="1:65" s="14" customFormat="1" ht="11.25">
      <c r="B168" s="172"/>
      <c r="C168" s="254"/>
      <c r="D168" s="251" t="s">
        <v>142</v>
      </c>
      <c r="E168" s="255" t="s">
        <v>1</v>
      </c>
      <c r="F168" s="256" t="s">
        <v>185</v>
      </c>
      <c r="G168" s="254"/>
      <c r="H168" s="257">
        <v>4.2999999999999997E-2</v>
      </c>
      <c r="I168" s="174"/>
      <c r="L168" s="172"/>
      <c r="M168" s="175"/>
      <c r="N168" s="176"/>
      <c r="O168" s="176"/>
      <c r="P168" s="176"/>
      <c r="Q168" s="176"/>
      <c r="R168" s="176"/>
      <c r="S168" s="176"/>
      <c r="T168" s="177"/>
      <c r="AT168" s="173" t="s">
        <v>142</v>
      </c>
      <c r="AU168" s="173" t="s">
        <v>87</v>
      </c>
      <c r="AV168" s="14" t="s">
        <v>87</v>
      </c>
      <c r="AW168" s="14" t="s">
        <v>33</v>
      </c>
      <c r="AX168" s="14" t="s">
        <v>77</v>
      </c>
      <c r="AY168" s="173" t="s">
        <v>134</v>
      </c>
    </row>
    <row r="169" spans="1:65" s="14" customFormat="1" ht="11.25">
      <c r="B169" s="172"/>
      <c r="C169" s="254"/>
      <c r="D169" s="251" t="s">
        <v>142</v>
      </c>
      <c r="E169" s="255" t="s">
        <v>1</v>
      </c>
      <c r="F169" s="256" t="s">
        <v>186</v>
      </c>
      <c r="G169" s="254"/>
      <c r="H169" s="257">
        <v>7.1999999999999995E-2</v>
      </c>
      <c r="I169" s="174"/>
      <c r="L169" s="172"/>
      <c r="M169" s="175"/>
      <c r="N169" s="176"/>
      <c r="O169" s="176"/>
      <c r="P169" s="176"/>
      <c r="Q169" s="176"/>
      <c r="R169" s="176"/>
      <c r="S169" s="176"/>
      <c r="T169" s="177"/>
      <c r="AT169" s="173" t="s">
        <v>142</v>
      </c>
      <c r="AU169" s="173" t="s">
        <v>87</v>
      </c>
      <c r="AV169" s="14" t="s">
        <v>87</v>
      </c>
      <c r="AW169" s="14" t="s">
        <v>33</v>
      </c>
      <c r="AX169" s="14" t="s">
        <v>77</v>
      </c>
      <c r="AY169" s="173" t="s">
        <v>134</v>
      </c>
    </row>
    <row r="170" spans="1:65" s="16" customFormat="1" ht="11.25">
      <c r="B170" s="184"/>
      <c r="C170" s="265"/>
      <c r="D170" s="251" t="s">
        <v>142</v>
      </c>
      <c r="E170" s="266" t="s">
        <v>1</v>
      </c>
      <c r="F170" s="267" t="s">
        <v>167</v>
      </c>
      <c r="G170" s="265"/>
      <c r="H170" s="268">
        <v>0.318</v>
      </c>
      <c r="I170" s="186"/>
      <c r="L170" s="184"/>
      <c r="M170" s="187"/>
      <c r="N170" s="188"/>
      <c r="O170" s="188"/>
      <c r="P170" s="188"/>
      <c r="Q170" s="188"/>
      <c r="R170" s="188"/>
      <c r="S170" s="188"/>
      <c r="T170" s="189"/>
      <c r="AT170" s="185" t="s">
        <v>142</v>
      </c>
      <c r="AU170" s="185" t="s">
        <v>87</v>
      </c>
      <c r="AV170" s="16" t="s">
        <v>149</v>
      </c>
      <c r="AW170" s="16" t="s">
        <v>33</v>
      </c>
      <c r="AX170" s="16" t="s">
        <v>77</v>
      </c>
      <c r="AY170" s="185" t="s">
        <v>134</v>
      </c>
    </row>
    <row r="171" spans="1:65" s="13" customFormat="1" ht="11.25">
      <c r="B171" s="166"/>
      <c r="C171" s="250"/>
      <c r="D171" s="251" t="s">
        <v>142</v>
      </c>
      <c r="E171" s="252" t="s">
        <v>1</v>
      </c>
      <c r="F171" s="253" t="s">
        <v>187</v>
      </c>
      <c r="G171" s="250"/>
      <c r="H171" s="252" t="s">
        <v>1</v>
      </c>
      <c r="I171" s="168"/>
      <c r="L171" s="166"/>
      <c r="M171" s="169"/>
      <c r="N171" s="170"/>
      <c r="O171" s="170"/>
      <c r="P171" s="170"/>
      <c r="Q171" s="170"/>
      <c r="R171" s="170"/>
      <c r="S171" s="170"/>
      <c r="T171" s="171"/>
      <c r="AT171" s="167" t="s">
        <v>142</v>
      </c>
      <c r="AU171" s="167" t="s">
        <v>87</v>
      </c>
      <c r="AV171" s="13" t="s">
        <v>85</v>
      </c>
      <c r="AW171" s="13" t="s">
        <v>33</v>
      </c>
      <c r="AX171" s="13" t="s">
        <v>77</v>
      </c>
      <c r="AY171" s="167" t="s">
        <v>134</v>
      </c>
    </row>
    <row r="172" spans="1:65" s="14" customFormat="1" ht="11.25">
      <c r="B172" s="172"/>
      <c r="C172" s="254"/>
      <c r="D172" s="251" t="s">
        <v>142</v>
      </c>
      <c r="E172" s="255" t="s">
        <v>1</v>
      </c>
      <c r="F172" s="256" t="s">
        <v>188</v>
      </c>
      <c r="G172" s="254"/>
      <c r="H172" s="257">
        <v>1.2999999999999999E-2</v>
      </c>
      <c r="I172" s="174"/>
      <c r="L172" s="172"/>
      <c r="M172" s="175"/>
      <c r="N172" s="176"/>
      <c r="O172" s="176"/>
      <c r="P172" s="176"/>
      <c r="Q172" s="176"/>
      <c r="R172" s="176"/>
      <c r="S172" s="176"/>
      <c r="T172" s="177"/>
      <c r="AT172" s="173" t="s">
        <v>142</v>
      </c>
      <c r="AU172" s="173" t="s">
        <v>87</v>
      </c>
      <c r="AV172" s="14" t="s">
        <v>87</v>
      </c>
      <c r="AW172" s="14" t="s">
        <v>33</v>
      </c>
      <c r="AX172" s="14" t="s">
        <v>77</v>
      </c>
      <c r="AY172" s="173" t="s">
        <v>134</v>
      </c>
    </row>
    <row r="173" spans="1:65" s="14" customFormat="1" ht="11.25">
      <c r="B173" s="172"/>
      <c r="C173" s="254"/>
      <c r="D173" s="251" t="s">
        <v>142</v>
      </c>
      <c r="E173" s="255" t="s">
        <v>1</v>
      </c>
      <c r="F173" s="256" t="s">
        <v>189</v>
      </c>
      <c r="G173" s="254"/>
      <c r="H173" s="257">
        <v>1.0999999999999999E-2</v>
      </c>
      <c r="I173" s="174"/>
      <c r="L173" s="172"/>
      <c r="M173" s="175"/>
      <c r="N173" s="176"/>
      <c r="O173" s="176"/>
      <c r="P173" s="176"/>
      <c r="Q173" s="176"/>
      <c r="R173" s="176"/>
      <c r="S173" s="176"/>
      <c r="T173" s="177"/>
      <c r="AT173" s="173" t="s">
        <v>142</v>
      </c>
      <c r="AU173" s="173" t="s">
        <v>87</v>
      </c>
      <c r="AV173" s="14" t="s">
        <v>87</v>
      </c>
      <c r="AW173" s="14" t="s">
        <v>33</v>
      </c>
      <c r="AX173" s="14" t="s">
        <v>77</v>
      </c>
      <c r="AY173" s="173" t="s">
        <v>134</v>
      </c>
    </row>
    <row r="174" spans="1:65" s="14" customFormat="1" ht="11.25">
      <c r="B174" s="172"/>
      <c r="C174" s="254"/>
      <c r="D174" s="251" t="s">
        <v>142</v>
      </c>
      <c r="E174" s="255" t="s">
        <v>1</v>
      </c>
      <c r="F174" s="256" t="s">
        <v>190</v>
      </c>
      <c r="G174" s="254"/>
      <c r="H174" s="257">
        <v>1.7999999999999999E-2</v>
      </c>
      <c r="I174" s="174"/>
      <c r="L174" s="172"/>
      <c r="M174" s="175"/>
      <c r="N174" s="176"/>
      <c r="O174" s="176"/>
      <c r="P174" s="176"/>
      <c r="Q174" s="176"/>
      <c r="R174" s="176"/>
      <c r="S174" s="176"/>
      <c r="T174" s="177"/>
      <c r="AT174" s="173" t="s">
        <v>142</v>
      </c>
      <c r="AU174" s="173" t="s">
        <v>87</v>
      </c>
      <c r="AV174" s="14" t="s">
        <v>87</v>
      </c>
      <c r="AW174" s="14" t="s">
        <v>33</v>
      </c>
      <c r="AX174" s="14" t="s">
        <v>77</v>
      </c>
      <c r="AY174" s="173" t="s">
        <v>134</v>
      </c>
    </row>
    <row r="175" spans="1:65" s="14" customFormat="1" ht="11.25">
      <c r="B175" s="172"/>
      <c r="C175" s="254"/>
      <c r="D175" s="251" t="s">
        <v>142</v>
      </c>
      <c r="E175" s="255" t="s">
        <v>1</v>
      </c>
      <c r="F175" s="256" t="s">
        <v>191</v>
      </c>
      <c r="G175" s="254"/>
      <c r="H175" s="257">
        <v>8.9999999999999993E-3</v>
      </c>
      <c r="I175" s="174"/>
      <c r="L175" s="172"/>
      <c r="M175" s="175"/>
      <c r="N175" s="176"/>
      <c r="O175" s="176"/>
      <c r="P175" s="176"/>
      <c r="Q175" s="176"/>
      <c r="R175" s="176"/>
      <c r="S175" s="176"/>
      <c r="T175" s="177"/>
      <c r="AT175" s="173" t="s">
        <v>142</v>
      </c>
      <c r="AU175" s="173" t="s">
        <v>87</v>
      </c>
      <c r="AV175" s="14" t="s">
        <v>87</v>
      </c>
      <c r="AW175" s="14" t="s">
        <v>33</v>
      </c>
      <c r="AX175" s="14" t="s">
        <v>77</v>
      </c>
      <c r="AY175" s="173" t="s">
        <v>134</v>
      </c>
    </row>
    <row r="176" spans="1:65" s="14" customFormat="1" ht="11.25">
      <c r="B176" s="172"/>
      <c r="C176" s="254"/>
      <c r="D176" s="251" t="s">
        <v>142</v>
      </c>
      <c r="E176" s="255" t="s">
        <v>1</v>
      </c>
      <c r="F176" s="256" t="s">
        <v>192</v>
      </c>
      <c r="G176" s="254"/>
      <c r="H176" s="257">
        <v>1.4999999999999999E-2</v>
      </c>
      <c r="I176" s="174"/>
      <c r="L176" s="172"/>
      <c r="M176" s="175"/>
      <c r="N176" s="176"/>
      <c r="O176" s="176"/>
      <c r="P176" s="176"/>
      <c r="Q176" s="176"/>
      <c r="R176" s="176"/>
      <c r="S176" s="176"/>
      <c r="T176" s="177"/>
      <c r="AT176" s="173" t="s">
        <v>142</v>
      </c>
      <c r="AU176" s="173" t="s">
        <v>87</v>
      </c>
      <c r="AV176" s="14" t="s">
        <v>87</v>
      </c>
      <c r="AW176" s="14" t="s">
        <v>33</v>
      </c>
      <c r="AX176" s="14" t="s">
        <v>77</v>
      </c>
      <c r="AY176" s="173" t="s">
        <v>134</v>
      </c>
    </row>
    <row r="177" spans="1:65" s="16" customFormat="1" ht="11.25">
      <c r="B177" s="184"/>
      <c r="C177" s="265"/>
      <c r="D177" s="251" t="s">
        <v>142</v>
      </c>
      <c r="E177" s="266" t="s">
        <v>1</v>
      </c>
      <c r="F177" s="267" t="s">
        <v>167</v>
      </c>
      <c r="G177" s="265"/>
      <c r="H177" s="268">
        <v>6.6000000000000003E-2</v>
      </c>
      <c r="I177" s="186"/>
      <c r="L177" s="184"/>
      <c r="M177" s="187"/>
      <c r="N177" s="188"/>
      <c r="O177" s="188"/>
      <c r="P177" s="188"/>
      <c r="Q177" s="188"/>
      <c r="R177" s="188"/>
      <c r="S177" s="188"/>
      <c r="T177" s="189"/>
      <c r="AT177" s="185" t="s">
        <v>142</v>
      </c>
      <c r="AU177" s="185" t="s">
        <v>87</v>
      </c>
      <c r="AV177" s="16" t="s">
        <v>149</v>
      </c>
      <c r="AW177" s="16" t="s">
        <v>33</v>
      </c>
      <c r="AX177" s="16" t="s">
        <v>77</v>
      </c>
      <c r="AY177" s="185" t="s">
        <v>134</v>
      </c>
    </row>
    <row r="178" spans="1:65" s="15" customFormat="1" ht="11.25">
      <c r="B178" s="178"/>
      <c r="C178" s="261"/>
      <c r="D178" s="251" t="s">
        <v>142</v>
      </c>
      <c r="E178" s="262" t="s">
        <v>1</v>
      </c>
      <c r="F178" s="263" t="s">
        <v>157</v>
      </c>
      <c r="G178" s="261"/>
      <c r="H178" s="264">
        <v>0.38400000000000006</v>
      </c>
      <c r="I178" s="180"/>
      <c r="L178" s="178"/>
      <c r="M178" s="181"/>
      <c r="N178" s="182"/>
      <c r="O178" s="182"/>
      <c r="P178" s="182"/>
      <c r="Q178" s="182"/>
      <c r="R178" s="182"/>
      <c r="S178" s="182"/>
      <c r="T178" s="183"/>
      <c r="AT178" s="179" t="s">
        <v>142</v>
      </c>
      <c r="AU178" s="179" t="s">
        <v>87</v>
      </c>
      <c r="AV178" s="15" t="s">
        <v>140</v>
      </c>
      <c r="AW178" s="15" t="s">
        <v>33</v>
      </c>
      <c r="AX178" s="15" t="s">
        <v>85</v>
      </c>
      <c r="AY178" s="179" t="s">
        <v>134</v>
      </c>
    </row>
    <row r="179" spans="1:65" s="2" customFormat="1" ht="16.5" customHeight="1">
      <c r="A179" s="33"/>
      <c r="B179" s="157"/>
      <c r="C179" s="246" t="s">
        <v>193</v>
      </c>
      <c r="D179" s="246" t="s">
        <v>136</v>
      </c>
      <c r="E179" s="247" t="s">
        <v>194</v>
      </c>
      <c r="F179" s="245" t="s">
        <v>195</v>
      </c>
      <c r="G179" s="248" t="s">
        <v>139</v>
      </c>
      <c r="H179" s="249">
        <v>50.378999999999998</v>
      </c>
      <c r="I179" s="158"/>
      <c r="J179" s="159">
        <f>ROUND(I179*H179,2)</f>
        <v>0</v>
      </c>
      <c r="K179" s="245" t="s">
        <v>179</v>
      </c>
      <c r="L179" s="34"/>
      <c r="M179" s="160" t="s">
        <v>1</v>
      </c>
      <c r="N179" s="161" t="s">
        <v>42</v>
      </c>
      <c r="O179" s="59"/>
      <c r="P179" s="162">
        <f>O179*H179</f>
        <v>0</v>
      </c>
      <c r="Q179" s="162">
        <v>8.7399999999999995E-3</v>
      </c>
      <c r="R179" s="162">
        <f>Q179*H179</f>
        <v>0.44031245999999996</v>
      </c>
      <c r="S179" s="162">
        <v>0</v>
      </c>
      <c r="T179" s="163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4" t="s">
        <v>140</v>
      </c>
      <c r="AT179" s="164" t="s">
        <v>136</v>
      </c>
      <c r="AU179" s="164" t="s">
        <v>87</v>
      </c>
      <c r="AY179" s="18" t="s">
        <v>134</v>
      </c>
      <c r="BE179" s="165">
        <f>IF(N179="základní",J179,0)</f>
        <v>0</v>
      </c>
      <c r="BF179" s="165">
        <f>IF(N179="snížená",J179,0)</f>
        <v>0</v>
      </c>
      <c r="BG179" s="165">
        <f>IF(N179="zákl. přenesená",J179,0)</f>
        <v>0</v>
      </c>
      <c r="BH179" s="165">
        <f>IF(N179="sníž. přenesená",J179,0)</f>
        <v>0</v>
      </c>
      <c r="BI179" s="165">
        <f>IF(N179="nulová",J179,0)</f>
        <v>0</v>
      </c>
      <c r="BJ179" s="18" t="s">
        <v>85</v>
      </c>
      <c r="BK179" s="165">
        <f>ROUND(I179*H179,2)</f>
        <v>0</v>
      </c>
      <c r="BL179" s="18" t="s">
        <v>140</v>
      </c>
      <c r="BM179" s="164" t="s">
        <v>196</v>
      </c>
    </row>
    <row r="180" spans="1:65" s="14" customFormat="1" ht="11.25">
      <c r="B180" s="172"/>
      <c r="C180" s="254"/>
      <c r="D180" s="251" t="s">
        <v>142</v>
      </c>
      <c r="E180" s="255" t="s">
        <v>1</v>
      </c>
      <c r="F180" s="256" t="s">
        <v>197</v>
      </c>
      <c r="G180" s="254"/>
      <c r="H180" s="257">
        <v>9.66</v>
      </c>
      <c r="I180" s="174"/>
      <c r="L180" s="172"/>
      <c r="M180" s="175"/>
      <c r="N180" s="176"/>
      <c r="O180" s="176"/>
      <c r="P180" s="176"/>
      <c r="Q180" s="176"/>
      <c r="R180" s="176"/>
      <c r="S180" s="176"/>
      <c r="T180" s="177"/>
      <c r="AT180" s="173" t="s">
        <v>142</v>
      </c>
      <c r="AU180" s="173" t="s">
        <v>87</v>
      </c>
      <c r="AV180" s="14" t="s">
        <v>87</v>
      </c>
      <c r="AW180" s="14" t="s">
        <v>33</v>
      </c>
      <c r="AX180" s="14" t="s">
        <v>77</v>
      </c>
      <c r="AY180" s="173" t="s">
        <v>134</v>
      </c>
    </row>
    <row r="181" spans="1:65" s="14" customFormat="1" ht="11.25">
      <c r="B181" s="172"/>
      <c r="C181" s="254"/>
      <c r="D181" s="251" t="s">
        <v>142</v>
      </c>
      <c r="E181" s="255" t="s">
        <v>1</v>
      </c>
      <c r="F181" s="256" t="s">
        <v>198</v>
      </c>
      <c r="G181" s="254"/>
      <c r="H181" s="257">
        <v>7.5419999999999998</v>
      </c>
      <c r="I181" s="174"/>
      <c r="L181" s="172"/>
      <c r="M181" s="175"/>
      <c r="N181" s="176"/>
      <c r="O181" s="176"/>
      <c r="P181" s="176"/>
      <c r="Q181" s="176"/>
      <c r="R181" s="176"/>
      <c r="S181" s="176"/>
      <c r="T181" s="177"/>
      <c r="AT181" s="173" t="s">
        <v>142</v>
      </c>
      <c r="AU181" s="173" t="s">
        <v>87</v>
      </c>
      <c r="AV181" s="14" t="s">
        <v>87</v>
      </c>
      <c r="AW181" s="14" t="s">
        <v>33</v>
      </c>
      <c r="AX181" s="14" t="s">
        <v>77</v>
      </c>
      <c r="AY181" s="173" t="s">
        <v>134</v>
      </c>
    </row>
    <row r="182" spans="1:65" s="14" customFormat="1" ht="11.25">
      <c r="B182" s="172"/>
      <c r="C182" s="254"/>
      <c r="D182" s="251" t="s">
        <v>142</v>
      </c>
      <c r="E182" s="255" t="s">
        <v>1</v>
      </c>
      <c r="F182" s="256" t="s">
        <v>199</v>
      </c>
      <c r="G182" s="254"/>
      <c r="H182" s="257">
        <v>13.071</v>
      </c>
      <c r="I182" s="174"/>
      <c r="L182" s="172"/>
      <c r="M182" s="175"/>
      <c r="N182" s="176"/>
      <c r="O182" s="176"/>
      <c r="P182" s="176"/>
      <c r="Q182" s="176"/>
      <c r="R182" s="176"/>
      <c r="S182" s="176"/>
      <c r="T182" s="177"/>
      <c r="AT182" s="173" t="s">
        <v>142</v>
      </c>
      <c r="AU182" s="173" t="s">
        <v>87</v>
      </c>
      <c r="AV182" s="14" t="s">
        <v>87</v>
      </c>
      <c r="AW182" s="14" t="s">
        <v>33</v>
      </c>
      <c r="AX182" s="14" t="s">
        <v>77</v>
      </c>
      <c r="AY182" s="173" t="s">
        <v>134</v>
      </c>
    </row>
    <row r="183" spans="1:65" s="14" customFormat="1" ht="11.25">
      <c r="B183" s="172"/>
      <c r="C183" s="254"/>
      <c r="D183" s="251" t="s">
        <v>142</v>
      </c>
      <c r="E183" s="255" t="s">
        <v>1</v>
      </c>
      <c r="F183" s="256" t="s">
        <v>200</v>
      </c>
      <c r="G183" s="254"/>
      <c r="H183" s="257">
        <v>6.4859999999999998</v>
      </c>
      <c r="I183" s="174"/>
      <c r="L183" s="172"/>
      <c r="M183" s="175"/>
      <c r="N183" s="176"/>
      <c r="O183" s="176"/>
      <c r="P183" s="176"/>
      <c r="Q183" s="176"/>
      <c r="R183" s="176"/>
      <c r="S183" s="176"/>
      <c r="T183" s="177"/>
      <c r="AT183" s="173" t="s">
        <v>142</v>
      </c>
      <c r="AU183" s="173" t="s">
        <v>87</v>
      </c>
      <c r="AV183" s="14" t="s">
        <v>87</v>
      </c>
      <c r="AW183" s="14" t="s">
        <v>33</v>
      </c>
      <c r="AX183" s="14" t="s">
        <v>77</v>
      </c>
      <c r="AY183" s="173" t="s">
        <v>134</v>
      </c>
    </row>
    <row r="184" spans="1:65" s="14" customFormat="1" ht="11.25">
      <c r="B184" s="172"/>
      <c r="C184" s="254"/>
      <c r="D184" s="251" t="s">
        <v>142</v>
      </c>
      <c r="E184" s="255" t="s">
        <v>1</v>
      </c>
      <c r="F184" s="256" t="s">
        <v>201</v>
      </c>
      <c r="G184" s="254"/>
      <c r="H184" s="257">
        <v>10.74</v>
      </c>
      <c r="I184" s="174"/>
      <c r="L184" s="172"/>
      <c r="M184" s="175"/>
      <c r="N184" s="176"/>
      <c r="O184" s="176"/>
      <c r="P184" s="176"/>
      <c r="Q184" s="176"/>
      <c r="R184" s="176"/>
      <c r="S184" s="176"/>
      <c r="T184" s="177"/>
      <c r="AT184" s="173" t="s">
        <v>142</v>
      </c>
      <c r="AU184" s="173" t="s">
        <v>87</v>
      </c>
      <c r="AV184" s="14" t="s">
        <v>87</v>
      </c>
      <c r="AW184" s="14" t="s">
        <v>33</v>
      </c>
      <c r="AX184" s="14" t="s">
        <v>77</v>
      </c>
      <c r="AY184" s="173" t="s">
        <v>134</v>
      </c>
    </row>
    <row r="185" spans="1:65" s="16" customFormat="1" ht="11.25">
      <c r="B185" s="184"/>
      <c r="C185" s="265"/>
      <c r="D185" s="251" t="s">
        <v>142</v>
      </c>
      <c r="E185" s="266" t="s">
        <v>1</v>
      </c>
      <c r="F185" s="267" t="s">
        <v>167</v>
      </c>
      <c r="G185" s="265"/>
      <c r="H185" s="268">
        <v>47.498999999999995</v>
      </c>
      <c r="I185" s="186"/>
      <c r="L185" s="184"/>
      <c r="M185" s="187"/>
      <c r="N185" s="188"/>
      <c r="O185" s="188"/>
      <c r="P185" s="188"/>
      <c r="Q185" s="188"/>
      <c r="R185" s="188"/>
      <c r="S185" s="188"/>
      <c r="T185" s="189"/>
      <c r="AT185" s="185" t="s">
        <v>142</v>
      </c>
      <c r="AU185" s="185" t="s">
        <v>87</v>
      </c>
      <c r="AV185" s="16" t="s">
        <v>149</v>
      </c>
      <c r="AW185" s="16" t="s">
        <v>33</v>
      </c>
      <c r="AX185" s="16" t="s">
        <v>77</v>
      </c>
      <c r="AY185" s="185" t="s">
        <v>134</v>
      </c>
    </row>
    <row r="186" spans="1:65" s="13" customFormat="1" ht="11.25">
      <c r="B186" s="166"/>
      <c r="C186" s="250"/>
      <c r="D186" s="251" t="s">
        <v>142</v>
      </c>
      <c r="E186" s="252" t="s">
        <v>1</v>
      </c>
      <c r="F186" s="253" t="s">
        <v>168</v>
      </c>
      <c r="G186" s="250"/>
      <c r="H186" s="252" t="s">
        <v>1</v>
      </c>
      <c r="I186" s="168"/>
      <c r="L186" s="166"/>
      <c r="M186" s="169"/>
      <c r="N186" s="170"/>
      <c r="O186" s="170"/>
      <c r="P186" s="170"/>
      <c r="Q186" s="170"/>
      <c r="R186" s="170"/>
      <c r="S186" s="170"/>
      <c r="T186" s="171"/>
      <c r="AT186" s="167" t="s">
        <v>142</v>
      </c>
      <c r="AU186" s="167" t="s">
        <v>87</v>
      </c>
      <c r="AV186" s="13" t="s">
        <v>85</v>
      </c>
      <c r="AW186" s="13" t="s">
        <v>33</v>
      </c>
      <c r="AX186" s="13" t="s">
        <v>77</v>
      </c>
      <c r="AY186" s="167" t="s">
        <v>134</v>
      </c>
    </row>
    <row r="187" spans="1:65" s="14" customFormat="1" ht="11.25">
      <c r="B187" s="172"/>
      <c r="C187" s="254"/>
      <c r="D187" s="251" t="s">
        <v>142</v>
      </c>
      <c r="E187" s="255" t="s">
        <v>1</v>
      </c>
      <c r="F187" s="256" t="s">
        <v>202</v>
      </c>
      <c r="G187" s="254"/>
      <c r="H187" s="257">
        <v>2.88</v>
      </c>
      <c r="I187" s="174"/>
      <c r="L187" s="172"/>
      <c r="M187" s="175"/>
      <c r="N187" s="176"/>
      <c r="O187" s="176"/>
      <c r="P187" s="176"/>
      <c r="Q187" s="176"/>
      <c r="R187" s="176"/>
      <c r="S187" s="176"/>
      <c r="T187" s="177"/>
      <c r="AT187" s="173" t="s">
        <v>142</v>
      </c>
      <c r="AU187" s="173" t="s">
        <v>87</v>
      </c>
      <c r="AV187" s="14" t="s">
        <v>87</v>
      </c>
      <c r="AW187" s="14" t="s">
        <v>33</v>
      </c>
      <c r="AX187" s="14" t="s">
        <v>77</v>
      </c>
      <c r="AY187" s="173" t="s">
        <v>134</v>
      </c>
    </row>
    <row r="188" spans="1:65" s="15" customFormat="1" ht="11.25">
      <c r="B188" s="178"/>
      <c r="C188" s="261"/>
      <c r="D188" s="251" t="s">
        <v>142</v>
      </c>
      <c r="E188" s="262" t="s">
        <v>1</v>
      </c>
      <c r="F188" s="263" t="s">
        <v>157</v>
      </c>
      <c r="G188" s="261"/>
      <c r="H188" s="264">
        <v>50.378999999999998</v>
      </c>
      <c r="I188" s="180"/>
      <c r="L188" s="178"/>
      <c r="M188" s="181"/>
      <c r="N188" s="182"/>
      <c r="O188" s="182"/>
      <c r="P188" s="182"/>
      <c r="Q188" s="182"/>
      <c r="R188" s="182"/>
      <c r="S188" s="182"/>
      <c r="T188" s="183"/>
      <c r="AT188" s="179" t="s">
        <v>142</v>
      </c>
      <c r="AU188" s="179" t="s">
        <v>87</v>
      </c>
      <c r="AV188" s="15" t="s">
        <v>140</v>
      </c>
      <c r="AW188" s="15" t="s">
        <v>33</v>
      </c>
      <c r="AX188" s="15" t="s">
        <v>85</v>
      </c>
      <c r="AY188" s="179" t="s">
        <v>134</v>
      </c>
    </row>
    <row r="189" spans="1:65" s="2" customFormat="1" ht="16.5" customHeight="1">
      <c r="A189" s="33"/>
      <c r="B189" s="157"/>
      <c r="C189" s="246" t="s">
        <v>203</v>
      </c>
      <c r="D189" s="246" t="s">
        <v>136</v>
      </c>
      <c r="E189" s="247" t="s">
        <v>204</v>
      </c>
      <c r="F189" s="245" t="s">
        <v>205</v>
      </c>
      <c r="G189" s="248" t="s">
        <v>139</v>
      </c>
      <c r="H189" s="249">
        <v>50.378999999999998</v>
      </c>
      <c r="I189" s="158"/>
      <c r="J189" s="159">
        <f>ROUND(I189*H189,2)</f>
        <v>0</v>
      </c>
      <c r="K189" s="245" t="s">
        <v>179</v>
      </c>
      <c r="L189" s="34"/>
      <c r="M189" s="160" t="s">
        <v>1</v>
      </c>
      <c r="N189" s="161" t="s">
        <v>42</v>
      </c>
      <c r="O189" s="59"/>
      <c r="P189" s="162">
        <f>O189*H189</f>
        <v>0</v>
      </c>
      <c r="Q189" s="162">
        <v>0</v>
      </c>
      <c r="R189" s="162">
        <f>Q189*H189</f>
        <v>0</v>
      </c>
      <c r="S189" s="162">
        <v>0</v>
      </c>
      <c r="T189" s="163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140</v>
      </c>
      <c r="AT189" s="164" t="s">
        <v>136</v>
      </c>
      <c r="AU189" s="164" t="s">
        <v>87</v>
      </c>
      <c r="AY189" s="18" t="s">
        <v>134</v>
      </c>
      <c r="BE189" s="165">
        <f>IF(N189="základní",J189,0)</f>
        <v>0</v>
      </c>
      <c r="BF189" s="165">
        <f>IF(N189="snížená",J189,0)</f>
        <v>0</v>
      </c>
      <c r="BG189" s="165">
        <f>IF(N189="zákl. přenesená",J189,0)</f>
        <v>0</v>
      </c>
      <c r="BH189" s="165">
        <f>IF(N189="sníž. přenesená",J189,0)</f>
        <v>0</v>
      </c>
      <c r="BI189" s="165">
        <f>IF(N189="nulová",J189,0)</f>
        <v>0</v>
      </c>
      <c r="BJ189" s="18" t="s">
        <v>85</v>
      </c>
      <c r="BK189" s="165">
        <f>ROUND(I189*H189,2)</f>
        <v>0</v>
      </c>
      <c r="BL189" s="18" t="s">
        <v>140</v>
      </c>
      <c r="BM189" s="164" t="s">
        <v>206</v>
      </c>
    </row>
    <row r="190" spans="1:65" s="2" customFormat="1" ht="36" customHeight="1">
      <c r="A190" s="33"/>
      <c r="B190" s="157"/>
      <c r="C190" s="246" t="s">
        <v>207</v>
      </c>
      <c r="D190" s="246" t="s">
        <v>136</v>
      </c>
      <c r="E190" s="247" t="s">
        <v>208</v>
      </c>
      <c r="F190" s="245" t="s">
        <v>209</v>
      </c>
      <c r="G190" s="248" t="s">
        <v>210</v>
      </c>
      <c r="H190" s="249">
        <v>85.6</v>
      </c>
      <c r="I190" s="158"/>
      <c r="J190" s="159">
        <f>ROUND(I190*H190,2)</f>
        <v>0</v>
      </c>
      <c r="K190" s="245" t="s">
        <v>179</v>
      </c>
      <c r="L190" s="34"/>
      <c r="M190" s="160" t="s">
        <v>1</v>
      </c>
      <c r="N190" s="161" t="s">
        <v>42</v>
      </c>
      <c r="O190" s="59"/>
      <c r="P190" s="162">
        <f>O190*H190</f>
        <v>0</v>
      </c>
      <c r="Q190" s="162">
        <v>0.13464999999999999</v>
      </c>
      <c r="R190" s="162">
        <f>Q190*H190</f>
        <v>11.526039999999998</v>
      </c>
      <c r="S190" s="162">
        <v>0</v>
      </c>
      <c r="T190" s="163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4" t="s">
        <v>140</v>
      </c>
      <c r="AT190" s="164" t="s">
        <v>136</v>
      </c>
      <c r="AU190" s="164" t="s">
        <v>87</v>
      </c>
      <c r="AY190" s="18" t="s">
        <v>134</v>
      </c>
      <c r="BE190" s="165">
        <f>IF(N190="základní",J190,0)</f>
        <v>0</v>
      </c>
      <c r="BF190" s="165">
        <f>IF(N190="snížená",J190,0)</f>
        <v>0</v>
      </c>
      <c r="BG190" s="165">
        <f>IF(N190="zákl. přenesená",J190,0)</f>
        <v>0</v>
      </c>
      <c r="BH190" s="165">
        <f>IF(N190="sníž. přenesená",J190,0)</f>
        <v>0</v>
      </c>
      <c r="BI190" s="165">
        <f>IF(N190="nulová",J190,0)</f>
        <v>0</v>
      </c>
      <c r="BJ190" s="18" t="s">
        <v>85</v>
      </c>
      <c r="BK190" s="165">
        <f>ROUND(I190*H190,2)</f>
        <v>0</v>
      </c>
      <c r="BL190" s="18" t="s">
        <v>140</v>
      </c>
      <c r="BM190" s="164" t="s">
        <v>211</v>
      </c>
    </row>
    <row r="191" spans="1:65" s="14" customFormat="1" ht="11.25">
      <c r="B191" s="172"/>
      <c r="C191" s="254"/>
      <c r="D191" s="251" t="s">
        <v>142</v>
      </c>
      <c r="E191" s="255" t="s">
        <v>1</v>
      </c>
      <c r="F191" s="256" t="s">
        <v>212</v>
      </c>
      <c r="G191" s="254"/>
      <c r="H191" s="257">
        <v>18.12</v>
      </c>
      <c r="I191" s="174"/>
      <c r="L191" s="172"/>
      <c r="M191" s="175"/>
      <c r="N191" s="176"/>
      <c r="O191" s="176"/>
      <c r="P191" s="176"/>
      <c r="Q191" s="176"/>
      <c r="R191" s="176"/>
      <c r="S191" s="176"/>
      <c r="T191" s="177"/>
      <c r="AT191" s="173" t="s">
        <v>142</v>
      </c>
      <c r="AU191" s="173" t="s">
        <v>87</v>
      </c>
      <c r="AV191" s="14" t="s">
        <v>87</v>
      </c>
      <c r="AW191" s="14" t="s">
        <v>33</v>
      </c>
      <c r="AX191" s="14" t="s">
        <v>77</v>
      </c>
      <c r="AY191" s="173" t="s">
        <v>134</v>
      </c>
    </row>
    <row r="192" spans="1:65" s="14" customFormat="1" ht="11.25">
      <c r="B192" s="172"/>
      <c r="C192" s="254"/>
      <c r="D192" s="251" t="s">
        <v>142</v>
      </c>
      <c r="E192" s="255" t="s">
        <v>1</v>
      </c>
      <c r="F192" s="256" t="s">
        <v>213</v>
      </c>
      <c r="G192" s="254"/>
      <c r="H192" s="257">
        <v>2.34</v>
      </c>
      <c r="I192" s="174"/>
      <c r="L192" s="172"/>
      <c r="M192" s="175"/>
      <c r="N192" s="176"/>
      <c r="O192" s="176"/>
      <c r="P192" s="176"/>
      <c r="Q192" s="176"/>
      <c r="R192" s="176"/>
      <c r="S192" s="176"/>
      <c r="T192" s="177"/>
      <c r="AT192" s="173" t="s">
        <v>142</v>
      </c>
      <c r="AU192" s="173" t="s">
        <v>87</v>
      </c>
      <c r="AV192" s="14" t="s">
        <v>87</v>
      </c>
      <c r="AW192" s="14" t="s">
        <v>33</v>
      </c>
      <c r="AX192" s="14" t="s">
        <v>77</v>
      </c>
      <c r="AY192" s="173" t="s">
        <v>134</v>
      </c>
    </row>
    <row r="193" spans="2:51" s="14" customFormat="1" ht="11.25">
      <c r="B193" s="172"/>
      <c r="C193" s="254"/>
      <c r="D193" s="251" t="s">
        <v>142</v>
      </c>
      <c r="E193" s="255" t="s">
        <v>1</v>
      </c>
      <c r="F193" s="256" t="s">
        <v>214</v>
      </c>
      <c r="G193" s="254"/>
      <c r="H193" s="257">
        <v>1.66</v>
      </c>
      <c r="I193" s="174"/>
      <c r="L193" s="172"/>
      <c r="M193" s="175"/>
      <c r="N193" s="176"/>
      <c r="O193" s="176"/>
      <c r="P193" s="176"/>
      <c r="Q193" s="176"/>
      <c r="R193" s="176"/>
      <c r="S193" s="176"/>
      <c r="T193" s="177"/>
      <c r="AT193" s="173" t="s">
        <v>142</v>
      </c>
      <c r="AU193" s="173" t="s">
        <v>87</v>
      </c>
      <c r="AV193" s="14" t="s">
        <v>87</v>
      </c>
      <c r="AW193" s="14" t="s">
        <v>33</v>
      </c>
      <c r="AX193" s="14" t="s">
        <v>77</v>
      </c>
      <c r="AY193" s="173" t="s">
        <v>134</v>
      </c>
    </row>
    <row r="194" spans="2:51" s="14" customFormat="1" ht="11.25">
      <c r="B194" s="172"/>
      <c r="C194" s="254"/>
      <c r="D194" s="251" t="s">
        <v>142</v>
      </c>
      <c r="E194" s="255" t="s">
        <v>1</v>
      </c>
      <c r="F194" s="256" t="s">
        <v>215</v>
      </c>
      <c r="G194" s="254"/>
      <c r="H194" s="257">
        <v>3.4</v>
      </c>
      <c r="I194" s="174"/>
      <c r="L194" s="172"/>
      <c r="M194" s="175"/>
      <c r="N194" s="176"/>
      <c r="O194" s="176"/>
      <c r="P194" s="176"/>
      <c r="Q194" s="176"/>
      <c r="R194" s="176"/>
      <c r="S194" s="176"/>
      <c r="T194" s="177"/>
      <c r="AT194" s="173" t="s">
        <v>142</v>
      </c>
      <c r="AU194" s="173" t="s">
        <v>87</v>
      </c>
      <c r="AV194" s="14" t="s">
        <v>87</v>
      </c>
      <c r="AW194" s="14" t="s">
        <v>33</v>
      </c>
      <c r="AX194" s="14" t="s">
        <v>77</v>
      </c>
      <c r="AY194" s="173" t="s">
        <v>134</v>
      </c>
    </row>
    <row r="195" spans="2:51" s="14" customFormat="1" ht="11.25">
      <c r="B195" s="172"/>
      <c r="C195" s="254"/>
      <c r="D195" s="251" t="s">
        <v>142</v>
      </c>
      <c r="E195" s="255" t="s">
        <v>1</v>
      </c>
      <c r="F195" s="256" t="s">
        <v>216</v>
      </c>
      <c r="G195" s="254"/>
      <c r="H195" s="257">
        <v>2.72</v>
      </c>
      <c r="I195" s="174"/>
      <c r="L195" s="172"/>
      <c r="M195" s="175"/>
      <c r="N195" s="176"/>
      <c r="O195" s="176"/>
      <c r="P195" s="176"/>
      <c r="Q195" s="176"/>
      <c r="R195" s="176"/>
      <c r="S195" s="176"/>
      <c r="T195" s="177"/>
      <c r="AT195" s="173" t="s">
        <v>142</v>
      </c>
      <c r="AU195" s="173" t="s">
        <v>87</v>
      </c>
      <c r="AV195" s="14" t="s">
        <v>87</v>
      </c>
      <c r="AW195" s="14" t="s">
        <v>33</v>
      </c>
      <c r="AX195" s="14" t="s">
        <v>77</v>
      </c>
      <c r="AY195" s="173" t="s">
        <v>134</v>
      </c>
    </row>
    <row r="196" spans="2:51" s="14" customFormat="1" ht="11.25">
      <c r="B196" s="172"/>
      <c r="C196" s="254"/>
      <c r="D196" s="251" t="s">
        <v>142</v>
      </c>
      <c r="E196" s="255" t="s">
        <v>1</v>
      </c>
      <c r="F196" s="256" t="s">
        <v>217</v>
      </c>
      <c r="G196" s="254"/>
      <c r="H196" s="257">
        <v>2.04</v>
      </c>
      <c r="I196" s="174"/>
      <c r="L196" s="172"/>
      <c r="M196" s="175"/>
      <c r="N196" s="176"/>
      <c r="O196" s="176"/>
      <c r="P196" s="176"/>
      <c r="Q196" s="176"/>
      <c r="R196" s="176"/>
      <c r="S196" s="176"/>
      <c r="T196" s="177"/>
      <c r="AT196" s="173" t="s">
        <v>142</v>
      </c>
      <c r="AU196" s="173" t="s">
        <v>87</v>
      </c>
      <c r="AV196" s="14" t="s">
        <v>87</v>
      </c>
      <c r="AW196" s="14" t="s">
        <v>33</v>
      </c>
      <c r="AX196" s="14" t="s">
        <v>77</v>
      </c>
      <c r="AY196" s="173" t="s">
        <v>134</v>
      </c>
    </row>
    <row r="197" spans="2:51" s="14" customFormat="1" ht="11.25">
      <c r="B197" s="172"/>
      <c r="C197" s="254"/>
      <c r="D197" s="251" t="s">
        <v>142</v>
      </c>
      <c r="E197" s="255" t="s">
        <v>1</v>
      </c>
      <c r="F197" s="256" t="s">
        <v>218</v>
      </c>
      <c r="G197" s="254"/>
      <c r="H197" s="257">
        <v>1.36</v>
      </c>
      <c r="I197" s="174"/>
      <c r="L197" s="172"/>
      <c r="M197" s="175"/>
      <c r="N197" s="176"/>
      <c r="O197" s="176"/>
      <c r="P197" s="176"/>
      <c r="Q197" s="176"/>
      <c r="R197" s="176"/>
      <c r="S197" s="176"/>
      <c r="T197" s="177"/>
      <c r="AT197" s="173" t="s">
        <v>142</v>
      </c>
      <c r="AU197" s="173" t="s">
        <v>87</v>
      </c>
      <c r="AV197" s="14" t="s">
        <v>87</v>
      </c>
      <c r="AW197" s="14" t="s">
        <v>33</v>
      </c>
      <c r="AX197" s="14" t="s">
        <v>77</v>
      </c>
      <c r="AY197" s="173" t="s">
        <v>134</v>
      </c>
    </row>
    <row r="198" spans="2:51" s="14" customFormat="1" ht="11.25">
      <c r="B198" s="172"/>
      <c r="C198" s="254"/>
      <c r="D198" s="251" t="s">
        <v>142</v>
      </c>
      <c r="E198" s="255" t="s">
        <v>1</v>
      </c>
      <c r="F198" s="256" t="s">
        <v>219</v>
      </c>
      <c r="G198" s="254"/>
      <c r="H198" s="257">
        <v>0.68</v>
      </c>
      <c r="I198" s="174"/>
      <c r="L198" s="172"/>
      <c r="M198" s="175"/>
      <c r="N198" s="176"/>
      <c r="O198" s="176"/>
      <c r="P198" s="176"/>
      <c r="Q198" s="176"/>
      <c r="R198" s="176"/>
      <c r="S198" s="176"/>
      <c r="T198" s="177"/>
      <c r="AT198" s="173" t="s">
        <v>142</v>
      </c>
      <c r="AU198" s="173" t="s">
        <v>87</v>
      </c>
      <c r="AV198" s="14" t="s">
        <v>87</v>
      </c>
      <c r="AW198" s="14" t="s">
        <v>33</v>
      </c>
      <c r="AX198" s="14" t="s">
        <v>77</v>
      </c>
      <c r="AY198" s="173" t="s">
        <v>134</v>
      </c>
    </row>
    <row r="199" spans="2:51" s="14" customFormat="1" ht="11.25">
      <c r="B199" s="172"/>
      <c r="C199" s="254"/>
      <c r="D199" s="251" t="s">
        <v>142</v>
      </c>
      <c r="E199" s="255" t="s">
        <v>1</v>
      </c>
      <c r="F199" s="256" t="s">
        <v>220</v>
      </c>
      <c r="G199" s="254"/>
      <c r="H199" s="257">
        <v>3.46</v>
      </c>
      <c r="I199" s="174"/>
      <c r="L199" s="172"/>
      <c r="M199" s="175"/>
      <c r="N199" s="176"/>
      <c r="O199" s="176"/>
      <c r="P199" s="176"/>
      <c r="Q199" s="176"/>
      <c r="R199" s="176"/>
      <c r="S199" s="176"/>
      <c r="T199" s="177"/>
      <c r="AT199" s="173" t="s">
        <v>142</v>
      </c>
      <c r="AU199" s="173" t="s">
        <v>87</v>
      </c>
      <c r="AV199" s="14" t="s">
        <v>87</v>
      </c>
      <c r="AW199" s="14" t="s">
        <v>33</v>
      </c>
      <c r="AX199" s="14" t="s">
        <v>77</v>
      </c>
      <c r="AY199" s="173" t="s">
        <v>134</v>
      </c>
    </row>
    <row r="200" spans="2:51" s="14" customFormat="1" ht="11.25">
      <c r="B200" s="172"/>
      <c r="C200" s="254"/>
      <c r="D200" s="251" t="s">
        <v>142</v>
      </c>
      <c r="E200" s="255" t="s">
        <v>1</v>
      </c>
      <c r="F200" s="256" t="s">
        <v>221</v>
      </c>
      <c r="G200" s="254"/>
      <c r="H200" s="257">
        <v>2.78</v>
      </c>
      <c r="I200" s="174"/>
      <c r="L200" s="172"/>
      <c r="M200" s="175"/>
      <c r="N200" s="176"/>
      <c r="O200" s="176"/>
      <c r="P200" s="176"/>
      <c r="Q200" s="176"/>
      <c r="R200" s="176"/>
      <c r="S200" s="176"/>
      <c r="T200" s="177"/>
      <c r="AT200" s="173" t="s">
        <v>142</v>
      </c>
      <c r="AU200" s="173" t="s">
        <v>87</v>
      </c>
      <c r="AV200" s="14" t="s">
        <v>87</v>
      </c>
      <c r="AW200" s="14" t="s">
        <v>33</v>
      </c>
      <c r="AX200" s="14" t="s">
        <v>77</v>
      </c>
      <c r="AY200" s="173" t="s">
        <v>134</v>
      </c>
    </row>
    <row r="201" spans="2:51" s="14" customFormat="1" ht="11.25">
      <c r="B201" s="172"/>
      <c r="C201" s="254"/>
      <c r="D201" s="251" t="s">
        <v>142</v>
      </c>
      <c r="E201" s="255" t="s">
        <v>1</v>
      </c>
      <c r="F201" s="256" t="s">
        <v>222</v>
      </c>
      <c r="G201" s="254"/>
      <c r="H201" s="257">
        <v>2.1</v>
      </c>
      <c r="I201" s="174"/>
      <c r="L201" s="172"/>
      <c r="M201" s="175"/>
      <c r="N201" s="176"/>
      <c r="O201" s="176"/>
      <c r="P201" s="176"/>
      <c r="Q201" s="176"/>
      <c r="R201" s="176"/>
      <c r="S201" s="176"/>
      <c r="T201" s="177"/>
      <c r="AT201" s="173" t="s">
        <v>142</v>
      </c>
      <c r="AU201" s="173" t="s">
        <v>87</v>
      </c>
      <c r="AV201" s="14" t="s">
        <v>87</v>
      </c>
      <c r="AW201" s="14" t="s">
        <v>33</v>
      </c>
      <c r="AX201" s="14" t="s">
        <v>77</v>
      </c>
      <c r="AY201" s="173" t="s">
        <v>134</v>
      </c>
    </row>
    <row r="202" spans="2:51" s="14" customFormat="1" ht="11.25">
      <c r="B202" s="172"/>
      <c r="C202" s="254"/>
      <c r="D202" s="251" t="s">
        <v>142</v>
      </c>
      <c r="E202" s="255" t="s">
        <v>1</v>
      </c>
      <c r="F202" s="256" t="s">
        <v>223</v>
      </c>
      <c r="G202" s="254"/>
      <c r="H202" s="257">
        <v>1.42</v>
      </c>
      <c r="I202" s="174"/>
      <c r="L202" s="172"/>
      <c r="M202" s="175"/>
      <c r="N202" s="176"/>
      <c r="O202" s="176"/>
      <c r="P202" s="176"/>
      <c r="Q202" s="176"/>
      <c r="R202" s="176"/>
      <c r="S202" s="176"/>
      <c r="T202" s="177"/>
      <c r="AT202" s="173" t="s">
        <v>142</v>
      </c>
      <c r="AU202" s="173" t="s">
        <v>87</v>
      </c>
      <c r="AV202" s="14" t="s">
        <v>87</v>
      </c>
      <c r="AW202" s="14" t="s">
        <v>33</v>
      </c>
      <c r="AX202" s="14" t="s">
        <v>77</v>
      </c>
      <c r="AY202" s="173" t="s">
        <v>134</v>
      </c>
    </row>
    <row r="203" spans="2:51" s="14" customFormat="1" ht="11.25">
      <c r="B203" s="172"/>
      <c r="C203" s="254"/>
      <c r="D203" s="251" t="s">
        <v>142</v>
      </c>
      <c r="E203" s="255" t="s">
        <v>1</v>
      </c>
      <c r="F203" s="256" t="s">
        <v>224</v>
      </c>
      <c r="G203" s="254"/>
      <c r="H203" s="257">
        <v>14.32</v>
      </c>
      <c r="I203" s="174"/>
      <c r="L203" s="172"/>
      <c r="M203" s="175"/>
      <c r="N203" s="176"/>
      <c r="O203" s="176"/>
      <c r="P203" s="176"/>
      <c r="Q203" s="176"/>
      <c r="R203" s="176"/>
      <c r="S203" s="176"/>
      <c r="T203" s="177"/>
      <c r="AT203" s="173" t="s">
        <v>142</v>
      </c>
      <c r="AU203" s="173" t="s">
        <v>87</v>
      </c>
      <c r="AV203" s="14" t="s">
        <v>87</v>
      </c>
      <c r="AW203" s="14" t="s">
        <v>33</v>
      </c>
      <c r="AX203" s="14" t="s">
        <v>77</v>
      </c>
      <c r="AY203" s="173" t="s">
        <v>134</v>
      </c>
    </row>
    <row r="204" spans="2:51" s="14" customFormat="1" ht="11.25">
      <c r="B204" s="172"/>
      <c r="C204" s="254"/>
      <c r="D204" s="251" t="s">
        <v>142</v>
      </c>
      <c r="E204" s="255" t="s">
        <v>1</v>
      </c>
      <c r="F204" s="256" t="s">
        <v>225</v>
      </c>
      <c r="G204" s="254"/>
      <c r="H204" s="257">
        <v>4.32</v>
      </c>
      <c r="I204" s="174"/>
      <c r="L204" s="172"/>
      <c r="M204" s="175"/>
      <c r="N204" s="176"/>
      <c r="O204" s="176"/>
      <c r="P204" s="176"/>
      <c r="Q204" s="176"/>
      <c r="R204" s="176"/>
      <c r="S204" s="176"/>
      <c r="T204" s="177"/>
      <c r="AT204" s="173" t="s">
        <v>142</v>
      </c>
      <c r="AU204" s="173" t="s">
        <v>87</v>
      </c>
      <c r="AV204" s="14" t="s">
        <v>87</v>
      </c>
      <c r="AW204" s="14" t="s">
        <v>33</v>
      </c>
      <c r="AX204" s="14" t="s">
        <v>77</v>
      </c>
      <c r="AY204" s="173" t="s">
        <v>134</v>
      </c>
    </row>
    <row r="205" spans="2:51" s="14" customFormat="1" ht="11.25">
      <c r="B205" s="172"/>
      <c r="C205" s="254"/>
      <c r="D205" s="251" t="s">
        <v>142</v>
      </c>
      <c r="E205" s="255" t="s">
        <v>1</v>
      </c>
      <c r="F205" s="256" t="s">
        <v>226</v>
      </c>
      <c r="G205" s="254"/>
      <c r="H205" s="257">
        <v>3.64</v>
      </c>
      <c r="I205" s="174"/>
      <c r="L205" s="172"/>
      <c r="M205" s="175"/>
      <c r="N205" s="176"/>
      <c r="O205" s="176"/>
      <c r="P205" s="176"/>
      <c r="Q205" s="176"/>
      <c r="R205" s="176"/>
      <c r="S205" s="176"/>
      <c r="T205" s="177"/>
      <c r="AT205" s="173" t="s">
        <v>142</v>
      </c>
      <c r="AU205" s="173" t="s">
        <v>87</v>
      </c>
      <c r="AV205" s="14" t="s">
        <v>87</v>
      </c>
      <c r="AW205" s="14" t="s">
        <v>33</v>
      </c>
      <c r="AX205" s="14" t="s">
        <v>77</v>
      </c>
      <c r="AY205" s="173" t="s">
        <v>134</v>
      </c>
    </row>
    <row r="206" spans="2:51" s="14" customFormat="1" ht="11.25">
      <c r="B206" s="172"/>
      <c r="C206" s="254"/>
      <c r="D206" s="251" t="s">
        <v>142</v>
      </c>
      <c r="E206" s="255" t="s">
        <v>1</v>
      </c>
      <c r="F206" s="256" t="s">
        <v>227</v>
      </c>
      <c r="G206" s="254"/>
      <c r="H206" s="257">
        <v>2.96</v>
      </c>
      <c r="I206" s="174"/>
      <c r="L206" s="172"/>
      <c r="M206" s="175"/>
      <c r="N206" s="176"/>
      <c r="O206" s="176"/>
      <c r="P206" s="176"/>
      <c r="Q206" s="176"/>
      <c r="R206" s="176"/>
      <c r="S206" s="176"/>
      <c r="T206" s="177"/>
      <c r="AT206" s="173" t="s">
        <v>142</v>
      </c>
      <c r="AU206" s="173" t="s">
        <v>87</v>
      </c>
      <c r="AV206" s="14" t="s">
        <v>87</v>
      </c>
      <c r="AW206" s="14" t="s">
        <v>33</v>
      </c>
      <c r="AX206" s="14" t="s">
        <v>77</v>
      </c>
      <c r="AY206" s="173" t="s">
        <v>134</v>
      </c>
    </row>
    <row r="207" spans="2:51" s="14" customFormat="1" ht="11.25">
      <c r="B207" s="172"/>
      <c r="C207" s="254"/>
      <c r="D207" s="251" t="s">
        <v>142</v>
      </c>
      <c r="E207" s="255" t="s">
        <v>1</v>
      </c>
      <c r="F207" s="256" t="s">
        <v>228</v>
      </c>
      <c r="G207" s="254"/>
      <c r="H207" s="257">
        <v>2.2799999999999998</v>
      </c>
      <c r="I207" s="174"/>
      <c r="L207" s="172"/>
      <c r="M207" s="175"/>
      <c r="N207" s="176"/>
      <c r="O207" s="176"/>
      <c r="P207" s="176"/>
      <c r="Q207" s="176"/>
      <c r="R207" s="176"/>
      <c r="S207" s="176"/>
      <c r="T207" s="177"/>
      <c r="AT207" s="173" t="s">
        <v>142</v>
      </c>
      <c r="AU207" s="173" t="s">
        <v>87</v>
      </c>
      <c r="AV207" s="14" t="s">
        <v>87</v>
      </c>
      <c r="AW207" s="14" t="s">
        <v>33</v>
      </c>
      <c r="AX207" s="14" t="s">
        <v>77</v>
      </c>
      <c r="AY207" s="173" t="s">
        <v>134</v>
      </c>
    </row>
    <row r="208" spans="2:51" s="14" customFormat="1" ht="11.25">
      <c r="B208" s="172"/>
      <c r="C208" s="254"/>
      <c r="D208" s="251" t="s">
        <v>142</v>
      </c>
      <c r="E208" s="255" t="s">
        <v>1</v>
      </c>
      <c r="F208" s="256" t="s">
        <v>229</v>
      </c>
      <c r="G208" s="254"/>
      <c r="H208" s="257">
        <v>16</v>
      </c>
      <c r="I208" s="174"/>
      <c r="L208" s="172"/>
      <c r="M208" s="175"/>
      <c r="N208" s="176"/>
      <c r="O208" s="176"/>
      <c r="P208" s="176"/>
      <c r="Q208" s="176"/>
      <c r="R208" s="176"/>
      <c r="S208" s="176"/>
      <c r="T208" s="177"/>
      <c r="AT208" s="173" t="s">
        <v>142</v>
      </c>
      <c r="AU208" s="173" t="s">
        <v>87</v>
      </c>
      <c r="AV208" s="14" t="s">
        <v>87</v>
      </c>
      <c r="AW208" s="14" t="s">
        <v>33</v>
      </c>
      <c r="AX208" s="14" t="s">
        <v>77</v>
      </c>
      <c r="AY208" s="173" t="s">
        <v>134</v>
      </c>
    </row>
    <row r="209" spans="1:65" s="15" customFormat="1" ht="11.25">
      <c r="B209" s="178"/>
      <c r="C209" s="261"/>
      <c r="D209" s="251" t="s">
        <v>142</v>
      </c>
      <c r="E209" s="262" t="s">
        <v>1</v>
      </c>
      <c r="F209" s="263" t="s">
        <v>157</v>
      </c>
      <c r="G209" s="261"/>
      <c r="H209" s="264">
        <v>85.6</v>
      </c>
      <c r="I209" s="180"/>
      <c r="L209" s="178"/>
      <c r="M209" s="181"/>
      <c r="N209" s="182"/>
      <c r="O209" s="182"/>
      <c r="P209" s="182"/>
      <c r="Q209" s="182"/>
      <c r="R209" s="182"/>
      <c r="S209" s="182"/>
      <c r="T209" s="183"/>
      <c r="AT209" s="179" t="s">
        <v>142</v>
      </c>
      <c r="AU209" s="179" t="s">
        <v>87</v>
      </c>
      <c r="AV209" s="15" t="s">
        <v>140</v>
      </c>
      <c r="AW209" s="15" t="s">
        <v>33</v>
      </c>
      <c r="AX209" s="15" t="s">
        <v>85</v>
      </c>
      <c r="AY209" s="179" t="s">
        <v>134</v>
      </c>
    </row>
    <row r="210" spans="1:65" s="2" customFormat="1" ht="16.5" customHeight="1">
      <c r="A210" s="33"/>
      <c r="B210" s="157"/>
      <c r="C210" s="269" t="s">
        <v>230</v>
      </c>
      <c r="D210" s="269" t="s">
        <v>231</v>
      </c>
      <c r="E210" s="270" t="s">
        <v>232</v>
      </c>
      <c r="F210" s="271" t="s">
        <v>233</v>
      </c>
      <c r="G210" s="272" t="s">
        <v>210</v>
      </c>
      <c r="H210" s="273">
        <v>85.6</v>
      </c>
      <c r="I210" s="190"/>
      <c r="J210" s="191">
        <f>ROUND(I210*H210,2)</f>
        <v>0</v>
      </c>
      <c r="K210" s="245" t="s">
        <v>179</v>
      </c>
      <c r="L210" s="192"/>
      <c r="M210" s="193" t="s">
        <v>1</v>
      </c>
      <c r="N210" s="194" t="s">
        <v>42</v>
      </c>
      <c r="O210" s="59"/>
      <c r="P210" s="162">
        <f>O210*H210</f>
        <v>0</v>
      </c>
      <c r="Q210" s="162">
        <v>0.13400000000000001</v>
      </c>
      <c r="R210" s="162">
        <f>Q210*H210</f>
        <v>11.4704</v>
      </c>
      <c r="S210" s="162">
        <v>0</v>
      </c>
      <c r="T210" s="163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4" t="s">
        <v>203</v>
      </c>
      <c r="AT210" s="164" t="s">
        <v>231</v>
      </c>
      <c r="AU210" s="164" t="s">
        <v>87</v>
      </c>
      <c r="AY210" s="18" t="s">
        <v>134</v>
      </c>
      <c r="BE210" s="165">
        <f>IF(N210="základní",J210,0)</f>
        <v>0</v>
      </c>
      <c r="BF210" s="165">
        <f>IF(N210="snížená",J210,0)</f>
        <v>0</v>
      </c>
      <c r="BG210" s="165">
        <f>IF(N210="zákl. přenesená",J210,0)</f>
        <v>0</v>
      </c>
      <c r="BH210" s="165">
        <f>IF(N210="sníž. přenesená",J210,0)</f>
        <v>0</v>
      </c>
      <c r="BI210" s="165">
        <f>IF(N210="nulová",J210,0)</f>
        <v>0</v>
      </c>
      <c r="BJ210" s="18" t="s">
        <v>85</v>
      </c>
      <c r="BK210" s="165">
        <f>ROUND(I210*H210,2)</f>
        <v>0</v>
      </c>
      <c r="BL210" s="18" t="s">
        <v>140</v>
      </c>
      <c r="BM210" s="164" t="s">
        <v>234</v>
      </c>
    </row>
    <row r="211" spans="1:65" s="2" customFormat="1" ht="16.5" customHeight="1">
      <c r="A211" s="33"/>
      <c r="B211" s="157"/>
      <c r="C211" s="246" t="s">
        <v>235</v>
      </c>
      <c r="D211" s="246" t="s">
        <v>136</v>
      </c>
      <c r="E211" s="247" t="s">
        <v>236</v>
      </c>
      <c r="F211" s="245" t="s">
        <v>237</v>
      </c>
      <c r="G211" s="248" t="s">
        <v>173</v>
      </c>
      <c r="H211" s="249">
        <v>58</v>
      </c>
      <c r="I211" s="158"/>
      <c r="J211" s="159">
        <f>ROUND(I211*H211,2)</f>
        <v>0</v>
      </c>
      <c r="K211" s="245" t="s">
        <v>179</v>
      </c>
      <c r="L211" s="34"/>
      <c r="M211" s="160" t="s">
        <v>1</v>
      </c>
      <c r="N211" s="161" t="s">
        <v>42</v>
      </c>
      <c r="O211" s="59"/>
      <c r="P211" s="162">
        <f>O211*H211</f>
        <v>0</v>
      </c>
      <c r="Q211" s="162">
        <v>3.465E-2</v>
      </c>
      <c r="R211" s="162">
        <f>Q211*H211</f>
        <v>2.0097</v>
      </c>
      <c r="S211" s="162">
        <v>0</v>
      </c>
      <c r="T211" s="163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4" t="s">
        <v>140</v>
      </c>
      <c r="AT211" s="164" t="s">
        <v>136</v>
      </c>
      <c r="AU211" s="164" t="s">
        <v>87</v>
      </c>
      <c r="AY211" s="18" t="s">
        <v>134</v>
      </c>
      <c r="BE211" s="165">
        <f>IF(N211="základní",J211,0)</f>
        <v>0</v>
      </c>
      <c r="BF211" s="165">
        <f>IF(N211="snížená",J211,0)</f>
        <v>0</v>
      </c>
      <c r="BG211" s="165">
        <f>IF(N211="zákl. přenesená",J211,0)</f>
        <v>0</v>
      </c>
      <c r="BH211" s="165">
        <f>IF(N211="sníž. přenesená",J211,0)</f>
        <v>0</v>
      </c>
      <c r="BI211" s="165">
        <f>IF(N211="nulová",J211,0)</f>
        <v>0</v>
      </c>
      <c r="BJ211" s="18" t="s">
        <v>85</v>
      </c>
      <c r="BK211" s="165">
        <f>ROUND(I211*H211,2)</f>
        <v>0</v>
      </c>
      <c r="BL211" s="18" t="s">
        <v>140</v>
      </c>
      <c r="BM211" s="164" t="s">
        <v>238</v>
      </c>
    </row>
    <row r="212" spans="1:65" s="2" customFormat="1" ht="16.5" customHeight="1">
      <c r="A212" s="33"/>
      <c r="B212" s="157"/>
      <c r="C212" s="246" t="s">
        <v>239</v>
      </c>
      <c r="D212" s="246" t="s">
        <v>136</v>
      </c>
      <c r="E212" s="247" t="s">
        <v>240</v>
      </c>
      <c r="F212" s="245" t="s">
        <v>241</v>
      </c>
      <c r="G212" s="248" t="s">
        <v>242</v>
      </c>
      <c r="H212" s="249">
        <v>1</v>
      </c>
      <c r="I212" s="158"/>
      <c r="J212" s="159">
        <f>ROUND(I212*H212,2)</f>
        <v>0</v>
      </c>
      <c r="K212" s="245" t="s">
        <v>179</v>
      </c>
      <c r="L212" s="34"/>
      <c r="M212" s="160" t="s">
        <v>1</v>
      </c>
      <c r="N212" s="161" t="s">
        <v>42</v>
      </c>
      <c r="O212" s="59"/>
      <c r="P212" s="162">
        <f>O212*H212</f>
        <v>0</v>
      </c>
      <c r="Q212" s="162">
        <v>3.465E-2</v>
      </c>
      <c r="R212" s="162">
        <f>Q212*H212</f>
        <v>3.465E-2</v>
      </c>
      <c r="S212" s="162">
        <v>0</v>
      </c>
      <c r="T212" s="163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140</v>
      </c>
      <c r="AT212" s="164" t="s">
        <v>136</v>
      </c>
      <c r="AU212" s="164" t="s">
        <v>87</v>
      </c>
      <c r="AY212" s="18" t="s">
        <v>134</v>
      </c>
      <c r="BE212" s="165">
        <f>IF(N212="základní",J212,0)</f>
        <v>0</v>
      </c>
      <c r="BF212" s="165">
        <f>IF(N212="snížená",J212,0)</f>
        <v>0</v>
      </c>
      <c r="BG212" s="165">
        <f>IF(N212="zákl. přenesená",J212,0)</f>
        <v>0</v>
      </c>
      <c r="BH212" s="165">
        <f>IF(N212="sníž. přenesená",J212,0)</f>
        <v>0</v>
      </c>
      <c r="BI212" s="165">
        <f>IF(N212="nulová",J212,0)</f>
        <v>0</v>
      </c>
      <c r="BJ212" s="18" t="s">
        <v>85</v>
      </c>
      <c r="BK212" s="165">
        <f>ROUND(I212*H212,2)</f>
        <v>0</v>
      </c>
      <c r="BL212" s="18" t="s">
        <v>140</v>
      </c>
      <c r="BM212" s="164" t="s">
        <v>243</v>
      </c>
    </row>
    <row r="213" spans="1:65" s="2" customFormat="1" ht="16.5" customHeight="1">
      <c r="A213" s="33"/>
      <c r="B213" s="157"/>
      <c r="C213" s="246" t="s">
        <v>244</v>
      </c>
      <c r="D213" s="246" t="s">
        <v>136</v>
      </c>
      <c r="E213" s="247" t="s">
        <v>245</v>
      </c>
      <c r="F213" s="245" t="s">
        <v>246</v>
      </c>
      <c r="G213" s="248" t="s">
        <v>242</v>
      </c>
      <c r="H213" s="249">
        <v>1</v>
      </c>
      <c r="I213" s="158"/>
      <c r="J213" s="159">
        <f>ROUND(I213*H213,2)</f>
        <v>0</v>
      </c>
      <c r="K213" s="245" t="s">
        <v>179</v>
      </c>
      <c r="L213" s="34"/>
      <c r="M213" s="160" t="s">
        <v>1</v>
      </c>
      <c r="N213" s="161" t="s">
        <v>42</v>
      </c>
      <c r="O213" s="59"/>
      <c r="P213" s="162">
        <f>O213*H213</f>
        <v>0</v>
      </c>
      <c r="Q213" s="162">
        <v>3.465E-2</v>
      </c>
      <c r="R213" s="162">
        <f>Q213*H213</f>
        <v>3.465E-2</v>
      </c>
      <c r="S213" s="162">
        <v>0</v>
      </c>
      <c r="T213" s="163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4" t="s">
        <v>140</v>
      </c>
      <c r="AT213" s="164" t="s">
        <v>136</v>
      </c>
      <c r="AU213" s="164" t="s">
        <v>87</v>
      </c>
      <c r="AY213" s="18" t="s">
        <v>134</v>
      </c>
      <c r="BE213" s="165">
        <f>IF(N213="základní",J213,0)</f>
        <v>0</v>
      </c>
      <c r="BF213" s="165">
        <f>IF(N213="snížená",J213,0)</f>
        <v>0</v>
      </c>
      <c r="BG213" s="165">
        <f>IF(N213="zákl. přenesená",J213,0)</f>
        <v>0</v>
      </c>
      <c r="BH213" s="165">
        <f>IF(N213="sníž. přenesená",J213,0)</f>
        <v>0</v>
      </c>
      <c r="BI213" s="165">
        <f>IF(N213="nulová",J213,0)</f>
        <v>0</v>
      </c>
      <c r="BJ213" s="18" t="s">
        <v>85</v>
      </c>
      <c r="BK213" s="165">
        <f>ROUND(I213*H213,2)</f>
        <v>0</v>
      </c>
      <c r="BL213" s="18" t="s">
        <v>140</v>
      </c>
      <c r="BM213" s="164" t="s">
        <v>247</v>
      </c>
    </row>
    <row r="214" spans="1:65" s="12" customFormat="1" ht="22.9" customHeight="1">
      <c r="B214" s="144"/>
      <c r="C214" s="258"/>
      <c r="D214" s="259" t="s">
        <v>76</v>
      </c>
      <c r="E214" s="260" t="s">
        <v>170</v>
      </c>
      <c r="F214" s="260" t="s">
        <v>248</v>
      </c>
      <c r="G214" s="258"/>
      <c r="H214" s="258"/>
      <c r="I214" s="147"/>
      <c r="J214" s="156">
        <f>BK214</f>
        <v>0</v>
      </c>
      <c r="L214" s="144"/>
      <c r="M214" s="149"/>
      <c r="N214" s="150"/>
      <c r="O214" s="150"/>
      <c r="P214" s="151">
        <f>SUM(P215:P218)</f>
        <v>0</v>
      </c>
      <c r="Q214" s="150"/>
      <c r="R214" s="151">
        <f>SUM(R215:R218)</f>
        <v>2.4314550000000001</v>
      </c>
      <c r="S214" s="150"/>
      <c r="T214" s="152">
        <f>SUM(T215:T218)</f>
        <v>0</v>
      </c>
      <c r="AR214" s="145" t="s">
        <v>85</v>
      </c>
      <c r="AT214" s="153" t="s">
        <v>76</v>
      </c>
      <c r="AU214" s="153" t="s">
        <v>85</v>
      </c>
      <c r="AY214" s="145" t="s">
        <v>134</v>
      </c>
      <c r="BK214" s="154">
        <f>SUM(BK215:BK218)</f>
        <v>0</v>
      </c>
    </row>
    <row r="215" spans="1:65" s="2" customFormat="1" ht="16.5" customHeight="1">
      <c r="A215" s="33"/>
      <c r="B215" s="157"/>
      <c r="C215" s="246" t="s">
        <v>249</v>
      </c>
      <c r="D215" s="246" t="s">
        <v>136</v>
      </c>
      <c r="E215" s="247" t="s">
        <v>250</v>
      </c>
      <c r="F215" s="245" t="s">
        <v>251</v>
      </c>
      <c r="G215" s="248" t="s">
        <v>139</v>
      </c>
      <c r="H215" s="249">
        <v>28.86</v>
      </c>
      <c r="I215" s="158"/>
      <c r="J215" s="159">
        <f>ROUND(I215*H215,2)</f>
        <v>0</v>
      </c>
      <c r="K215" s="245" t="s">
        <v>179</v>
      </c>
      <c r="L215" s="34"/>
      <c r="M215" s="160" t="s">
        <v>1</v>
      </c>
      <c r="N215" s="161" t="s">
        <v>42</v>
      </c>
      <c r="O215" s="59"/>
      <c r="P215" s="162">
        <f>O215*H215</f>
        <v>0</v>
      </c>
      <c r="Q215" s="162">
        <v>0</v>
      </c>
      <c r="R215" s="162">
        <f>Q215*H215</f>
        <v>0</v>
      </c>
      <c r="S215" s="162">
        <v>0</v>
      </c>
      <c r="T215" s="163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4" t="s">
        <v>140</v>
      </c>
      <c r="AT215" s="164" t="s">
        <v>136</v>
      </c>
      <c r="AU215" s="164" t="s">
        <v>87</v>
      </c>
      <c r="AY215" s="18" t="s">
        <v>134</v>
      </c>
      <c r="BE215" s="165">
        <f>IF(N215="základní",J215,0)</f>
        <v>0</v>
      </c>
      <c r="BF215" s="165">
        <f>IF(N215="snížená",J215,0)</f>
        <v>0</v>
      </c>
      <c r="BG215" s="165">
        <f>IF(N215="zákl. přenesená",J215,0)</f>
        <v>0</v>
      </c>
      <c r="BH215" s="165">
        <f>IF(N215="sníž. přenesená",J215,0)</f>
        <v>0</v>
      </c>
      <c r="BI215" s="165">
        <f>IF(N215="nulová",J215,0)</f>
        <v>0</v>
      </c>
      <c r="BJ215" s="18" t="s">
        <v>85</v>
      </c>
      <c r="BK215" s="165">
        <f>ROUND(I215*H215,2)</f>
        <v>0</v>
      </c>
      <c r="BL215" s="18" t="s">
        <v>140</v>
      </c>
      <c r="BM215" s="164" t="s">
        <v>252</v>
      </c>
    </row>
    <row r="216" spans="1:65" s="14" customFormat="1" ht="11.25">
      <c r="B216" s="172"/>
      <c r="C216" s="254"/>
      <c r="D216" s="251" t="s">
        <v>142</v>
      </c>
      <c r="E216" s="255" t="s">
        <v>1</v>
      </c>
      <c r="F216" s="256" t="s">
        <v>253</v>
      </c>
      <c r="G216" s="254"/>
      <c r="H216" s="257">
        <v>28.86</v>
      </c>
      <c r="I216" s="174"/>
      <c r="L216" s="172"/>
      <c r="M216" s="175"/>
      <c r="N216" s="176"/>
      <c r="O216" s="176"/>
      <c r="P216" s="176"/>
      <c r="Q216" s="176"/>
      <c r="R216" s="176"/>
      <c r="S216" s="176"/>
      <c r="T216" s="177"/>
      <c r="AT216" s="173" t="s">
        <v>142</v>
      </c>
      <c r="AU216" s="173" t="s">
        <v>87</v>
      </c>
      <c r="AV216" s="14" t="s">
        <v>87</v>
      </c>
      <c r="AW216" s="14" t="s">
        <v>33</v>
      </c>
      <c r="AX216" s="14" t="s">
        <v>85</v>
      </c>
      <c r="AY216" s="173" t="s">
        <v>134</v>
      </c>
    </row>
    <row r="217" spans="1:65" s="2" customFormat="1" ht="24" customHeight="1">
      <c r="A217" s="33"/>
      <c r="B217" s="157"/>
      <c r="C217" s="246" t="s">
        <v>8</v>
      </c>
      <c r="D217" s="246" t="s">
        <v>136</v>
      </c>
      <c r="E217" s="247" t="s">
        <v>254</v>
      </c>
      <c r="F217" s="245" t="s">
        <v>255</v>
      </c>
      <c r="G217" s="248" t="s">
        <v>139</v>
      </c>
      <c r="H217" s="249">
        <v>28.86</v>
      </c>
      <c r="I217" s="158"/>
      <c r="J217" s="159">
        <f>ROUND(I217*H217,2)</f>
        <v>0</v>
      </c>
      <c r="K217" s="245" t="s">
        <v>179</v>
      </c>
      <c r="L217" s="34"/>
      <c r="M217" s="160" t="s">
        <v>1</v>
      </c>
      <c r="N217" s="161" t="s">
        <v>42</v>
      </c>
      <c r="O217" s="59"/>
      <c r="P217" s="162">
        <f>O217*H217</f>
        <v>0</v>
      </c>
      <c r="Q217" s="162">
        <v>8.4250000000000005E-2</v>
      </c>
      <c r="R217" s="162">
        <f>Q217*H217</f>
        <v>2.4314550000000001</v>
      </c>
      <c r="S217" s="162">
        <v>0</v>
      </c>
      <c r="T217" s="163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4" t="s">
        <v>140</v>
      </c>
      <c r="AT217" s="164" t="s">
        <v>136</v>
      </c>
      <c r="AU217" s="164" t="s">
        <v>87</v>
      </c>
      <c r="AY217" s="18" t="s">
        <v>134</v>
      </c>
      <c r="BE217" s="165">
        <f>IF(N217="základní",J217,0)</f>
        <v>0</v>
      </c>
      <c r="BF217" s="165">
        <f>IF(N217="snížená",J217,0)</f>
        <v>0</v>
      </c>
      <c r="BG217" s="165">
        <f>IF(N217="zákl. přenesená",J217,0)</f>
        <v>0</v>
      </c>
      <c r="BH217" s="165">
        <f>IF(N217="sníž. přenesená",J217,0)</f>
        <v>0</v>
      </c>
      <c r="BI217" s="165">
        <f>IF(N217="nulová",J217,0)</f>
        <v>0</v>
      </c>
      <c r="BJ217" s="18" t="s">
        <v>85</v>
      </c>
      <c r="BK217" s="165">
        <f>ROUND(I217*H217,2)</f>
        <v>0</v>
      </c>
      <c r="BL217" s="18" t="s">
        <v>140</v>
      </c>
      <c r="BM217" s="164" t="s">
        <v>256</v>
      </c>
    </row>
    <row r="218" spans="1:65" s="14" customFormat="1" ht="11.25">
      <c r="B218" s="172"/>
      <c r="C218" s="254"/>
      <c r="D218" s="251" t="s">
        <v>142</v>
      </c>
      <c r="E218" s="255" t="s">
        <v>1</v>
      </c>
      <c r="F218" s="256" t="s">
        <v>257</v>
      </c>
      <c r="G218" s="254"/>
      <c r="H218" s="257">
        <v>28.86</v>
      </c>
      <c r="I218" s="174"/>
      <c r="L218" s="172"/>
      <c r="M218" s="175"/>
      <c r="N218" s="176"/>
      <c r="O218" s="176"/>
      <c r="P218" s="176"/>
      <c r="Q218" s="176"/>
      <c r="R218" s="176"/>
      <c r="S218" s="176"/>
      <c r="T218" s="177"/>
      <c r="AT218" s="173" t="s">
        <v>142</v>
      </c>
      <c r="AU218" s="173" t="s">
        <v>87</v>
      </c>
      <c r="AV218" s="14" t="s">
        <v>87</v>
      </c>
      <c r="AW218" s="14" t="s">
        <v>33</v>
      </c>
      <c r="AX218" s="14" t="s">
        <v>85</v>
      </c>
      <c r="AY218" s="173" t="s">
        <v>134</v>
      </c>
    </row>
    <row r="219" spans="1:65" s="12" customFormat="1" ht="22.9" customHeight="1">
      <c r="B219" s="144"/>
      <c r="C219" s="258"/>
      <c r="D219" s="259" t="s">
        <v>76</v>
      </c>
      <c r="E219" s="260" t="s">
        <v>175</v>
      </c>
      <c r="F219" s="260" t="s">
        <v>258</v>
      </c>
      <c r="G219" s="258"/>
      <c r="H219" s="258"/>
      <c r="I219" s="147"/>
      <c r="J219" s="156">
        <f>BK219</f>
        <v>0</v>
      </c>
      <c r="L219" s="144"/>
      <c r="M219" s="149"/>
      <c r="N219" s="150"/>
      <c r="O219" s="150"/>
      <c r="P219" s="151">
        <f>SUM(P220:P226)</f>
        <v>0</v>
      </c>
      <c r="Q219" s="150"/>
      <c r="R219" s="151">
        <f>SUM(R220:R226)</f>
        <v>29.236164999999996</v>
      </c>
      <c r="S219" s="150"/>
      <c r="T219" s="152">
        <f>SUM(T220:T226)</f>
        <v>0</v>
      </c>
      <c r="AR219" s="145" t="s">
        <v>85</v>
      </c>
      <c r="AT219" s="153" t="s">
        <v>76</v>
      </c>
      <c r="AU219" s="153" t="s">
        <v>85</v>
      </c>
      <c r="AY219" s="145" t="s">
        <v>134</v>
      </c>
      <c r="BK219" s="154">
        <f>SUM(BK220:BK226)</f>
        <v>0</v>
      </c>
    </row>
    <row r="220" spans="1:65" s="2" customFormat="1" ht="24" customHeight="1">
      <c r="A220" s="33"/>
      <c r="B220" s="157"/>
      <c r="C220" s="246" t="s">
        <v>259</v>
      </c>
      <c r="D220" s="246" t="s">
        <v>136</v>
      </c>
      <c r="E220" s="247" t="s">
        <v>260</v>
      </c>
      <c r="F220" s="245" t="s">
        <v>261</v>
      </c>
      <c r="G220" s="248" t="s">
        <v>139</v>
      </c>
      <c r="H220" s="249">
        <v>15.3</v>
      </c>
      <c r="I220" s="158"/>
      <c r="J220" s="159">
        <f>ROUND(I220*H220,2)</f>
        <v>0</v>
      </c>
      <c r="K220" s="245" t="s">
        <v>179</v>
      </c>
      <c r="L220" s="34"/>
      <c r="M220" s="160" t="s">
        <v>1</v>
      </c>
      <c r="N220" s="161" t="s">
        <v>42</v>
      </c>
      <c r="O220" s="59"/>
      <c r="P220" s="162">
        <f>O220*H220</f>
        <v>0</v>
      </c>
      <c r="Q220" s="162">
        <v>7.0749999999999993E-2</v>
      </c>
      <c r="R220" s="162">
        <f>Q220*H220</f>
        <v>1.0824749999999999</v>
      </c>
      <c r="S220" s="162">
        <v>0</v>
      </c>
      <c r="T220" s="163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4" t="s">
        <v>140</v>
      </c>
      <c r="AT220" s="164" t="s">
        <v>136</v>
      </c>
      <c r="AU220" s="164" t="s">
        <v>87</v>
      </c>
      <c r="AY220" s="18" t="s">
        <v>134</v>
      </c>
      <c r="BE220" s="165">
        <f>IF(N220="základní",J220,0)</f>
        <v>0</v>
      </c>
      <c r="BF220" s="165">
        <f>IF(N220="snížená",J220,0)</f>
        <v>0</v>
      </c>
      <c r="BG220" s="165">
        <f>IF(N220="zákl. přenesená",J220,0)</f>
        <v>0</v>
      </c>
      <c r="BH220" s="165">
        <f>IF(N220="sníž. přenesená",J220,0)</f>
        <v>0</v>
      </c>
      <c r="BI220" s="165">
        <f>IF(N220="nulová",J220,0)</f>
        <v>0</v>
      </c>
      <c r="BJ220" s="18" t="s">
        <v>85</v>
      </c>
      <c r="BK220" s="165">
        <f>ROUND(I220*H220,2)</f>
        <v>0</v>
      </c>
      <c r="BL220" s="18" t="s">
        <v>140</v>
      </c>
      <c r="BM220" s="164" t="s">
        <v>262</v>
      </c>
    </row>
    <row r="221" spans="1:65" s="14" customFormat="1" ht="11.25">
      <c r="B221" s="172"/>
      <c r="C221" s="254"/>
      <c r="D221" s="251" t="s">
        <v>142</v>
      </c>
      <c r="E221" s="255" t="s">
        <v>1</v>
      </c>
      <c r="F221" s="256" t="s">
        <v>263</v>
      </c>
      <c r="G221" s="254"/>
      <c r="H221" s="257">
        <v>9.3000000000000007</v>
      </c>
      <c r="I221" s="174"/>
      <c r="L221" s="172"/>
      <c r="M221" s="175"/>
      <c r="N221" s="176"/>
      <c r="O221" s="176"/>
      <c r="P221" s="176"/>
      <c r="Q221" s="176"/>
      <c r="R221" s="176"/>
      <c r="S221" s="176"/>
      <c r="T221" s="177"/>
      <c r="AT221" s="173" t="s">
        <v>142</v>
      </c>
      <c r="AU221" s="173" t="s">
        <v>87</v>
      </c>
      <c r="AV221" s="14" t="s">
        <v>87</v>
      </c>
      <c r="AW221" s="14" t="s">
        <v>33</v>
      </c>
      <c r="AX221" s="14" t="s">
        <v>77</v>
      </c>
      <c r="AY221" s="173" t="s">
        <v>134</v>
      </c>
    </row>
    <row r="222" spans="1:65" s="14" customFormat="1" ht="11.25">
      <c r="B222" s="172"/>
      <c r="C222" s="254"/>
      <c r="D222" s="251" t="s">
        <v>142</v>
      </c>
      <c r="E222" s="255" t="s">
        <v>1</v>
      </c>
      <c r="F222" s="256" t="s">
        <v>264</v>
      </c>
      <c r="G222" s="254"/>
      <c r="H222" s="257">
        <v>6</v>
      </c>
      <c r="I222" s="174"/>
      <c r="L222" s="172"/>
      <c r="M222" s="175"/>
      <c r="N222" s="176"/>
      <c r="O222" s="176"/>
      <c r="P222" s="176"/>
      <c r="Q222" s="176"/>
      <c r="R222" s="176"/>
      <c r="S222" s="176"/>
      <c r="T222" s="177"/>
      <c r="AT222" s="173" t="s">
        <v>142</v>
      </c>
      <c r="AU222" s="173" t="s">
        <v>87</v>
      </c>
      <c r="AV222" s="14" t="s">
        <v>87</v>
      </c>
      <c r="AW222" s="14" t="s">
        <v>33</v>
      </c>
      <c r="AX222" s="14" t="s">
        <v>77</v>
      </c>
      <c r="AY222" s="173" t="s">
        <v>134</v>
      </c>
    </row>
    <row r="223" spans="1:65" s="15" customFormat="1" ht="11.25">
      <c r="B223" s="178"/>
      <c r="C223" s="261"/>
      <c r="D223" s="251" t="s">
        <v>142</v>
      </c>
      <c r="E223" s="262" t="s">
        <v>1</v>
      </c>
      <c r="F223" s="263" t="s">
        <v>157</v>
      </c>
      <c r="G223" s="261"/>
      <c r="H223" s="264">
        <v>15.3</v>
      </c>
      <c r="I223" s="180"/>
      <c r="L223" s="178"/>
      <c r="M223" s="181"/>
      <c r="N223" s="182"/>
      <c r="O223" s="182"/>
      <c r="P223" s="182"/>
      <c r="Q223" s="182"/>
      <c r="R223" s="182"/>
      <c r="S223" s="182"/>
      <c r="T223" s="183"/>
      <c r="AT223" s="179" t="s">
        <v>142</v>
      </c>
      <c r="AU223" s="179" t="s">
        <v>87</v>
      </c>
      <c r="AV223" s="15" t="s">
        <v>140</v>
      </c>
      <c r="AW223" s="15" t="s">
        <v>33</v>
      </c>
      <c r="AX223" s="15" t="s">
        <v>85</v>
      </c>
      <c r="AY223" s="179" t="s">
        <v>134</v>
      </c>
    </row>
    <row r="224" spans="1:65" s="2" customFormat="1" ht="16.5" customHeight="1">
      <c r="A224" s="33"/>
      <c r="B224" s="157"/>
      <c r="C224" s="246" t="s">
        <v>265</v>
      </c>
      <c r="D224" s="246" t="s">
        <v>136</v>
      </c>
      <c r="E224" s="247" t="s">
        <v>266</v>
      </c>
      <c r="F224" s="245" t="s">
        <v>267</v>
      </c>
      <c r="G224" s="248" t="s">
        <v>173</v>
      </c>
      <c r="H224" s="249">
        <v>1</v>
      </c>
      <c r="I224" s="158"/>
      <c r="J224" s="159">
        <f>ROUND(I224*H224,2)</f>
        <v>0</v>
      </c>
      <c r="K224" s="245" t="s">
        <v>179</v>
      </c>
      <c r="L224" s="34"/>
      <c r="M224" s="160" t="s">
        <v>1</v>
      </c>
      <c r="N224" s="161" t="s">
        <v>42</v>
      </c>
      <c r="O224" s="59"/>
      <c r="P224" s="162">
        <f>O224*H224</f>
        <v>0</v>
      </c>
      <c r="Q224" s="162">
        <v>2.45329</v>
      </c>
      <c r="R224" s="162">
        <f>Q224*H224</f>
        <v>2.45329</v>
      </c>
      <c r="S224" s="162">
        <v>0</v>
      </c>
      <c r="T224" s="163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4" t="s">
        <v>140</v>
      </c>
      <c r="AT224" s="164" t="s">
        <v>136</v>
      </c>
      <c r="AU224" s="164" t="s">
        <v>87</v>
      </c>
      <c r="AY224" s="18" t="s">
        <v>134</v>
      </c>
      <c r="BE224" s="165">
        <f>IF(N224="základní",J224,0)</f>
        <v>0</v>
      </c>
      <c r="BF224" s="165">
        <f>IF(N224="snížená",J224,0)</f>
        <v>0</v>
      </c>
      <c r="BG224" s="165">
        <f>IF(N224="zákl. přenesená",J224,0)</f>
        <v>0</v>
      </c>
      <c r="BH224" s="165">
        <f>IF(N224="sníž. přenesená",J224,0)</f>
        <v>0</v>
      </c>
      <c r="BI224" s="165">
        <f>IF(N224="nulová",J224,0)</f>
        <v>0</v>
      </c>
      <c r="BJ224" s="18" t="s">
        <v>85</v>
      </c>
      <c r="BK224" s="165">
        <f>ROUND(I224*H224,2)</f>
        <v>0</v>
      </c>
      <c r="BL224" s="18" t="s">
        <v>140</v>
      </c>
      <c r="BM224" s="164" t="s">
        <v>268</v>
      </c>
    </row>
    <row r="225" spans="1:65" s="2" customFormat="1" ht="24" customHeight="1">
      <c r="A225" s="33"/>
      <c r="B225" s="157"/>
      <c r="C225" s="246" t="s">
        <v>269</v>
      </c>
      <c r="D225" s="246" t="s">
        <v>136</v>
      </c>
      <c r="E225" s="247" t="s">
        <v>270</v>
      </c>
      <c r="F225" s="245" t="s">
        <v>271</v>
      </c>
      <c r="G225" s="248" t="s">
        <v>152</v>
      </c>
      <c r="H225" s="249">
        <v>11.802</v>
      </c>
      <c r="I225" s="158"/>
      <c r="J225" s="159">
        <f>ROUND(I225*H225,2)</f>
        <v>0</v>
      </c>
      <c r="K225" s="245" t="s">
        <v>179</v>
      </c>
      <c r="L225" s="34"/>
      <c r="M225" s="160" t="s">
        <v>1</v>
      </c>
      <c r="N225" s="161" t="s">
        <v>42</v>
      </c>
      <c r="O225" s="59"/>
      <c r="P225" s="162">
        <f>O225*H225</f>
        <v>0</v>
      </c>
      <c r="Q225" s="162">
        <v>2.16</v>
      </c>
      <c r="R225" s="162">
        <f>Q225*H225</f>
        <v>25.492319999999999</v>
      </c>
      <c r="S225" s="162">
        <v>0</v>
      </c>
      <c r="T225" s="163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4" t="s">
        <v>140</v>
      </c>
      <c r="AT225" s="164" t="s">
        <v>136</v>
      </c>
      <c r="AU225" s="164" t="s">
        <v>87</v>
      </c>
      <c r="AY225" s="18" t="s">
        <v>134</v>
      </c>
      <c r="BE225" s="165">
        <f>IF(N225="základní",J225,0)</f>
        <v>0</v>
      </c>
      <c r="BF225" s="165">
        <f>IF(N225="snížená",J225,0)</f>
        <v>0</v>
      </c>
      <c r="BG225" s="165">
        <f>IF(N225="zákl. přenesená",J225,0)</f>
        <v>0</v>
      </c>
      <c r="BH225" s="165">
        <f>IF(N225="sníž. přenesená",J225,0)</f>
        <v>0</v>
      </c>
      <c r="BI225" s="165">
        <f>IF(N225="nulová",J225,0)</f>
        <v>0</v>
      </c>
      <c r="BJ225" s="18" t="s">
        <v>85</v>
      </c>
      <c r="BK225" s="165">
        <f>ROUND(I225*H225,2)</f>
        <v>0</v>
      </c>
      <c r="BL225" s="18" t="s">
        <v>140</v>
      </c>
      <c r="BM225" s="164" t="s">
        <v>272</v>
      </c>
    </row>
    <row r="226" spans="1:65" s="2" customFormat="1" ht="24" customHeight="1">
      <c r="A226" s="33"/>
      <c r="B226" s="157"/>
      <c r="C226" s="246" t="s">
        <v>273</v>
      </c>
      <c r="D226" s="246" t="s">
        <v>136</v>
      </c>
      <c r="E226" s="247" t="s">
        <v>274</v>
      </c>
      <c r="F226" s="245" t="s">
        <v>275</v>
      </c>
      <c r="G226" s="248" t="s">
        <v>173</v>
      </c>
      <c r="H226" s="249">
        <v>18</v>
      </c>
      <c r="I226" s="158"/>
      <c r="J226" s="159">
        <f>ROUND(I226*H226,2)</f>
        <v>0</v>
      </c>
      <c r="K226" s="245" t="s">
        <v>179</v>
      </c>
      <c r="L226" s="34"/>
      <c r="M226" s="160" t="s">
        <v>1</v>
      </c>
      <c r="N226" s="161" t="s">
        <v>42</v>
      </c>
      <c r="O226" s="59"/>
      <c r="P226" s="162">
        <f>O226*H226</f>
        <v>0</v>
      </c>
      <c r="Q226" s="162">
        <v>1.1560000000000001E-2</v>
      </c>
      <c r="R226" s="162">
        <f>Q226*H226</f>
        <v>0.20808000000000001</v>
      </c>
      <c r="S226" s="162">
        <v>0</v>
      </c>
      <c r="T226" s="163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4" t="s">
        <v>140</v>
      </c>
      <c r="AT226" s="164" t="s">
        <v>136</v>
      </c>
      <c r="AU226" s="164" t="s">
        <v>87</v>
      </c>
      <c r="AY226" s="18" t="s">
        <v>134</v>
      </c>
      <c r="BE226" s="165">
        <f>IF(N226="základní",J226,0)</f>
        <v>0</v>
      </c>
      <c r="BF226" s="165">
        <f>IF(N226="snížená",J226,0)</f>
        <v>0</v>
      </c>
      <c r="BG226" s="165">
        <f>IF(N226="zákl. přenesená",J226,0)</f>
        <v>0</v>
      </c>
      <c r="BH226" s="165">
        <f>IF(N226="sníž. přenesená",J226,0)</f>
        <v>0</v>
      </c>
      <c r="BI226" s="165">
        <f>IF(N226="nulová",J226,0)</f>
        <v>0</v>
      </c>
      <c r="BJ226" s="18" t="s">
        <v>85</v>
      </c>
      <c r="BK226" s="165">
        <f>ROUND(I226*H226,2)</f>
        <v>0</v>
      </c>
      <c r="BL226" s="18" t="s">
        <v>140</v>
      </c>
      <c r="BM226" s="164" t="s">
        <v>276</v>
      </c>
    </row>
    <row r="227" spans="1:65" s="12" customFormat="1" ht="22.9" customHeight="1">
      <c r="B227" s="144"/>
      <c r="C227" s="258"/>
      <c r="D227" s="259" t="s">
        <v>76</v>
      </c>
      <c r="E227" s="260" t="s">
        <v>207</v>
      </c>
      <c r="F227" s="260" t="s">
        <v>277</v>
      </c>
      <c r="G227" s="258"/>
      <c r="H227" s="258"/>
      <c r="I227" s="147"/>
      <c r="J227" s="156">
        <f>BK227</f>
        <v>0</v>
      </c>
      <c r="L227" s="144"/>
      <c r="M227" s="149"/>
      <c r="N227" s="150"/>
      <c r="O227" s="150"/>
      <c r="P227" s="151">
        <f>SUM(P228:P247)</f>
        <v>0</v>
      </c>
      <c r="Q227" s="150"/>
      <c r="R227" s="151">
        <f>SUM(R228:R247)</f>
        <v>0</v>
      </c>
      <c r="S227" s="150"/>
      <c r="T227" s="152">
        <f>SUM(T228:T247)</f>
        <v>25.325108000000004</v>
      </c>
      <c r="AR227" s="145" t="s">
        <v>85</v>
      </c>
      <c r="AT227" s="153" t="s">
        <v>76</v>
      </c>
      <c r="AU227" s="153" t="s">
        <v>85</v>
      </c>
      <c r="AY227" s="145" t="s">
        <v>134</v>
      </c>
      <c r="BK227" s="154">
        <f>SUM(BK228:BK247)</f>
        <v>0</v>
      </c>
    </row>
    <row r="228" spans="1:65" s="2" customFormat="1" ht="24" customHeight="1">
      <c r="A228" s="33"/>
      <c r="B228" s="157"/>
      <c r="C228" s="246" t="s">
        <v>278</v>
      </c>
      <c r="D228" s="246" t="s">
        <v>136</v>
      </c>
      <c r="E228" s="247" t="s">
        <v>279</v>
      </c>
      <c r="F228" s="245" t="s">
        <v>280</v>
      </c>
      <c r="G228" s="248" t="s">
        <v>210</v>
      </c>
      <c r="H228" s="249">
        <v>85.6</v>
      </c>
      <c r="I228" s="158"/>
      <c r="J228" s="159">
        <f>ROUND(I228*H228,2)</f>
        <v>0</v>
      </c>
      <c r="K228" s="245" t="s">
        <v>179</v>
      </c>
      <c r="L228" s="34"/>
      <c r="M228" s="160" t="s">
        <v>1</v>
      </c>
      <c r="N228" s="161" t="s">
        <v>42</v>
      </c>
      <c r="O228" s="59"/>
      <c r="P228" s="162">
        <f>O228*H228</f>
        <v>0</v>
      </c>
      <c r="Q228" s="162">
        <v>0</v>
      </c>
      <c r="R228" s="162">
        <f>Q228*H228</f>
        <v>0</v>
      </c>
      <c r="S228" s="162">
        <v>7.0000000000000007E-2</v>
      </c>
      <c r="T228" s="163">
        <f>S228*H228</f>
        <v>5.992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4" t="s">
        <v>140</v>
      </c>
      <c r="AT228" s="164" t="s">
        <v>136</v>
      </c>
      <c r="AU228" s="164" t="s">
        <v>87</v>
      </c>
      <c r="AY228" s="18" t="s">
        <v>134</v>
      </c>
      <c r="BE228" s="165">
        <f>IF(N228="základní",J228,0)</f>
        <v>0</v>
      </c>
      <c r="BF228" s="165">
        <f>IF(N228="snížená",J228,0)</f>
        <v>0</v>
      </c>
      <c r="BG228" s="165">
        <f>IF(N228="zákl. přenesená",J228,0)</f>
        <v>0</v>
      </c>
      <c r="BH228" s="165">
        <f>IF(N228="sníž. přenesená",J228,0)</f>
        <v>0</v>
      </c>
      <c r="BI228" s="165">
        <f>IF(N228="nulová",J228,0)</f>
        <v>0</v>
      </c>
      <c r="BJ228" s="18" t="s">
        <v>85</v>
      </c>
      <c r="BK228" s="165">
        <f>ROUND(I228*H228,2)</f>
        <v>0</v>
      </c>
      <c r="BL228" s="18" t="s">
        <v>140</v>
      </c>
      <c r="BM228" s="164" t="s">
        <v>281</v>
      </c>
    </row>
    <row r="229" spans="1:65" s="2" customFormat="1" ht="24" customHeight="1">
      <c r="A229" s="33"/>
      <c r="B229" s="157"/>
      <c r="C229" s="246" t="s">
        <v>7</v>
      </c>
      <c r="D229" s="246" t="s">
        <v>136</v>
      </c>
      <c r="E229" s="247" t="s">
        <v>282</v>
      </c>
      <c r="F229" s="245" t="s">
        <v>283</v>
      </c>
      <c r="G229" s="248" t="s">
        <v>139</v>
      </c>
      <c r="H229" s="249">
        <v>32.543999999999997</v>
      </c>
      <c r="I229" s="158"/>
      <c r="J229" s="159">
        <f>ROUND(I229*H229,2)</f>
        <v>0</v>
      </c>
      <c r="K229" s="245" t="s">
        <v>179</v>
      </c>
      <c r="L229" s="34"/>
      <c r="M229" s="160" t="s">
        <v>1</v>
      </c>
      <c r="N229" s="161" t="s">
        <v>42</v>
      </c>
      <c r="O229" s="59"/>
      <c r="P229" s="162">
        <f>O229*H229</f>
        <v>0</v>
      </c>
      <c r="Q229" s="162">
        <v>0</v>
      </c>
      <c r="R229" s="162">
        <f>Q229*H229</f>
        <v>0</v>
      </c>
      <c r="S229" s="162">
        <v>0.432</v>
      </c>
      <c r="T229" s="163">
        <f>S229*H229</f>
        <v>14.059007999999999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4" t="s">
        <v>140</v>
      </c>
      <c r="AT229" s="164" t="s">
        <v>136</v>
      </c>
      <c r="AU229" s="164" t="s">
        <v>87</v>
      </c>
      <c r="AY229" s="18" t="s">
        <v>134</v>
      </c>
      <c r="BE229" s="165">
        <f>IF(N229="základní",J229,0)</f>
        <v>0</v>
      </c>
      <c r="BF229" s="165">
        <f>IF(N229="snížená",J229,0)</f>
        <v>0</v>
      </c>
      <c r="BG229" s="165">
        <f>IF(N229="zákl. přenesená",J229,0)</f>
        <v>0</v>
      </c>
      <c r="BH229" s="165">
        <f>IF(N229="sníž. přenesená",J229,0)</f>
        <v>0</v>
      </c>
      <c r="BI229" s="165">
        <f>IF(N229="nulová",J229,0)</f>
        <v>0</v>
      </c>
      <c r="BJ229" s="18" t="s">
        <v>85</v>
      </c>
      <c r="BK229" s="165">
        <f>ROUND(I229*H229,2)</f>
        <v>0</v>
      </c>
      <c r="BL229" s="18" t="s">
        <v>140</v>
      </c>
      <c r="BM229" s="164" t="s">
        <v>284</v>
      </c>
    </row>
    <row r="230" spans="1:65" s="14" customFormat="1" ht="11.25">
      <c r="B230" s="172"/>
      <c r="C230" s="254"/>
      <c r="D230" s="251" t="s">
        <v>142</v>
      </c>
      <c r="E230" s="255" t="s">
        <v>1</v>
      </c>
      <c r="F230" s="256" t="s">
        <v>285</v>
      </c>
      <c r="G230" s="254"/>
      <c r="H230" s="257">
        <v>32.543999999999997</v>
      </c>
      <c r="I230" s="174"/>
      <c r="L230" s="172"/>
      <c r="M230" s="175"/>
      <c r="N230" s="176"/>
      <c r="O230" s="176"/>
      <c r="P230" s="176"/>
      <c r="Q230" s="176"/>
      <c r="R230" s="176"/>
      <c r="S230" s="176"/>
      <c r="T230" s="177"/>
      <c r="AT230" s="173" t="s">
        <v>142</v>
      </c>
      <c r="AU230" s="173" t="s">
        <v>87</v>
      </c>
      <c r="AV230" s="14" t="s">
        <v>87</v>
      </c>
      <c r="AW230" s="14" t="s">
        <v>33</v>
      </c>
      <c r="AX230" s="14" t="s">
        <v>85</v>
      </c>
      <c r="AY230" s="173" t="s">
        <v>134</v>
      </c>
    </row>
    <row r="231" spans="1:65" s="2" customFormat="1" ht="24" customHeight="1">
      <c r="A231" s="33"/>
      <c r="B231" s="157"/>
      <c r="C231" s="246" t="s">
        <v>286</v>
      </c>
      <c r="D231" s="246" t="s">
        <v>136</v>
      </c>
      <c r="E231" s="247" t="s">
        <v>287</v>
      </c>
      <c r="F231" s="245" t="s">
        <v>288</v>
      </c>
      <c r="G231" s="248" t="s">
        <v>139</v>
      </c>
      <c r="H231" s="249">
        <v>3.7</v>
      </c>
      <c r="I231" s="158"/>
      <c r="J231" s="159">
        <f>ROUND(I231*H231,2)</f>
        <v>0</v>
      </c>
      <c r="K231" s="245" t="s">
        <v>179</v>
      </c>
      <c r="L231" s="34"/>
      <c r="M231" s="160" t="s">
        <v>1</v>
      </c>
      <c r="N231" s="161" t="s">
        <v>42</v>
      </c>
      <c r="O231" s="59"/>
      <c r="P231" s="162">
        <f>O231*H231</f>
        <v>0</v>
      </c>
      <c r="Q231" s="162">
        <v>0</v>
      </c>
      <c r="R231" s="162">
        <f>Q231*H231</f>
        <v>0</v>
      </c>
      <c r="S231" s="162">
        <v>0.192</v>
      </c>
      <c r="T231" s="163">
        <f>S231*H231</f>
        <v>0.71040000000000003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4" t="s">
        <v>140</v>
      </c>
      <c r="AT231" s="164" t="s">
        <v>136</v>
      </c>
      <c r="AU231" s="164" t="s">
        <v>87</v>
      </c>
      <c r="AY231" s="18" t="s">
        <v>134</v>
      </c>
      <c r="BE231" s="165">
        <f>IF(N231="základní",J231,0)</f>
        <v>0</v>
      </c>
      <c r="BF231" s="165">
        <f>IF(N231="snížená",J231,0)</f>
        <v>0</v>
      </c>
      <c r="BG231" s="165">
        <f>IF(N231="zákl. přenesená",J231,0)</f>
        <v>0</v>
      </c>
      <c r="BH231" s="165">
        <f>IF(N231="sníž. přenesená",J231,0)</f>
        <v>0</v>
      </c>
      <c r="BI231" s="165">
        <f>IF(N231="nulová",J231,0)</f>
        <v>0</v>
      </c>
      <c r="BJ231" s="18" t="s">
        <v>85</v>
      </c>
      <c r="BK231" s="165">
        <f>ROUND(I231*H231,2)</f>
        <v>0</v>
      </c>
      <c r="BL231" s="18" t="s">
        <v>140</v>
      </c>
      <c r="BM231" s="164" t="s">
        <v>289</v>
      </c>
    </row>
    <row r="232" spans="1:65" s="14" customFormat="1" ht="11.25">
      <c r="B232" s="172"/>
      <c r="C232" s="254"/>
      <c r="D232" s="251" t="s">
        <v>142</v>
      </c>
      <c r="E232" s="255" t="s">
        <v>1</v>
      </c>
      <c r="F232" s="256" t="s">
        <v>290</v>
      </c>
      <c r="G232" s="254"/>
      <c r="H232" s="257">
        <v>3.7</v>
      </c>
      <c r="I232" s="174"/>
      <c r="L232" s="172"/>
      <c r="M232" s="175"/>
      <c r="N232" s="176"/>
      <c r="O232" s="176"/>
      <c r="P232" s="176"/>
      <c r="Q232" s="176"/>
      <c r="R232" s="176"/>
      <c r="S232" s="176"/>
      <c r="T232" s="177"/>
      <c r="AT232" s="173" t="s">
        <v>142</v>
      </c>
      <c r="AU232" s="173" t="s">
        <v>87</v>
      </c>
      <c r="AV232" s="14" t="s">
        <v>87</v>
      </c>
      <c r="AW232" s="14" t="s">
        <v>33</v>
      </c>
      <c r="AX232" s="14" t="s">
        <v>85</v>
      </c>
      <c r="AY232" s="173" t="s">
        <v>134</v>
      </c>
    </row>
    <row r="233" spans="1:65" s="2" customFormat="1" ht="36" customHeight="1">
      <c r="A233" s="33"/>
      <c r="B233" s="157"/>
      <c r="C233" s="246" t="s">
        <v>291</v>
      </c>
      <c r="D233" s="246" t="s">
        <v>136</v>
      </c>
      <c r="E233" s="247" t="s">
        <v>292</v>
      </c>
      <c r="F233" s="245" t="s">
        <v>293</v>
      </c>
      <c r="G233" s="248" t="s">
        <v>152</v>
      </c>
      <c r="H233" s="249">
        <v>0.37</v>
      </c>
      <c r="I233" s="158"/>
      <c r="J233" s="159">
        <f>ROUND(I233*H233,2)</f>
        <v>0</v>
      </c>
      <c r="K233" s="245" t="s">
        <v>179</v>
      </c>
      <c r="L233" s="34"/>
      <c r="M233" s="160" t="s">
        <v>1</v>
      </c>
      <c r="N233" s="161" t="s">
        <v>42</v>
      </c>
      <c r="O233" s="59"/>
      <c r="P233" s="162">
        <f>O233*H233</f>
        <v>0</v>
      </c>
      <c r="Q233" s="162">
        <v>0</v>
      </c>
      <c r="R233" s="162">
        <f>Q233*H233</f>
        <v>0</v>
      </c>
      <c r="S233" s="162">
        <v>2.2000000000000002</v>
      </c>
      <c r="T233" s="163">
        <f>S233*H233</f>
        <v>0.81400000000000006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4" t="s">
        <v>140</v>
      </c>
      <c r="AT233" s="164" t="s">
        <v>136</v>
      </c>
      <c r="AU233" s="164" t="s">
        <v>87</v>
      </c>
      <c r="AY233" s="18" t="s">
        <v>134</v>
      </c>
      <c r="BE233" s="165">
        <f>IF(N233="základní",J233,0)</f>
        <v>0</v>
      </c>
      <c r="BF233" s="165">
        <f>IF(N233="snížená",J233,0)</f>
        <v>0</v>
      </c>
      <c r="BG233" s="165">
        <f>IF(N233="zákl. přenesená",J233,0)</f>
        <v>0</v>
      </c>
      <c r="BH233" s="165">
        <f>IF(N233="sníž. přenesená",J233,0)</f>
        <v>0</v>
      </c>
      <c r="BI233" s="165">
        <f>IF(N233="nulová",J233,0)</f>
        <v>0</v>
      </c>
      <c r="BJ233" s="18" t="s">
        <v>85</v>
      </c>
      <c r="BK233" s="165">
        <f>ROUND(I233*H233,2)</f>
        <v>0</v>
      </c>
      <c r="BL233" s="18" t="s">
        <v>140</v>
      </c>
      <c r="BM233" s="164" t="s">
        <v>294</v>
      </c>
    </row>
    <row r="234" spans="1:65" s="14" customFormat="1" ht="11.25">
      <c r="B234" s="172"/>
      <c r="C234" s="254"/>
      <c r="D234" s="251" t="s">
        <v>142</v>
      </c>
      <c r="E234" s="255" t="s">
        <v>1</v>
      </c>
      <c r="F234" s="256" t="s">
        <v>295</v>
      </c>
      <c r="G234" s="254"/>
      <c r="H234" s="257">
        <v>0.37</v>
      </c>
      <c r="I234" s="174"/>
      <c r="L234" s="172"/>
      <c r="M234" s="175"/>
      <c r="N234" s="176"/>
      <c r="O234" s="176"/>
      <c r="P234" s="176"/>
      <c r="Q234" s="176"/>
      <c r="R234" s="176"/>
      <c r="S234" s="176"/>
      <c r="T234" s="177"/>
      <c r="AT234" s="173" t="s">
        <v>142</v>
      </c>
      <c r="AU234" s="173" t="s">
        <v>87</v>
      </c>
      <c r="AV234" s="14" t="s">
        <v>87</v>
      </c>
      <c r="AW234" s="14" t="s">
        <v>33</v>
      </c>
      <c r="AX234" s="14" t="s">
        <v>85</v>
      </c>
      <c r="AY234" s="173" t="s">
        <v>134</v>
      </c>
    </row>
    <row r="235" spans="1:65" s="2" customFormat="1" ht="16.5" customHeight="1">
      <c r="A235" s="33"/>
      <c r="B235" s="157"/>
      <c r="C235" s="246" t="s">
        <v>296</v>
      </c>
      <c r="D235" s="246" t="s">
        <v>136</v>
      </c>
      <c r="E235" s="247" t="s">
        <v>297</v>
      </c>
      <c r="F235" s="245" t="s">
        <v>298</v>
      </c>
      <c r="G235" s="248" t="s">
        <v>210</v>
      </c>
      <c r="H235" s="249">
        <v>8.9</v>
      </c>
      <c r="I235" s="158"/>
      <c r="J235" s="159">
        <f>ROUND(I235*H235,2)</f>
        <v>0</v>
      </c>
      <c r="K235" s="245" t="s">
        <v>179</v>
      </c>
      <c r="L235" s="34"/>
      <c r="M235" s="160" t="s">
        <v>1</v>
      </c>
      <c r="N235" s="161" t="s">
        <v>42</v>
      </c>
      <c r="O235" s="59"/>
      <c r="P235" s="162">
        <f>O235*H235</f>
        <v>0</v>
      </c>
      <c r="Q235" s="162">
        <v>0</v>
      </c>
      <c r="R235" s="162">
        <f>Q235*H235</f>
        <v>0</v>
      </c>
      <c r="S235" s="162">
        <v>8.9999999999999993E-3</v>
      </c>
      <c r="T235" s="163">
        <f>S235*H235</f>
        <v>8.0099999999999991E-2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4" t="s">
        <v>140</v>
      </c>
      <c r="AT235" s="164" t="s">
        <v>136</v>
      </c>
      <c r="AU235" s="164" t="s">
        <v>87</v>
      </c>
      <c r="AY235" s="18" t="s">
        <v>134</v>
      </c>
      <c r="BE235" s="165">
        <f>IF(N235="základní",J235,0)</f>
        <v>0</v>
      </c>
      <c r="BF235" s="165">
        <f>IF(N235="snížená",J235,0)</f>
        <v>0</v>
      </c>
      <c r="BG235" s="165">
        <f>IF(N235="zákl. přenesená",J235,0)</f>
        <v>0</v>
      </c>
      <c r="BH235" s="165">
        <f>IF(N235="sníž. přenesená",J235,0)</f>
        <v>0</v>
      </c>
      <c r="BI235" s="165">
        <f>IF(N235="nulová",J235,0)</f>
        <v>0</v>
      </c>
      <c r="BJ235" s="18" t="s">
        <v>85</v>
      </c>
      <c r="BK235" s="165">
        <f>ROUND(I235*H235,2)</f>
        <v>0</v>
      </c>
      <c r="BL235" s="18" t="s">
        <v>140</v>
      </c>
      <c r="BM235" s="164" t="s">
        <v>299</v>
      </c>
    </row>
    <row r="236" spans="1:65" s="13" customFormat="1" ht="11.25">
      <c r="B236" s="166"/>
      <c r="C236" s="250"/>
      <c r="D236" s="251" t="s">
        <v>142</v>
      </c>
      <c r="E236" s="252" t="s">
        <v>1</v>
      </c>
      <c r="F236" s="253" t="s">
        <v>300</v>
      </c>
      <c r="G236" s="250"/>
      <c r="H236" s="252" t="s">
        <v>1</v>
      </c>
      <c r="I236" s="168"/>
      <c r="L236" s="166"/>
      <c r="M236" s="169"/>
      <c r="N236" s="170"/>
      <c r="O236" s="170"/>
      <c r="P236" s="170"/>
      <c r="Q236" s="170"/>
      <c r="R236" s="170"/>
      <c r="S236" s="170"/>
      <c r="T236" s="171"/>
      <c r="AT236" s="167" t="s">
        <v>142</v>
      </c>
      <c r="AU236" s="167" t="s">
        <v>87</v>
      </c>
      <c r="AV236" s="13" t="s">
        <v>85</v>
      </c>
      <c r="AW236" s="13" t="s">
        <v>33</v>
      </c>
      <c r="AX236" s="13" t="s">
        <v>77</v>
      </c>
      <c r="AY236" s="167" t="s">
        <v>134</v>
      </c>
    </row>
    <row r="237" spans="1:65" s="14" customFormat="1" ht="11.25">
      <c r="B237" s="172"/>
      <c r="C237" s="254"/>
      <c r="D237" s="251" t="s">
        <v>142</v>
      </c>
      <c r="E237" s="255" t="s">
        <v>1</v>
      </c>
      <c r="F237" s="256" t="s">
        <v>301</v>
      </c>
      <c r="G237" s="254"/>
      <c r="H237" s="257">
        <v>4.9000000000000004</v>
      </c>
      <c r="I237" s="174"/>
      <c r="L237" s="172"/>
      <c r="M237" s="175"/>
      <c r="N237" s="176"/>
      <c r="O237" s="176"/>
      <c r="P237" s="176"/>
      <c r="Q237" s="176"/>
      <c r="R237" s="176"/>
      <c r="S237" s="176"/>
      <c r="T237" s="177"/>
      <c r="AT237" s="173" t="s">
        <v>142</v>
      </c>
      <c r="AU237" s="173" t="s">
        <v>87</v>
      </c>
      <c r="AV237" s="14" t="s">
        <v>87</v>
      </c>
      <c r="AW237" s="14" t="s">
        <v>33</v>
      </c>
      <c r="AX237" s="14" t="s">
        <v>77</v>
      </c>
      <c r="AY237" s="173" t="s">
        <v>134</v>
      </c>
    </row>
    <row r="238" spans="1:65" s="13" customFormat="1" ht="11.25">
      <c r="B238" s="166"/>
      <c r="C238" s="250"/>
      <c r="D238" s="251" t="s">
        <v>142</v>
      </c>
      <c r="E238" s="252" t="s">
        <v>1</v>
      </c>
      <c r="F238" s="253" t="s">
        <v>302</v>
      </c>
      <c r="G238" s="250"/>
      <c r="H238" s="252" t="s">
        <v>1</v>
      </c>
      <c r="I238" s="168"/>
      <c r="L238" s="166"/>
      <c r="M238" s="169"/>
      <c r="N238" s="170"/>
      <c r="O238" s="170"/>
      <c r="P238" s="170"/>
      <c r="Q238" s="170"/>
      <c r="R238" s="170"/>
      <c r="S238" s="170"/>
      <c r="T238" s="171"/>
      <c r="AT238" s="167" t="s">
        <v>142</v>
      </c>
      <c r="AU238" s="167" t="s">
        <v>87</v>
      </c>
      <c r="AV238" s="13" t="s">
        <v>85</v>
      </c>
      <c r="AW238" s="13" t="s">
        <v>33</v>
      </c>
      <c r="AX238" s="13" t="s">
        <v>77</v>
      </c>
      <c r="AY238" s="167" t="s">
        <v>134</v>
      </c>
    </row>
    <row r="239" spans="1:65" s="14" customFormat="1" ht="11.25">
      <c r="B239" s="172"/>
      <c r="C239" s="254"/>
      <c r="D239" s="251" t="s">
        <v>142</v>
      </c>
      <c r="E239" s="255" t="s">
        <v>1</v>
      </c>
      <c r="F239" s="256" t="s">
        <v>303</v>
      </c>
      <c r="G239" s="254"/>
      <c r="H239" s="257">
        <v>4</v>
      </c>
      <c r="I239" s="174"/>
      <c r="L239" s="172"/>
      <c r="M239" s="175"/>
      <c r="N239" s="176"/>
      <c r="O239" s="176"/>
      <c r="P239" s="176"/>
      <c r="Q239" s="176"/>
      <c r="R239" s="176"/>
      <c r="S239" s="176"/>
      <c r="T239" s="177"/>
      <c r="AT239" s="173" t="s">
        <v>142</v>
      </c>
      <c r="AU239" s="173" t="s">
        <v>87</v>
      </c>
      <c r="AV239" s="14" t="s">
        <v>87</v>
      </c>
      <c r="AW239" s="14" t="s">
        <v>33</v>
      </c>
      <c r="AX239" s="14" t="s">
        <v>77</v>
      </c>
      <c r="AY239" s="173" t="s">
        <v>134</v>
      </c>
    </row>
    <row r="240" spans="1:65" s="15" customFormat="1" ht="11.25">
      <c r="B240" s="178"/>
      <c r="C240" s="261"/>
      <c r="D240" s="251" t="s">
        <v>142</v>
      </c>
      <c r="E240" s="262" t="s">
        <v>1</v>
      </c>
      <c r="F240" s="263" t="s">
        <v>157</v>
      </c>
      <c r="G240" s="261"/>
      <c r="H240" s="264">
        <v>8.9</v>
      </c>
      <c r="I240" s="180"/>
      <c r="L240" s="178"/>
      <c r="M240" s="181"/>
      <c r="N240" s="182"/>
      <c r="O240" s="182"/>
      <c r="P240" s="182"/>
      <c r="Q240" s="182"/>
      <c r="R240" s="182"/>
      <c r="S240" s="182"/>
      <c r="T240" s="183"/>
      <c r="AT240" s="179" t="s">
        <v>142</v>
      </c>
      <c r="AU240" s="179" t="s">
        <v>87</v>
      </c>
      <c r="AV240" s="15" t="s">
        <v>140</v>
      </c>
      <c r="AW240" s="15" t="s">
        <v>33</v>
      </c>
      <c r="AX240" s="15" t="s">
        <v>85</v>
      </c>
      <c r="AY240" s="179" t="s">
        <v>134</v>
      </c>
    </row>
    <row r="241" spans="1:65" s="2" customFormat="1" ht="36" customHeight="1">
      <c r="A241" s="33"/>
      <c r="B241" s="157"/>
      <c r="C241" s="246" t="s">
        <v>304</v>
      </c>
      <c r="D241" s="246" t="s">
        <v>136</v>
      </c>
      <c r="E241" s="247" t="s">
        <v>305</v>
      </c>
      <c r="F241" s="245" t="s">
        <v>306</v>
      </c>
      <c r="G241" s="248" t="s">
        <v>139</v>
      </c>
      <c r="H241" s="249">
        <v>15.3</v>
      </c>
      <c r="I241" s="158"/>
      <c r="J241" s="159">
        <f>ROUND(I241*H241,2)</f>
        <v>0</v>
      </c>
      <c r="K241" s="245" t="s">
        <v>179</v>
      </c>
      <c r="L241" s="34"/>
      <c r="M241" s="160" t="s">
        <v>1</v>
      </c>
      <c r="N241" s="161" t="s">
        <v>42</v>
      </c>
      <c r="O241" s="59"/>
      <c r="P241" s="162">
        <f>O241*H241</f>
        <v>0</v>
      </c>
      <c r="Q241" s="162">
        <v>0</v>
      </c>
      <c r="R241" s="162">
        <f>Q241*H241</f>
        <v>0</v>
      </c>
      <c r="S241" s="162">
        <v>7.1999999999999995E-2</v>
      </c>
      <c r="T241" s="163">
        <f>S241*H241</f>
        <v>1.1015999999999999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4" t="s">
        <v>140</v>
      </c>
      <c r="AT241" s="164" t="s">
        <v>136</v>
      </c>
      <c r="AU241" s="164" t="s">
        <v>87</v>
      </c>
      <c r="AY241" s="18" t="s">
        <v>134</v>
      </c>
      <c r="BE241" s="165">
        <f>IF(N241="základní",J241,0)</f>
        <v>0</v>
      </c>
      <c r="BF241" s="165">
        <f>IF(N241="snížená",J241,0)</f>
        <v>0</v>
      </c>
      <c r="BG241" s="165">
        <f>IF(N241="zákl. přenesená",J241,0)</f>
        <v>0</v>
      </c>
      <c r="BH241" s="165">
        <f>IF(N241="sníž. přenesená",J241,0)</f>
        <v>0</v>
      </c>
      <c r="BI241" s="165">
        <f>IF(N241="nulová",J241,0)</f>
        <v>0</v>
      </c>
      <c r="BJ241" s="18" t="s">
        <v>85</v>
      </c>
      <c r="BK241" s="165">
        <f>ROUND(I241*H241,2)</f>
        <v>0</v>
      </c>
      <c r="BL241" s="18" t="s">
        <v>140</v>
      </c>
      <c r="BM241" s="164" t="s">
        <v>307</v>
      </c>
    </row>
    <row r="242" spans="1:65" s="2" customFormat="1" ht="24" customHeight="1">
      <c r="A242" s="33"/>
      <c r="B242" s="157"/>
      <c r="C242" s="246" t="s">
        <v>308</v>
      </c>
      <c r="D242" s="246" t="s">
        <v>136</v>
      </c>
      <c r="E242" s="247" t="s">
        <v>309</v>
      </c>
      <c r="F242" s="245" t="s">
        <v>310</v>
      </c>
      <c r="G242" s="248" t="s">
        <v>210</v>
      </c>
      <c r="H242" s="249">
        <v>85.6</v>
      </c>
      <c r="I242" s="158"/>
      <c r="J242" s="159">
        <f>ROUND(I242*H242,2)</f>
        <v>0</v>
      </c>
      <c r="K242" s="245" t="s">
        <v>179</v>
      </c>
      <c r="L242" s="34"/>
      <c r="M242" s="160" t="s">
        <v>1</v>
      </c>
      <c r="N242" s="161" t="s">
        <v>42</v>
      </c>
      <c r="O242" s="59"/>
      <c r="P242" s="162">
        <f>O242*H242</f>
        <v>0</v>
      </c>
      <c r="Q242" s="162">
        <v>0</v>
      </c>
      <c r="R242" s="162">
        <f>Q242*H242</f>
        <v>0</v>
      </c>
      <c r="S242" s="162">
        <v>0.02</v>
      </c>
      <c r="T242" s="163">
        <f>S242*H242</f>
        <v>1.712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4" t="s">
        <v>140</v>
      </c>
      <c r="AT242" s="164" t="s">
        <v>136</v>
      </c>
      <c r="AU242" s="164" t="s">
        <v>87</v>
      </c>
      <c r="AY242" s="18" t="s">
        <v>134</v>
      </c>
      <c r="BE242" s="165">
        <f>IF(N242="základní",J242,0)</f>
        <v>0</v>
      </c>
      <c r="BF242" s="165">
        <f>IF(N242="snížená",J242,0)</f>
        <v>0</v>
      </c>
      <c r="BG242" s="165">
        <f>IF(N242="zákl. přenesená",J242,0)</f>
        <v>0</v>
      </c>
      <c r="BH242" s="165">
        <f>IF(N242="sníž. přenesená",J242,0)</f>
        <v>0</v>
      </c>
      <c r="BI242" s="165">
        <f>IF(N242="nulová",J242,0)</f>
        <v>0</v>
      </c>
      <c r="BJ242" s="18" t="s">
        <v>85</v>
      </c>
      <c r="BK242" s="165">
        <f>ROUND(I242*H242,2)</f>
        <v>0</v>
      </c>
      <c r="BL242" s="18" t="s">
        <v>140</v>
      </c>
      <c r="BM242" s="164" t="s">
        <v>311</v>
      </c>
    </row>
    <row r="243" spans="1:65" s="14" customFormat="1" ht="33.75">
      <c r="B243" s="172"/>
      <c r="C243" s="254"/>
      <c r="D243" s="251" t="s">
        <v>142</v>
      </c>
      <c r="E243" s="255" t="s">
        <v>1</v>
      </c>
      <c r="F243" s="256" t="s">
        <v>312</v>
      </c>
      <c r="G243" s="254"/>
      <c r="H243" s="257">
        <v>64.36</v>
      </c>
      <c r="I243" s="174"/>
      <c r="L243" s="172"/>
      <c r="M243" s="175"/>
      <c r="N243" s="176"/>
      <c r="O243" s="176"/>
      <c r="P243" s="176"/>
      <c r="Q243" s="176"/>
      <c r="R243" s="176"/>
      <c r="S243" s="176"/>
      <c r="T243" s="177"/>
      <c r="AT243" s="173" t="s">
        <v>142</v>
      </c>
      <c r="AU243" s="173" t="s">
        <v>87</v>
      </c>
      <c r="AV243" s="14" t="s">
        <v>87</v>
      </c>
      <c r="AW243" s="14" t="s">
        <v>33</v>
      </c>
      <c r="AX243" s="14" t="s">
        <v>77</v>
      </c>
      <c r="AY243" s="173" t="s">
        <v>134</v>
      </c>
    </row>
    <row r="244" spans="1:65" s="14" customFormat="1" ht="11.25">
      <c r="B244" s="172"/>
      <c r="C244" s="254"/>
      <c r="D244" s="251" t="s">
        <v>142</v>
      </c>
      <c r="E244" s="255" t="s">
        <v>1</v>
      </c>
      <c r="F244" s="256" t="s">
        <v>313</v>
      </c>
      <c r="G244" s="254"/>
      <c r="H244" s="257">
        <v>21.24</v>
      </c>
      <c r="I244" s="174"/>
      <c r="L244" s="172"/>
      <c r="M244" s="175"/>
      <c r="N244" s="176"/>
      <c r="O244" s="176"/>
      <c r="P244" s="176"/>
      <c r="Q244" s="176"/>
      <c r="R244" s="176"/>
      <c r="S244" s="176"/>
      <c r="T244" s="177"/>
      <c r="AT244" s="173" t="s">
        <v>142</v>
      </c>
      <c r="AU244" s="173" t="s">
        <v>87</v>
      </c>
      <c r="AV244" s="14" t="s">
        <v>87</v>
      </c>
      <c r="AW244" s="14" t="s">
        <v>33</v>
      </c>
      <c r="AX244" s="14" t="s">
        <v>77</v>
      </c>
      <c r="AY244" s="173" t="s">
        <v>134</v>
      </c>
    </row>
    <row r="245" spans="1:65" s="15" customFormat="1" ht="11.25">
      <c r="B245" s="178"/>
      <c r="C245" s="261"/>
      <c r="D245" s="251" t="s">
        <v>142</v>
      </c>
      <c r="E245" s="262" t="s">
        <v>1</v>
      </c>
      <c r="F245" s="263" t="s">
        <v>157</v>
      </c>
      <c r="G245" s="261"/>
      <c r="H245" s="264">
        <v>85.6</v>
      </c>
      <c r="I245" s="180"/>
      <c r="L245" s="178"/>
      <c r="M245" s="181"/>
      <c r="N245" s="182"/>
      <c r="O245" s="182"/>
      <c r="P245" s="182"/>
      <c r="Q245" s="182"/>
      <c r="R245" s="182"/>
      <c r="S245" s="182"/>
      <c r="T245" s="183"/>
      <c r="AT245" s="179" t="s">
        <v>142</v>
      </c>
      <c r="AU245" s="179" t="s">
        <v>87</v>
      </c>
      <c r="AV245" s="15" t="s">
        <v>140</v>
      </c>
      <c r="AW245" s="15" t="s">
        <v>33</v>
      </c>
      <c r="AX245" s="15" t="s">
        <v>85</v>
      </c>
      <c r="AY245" s="179" t="s">
        <v>134</v>
      </c>
    </row>
    <row r="246" spans="1:65" s="2" customFormat="1" ht="24" customHeight="1">
      <c r="A246" s="33"/>
      <c r="B246" s="157"/>
      <c r="C246" s="246" t="s">
        <v>314</v>
      </c>
      <c r="D246" s="246" t="s">
        <v>136</v>
      </c>
      <c r="E246" s="247" t="s">
        <v>315</v>
      </c>
      <c r="F246" s="245" t="s">
        <v>316</v>
      </c>
      <c r="G246" s="248" t="s">
        <v>210</v>
      </c>
      <c r="H246" s="249">
        <v>85.6</v>
      </c>
      <c r="I246" s="158"/>
      <c r="J246" s="159">
        <f>ROUND(I246*H246,2)</f>
        <v>0</v>
      </c>
      <c r="K246" s="245" t="s">
        <v>179</v>
      </c>
      <c r="L246" s="34"/>
      <c r="M246" s="160" t="s">
        <v>1</v>
      </c>
      <c r="N246" s="161" t="s">
        <v>42</v>
      </c>
      <c r="O246" s="59"/>
      <c r="P246" s="162">
        <f>O246*H246</f>
        <v>0</v>
      </c>
      <c r="Q246" s="162">
        <v>0</v>
      </c>
      <c r="R246" s="162">
        <f>Q246*H246</f>
        <v>0</v>
      </c>
      <c r="S246" s="162">
        <v>0.01</v>
      </c>
      <c r="T246" s="163">
        <f>S246*H246</f>
        <v>0.85599999999999998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4" t="s">
        <v>140</v>
      </c>
      <c r="AT246" s="164" t="s">
        <v>136</v>
      </c>
      <c r="AU246" s="164" t="s">
        <v>87</v>
      </c>
      <c r="AY246" s="18" t="s">
        <v>134</v>
      </c>
      <c r="BE246" s="165">
        <f>IF(N246="základní",J246,0)</f>
        <v>0</v>
      </c>
      <c r="BF246" s="165">
        <f>IF(N246="snížená",J246,0)</f>
        <v>0</v>
      </c>
      <c r="BG246" s="165">
        <f>IF(N246="zákl. přenesená",J246,0)</f>
        <v>0</v>
      </c>
      <c r="BH246" s="165">
        <f>IF(N246="sníž. přenesená",J246,0)</f>
        <v>0</v>
      </c>
      <c r="BI246" s="165">
        <f>IF(N246="nulová",J246,0)</f>
        <v>0</v>
      </c>
      <c r="BJ246" s="18" t="s">
        <v>85</v>
      </c>
      <c r="BK246" s="165">
        <f>ROUND(I246*H246,2)</f>
        <v>0</v>
      </c>
      <c r="BL246" s="18" t="s">
        <v>140</v>
      </c>
      <c r="BM246" s="164" t="s">
        <v>317</v>
      </c>
    </row>
    <row r="247" spans="1:65" s="2" customFormat="1" ht="24" customHeight="1">
      <c r="A247" s="33"/>
      <c r="B247" s="157"/>
      <c r="C247" s="246" t="s">
        <v>318</v>
      </c>
      <c r="D247" s="246" t="s">
        <v>136</v>
      </c>
      <c r="E247" s="247" t="s">
        <v>319</v>
      </c>
      <c r="F247" s="245" t="s">
        <v>320</v>
      </c>
      <c r="G247" s="248" t="s">
        <v>139</v>
      </c>
      <c r="H247" s="249">
        <v>28.86</v>
      </c>
      <c r="I247" s="158"/>
      <c r="J247" s="159">
        <f>ROUND(I247*H247,2)</f>
        <v>0</v>
      </c>
      <c r="K247" s="245" t="s">
        <v>179</v>
      </c>
      <c r="L247" s="34"/>
      <c r="M247" s="160" t="s">
        <v>1</v>
      </c>
      <c r="N247" s="161" t="s">
        <v>42</v>
      </c>
      <c r="O247" s="59"/>
      <c r="P247" s="162">
        <f>O247*H247</f>
        <v>0</v>
      </c>
      <c r="Q247" s="162">
        <v>0</v>
      </c>
      <c r="R247" s="162">
        <f>Q247*H247</f>
        <v>0</v>
      </c>
      <c r="S247" s="162">
        <v>0</v>
      </c>
      <c r="T247" s="163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4" t="s">
        <v>140</v>
      </c>
      <c r="AT247" s="164" t="s">
        <v>136</v>
      </c>
      <c r="AU247" s="164" t="s">
        <v>87</v>
      </c>
      <c r="AY247" s="18" t="s">
        <v>134</v>
      </c>
      <c r="BE247" s="165">
        <f>IF(N247="základní",J247,0)</f>
        <v>0</v>
      </c>
      <c r="BF247" s="165">
        <f>IF(N247="snížená",J247,0)</f>
        <v>0</v>
      </c>
      <c r="BG247" s="165">
        <f>IF(N247="zákl. přenesená",J247,0)</f>
        <v>0</v>
      </c>
      <c r="BH247" s="165">
        <f>IF(N247="sníž. přenesená",J247,0)</f>
        <v>0</v>
      </c>
      <c r="BI247" s="165">
        <f>IF(N247="nulová",J247,0)</f>
        <v>0</v>
      </c>
      <c r="BJ247" s="18" t="s">
        <v>85</v>
      </c>
      <c r="BK247" s="165">
        <f>ROUND(I247*H247,2)</f>
        <v>0</v>
      </c>
      <c r="BL247" s="18" t="s">
        <v>140</v>
      </c>
      <c r="BM247" s="164" t="s">
        <v>321</v>
      </c>
    </row>
    <row r="248" spans="1:65" s="12" customFormat="1" ht="22.9" customHeight="1">
      <c r="B248" s="144"/>
      <c r="C248" s="258"/>
      <c r="D248" s="259" t="s">
        <v>76</v>
      </c>
      <c r="E248" s="260" t="s">
        <v>322</v>
      </c>
      <c r="F248" s="260" t="s">
        <v>323</v>
      </c>
      <c r="G248" s="258"/>
      <c r="H248" s="258"/>
      <c r="I248" s="147"/>
      <c r="J248" s="156">
        <f>BK248</f>
        <v>0</v>
      </c>
      <c r="L248" s="144"/>
      <c r="M248" s="149"/>
      <c r="N248" s="150"/>
      <c r="O248" s="150"/>
      <c r="P248" s="151">
        <f>SUM(P249:P258)</f>
        <v>0</v>
      </c>
      <c r="Q248" s="150"/>
      <c r="R248" s="151">
        <f>SUM(R249:R258)</f>
        <v>0</v>
      </c>
      <c r="S248" s="150"/>
      <c r="T248" s="152">
        <f>SUM(T249:T258)</f>
        <v>17.702999999999999</v>
      </c>
      <c r="AR248" s="145" t="s">
        <v>85</v>
      </c>
      <c r="AT248" s="153" t="s">
        <v>76</v>
      </c>
      <c r="AU248" s="153" t="s">
        <v>85</v>
      </c>
      <c r="AY248" s="145" t="s">
        <v>134</v>
      </c>
      <c r="BK248" s="154">
        <f>SUM(BK249:BK258)</f>
        <v>0</v>
      </c>
    </row>
    <row r="249" spans="1:65" s="2" customFormat="1" ht="24" customHeight="1">
      <c r="A249" s="33"/>
      <c r="B249" s="157"/>
      <c r="C249" s="246" t="s">
        <v>324</v>
      </c>
      <c r="D249" s="246" t="s">
        <v>136</v>
      </c>
      <c r="E249" s="247" t="s">
        <v>325</v>
      </c>
      <c r="F249" s="245" t="s">
        <v>326</v>
      </c>
      <c r="G249" s="248" t="s">
        <v>152</v>
      </c>
      <c r="H249" s="249">
        <v>11.802</v>
      </c>
      <c r="I249" s="158"/>
      <c r="J249" s="159">
        <f>ROUND(I249*H249,2)</f>
        <v>0</v>
      </c>
      <c r="K249" s="245" t="s">
        <v>179</v>
      </c>
      <c r="L249" s="34"/>
      <c r="M249" s="160" t="s">
        <v>1</v>
      </c>
      <c r="N249" s="161" t="s">
        <v>42</v>
      </c>
      <c r="O249" s="59"/>
      <c r="P249" s="162">
        <f>O249*H249</f>
        <v>0</v>
      </c>
      <c r="Q249" s="162">
        <v>0</v>
      </c>
      <c r="R249" s="162">
        <f>Q249*H249</f>
        <v>0</v>
      </c>
      <c r="S249" s="162">
        <v>1.5</v>
      </c>
      <c r="T249" s="163">
        <f>S249*H249</f>
        <v>17.702999999999999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4" t="s">
        <v>140</v>
      </c>
      <c r="AT249" s="164" t="s">
        <v>136</v>
      </c>
      <c r="AU249" s="164" t="s">
        <v>87</v>
      </c>
      <c r="AY249" s="18" t="s">
        <v>134</v>
      </c>
      <c r="BE249" s="165">
        <f>IF(N249="základní",J249,0)</f>
        <v>0</v>
      </c>
      <c r="BF249" s="165">
        <f>IF(N249="snížená",J249,0)</f>
        <v>0</v>
      </c>
      <c r="BG249" s="165">
        <f>IF(N249="zákl. přenesená",J249,0)</f>
        <v>0</v>
      </c>
      <c r="BH249" s="165">
        <f>IF(N249="sníž. přenesená",J249,0)</f>
        <v>0</v>
      </c>
      <c r="BI249" s="165">
        <f>IF(N249="nulová",J249,0)</f>
        <v>0</v>
      </c>
      <c r="BJ249" s="18" t="s">
        <v>85</v>
      </c>
      <c r="BK249" s="165">
        <f>ROUND(I249*H249,2)</f>
        <v>0</v>
      </c>
      <c r="BL249" s="18" t="s">
        <v>140</v>
      </c>
      <c r="BM249" s="164" t="s">
        <v>327</v>
      </c>
    </row>
    <row r="250" spans="1:65" s="13" customFormat="1" ht="11.25">
      <c r="B250" s="166"/>
      <c r="C250" s="250"/>
      <c r="D250" s="251" t="s">
        <v>142</v>
      </c>
      <c r="E250" s="252" t="s">
        <v>1</v>
      </c>
      <c r="F250" s="253" t="s">
        <v>328</v>
      </c>
      <c r="G250" s="250"/>
      <c r="H250" s="252" t="s">
        <v>1</v>
      </c>
      <c r="I250" s="168"/>
      <c r="L250" s="166"/>
      <c r="M250" s="169"/>
      <c r="N250" s="170"/>
      <c r="O250" s="170"/>
      <c r="P250" s="170"/>
      <c r="Q250" s="170"/>
      <c r="R250" s="170"/>
      <c r="S250" s="170"/>
      <c r="T250" s="171"/>
      <c r="AT250" s="167" t="s">
        <v>142</v>
      </c>
      <c r="AU250" s="167" t="s">
        <v>87</v>
      </c>
      <c r="AV250" s="13" t="s">
        <v>85</v>
      </c>
      <c r="AW250" s="13" t="s">
        <v>33</v>
      </c>
      <c r="AX250" s="13" t="s">
        <v>77</v>
      </c>
      <c r="AY250" s="167" t="s">
        <v>134</v>
      </c>
    </row>
    <row r="251" spans="1:65" s="14" customFormat="1" ht="11.25">
      <c r="B251" s="172"/>
      <c r="C251" s="254"/>
      <c r="D251" s="251" t="s">
        <v>142</v>
      </c>
      <c r="E251" s="255" t="s">
        <v>1</v>
      </c>
      <c r="F251" s="256" t="s">
        <v>329</v>
      </c>
      <c r="G251" s="254"/>
      <c r="H251" s="257">
        <v>5.9779999999999998</v>
      </c>
      <c r="I251" s="174"/>
      <c r="L251" s="172"/>
      <c r="M251" s="175"/>
      <c r="N251" s="176"/>
      <c r="O251" s="176"/>
      <c r="P251" s="176"/>
      <c r="Q251" s="176"/>
      <c r="R251" s="176"/>
      <c r="S251" s="176"/>
      <c r="T251" s="177"/>
      <c r="AT251" s="173" t="s">
        <v>142</v>
      </c>
      <c r="AU251" s="173" t="s">
        <v>87</v>
      </c>
      <c r="AV251" s="14" t="s">
        <v>87</v>
      </c>
      <c r="AW251" s="14" t="s">
        <v>33</v>
      </c>
      <c r="AX251" s="14" t="s">
        <v>77</v>
      </c>
      <c r="AY251" s="173" t="s">
        <v>134</v>
      </c>
    </row>
    <row r="252" spans="1:65" s="14" customFormat="1" ht="11.25">
      <c r="B252" s="172"/>
      <c r="C252" s="254"/>
      <c r="D252" s="251" t="s">
        <v>142</v>
      </c>
      <c r="E252" s="255" t="s">
        <v>1</v>
      </c>
      <c r="F252" s="256" t="s">
        <v>330</v>
      </c>
      <c r="G252" s="254"/>
      <c r="H252" s="257">
        <v>5.8239999999999998</v>
      </c>
      <c r="I252" s="174"/>
      <c r="L252" s="172"/>
      <c r="M252" s="175"/>
      <c r="N252" s="176"/>
      <c r="O252" s="176"/>
      <c r="P252" s="176"/>
      <c r="Q252" s="176"/>
      <c r="R252" s="176"/>
      <c r="S252" s="176"/>
      <c r="T252" s="177"/>
      <c r="AT252" s="173" t="s">
        <v>142</v>
      </c>
      <c r="AU252" s="173" t="s">
        <v>87</v>
      </c>
      <c r="AV252" s="14" t="s">
        <v>87</v>
      </c>
      <c r="AW252" s="14" t="s">
        <v>33</v>
      </c>
      <c r="AX252" s="14" t="s">
        <v>77</v>
      </c>
      <c r="AY252" s="173" t="s">
        <v>134</v>
      </c>
    </row>
    <row r="253" spans="1:65" s="15" customFormat="1" ht="11.25">
      <c r="B253" s="178"/>
      <c r="C253" s="261"/>
      <c r="D253" s="251" t="s">
        <v>142</v>
      </c>
      <c r="E253" s="262" t="s">
        <v>1</v>
      </c>
      <c r="F253" s="263" t="s">
        <v>157</v>
      </c>
      <c r="G253" s="261"/>
      <c r="H253" s="264">
        <v>11.802</v>
      </c>
      <c r="I253" s="180"/>
      <c r="L253" s="178"/>
      <c r="M253" s="181"/>
      <c r="N253" s="182"/>
      <c r="O253" s="182"/>
      <c r="P253" s="182"/>
      <c r="Q253" s="182"/>
      <c r="R253" s="182"/>
      <c r="S253" s="182"/>
      <c r="T253" s="183"/>
      <c r="AT253" s="179" t="s">
        <v>142</v>
      </c>
      <c r="AU253" s="179" t="s">
        <v>87</v>
      </c>
      <c r="AV253" s="15" t="s">
        <v>140</v>
      </c>
      <c r="AW253" s="15" t="s">
        <v>33</v>
      </c>
      <c r="AX253" s="15" t="s">
        <v>85</v>
      </c>
      <c r="AY253" s="179" t="s">
        <v>134</v>
      </c>
    </row>
    <row r="254" spans="1:65" s="2" customFormat="1" ht="24" customHeight="1">
      <c r="A254" s="33"/>
      <c r="B254" s="157"/>
      <c r="C254" s="246" t="s">
        <v>331</v>
      </c>
      <c r="D254" s="246" t="s">
        <v>136</v>
      </c>
      <c r="E254" s="247" t="s">
        <v>332</v>
      </c>
      <c r="F254" s="245" t="s">
        <v>333</v>
      </c>
      <c r="G254" s="248" t="s">
        <v>178</v>
      </c>
      <c r="H254" s="249">
        <v>55.726999999999997</v>
      </c>
      <c r="I254" s="158"/>
      <c r="J254" s="159">
        <f>ROUND(I254*H254,2)</f>
        <v>0</v>
      </c>
      <c r="K254" s="245" t="s">
        <v>179</v>
      </c>
      <c r="L254" s="34"/>
      <c r="M254" s="160" t="s">
        <v>1</v>
      </c>
      <c r="N254" s="161" t="s">
        <v>42</v>
      </c>
      <c r="O254" s="59"/>
      <c r="P254" s="162">
        <f>O254*H254</f>
        <v>0</v>
      </c>
      <c r="Q254" s="162">
        <v>0</v>
      </c>
      <c r="R254" s="162">
        <f>Q254*H254</f>
        <v>0</v>
      </c>
      <c r="S254" s="162">
        <v>0</v>
      </c>
      <c r="T254" s="163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4" t="s">
        <v>140</v>
      </c>
      <c r="AT254" s="164" t="s">
        <v>136</v>
      </c>
      <c r="AU254" s="164" t="s">
        <v>87</v>
      </c>
      <c r="AY254" s="18" t="s">
        <v>134</v>
      </c>
      <c r="BE254" s="165">
        <f>IF(N254="základní",J254,0)</f>
        <v>0</v>
      </c>
      <c r="BF254" s="165">
        <f>IF(N254="snížená",J254,0)</f>
        <v>0</v>
      </c>
      <c r="BG254" s="165">
        <f>IF(N254="zákl. přenesená",J254,0)</f>
        <v>0</v>
      </c>
      <c r="BH254" s="165">
        <f>IF(N254="sníž. přenesená",J254,0)</f>
        <v>0</v>
      </c>
      <c r="BI254" s="165">
        <f>IF(N254="nulová",J254,0)</f>
        <v>0</v>
      </c>
      <c r="BJ254" s="18" t="s">
        <v>85</v>
      </c>
      <c r="BK254" s="165">
        <f>ROUND(I254*H254,2)</f>
        <v>0</v>
      </c>
      <c r="BL254" s="18" t="s">
        <v>140</v>
      </c>
      <c r="BM254" s="164" t="s">
        <v>334</v>
      </c>
    </row>
    <row r="255" spans="1:65" s="2" customFormat="1" ht="24" customHeight="1">
      <c r="A255" s="33"/>
      <c r="B255" s="157"/>
      <c r="C255" s="246" t="s">
        <v>335</v>
      </c>
      <c r="D255" s="246" t="s">
        <v>136</v>
      </c>
      <c r="E255" s="247" t="s">
        <v>336</v>
      </c>
      <c r="F255" s="245" t="s">
        <v>337</v>
      </c>
      <c r="G255" s="248" t="s">
        <v>178</v>
      </c>
      <c r="H255" s="249">
        <v>55.726999999999997</v>
      </c>
      <c r="I255" s="158"/>
      <c r="J255" s="159">
        <f>ROUND(I255*H255,2)</f>
        <v>0</v>
      </c>
      <c r="K255" s="245" t="s">
        <v>179</v>
      </c>
      <c r="L255" s="34"/>
      <c r="M255" s="160" t="s">
        <v>1</v>
      </c>
      <c r="N255" s="161" t="s">
        <v>42</v>
      </c>
      <c r="O255" s="59"/>
      <c r="P255" s="162">
        <f>O255*H255</f>
        <v>0</v>
      </c>
      <c r="Q255" s="162">
        <v>0</v>
      </c>
      <c r="R255" s="162">
        <f>Q255*H255</f>
        <v>0</v>
      </c>
      <c r="S255" s="162">
        <v>0</v>
      </c>
      <c r="T255" s="163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4" t="s">
        <v>140</v>
      </c>
      <c r="AT255" s="164" t="s">
        <v>136</v>
      </c>
      <c r="AU255" s="164" t="s">
        <v>87</v>
      </c>
      <c r="AY255" s="18" t="s">
        <v>134</v>
      </c>
      <c r="BE255" s="165">
        <f>IF(N255="základní",J255,0)</f>
        <v>0</v>
      </c>
      <c r="BF255" s="165">
        <f>IF(N255="snížená",J255,0)</f>
        <v>0</v>
      </c>
      <c r="BG255" s="165">
        <f>IF(N255="zákl. přenesená",J255,0)</f>
        <v>0</v>
      </c>
      <c r="BH255" s="165">
        <f>IF(N255="sníž. přenesená",J255,0)</f>
        <v>0</v>
      </c>
      <c r="BI255" s="165">
        <f>IF(N255="nulová",J255,0)</f>
        <v>0</v>
      </c>
      <c r="BJ255" s="18" t="s">
        <v>85</v>
      </c>
      <c r="BK255" s="165">
        <f>ROUND(I255*H255,2)</f>
        <v>0</v>
      </c>
      <c r="BL255" s="18" t="s">
        <v>140</v>
      </c>
      <c r="BM255" s="164" t="s">
        <v>338</v>
      </c>
    </row>
    <row r="256" spans="1:65" s="2" customFormat="1" ht="24" customHeight="1">
      <c r="A256" s="33"/>
      <c r="B256" s="157"/>
      <c r="C256" s="246" t="s">
        <v>339</v>
      </c>
      <c r="D256" s="246" t="s">
        <v>136</v>
      </c>
      <c r="E256" s="247" t="s">
        <v>340</v>
      </c>
      <c r="F256" s="245" t="s">
        <v>341</v>
      </c>
      <c r="G256" s="248" t="s">
        <v>178</v>
      </c>
      <c r="H256" s="249">
        <v>1671.81</v>
      </c>
      <c r="I256" s="158"/>
      <c r="J256" s="159">
        <f>ROUND(I256*H256,2)</f>
        <v>0</v>
      </c>
      <c r="K256" s="245" t="s">
        <v>179</v>
      </c>
      <c r="L256" s="34"/>
      <c r="M256" s="160" t="s">
        <v>1</v>
      </c>
      <c r="N256" s="161" t="s">
        <v>42</v>
      </c>
      <c r="O256" s="59"/>
      <c r="P256" s="162">
        <f>O256*H256</f>
        <v>0</v>
      </c>
      <c r="Q256" s="162">
        <v>0</v>
      </c>
      <c r="R256" s="162">
        <f>Q256*H256</f>
        <v>0</v>
      </c>
      <c r="S256" s="162">
        <v>0</v>
      </c>
      <c r="T256" s="163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4" t="s">
        <v>140</v>
      </c>
      <c r="AT256" s="164" t="s">
        <v>136</v>
      </c>
      <c r="AU256" s="164" t="s">
        <v>87</v>
      </c>
      <c r="AY256" s="18" t="s">
        <v>134</v>
      </c>
      <c r="BE256" s="165">
        <f>IF(N256="základní",J256,0)</f>
        <v>0</v>
      </c>
      <c r="BF256" s="165">
        <f>IF(N256="snížená",J256,0)</f>
        <v>0</v>
      </c>
      <c r="BG256" s="165">
        <f>IF(N256="zákl. přenesená",J256,0)</f>
        <v>0</v>
      </c>
      <c r="BH256" s="165">
        <f>IF(N256="sníž. přenesená",J256,0)</f>
        <v>0</v>
      </c>
      <c r="BI256" s="165">
        <f>IF(N256="nulová",J256,0)</f>
        <v>0</v>
      </c>
      <c r="BJ256" s="18" t="s">
        <v>85</v>
      </c>
      <c r="BK256" s="165">
        <f>ROUND(I256*H256,2)</f>
        <v>0</v>
      </c>
      <c r="BL256" s="18" t="s">
        <v>140</v>
      </c>
      <c r="BM256" s="164" t="s">
        <v>342</v>
      </c>
    </row>
    <row r="257" spans="1:65" s="14" customFormat="1" ht="11.25">
      <c r="B257" s="172"/>
      <c r="C257" s="254"/>
      <c r="D257" s="251" t="s">
        <v>142</v>
      </c>
      <c r="E257" s="255" t="s">
        <v>1</v>
      </c>
      <c r="F257" s="256" t="s">
        <v>343</v>
      </c>
      <c r="G257" s="254"/>
      <c r="H257" s="257">
        <v>1671.81</v>
      </c>
      <c r="I257" s="174"/>
      <c r="L257" s="172"/>
      <c r="M257" s="175"/>
      <c r="N257" s="176"/>
      <c r="O257" s="176"/>
      <c r="P257" s="176"/>
      <c r="Q257" s="176"/>
      <c r="R257" s="176"/>
      <c r="S257" s="176"/>
      <c r="T257" s="177"/>
      <c r="AT257" s="173" t="s">
        <v>142</v>
      </c>
      <c r="AU257" s="173" t="s">
        <v>87</v>
      </c>
      <c r="AV257" s="14" t="s">
        <v>87</v>
      </c>
      <c r="AW257" s="14" t="s">
        <v>33</v>
      </c>
      <c r="AX257" s="14" t="s">
        <v>85</v>
      </c>
      <c r="AY257" s="173" t="s">
        <v>134</v>
      </c>
    </row>
    <row r="258" spans="1:65" s="2" customFormat="1" ht="24" customHeight="1">
      <c r="A258" s="33"/>
      <c r="B258" s="157"/>
      <c r="C258" s="246" t="s">
        <v>344</v>
      </c>
      <c r="D258" s="246" t="s">
        <v>136</v>
      </c>
      <c r="E258" s="247" t="s">
        <v>345</v>
      </c>
      <c r="F258" s="245" t="s">
        <v>346</v>
      </c>
      <c r="G258" s="248" t="s">
        <v>178</v>
      </c>
      <c r="H258" s="249">
        <v>55.726999999999997</v>
      </c>
      <c r="I258" s="158"/>
      <c r="J258" s="159">
        <f>ROUND(I258*H258,2)</f>
        <v>0</v>
      </c>
      <c r="K258" s="245" t="s">
        <v>179</v>
      </c>
      <c r="L258" s="34"/>
      <c r="M258" s="160" t="s">
        <v>1</v>
      </c>
      <c r="N258" s="161" t="s">
        <v>42</v>
      </c>
      <c r="O258" s="59"/>
      <c r="P258" s="162">
        <f>O258*H258</f>
        <v>0</v>
      </c>
      <c r="Q258" s="162">
        <v>0</v>
      </c>
      <c r="R258" s="162">
        <f>Q258*H258</f>
        <v>0</v>
      </c>
      <c r="S258" s="162">
        <v>0</v>
      </c>
      <c r="T258" s="163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4" t="s">
        <v>140</v>
      </c>
      <c r="AT258" s="164" t="s">
        <v>136</v>
      </c>
      <c r="AU258" s="164" t="s">
        <v>87</v>
      </c>
      <c r="AY258" s="18" t="s">
        <v>134</v>
      </c>
      <c r="BE258" s="165">
        <f>IF(N258="základní",J258,0)</f>
        <v>0</v>
      </c>
      <c r="BF258" s="165">
        <f>IF(N258="snížená",J258,0)</f>
        <v>0</v>
      </c>
      <c r="BG258" s="165">
        <f>IF(N258="zákl. přenesená",J258,0)</f>
        <v>0</v>
      </c>
      <c r="BH258" s="165">
        <f>IF(N258="sníž. přenesená",J258,0)</f>
        <v>0</v>
      </c>
      <c r="BI258" s="165">
        <f>IF(N258="nulová",J258,0)</f>
        <v>0</v>
      </c>
      <c r="BJ258" s="18" t="s">
        <v>85</v>
      </c>
      <c r="BK258" s="165">
        <f>ROUND(I258*H258,2)</f>
        <v>0</v>
      </c>
      <c r="BL258" s="18" t="s">
        <v>140</v>
      </c>
      <c r="BM258" s="164" t="s">
        <v>347</v>
      </c>
    </row>
    <row r="259" spans="1:65" s="12" customFormat="1" ht="22.9" customHeight="1">
      <c r="B259" s="144"/>
      <c r="C259" s="258"/>
      <c r="D259" s="259" t="s">
        <v>76</v>
      </c>
      <c r="E259" s="260" t="s">
        <v>348</v>
      </c>
      <c r="F259" s="260" t="s">
        <v>349</v>
      </c>
      <c r="G259" s="258"/>
      <c r="H259" s="258"/>
      <c r="I259" s="147"/>
      <c r="J259" s="156">
        <f>BK259</f>
        <v>0</v>
      </c>
      <c r="L259" s="144"/>
      <c r="M259" s="149"/>
      <c r="N259" s="150"/>
      <c r="O259" s="150"/>
      <c r="P259" s="151">
        <f>P260</f>
        <v>0</v>
      </c>
      <c r="Q259" s="150"/>
      <c r="R259" s="151">
        <f>R260</f>
        <v>0</v>
      </c>
      <c r="S259" s="150"/>
      <c r="T259" s="152">
        <f>T260</f>
        <v>0</v>
      </c>
      <c r="AR259" s="145" t="s">
        <v>85</v>
      </c>
      <c r="AT259" s="153" t="s">
        <v>76</v>
      </c>
      <c r="AU259" s="153" t="s">
        <v>85</v>
      </c>
      <c r="AY259" s="145" t="s">
        <v>134</v>
      </c>
      <c r="BK259" s="154">
        <f>BK260</f>
        <v>0</v>
      </c>
    </row>
    <row r="260" spans="1:65" s="2" customFormat="1" ht="16.5" customHeight="1">
      <c r="A260" s="33"/>
      <c r="B260" s="157"/>
      <c r="C260" s="246" t="s">
        <v>350</v>
      </c>
      <c r="D260" s="246" t="s">
        <v>136</v>
      </c>
      <c r="E260" s="247" t="s">
        <v>351</v>
      </c>
      <c r="F260" s="245" t="s">
        <v>352</v>
      </c>
      <c r="G260" s="248" t="s">
        <v>178</v>
      </c>
      <c r="H260" s="249">
        <v>82.486000000000004</v>
      </c>
      <c r="I260" s="158"/>
      <c r="J260" s="159">
        <f>ROUND(I260*H260,2)</f>
        <v>0</v>
      </c>
      <c r="K260" s="245" t="s">
        <v>179</v>
      </c>
      <c r="L260" s="34"/>
      <c r="M260" s="160" t="s">
        <v>1</v>
      </c>
      <c r="N260" s="161" t="s">
        <v>42</v>
      </c>
      <c r="O260" s="59"/>
      <c r="P260" s="162">
        <f>O260*H260</f>
        <v>0</v>
      </c>
      <c r="Q260" s="162">
        <v>0</v>
      </c>
      <c r="R260" s="162">
        <f>Q260*H260</f>
        <v>0</v>
      </c>
      <c r="S260" s="162">
        <v>0</v>
      </c>
      <c r="T260" s="163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4" t="s">
        <v>140</v>
      </c>
      <c r="AT260" s="164" t="s">
        <v>136</v>
      </c>
      <c r="AU260" s="164" t="s">
        <v>87</v>
      </c>
      <c r="AY260" s="18" t="s">
        <v>134</v>
      </c>
      <c r="BE260" s="165">
        <f>IF(N260="základní",J260,0)</f>
        <v>0</v>
      </c>
      <c r="BF260" s="165">
        <f>IF(N260="snížená",J260,0)</f>
        <v>0</v>
      </c>
      <c r="BG260" s="165">
        <f>IF(N260="zákl. přenesená",J260,0)</f>
        <v>0</v>
      </c>
      <c r="BH260" s="165">
        <f>IF(N260="sníž. přenesená",J260,0)</f>
        <v>0</v>
      </c>
      <c r="BI260" s="165">
        <f>IF(N260="nulová",J260,0)</f>
        <v>0</v>
      </c>
      <c r="BJ260" s="18" t="s">
        <v>85</v>
      </c>
      <c r="BK260" s="165">
        <f>ROUND(I260*H260,2)</f>
        <v>0</v>
      </c>
      <c r="BL260" s="18" t="s">
        <v>140</v>
      </c>
      <c r="BM260" s="164" t="s">
        <v>353</v>
      </c>
    </row>
    <row r="261" spans="1:65" s="12" customFormat="1" ht="25.9" customHeight="1">
      <c r="B261" s="144"/>
      <c r="C261" s="258"/>
      <c r="D261" s="259" t="s">
        <v>76</v>
      </c>
      <c r="E261" s="274" t="s">
        <v>354</v>
      </c>
      <c r="F261" s="274" t="s">
        <v>355</v>
      </c>
      <c r="G261" s="258"/>
      <c r="H261" s="258"/>
      <c r="I261" s="147"/>
      <c r="J261" s="148">
        <f>BK261</f>
        <v>0</v>
      </c>
      <c r="L261" s="144"/>
      <c r="M261" s="149"/>
      <c r="N261" s="150"/>
      <c r="O261" s="150"/>
      <c r="P261" s="151">
        <f>P262+P276+P280+P283+P285+P297</f>
        <v>0</v>
      </c>
      <c r="Q261" s="150"/>
      <c r="R261" s="151">
        <f>R262+R276+R280+R283+R285+R297</f>
        <v>1.2104314</v>
      </c>
      <c r="S261" s="150"/>
      <c r="T261" s="152">
        <f>T262+T276+T280+T283+T285+T297</f>
        <v>0</v>
      </c>
      <c r="AR261" s="145" t="s">
        <v>87</v>
      </c>
      <c r="AT261" s="153" t="s">
        <v>76</v>
      </c>
      <c r="AU261" s="153" t="s">
        <v>77</v>
      </c>
      <c r="AY261" s="145" t="s">
        <v>134</v>
      </c>
      <c r="BK261" s="154">
        <f>BK262+BK276+BK280+BK283+BK285+BK297</f>
        <v>0</v>
      </c>
    </row>
    <row r="262" spans="1:65" s="12" customFormat="1" ht="22.9" customHeight="1">
      <c r="B262" s="144"/>
      <c r="C262" s="258"/>
      <c r="D262" s="259" t="s">
        <v>76</v>
      </c>
      <c r="E262" s="260" t="s">
        <v>356</v>
      </c>
      <c r="F262" s="260" t="s">
        <v>357</v>
      </c>
      <c r="G262" s="258"/>
      <c r="H262" s="258"/>
      <c r="I262" s="147"/>
      <c r="J262" s="156">
        <f>BK262</f>
        <v>0</v>
      </c>
      <c r="L262" s="144"/>
      <c r="M262" s="149"/>
      <c r="N262" s="150"/>
      <c r="O262" s="150"/>
      <c r="P262" s="151">
        <f>SUM(P263:P275)</f>
        <v>0</v>
      </c>
      <c r="Q262" s="150"/>
      <c r="R262" s="151">
        <f>SUM(R263:R275)</f>
        <v>0.20299819999999999</v>
      </c>
      <c r="S262" s="150"/>
      <c r="T262" s="152">
        <f>SUM(T263:T275)</f>
        <v>0</v>
      </c>
      <c r="AR262" s="145" t="s">
        <v>87</v>
      </c>
      <c r="AT262" s="153" t="s">
        <v>76</v>
      </c>
      <c r="AU262" s="153" t="s">
        <v>85</v>
      </c>
      <c r="AY262" s="145" t="s">
        <v>134</v>
      </c>
      <c r="BK262" s="154">
        <f>SUM(BK263:BK275)</f>
        <v>0</v>
      </c>
    </row>
    <row r="263" spans="1:65" s="2" customFormat="1" ht="24" customHeight="1">
      <c r="A263" s="33"/>
      <c r="B263" s="157"/>
      <c r="C263" s="246" t="s">
        <v>358</v>
      </c>
      <c r="D263" s="246" t="s">
        <v>136</v>
      </c>
      <c r="E263" s="247" t="s">
        <v>359</v>
      </c>
      <c r="F263" s="245" t="s">
        <v>360</v>
      </c>
      <c r="G263" s="248" t="s">
        <v>139</v>
      </c>
      <c r="H263" s="249">
        <v>50.378999999999998</v>
      </c>
      <c r="I263" s="158"/>
      <c r="J263" s="159">
        <f>ROUND(I263*H263,2)</f>
        <v>0</v>
      </c>
      <c r="K263" s="245" t="s">
        <v>179</v>
      </c>
      <c r="L263" s="34"/>
      <c r="M263" s="160" t="s">
        <v>1</v>
      </c>
      <c r="N263" s="161" t="s">
        <v>42</v>
      </c>
      <c r="O263" s="59"/>
      <c r="P263" s="162">
        <f>O263*H263</f>
        <v>0</v>
      </c>
      <c r="Q263" s="162">
        <v>0</v>
      </c>
      <c r="R263" s="162">
        <f>Q263*H263</f>
        <v>0</v>
      </c>
      <c r="S263" s="162">
        <v>0</v>
      </c>
      <c r="T263" s="163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4" t="s">
        <v>259</v>
      </c>
      <c r="AT263" s="164" t="s">
        <v>136</v>
      </c>
      <c r="AU263" s="164" t="s">
        <v>87</v>
      </c>
      <c r="AY263" s="18" t="s">
        <v>134</v>
      </c>
      <c r="BE263" s="165">
        <f>IF(N263="základní",J263,0)</f>
        <v>0</v>
      </c>
      <c r="BF263" s="165">
        <f>IF(N263="snížená",J263,0)</f>
        <v>0</v>
      </c>
      <c r="BG263" s="165">
        <f>IF(N263="zákl. přenesená",J263,0)</f>
        <v>0</v>
      </c>
      <c r="BH263" s="165">
        <f>IF(N263="sníž. přenesená",J263,0)</f>
        <v>0</v>
      </c>
      <c r="BI263" s="165">
        <f>IF(N263="nulová",J263,0)</f>
        <v>0</v>
      </c>
      <c r="BJ263" s="18" t="s">
        <v>85</v>
      </c>
      <c r="BK263" s="165">
        <f>ROUND(I263*H263,2)</f>
        <v>0</v>
      </c>
      <c r="BL263" s="18" t="s">
        <v>259</v>
      </c>
      <c r="BM263" s="164" t="s">
        <v>361</v>
      </c>
    </row>
    <row r="264" spans="1:65" s="14" customFormat="1" ht="11.25">
      <c r="B264" s="172"/>
      <c r="C264" s="254"/>
      <c r="D264" s="251" t="s">
        <v>142</v>
      </c>
      <c r="E264" s="255" t="s">
        <v>1</v>
      </c>
      <c r="F264" s="256" t="s">
        <v>362</v>
      </c>
      <c r="G264" s="254"/>
      <c r="H264" s="257">
        <v>50.378999999999998</v>
      </c>
      <c r="I264" s="174"/>
      <c r="L264" s="172"/>
      <c r="M264" s="175"/>
      <c r="N264" s="176"/>
      <c r="O264" s="176"/>
      <c r="P264" s="176"/>
      <c r="Q264" s="176"/>
      <c r="R264" s="176"/>
      <c r="S264" s="176"/>
      <c r="T264" s="177"/>
      <c r="AT264" s="173" t="s">
        <v>142</v>
      </c>
      <c r="AU264" s="173" t="s">
        <v>87</v>
      </c>
      <c r="AV264" s="14" t="s">
        <v>87</v>
      </c>
      <c r="AW264" s="14" t="s">
        <v>33</v>
      </c>
      <c r="AX264" s="14" t="s">
        <v>85</v>
      </c>
      <c r="AY264" s="173" t="s">
        <v>134</v>
      </c>
    </row>
    <row r="265" spans="1:65" s="2" customFormat="1" ht="16.5" customHeight="1">
      <c r="A265" s="33"/>
      <c r="B265" s="157"/>
      <c r="C265" s="269" t="s">
        <v>363</v>
      </c>
      <c r="D265" s="269" t="s">
        <v>231</v>
      </c>
      <c r="E265" s="270" t="s">
        <v>364</v>
      </c>
      <c r="F265" s="271" t="s">
        <v>365</v>
      </c>
      <c r="G265" s="272" t="s">
        <v>366</v>
      </c>
      <c r="H265" s="273">
        <v>151.137</v>
      </c>
      <c r="I265" s="190"/>
      <c r="J265" s="191">
        <f>ROUND(I265*H265,2)</f>
        <v>0</v>
      </c>
      <c r="K265" s="245" t="s">
        <v>179</v>
      </c>
      <c r="L265" s="192"/>
      <c r="M265" s="193" t="s">
        <v>1</v>
      </c>
      <c r="N265" s="194" t="s">
        <v>42</v>
      </c>
      <c r="O265" s="59"/>
      <c r="P265" s="162">
        <f>O265*H265</f>
        <v>0</v>
      </c>
      <c r="Q265" s="162">
        <v>1E-3</v>
      </c>
      <c r="R265" s="162">
        <f>Q265*H265</f>
        <v>0.15113699999999999</v>
      </c>
      <c r="S265" s="162">
        <v>0</v>
      </c>
      <c r="T265" s="163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4" t="s">
        <v>339</v>
      </c>
      <c r="AT265" s="164" t="s">
        <v>231</v>
      </c>
      <c r="AU265" s="164" t="s">
        <v>87</v>
      </c>
      <c r="AY265" s="18" t="s">
        <v>134</v>
      </c>
      <c r="BE265" s="165">
        <f>IF(N265="základní",J265,0)</f>
        <v>0</v>
      </c>
      <c r="BF265" s="165">
        <f>IF(N265="snížená",J265,0)</f>
        <v>0</v>
      </c>
      <c r="BG265" s="165">
        <f>IF(N265="zákl. přenesená",J265,0)</f>
        <v>0</v>
      </c>
      <c r="BH265" s="165">
        <f>IF(N265="sníž. přenesená",J265,0)</f>
        <v>0</v>
      </c>
      <c r="BI265" s="165">
        <f>IF(N265="nulová",J265,0)</f>
        <v>0</v>
      </c>
      <c r="BJ265" s="18" t="s">
        <v>85</v>
      </c>
      <c r="BK265" s="165">
        <f>ROUND(I265*H265,2)</f>
        <v>0</v>
      </c>
      <c r="BL265" s="18" t="s">
        <v>259</v>
      </c>
      <c r="BM265" s="164" t="s">
        <v>367</v>
      </c>
    </row>
    <row r="266" spans="1:65" s="14" customFormat="1" ht="11.25">
      <c r="B266" s="172"/>
      <c r="C266" s="254"/>
      <c r="D266" s="251" t="s">
        <v>142</v>
      </c>
      <c r="E266" s="255" t="s">
        <v>1</v>
      </c>
      <c r="F266" s="256" t="s">
        <v>368</v>
      </c>
      <c r="G266" s="254"/>
      <c r="H266" s="257">
        <v>50.378999999999998</v>
      </c>
      <c r="I266" s="174"/>
      <c r="L266" s="172"/>
      <c r="M266" s="175"/>
      <c r="N266" s="176"/>
      <c r="O266" s="176"/>
      <c r="P266" s="176"/>
      <c r="Q266" s="176"/>
      <c r="R266" s="176"/>
      <c r="S266" s="176"/>
      <c r="T266" s="177"/>
      <c r="AT266" s="173" t="s">
        <v>142</v>
      </c>
      <c r="AU266" s="173" t="s">
        <v>87</v>
      </c>
      <c r="AV266" s="14" t="s">
        <v>87</v>
      </c>
      <c r="AW266" s="14" t="s">
        <v>33</v>
      </c>
      <c r="AX266" s="14" t="s">
        <v>85</v>
      </c>
      <c r="AY266" s="173" t="s">
        <v>134</v>
      </c>
    </row>
    <row r="267" spans="1:65" s="14" customFormat="1" ht="11.25">
      <c r="B267" s="172"/>
      <c r="C267" s="254"/>
      <c r="D267" s="251" t="s">
        <v>142</v>
      </c>
      <c r="E267" s="254"/>
      <c r="F267" s="256" t="s">
        <v>369</v>
      </c>
      <c r="G267" s="254"/>
      <c r="H267" s="257">
        <v>151.137</v>
      </c>
      <c r="I267" s="174"/>
      <c r="L267" s="172"/>
      <c r="M267" s="175"/>
      <c r="N267" s="176"/>
      <c r="O267" s="176"/>
      <c r="P267" s="176"/>
      <c r="Q267" s="176"/>
      <c r="R267" s="176"/>
      <c r="S267" s="176"/>
      <c r="T267" s="177"/>
      <c r="AT267" s="173" t="s">
        <v>142</v>
      </c>
      <c r="AU267" s="173" t="s">
        <v>87</v>
      </c>
      <c r="AV267" s="14" t="s">
        <v>87</v>
      </c>
      <c r="AW267" s="14" t="s">
        <v>3</v>
      </c>
      <c r="AX267" s="14" t="s">
        <v>85</v>
      </c>
      <c r="AY267" s="173" t="s">
        <v>134</v>
      </c>
    </row>
    <row r="268" spans="1:65" s="2" customFormat="1" ht="24" customHeight="1">
      <c r="A268" s="33"/>
      <c r="B268" s="157"/>
      <c r="C268" s="246" t="s">
        <v>370</v>
      </c>
      <c r="D268" s="246" t="s">
        <v>136</v>
      </c>
      <c r="E268" s="247" t="s">
        <v>371</v>
      </c>
      <c r="F268" s="245" t="s">
        <v>372</v>
      </c>
      <c r="G268" s="248" t="s">
        <v>139</v>
      </c>
      <c r="H268" s="249">
        <v>9.1760000000000002</v>
      </c>
      <c r="I268" s="158"/>
      <c r="J268" s="159">
        <f>ROUND(I268*H268,2)</f>
        <v>0</v>
      </c>
      <c r="K268" s="245" t="s">
        <v>179</v>
      </c>
      <c r="L268" s="34"/>
      <c r="M268" s="160" t="s">
        <v>1</v>
      </c>
      <c r="N268" s="161" t="s">
        <v>42</v>
      </c>
      <c r="O268" s="59"/>
      <c r="P268" s="162">
        <f>O268*H268</f>
        <v>0</v>
      </c>
      <c r="Q268" s="162">
        <v>0</v>
      </c>
      <c r="R268" s="162">
        <f>Q268*H268</f>
        <v>0</v>
      </c>
      <c r="S268" s="162">
        <v>0</v>
      </c>
      <c r="T268" s="163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4" t="s">
        <v>259</v>
      </c>
      <c r="AT268" s="164" t="s">
        <v>136</v>
      </c>
      <c r="AU268" s="164" t="s">
        <v>87</v>
      </c>
      <c r="AY268" s="18" t="s">
        <v>134</v>
      </c>
      <c r="BE268" s="165">
        <f>IF(N268="základní",J268,0)</f>
        <v>0</v>
      </c>
      <c r="BF268" s="165">
        <f>IF(N268="snížená",J268,0)</f>
        <v>0</v>
      </c>
      <c r="BG268" s="165">
        <f>IF(N268="zákl. přenesená",J268,0)</f>
        <v>0</v>
      </c>
      <c r="BH268" s="165">
        <f>IF(N268="sníž. přenesená",J268,0)</f>
        <v>0</v>
      </c>
      <c r="BI268" s="165">
        <f>IF(N268="nulová",J268,0)</f>
        <v>0</v>
      </c>
      <c r="BJ268" s="18" t="s">
        <v>85</v>
      </c>
      <c r="BK268" s="165">
        <f>ROUND(I268*H268,2)</f>
        <v>0</v>
      </c>
      <c r="BL268" s="18" t="s">
        <v>259</v>
      </c>
      <c r="BM268" s="164" t="s">
        <v>373</v>
      </c>
    </row>
    <row r="269" spans="1:65" s="2" customFormat="1" ht="24" customHeight="1">
      <c r="A269" s="33"/>
      <c r="B269" s="157"/>
      <c r="C269" s="246" t="s">
        <v>374</v>
      </c>
      <c r="D269" s="246" t="s">
        <v>136</v>
      </c>
      <c r="E269" s="247" t="s">
        <v>375</v>
      </c>
      <c r="F269" s="245" t="s">
        <v>376</v>
      </c>
      <c r="G269" s="248" t="s">
        <v>139</v>
      </c>
      <c r="H269" s="249">
        <v>9.1760000000000002</v>
      </c>
      <c r="I269" s="158"/>
      <c r="J269" s="159">
        <f>ROUND(I269*H269,2)</f>
        <v>0</v>
      </c>
      <c r="K269" s="245" t="s">
        <v>179</v>
      </c>
      <c r="L269" s="34"/>
      <c r="M269" s="160" t="s">
        <v>1</v>
      </c>
      <c r="N269" s="161" t="s">
        <v>42</v>
      </c>
      <c r="O269" s="59"/>
      <c r="P269" s="162">
        <f>O269*H269</f>
        <v>0</v>
      </c>
      <c r="Q269" s="162">
        <v>4.0000000000000002E-4</v>
      </c>
      <c r="R269" s="162">
        <f>Q269*H269</f>
        <v>3.6704000000000003E-3</v>
      </c>
      <c r="S269" s="162">
        <v>0</v>
      </c>
      <c r="T269" s="163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4" t="s">
        <v>259</v>
      </c>
      <c r="AT269" s="164" t="s">
        <v>136</v>
      </c>
      <c r="AU269" s="164" t="s">
        <v>87</v>
      </c>
      <c r="AY269" s="18" t="s">
        <v>134</v>
      </c>
      <c r="BE269" s="165">
        <f>IF(N269="základní",J269,0)</f>
        <v>0</v>
      </c>
      <c r="BF269" s="165">
        <f>IF(N269="snížená",J269,0)</f>
        <v>0</v>
      </c>
      <c r="BG269" s="165">
        <f>IF(N269="zákl. přenesená",J269,0)</f>
        <v>0</v>
      </c>
      <c r="BH269" s="165">
        <f>IF(N269="sníž. přenesená",J269,0)</f>
        <v>0</v>
      </c>
      <c r="BI269" s="165">
        <f>IF(N269="nulová",J269,0)</f>
        <v>0</v>
      </c>
      <c r="BJ269" s="18" t="s">
        <v>85</v>
      </c>
      <c r="BK269" s="165">
        <f>ROUND(I269*H269,2)</f>
        <v>0</v>
      </c>
      <c r="BL269" s="18" t="s">
        <v>259</v>
      </c>
      <c r="BM269" s="164" t="s">
        <v>377</v>
      </c>
    </row>
    <row r="270" spans="1:65" s="14" customFormat="1" ht="11.25">
      <c r="B270" s="172"/>
      <c r="C270" s="254"/>
      <c r="D270" s="251" t="s">
        <v>142</v>
      </c>
      <c r="E270" s="255" t="s">
        <v>1</v>
      </c>
      <c r="F270" s="256" t="s">
        <v>378</v>
      </c>
      <c r="G270" s="254"/>
      <c r="H270" s="257">
        <v>9.1760000000000002</v>
      </c>
      <c r="I270" s="174"/>
      <c r="L270" s="172"/>
      <c r="M270" s="175"/>
      <c r="N270" s="176"/>
      <c r="O270" s="176"/>
      <c r="P270" s="176"/>
      <c r="Q270" s="176"/>
      <c r="R270" s="176"/>
      <c r="S270" s="176"/>
      <c r="T270" s="177"/>
      <c r="AT270" s="173" t="s">
        <v>142</v>
      </c>
      <c r="AU270" s="173" t="s">
        <v>87</v>
      </c>
      <c r="AV270" s="14" t="s">
        <v>87</v>
      </c>
      <c r="AW270" s="14" t="s">
        <v>33</v>
      </c>
      <c r="AX270" s="14" t="s">
        <v>85</v>
      </c>
      <c r="AY270" s="173" t="s">
        <v>134</v>
      </c>
    </row>
    <row r="271" spans="1:65" s="2" customFormat="1" ht="16.5" customHeight="1">
      <c r="A271" s="33"/>
      <c r="B271" s="157"/>
      <c r="C271" s="269" t="s">
        <v>379</v>
      </c>
      <c r="D271" s="269" t="s">
        <v>231</v>
      </c>
      <c r="E271" s="270" t="s">
        <v>380</v>
      </c>
      <c r="F271" s="271" t="s">
        <v>381</v>
      </c>
      <c r="G271" s="272" t="s">
        <v>139</v>
      </c>
      <c r="H271" s="273">
        <v>10.552</v>
      </c>
      <c r="I271" s="190"/>
      <c r="J271" s="191">
        <f>ROUND(I271*H271,2)</f>
        <v>0</v>
      </c>
      <c r="K271" s="245" t="s">
        <v>179</v>
      </c>
      <c r="L271" s="192"/>
      <c r="M271" s="193" t="s">
        <v>1</v>
      </c>
      <c r="N271" s="194" t="s">
        <v>42</v>
      </c>
      <c r="O271" s="59"/>
      <c r="P271" s="162">
        <f>O271*H271</f>
        <v>0</v>
      </c>
      <c r="Q271" s="162">
        <v>3.8800000000000002E-3</v>
      </c>
      <c r="R271" s="162">
        <f>Q271*H271</f>
        <v>4.0941760000000001E-2</v>
      </c>
      <c r="S271" s="162">
        <v>0</v>
      </c>
      <c r="T271" s="163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4" t="s">
        <v>339</v>
      </c>
      <c r="AT271" s="164" t="s">
        <v>231</v>
      </c>
      <c r="AU271" s="164" t="s">
        <v>87</v>
      </c>
      <c r="AY271" s="18" t="s">
        <v>134</v>
      </c>
      <c r="BE271" s="165">
        <f>IF(N271="základní",J271,0)</f>
        <v>0</v>
      </c>
      <c r="BF271" s="165">
        <f>IF(N271="snížená",J271,0)</f>
        <v>0</v>
      </c>
      <c r="BG271" s="165">
        <f>IF(N271="zákl. přenesená",J271,0)</f>
        <v>0</v>
      </c>
      <c r="BH271" s="165">
        <f>IF(N271="sníž. přenesená",J271,0)</f>
        <v>0</v>
      </c>
      <c r="BI271" s="165">
        <f>IF(N271="nulová",J271,0)</f>
        <v>0</v>
      </c>
      <c r="BJ271" s="18" t="s">
        <v>85</v>
      </c>
      <c r="BK271" s="165">
        <f>ROUND(I271*H271,2)</f>
        <v>0</v>
      </c>
      <c r="BL271" s="18" t="s">
        <v>259</v>
      </c>
      <c r="BM271" s="164" t="s">
        <v>382</v>
      </c>
    </row>
    <row r="272" spans="1:65" s="14" customFormat="1" ht="11.25">
      <c r="B272" s="172"/>
      <c r="C272" s="254"/>
      <c r="D272" s="251" t="s">
        <v>142</v>
      </c>
      <c r="E272" s="254"/>
      <c r="F272" s="256" t="s">
        <v>383</v>
      </c>
      <c r="G272" s="254"/>
      <c r="H272" s="257">
        <v>10.552</v>
      </c>
      <c r="I272" s="174"/>
      <c r="L272" s="172"/>
      <c r="M272" s="175"/>
      <c r="N272" s="176"/>
      <c r="O272" s="176"/>
      <c r="P272" s="176"/>
      <c r="Q272" s="176"/>
      <c r="R272" s="176"/>
      <c r="S272" s="176"/>
      <c r="T272" s="177"/>
      <c r="AT272" s="173" t="s">
        <v>142</v>
      </c>
      <c r="AU272" s="173" t="s">
        <v>87</v>
      </c>
      <c r="AV272" s="14" t="s">
        <v>87</v>
      </c>
      <c r="AW272" s="14" t="s">
        <v>3</v>
      </c>
      <c r="AX272" s="14" t="s">
        <v>85</v>
      </c>
      <c r="AY272" s="173" t="s">
        <v>134</v>
      </c>
    </row>
    <row r="273" spans="1:65" s="2" customFormat="1" ht="24" customHeight="1">
      <c r="A273" s="33"/>
      <c r="B273" s="157"/>
      <c r="C273" s="246" t="s">
        <v>384</v>
      </c>
      <c r="D273" s="246" t="s">
        <v>136</v>
      </c>
      <c r="E273" s="247" t="s">
        <v>385</v>
      </c>
      <c r="F273" s="245" t="s">
        <v>386</v>
      </c>
      <c r="G273" s="248" t="s">
        <v>139</v>
      </c>
      <c r="H273" s="249">
        <v>9.1760000000000002</v>
      </c>
      <c r="I273" s="158"/>
      <c r="J273" s="159">
        <f>ROUND(I273*H273,2)</f>
        <v>0</v>
      </c>
      <c r="K273" s="245" t="s">
        <v>179</v>
      </c>
      <c r="L273" s="34"/>
      <c r="M273" s="160" t="s">
        <v>1</v>
      </c>
      <c r="N273" s="161" t="s">
        <v>42</v>
      </c>
      <c r="O273" s="59"/>
      <c r="P273" s="162">
        <f>O273*H273</f>
        <v>0</v>
      </c>
      <c r="Q273" s="162">
        <v>7.9000000000000001E-4</v>
      </c>
      <c r="R273" s="162">
        <f>Q273*H273</f>
        <v>7.24904E-3</v>
      </c>
      <c r="S273" s="162">
        <v>0</v>
      </c>
      <c r="T273" s="163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4" t="s">
        <v>259</v>
      </c>
      <c r="AT273" s="164" t="s">
        <v>136</v>
      </c>
      <c r="AU273" s="164" t="s">
        <v>87</v>
      </c>
      <c r="AY273" s="18" t="s">
        <v>134</v>
      </c>
      <c r="BE273" s="165">
        <f>IF(N273="základní",J273,0)</f>
        <v>0</v>
      </c>
      <c r="BF273" s="165">
        <f>IF(N273="snížená",J273,0)</f>
        <v>0</v>
      </c>
      <c r="BG273" s="165">
        <f>IF(N273="zákl. přenesená",J273,0)</f>
        <v>0</v>
      </c>
      <c r="BH273" s="165">
        <f>IF(N273="sníž. přenesená",J273,0)</f>
        <v>0</v>
      </c>
      <c r="BI273" s="165">
        <f>IF(N273="nulová",J273,0)</f>
        <v>0</v>
      </c>
      <c r="BJ273" s="18" t="s">
        <v>85</v>
      </c>
      <c r="BK273" s="165">
        <f>ROUND(I273*H273,2)</f>
        <v>0</v>
      </c>
      <c r="BL273" s="18" t="s">
        <v>259</v>
      </c>
      <c r="BM273" s="164" t="s">
        <v>387</v>
      </c>
    </row>
    <row r="274" spans="1:65" s="14" customFormat="1" ht="11.25">
      <c r="B274" s="172"/>
      <c r="C274" s="254"/>
      <c r="D274" s="251" t="s">
        <v>142</v>
      </c>
      <c r="E274" s="255" t="s">
        <v>1</v>
      </c>
      <c r="F274" s="256" t="s">
        <v>378</v>
      </c>
      <c r="G274" s="254"/>
      <c r="H274" s="257">
        <v>9.1760000000000002</v>
      </c>
      <c r="I274" s="174"/>
      <c r="L274" s="172"/>
      <c r="M274" s="175"/>
      <c r="N274" s="176"/>
      <c r="O274" s="176"/>
      <c r="P274" s="176"/>
      <c r="Q274" s="176"/>
      <c r="R274" s="176"/>
      <c r="S274" s="176"/>
      <c r="T274" s="177"/>
      <c r="AT274" s="173" t="s">
        <v>142</v>
      </c>
      <c r="AU274" s="173" t="s">
        <v>87</v>
      </c>
      <c r="AV274" s="14" t="s">
        <v>87</v>
      </c>
      <c r="AW274" s="14" t="s">
        <v>33</v>
      </c>
      <c r="AX274" s="14" t="s">
        <v>85</v>
      </c>
      <c r="AY274" s="173" t="s">
        <v>134</v>
      </c>
    </row>
    <row r="275" spans="1:65" s="2" customFormat="1" ht="24" customHeight="1">
      <c r="A275" s="33"/>
      <c r="B275" s="157"/>
      <c r="C275" s="246" t="s">
        <v>388</v>
      </c>
      <c r="D275" s="246" t="s">
        <v>136</v>
      </c>
      <c r="E275" s="247" t="s">
        <v>389</v>
      </c>
      <c r="F275" s="245" t="s">
        <v>390</v>
      </c>
      <c r="G275" s="248" t="s">
        <v>391</v>
      </c>
      <c r="H275" s="195"/>
      <c r="I275" s="158"/>
      <c r="J275" s="159">
        <f>ROUND(I275*H275,2)</f>
        <v>0</v>
      </c>
      <c r="K275" s="245" t="s">
        <v>179</v>
      </c>
      <c r="L275" s="34"/>
      <c r="M275" s="160" t="s">
        <v>1</v>
      </c>
      <c r="N275" s="161" t="s">
        <v>42</v>
      </c>
      <c r="O275" s="59"/>
      <c r="P275" s="162">
        <f>O275*H275</f>
        <v>0</v>
      </c>
      <c r="Q275" s="162">
        <v>0</v>
      </c>
      <c r="R275" s="162">
        <f>Q275*H275</f>
        <v>0</v>
      </c>
      <c r="S275" s="162">
        <v>0</v>
      </c>
      <c r="T275" s="163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4" t="s">
        <v>259</v>
      </c>
      <c r="AT275" s="164" t="s">
        <v>136</v>
      </c>
      <c r="AU275" s="164" t="s">
        <v>87</v>
      </c>
      <c r="AY275" s="18" t="s">
        <v>134</v>
      </c>
      <c r="BE275" s="165">
        <f>IF(N275="základní",J275,0)</f>
        <v>0</v>
      </c>
      <c r="BF275" s="165">
        <f>IF(N275="snížená",J275,0)</f>
        <v>0</v>
      </c>
      <c r="BG275" s="165">
        <f>IF(N275="zákl. přenesená",J275,0)</f>
        <v>0</v>
      </c>
      <c r="BH275" s="165">
        <f>IF(N275="sníž. přenesená",J275,0)</f>
        <v>0</v>
      </c>
      <c r="BI275" s="165">
        <f>IF(N275="nulová",J275,0)</f>
        <v>0</v>
      </c>
      <c r="BJ275" s="18" t="s">
        <v>85</v>
      </c>
      <c r="BK275" s="165">
        <f>ROUND(I275*H275,2)</f>
        <v>0</v>
      </c>
      <c r="BL275" s="18" t="s">
        <v>259</v>
      </c>
      <c r="BM275" s="164" t="s">
        <v>392</v>
      </c>
    </row>
    <row r="276" spans="1:65" s="12" customFormat="1" ht="22.9" customHeight="1">
      <c r="B276" s="144"/>
      <c r="C276" s="258"/>
      <c r="D276" s="259" t="s">
        <v>76</v>
      </c>
      <c r="E276" s="260" t="s">
        <v>393</v>
      </c>
      <c r="F276" s="260" t="s">
        <v>394</v>
      </c>
      <c r="G276" s="258"/>
      <c r="H276" s="258"/>
      <c r="I276" s="147"/>
      <c r="J276" s="156">
        <f>BK276</f>
        <v>0</v>
      </c>
      <c r="L276" s="144"/>
      <c r="M276" s="149"/>
      <c r="N276" s="150"/>
      <c r="O276" s="150"/>
      <c r="P276" s="151">
        <f>SUM(P277:P279)</f>
        <v>0</v>
      </c>
      <c r="Q276" s="150"/>
      <c r="R276" s="151">
        <f>SUM(R277:R279)</f>
        <v>0</v>
      </c>
      <c r="S276" s="150"/>
      <c r="T276" s="152">
        <f>SUM(T277:T279)</f>
        <v>0</v>
      </c>
      <c r="AR276" s="145" t="s">
        <v>87</v>
      </c>
      <c r="AT276" s="153" t="s">
        <v>76</v>
      </c>
      <c r="AU276" s="153" t="s">
        <v>85</v>
      </c>
      <c r="AY276" s="145" t="s">
        <v>134</v>
      </c>
      <c r="BK276" s="154">
        <f>SUM(BK277:BK279)</f>
        <v>0</v>
      </c>
    </row>
    <row r="277" spans="1:65" s="2" customFormat="1" ht="16.5" customHeight="1">
      <c r="A277" s="33"/>
      <c r="B277" s="157"/>
      <c r="C277" s="246" t="s">
        <v>395</v>
      </c>
      <c r="D277" s="246" t="s">
        <v>136</v>
      </c>
      <c r="E277" s="247" t="s">
        <v>396</v>
      </c>
      <c r="F277" s="245" t="s">
        <v>397</v>
      </c>
      <c r="G277" s="248" t="s">
        <v>173</v>
      </c>
      <c r="H277" s="249">
        <v>4</v>
      </c>
      <c r="I277" s="158"/>
      <c r="J277" s="159">
        <f>ROUND(I277*H277,2)</f>
        <v>0</v>
      </c>
      <c r="K277" s="245" t="s">
        <v>179</v>
      </c>
      <c r="L277" s="34"/>
      <c r="M277" s="160" t="s">
        <v>1</v>
      </c>
      <c r="N277" s="161" t="s">
        <v>42</v>
      </c>
      <c r="O277" s="59"/>
      <c r="P277" s="162">
        <f>O277*H277</f>
        <v>0</v>
      </c>
      <c r="Q277" s="162">
        <v>0</v>
      </c>
      <c r="R277" s="162">
        <f>Q277*H277</f>
        <v>0</v>
      </c>
      <c r="S277" s="162">
        <v>0</v>
      </c>
      <c r="T277" s="163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4" t="s">
        <v>259</v>
      </c>
      <c r="AT277" s="164" t="s">
        <v>136</v>
      </c>
      <c r="AU277" s="164" t="s">
        <v>87</v>
      </c>
      <c r="AY277" s="18" t="s">
        <v>134</v>
      </c>
      <c r="BE277" s="165">
        <f>IF(N277="základní",J277,0)</f>
        <v>0</v>
      </c>
      <c r="BF277" s="165">
        <f>IF(N277="snížená",J277,0)</f>
        <v>0</v>
      </c>
      <c r="BG277" s="165">
        <f>IF(N277="zákl. přenesená",J277,0)</f>
        <v>0</v>
      </c>
      <c r="BH277" s="165">
        <f>IF(N277="sníž. přenesená",J277,0)</f>
        <v>0</v>
      </c>
      <c r="BI277" s="165">
        <f>IF(N277="nulová",J277,0)</f>
        <v>0</v>
      </c>
      <c r="BJ277" s="18" t="s">
        <v>85</v>
      </c>
      <c r="BK277" s="165">
        <f>ROUND(I277*H277,2)</f>
        <v>0</v>
      </c>
      <c r="BL277" s="18" t="s">
        <v>259</v>
      </c>
      <c r="BM277" s="164" t="s">
        <v>398</v>
      </c>
    </row>
    <row r="278" spans="1:65" s="2" customFormat="1" ht="16.5" customHeight="1">
      <c r="A278" s="33"/>
      <c r="B278" s="157"/>
      <c r="C278" s="246" t="s">
        <v>399</v>
      </c>
      <c r="D278" s="246" t="s">
        <v>136</v>
      </c>
      <c r="E278" s="247" t="s">
        <v>400</v>
      </c>
      <c r="F278" s="245" t="s">
        <v>401</v>
      </c>
      <c r="G278" s="248" t="s">
        <v>173</v>
      </c>
      <c r="H278" s="249">
        <v>4</v>
      </c>
      <c r="I278" s="158"/>
      <c r="J278" s="159">
        <f>ROUND(I278*H278,2)</f>
        <v>0</v>
      </c>
      <c r="K278" s="245" t="s">
        <v>179</v>
      </c>
      <c r="L278" s="34"/>
      <c r="M278" s="160" t="s">
        <v>1</v>
      </c>
      <c r="N278" s="161" t="s">
        <v>42</v>
      </c>
      <c r="O278" s="59"/>
      <c r="P278" s="162">
        <f>O278*H278</f>
        <v>0</v>
      </c>
      <c r="Q278" s="162">
        <v>0</v>
      </c>
      <c r="R278" s="162">
        <f>Q278*H278</f>
        <v>0</v>
      </c>
      <c r="S278" s="162">
        <v>0</v>
      </c>
      <c r="T278" s="163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4" t="s">
        <v>259</v>
      </c>
      <c r="AT278" s="164" t="s">
        <v>136</v>
      </c>
      <c r="AU278" s="164" t="s">
        <v>87</v>
      </c>
      <c r="AY278" s="18" t="s">
        <v>134</v>
      </c>
      <c r="BE278" s="165">
        <f>IF(N278="základní",J278,0)</f>
        <v>0</v>
      </c>
      <c r="BF278" s="165">
        <f>IF(N278="snížená",J278,0)</f>
        <v>0</v>
      </c>
      <c r="BG278" s="165">
        <f>IF(N278="zákl. přenesená",J278,0)</f>
        <v>0</v>
      </c>
      <c r="BH278" s="165">
        <f>IF(N278="sníž. přenesená",J278,0)</f>
        <v>0</v>
      </c>
      <c r="BI278" s="165">
        <f>IF(N278="nulová",J278,0)</f>
        <v>0</v>
      </c>
      <c r="BJ278" s="18" t="s">
        <v>85</v>
      </c>
      <c r="BK278" s="165">
        <f>ROUND(I278*H278,2)</f>
        <v>0</v>
      </c>
      <c r="BL278" s="18" t="s">
        <v>259</v>
      </c>
      <c r="BM278" s="164" t="s">
        <v>402</v>
      </c>
    </row>
    <row r="279" spans="1:65" s="2" customFormat="1" ht="16.5" customHeight="1">
      <c r="A279" s="33"/>
      <c r="B279" s="157"/>
      <c r="C279" s="246" t="s">
        <v>403</v>
      </c>
      <c r="D279" s="246" t="s">
        <v>136</v>
      </c>
      <c r="E279" s="247" t="s">
        <v>404</v>
      </c>
      <c r="F279" s="245" t="s">
        <v>405</v>
      </c>
      <c r="G279" s="248" t="s">
        <v>242</v>
      </c>
      <c r="H279" s="249">
        <v>1</v>
      </c>
      <c r="I279" s="158"/>
      <c r="J279" s="159">
        <f>ROUND(I279*H279,2)</f>
        <v>0</v>
      </c>
      <c r="K279" s="245" t="s">
        <v>179</v>
      </c>
      <c r="L279" s="34"/>
      <c r="M279" s="160" t="s">
        <v>1</v>
      </c>
      <c r="N279" s="161" t="s">
        <v>42</v>
      </c>
      <c r="O279" s="59"/>
      <c r="P279" s="162">
        <f>O279*H279</f>
        <v>0</v>
      </c>
      <c r="Q279" s="162">
        <v>0</v>
      </c>
      <c r="R279" s="162">
        <f>Q279*H279</f>
        <v>0</v>
      </c>
      <c r="S279" s="162">
        <v>0</v>
      </c>
      <c r="T279" s="163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4" t="s">
        <v>259</v>
      </c>
      <c r="AT279" s="164" t="s">
        <v>136</v>
      </c>
      <c r="AU279" s="164" t="s">
        <v>87</v>
      </c>
      <c r="AY279" s="18" t="s">
        <v>134</v>
      </c>
      <c r="BE279" s="165">
        <f>IF(N279="základní",J279,0)</f>
        <v>0</v>
      </c>
      <c r="BF279" s="165">
        <f>IF(N279="snížená",J279,0)</f>
        <v>0</v>
      </c>
      <c r="BG279" s="165">
        <f>IF(N279="zákl. přenesená",J279,0)</f>
        <v>0</v>
      </c>
      <c r="BH279" s="165">
        <f>IF(N279="sníž. přenesená",J279,0)</f>
        <v>0</v>
      </c>
      <c r="BI279" s="165">
        <f>IF(N279="nulová",J279,0)</f>
        <v>0</v>
      </c>
      <c r="BJ279" s="18" t="s">
        <v>85</v>
      </c>
      <c r="BK279" s="165">
        <f>ROUND(I279*H279,2)</f>
        <v>0</v>
      </c>
      <c r="BL279" s="18" t="s">
        <v>259</v>
      </c>
      <c r="BM279" s="164" t="s">
        <v>406</v>
      </c>
    </row>
    <row r="280" spans="1:65" s="12" customFormat="1" ht="22.9" customHeight="1">
      <c r="B280" s="144"/>
      <c r="C280" s="258"/>
      <c r="D280" s="259" t="s">
        <v>76</v>
      </c>
      <c r="E280" s="260" t="s">
        <v>407</v>
      </c>
      <c r="F280" s="260" t="s">
        <v>408</v>
      </c>
      <c r="G280" s="258"/>
      <c r="H280" s="258"/>
      <c r="I280" s="147"/>
      <c r="J280" s="156">
        <f>BK280</f>
        <v>0</v>
      </c>
      <c r="L280" s="144"/>
      <c r="M280" s="149"/>
      <c r="N280" s="150"/>
      <c r="O280" s="150"/>
      <c r="P280" s="151">
        <f>SUM(P281:P282)</f>
        <v>0</v>
      </c>
      <c r="Q280" s="150"/>
      <c r="R280" s="151">
        <f>SUM(R281:R282)</f>
        <v>0.63823200000000002</v>
      </c>
      <c r="S280" s="150"/>
      <c r="T280" s="152">
        <f>SUM(T281:T282)</f>
        <v>0</v>
      </c>
      <c r="AR280" s="145" t="s">
        <v>87</v>
      </c>
      <c r="AT280" s="153" t="s">
        <v>76</v>
      </c>
      <c r="AU280" s="153" t="s">
        <v>85</v>
      </c>
      <c r="AY280" s="145" t="s">
        <v>134</v>
      </c>
      <c r="BK280" s="154">
        <f>SUM(BK281:BK282)</f>
        <v>0</v>
      </c>
    </row>
    <row r="281" spans="1:65" s="2" customFormat="1" ht="24" customHeight="1">
      <c r="A281" s="33"/>
      <c r="B281" s="157"/>
      <c r="C281" s="246" t="s">
        <v>409</v>
      </c>
      <c r="D281" s="246" t="s">
        <v>136</v>
      </c>
      <c r="E281" s="247" t="s">
        <v>410</v>
      </c>
      <c r="F281" s="245" t="s">
        <v>411</v>
      </c>
      <c r="G281" s="248" t="s">
        <v>139</v>
      </c>
      <c r="H281" s="249">
        <v>40.6</v>
      </c>
      <c r="I281" s="158"/>
      <c r="J281" s="159">
        <f>ROUND(I281*H281,2)</f>
        <v>0</v>
      </c>
      <c r="K281" s="245" t="s">
        <v>179</v>
      </c>
      <c r="L281" s="34"/>
      <c r="M281" s="160" t="s">
        <v>1</v>
      </c>
      <c r="N281" s="161" t="s">
        <v>42</v>
      </c>
      <c r="O281" s="59"/>
      <c r="P281" s="162">
        <f>O281*H281</f>
        <v>0</v>
      </c>
      <c r="Q281" s="162">
        <v>1.5720000000000001E-2</v>
      </c>
      <c r="R281" s="162">
        <f>Q281*H281</f>
        <v>0.63823200000000002</v>
      </c>
      <c r="S281" s="162">
        <v>0</v>
      </c>
      <c r="T281" s="163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4" t="s">
        <v>259</v>
      </c>
      <c r="AT281" s="164" t="s">
        <v>136</v>
      </c>
      <c r="AU281" s="164" t="s">
        <v>87</v>
      </c>
      <c r="AY281" s="18" t="s">
        <v>134</v>
      </c>
      <c r="BE281" s="165">
        <f>IF(N281="základní",J281,0)</f>
        <v>0</v>
      </c>
      <c r="BF281" s="165">
        <f>IF(N281="snížená",J281,0)</f>
        <v>0</v>
      </c>
      <c r="BG281" s="165">
        <f>IF(N281="zákl. přenesená",J281,0)</f>
        <v>0</v>
      </c>
      <c r="BH281" s="165">
        <f>IF(N281="sníž. přenesená",J281,0)</f>
        <v>0</v>
      </c>
      <c r="BI281" s="165">
        <f>IF(N281="nulová",J281,0)</f>
        <v>0</v>
      </c>
      <c r="BJ281" s="18" t="s">
        <v>85</v>
      </c>
      <c r="BK281" s="165">
        <f>ROUND(I281*H281,2)</f>
        <v>0</v>
      </c>
      <c r="BL281" s="18" t="s">
        <v>259</v>
      </c>
      <c r="BM281" s="164" t="s">
        <v>412</v>
      </c>
    </row>
    <row r="282" spans="1:65" s="14" customFormat="1" ht="11.25">
      <c r="B282" s="172"/>
      <c r="C282" s="254"/>
      <c r="D282" s="251" t="s">
        <v>142</v>
      </c>
      <c r="E282" s="255" t="s">
        <v>1</v>
      </c>
      <c r="F282" s="256" t="s">
        <v>413</v>
      </c>
      <c r="G282" s="254"/>
      <c r="H282" s="257">
        <v>40.6</v>
      </c>
      <c r="I282" s="174"/>
      <c r="L282" s="172"/>
      <c r="M282" s="175"/>
      <c r="N282" s="176"/>
      <c r="O282" s="176"/>
      <c r="P282" s="176"/>
      <c r="Q282" s="176"/>
      <c r="R282" s="176"/>
      <c r="S282" s="176"/>
      <c r="T282" s="177"/>
      <c r="AT282" s="173" t="s">
        <v>142</v>
      </c>
      <c r="AU282" s="173" t="s">
        <v>87</v>
      </c>
      <c r="AV282" s="14" t="s">
        <v>87</v>
      </c>
      <c r="AW282" s="14" t="s">
        <v>33</v>
      </c>
      <c r="AX282" s="14" t="s">
        <v>85</v>
      </c>
      <c r="AY282" s="173" t="s">
        <v>134</v>
      </c>
    </row>
    <row r="283" spans="1:65" s="12" customFormat="1" ht="22.9" customHeight="1">
      <c r="B283" s="144"/>
      <c r="C283" s="258"/>
      <c r="D283" s="259" t="s">
        <v>76</v>
      </c>
      <c r="E283" s="260" t="s">
        <v>414</v>
      </c>
      <c r="F283" s="260" t="s">
        <v>415</v>
      </c>
      <c r="G283" s="258"/>
      <c r="H283" s="258"/>
      <c r="I283" s="147"/>
      <c r="J283" s="156">
        <f>BK283</f>
        <v>0</v>
      </c>
      <c r="L283" s="144"/>
      <c r="M283" s="149"/>
      <c r="N283" s="150"/>
      <c r="O283" s="150"/>
      <c r="P283" s="151">
        <f>P284</f>
        <v>0</v>
      </c>
      <c r="Q283" s="150"/>
      <c r="R283" s="151">
        <f>R284</f>
        <v>0</v>
      </c>
      <c r="S283" s="150"/>
      <c r="T283" s="152">
        <f>T284</f>
        <v>0</v>
      </c>
      <c r="AR283" s="145" t="s">
        <v>87</v>
      </c>
      <c r="AT283" s="153" t="s">
        <v>76</v>
      </c>
      <c r="AU283" s="153" t="s">
        <v>85</v>
      </c>
      <c r="AY283" s="145" t="s">
        <v>134</v>
      </c>
      <c r="BK283" s="154">
        <f>BK284</f>
        <v>0</v>
      </c>
    </row>
    <row r="284" spans="1:65" s="2" customFormat="1" ht="16.5" customHeight="1">
      <c r="A284" s="33"/>
      <c r="B284" s="157"/>
      <c r="C284" s="246" t="s">
        <v>416</v>
      </c>
      <c r="D284" s="246" t="s">
        <v>136</v>
      </c>
      <c r="E284" s="247" t="s">
        <v>417</v>
      </c>
      <c r="F284" s="245" t="s">
        <v>418</v>
      </c>
      <c r="G284" s="248" t="s">
        <v>173</v>
      </c>
      <c r="H284" s="249">
        <v>2</v>
      </c>
      <c r="I284" s="158"/>
      <c r="J284" s="159">
        <f>ROUND(I284*H284,2)</f>
        <v>0</v>
      </c>
      <c r="K284" s="245" t="s">
        <v>179</v>
      </c>
      <c r="L284" s="34"/>
      <c r="M284" s="160" t="s">
        <v>1</v>
      </c>
      <c r="N284" s="161" t="s">
        <v>42</v>
      </c>
      <c r="O284" s="59"/>
      <c r="P284" s="162">
        <f>O284*H284</f>
        <v>0</v>
      </c>
      <c r="Q284" s="162">
        <v>0</v>
      </c>
      <c r="R284" s="162">
        <f>Q284*H284</f>
        <v>0</v>
      </c>
      <c r="S284" s="162">
        <v>0</v>
      </c>
      <c r="T284" s="163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4" t="s">
        <v>259</v>
      </c>
      <c r="AT284" s="164" t="s">
        <v>136</v>
      </c>
      <c r="AU284" s="164" t="s">
        <v>87</v>
      </c>
      <c r="AY284" s="18" t="s">
        <v>134</v>
      </c>
      <c r="BE284" s="165">
        <f>IF(N284="základní",J284,0)</f>
        <v>0</v>
      </c>
      <c r="BF284" s="165">
        <f>IF(N284="snížená",J284,0)</f>
        <v>0</v>
      </c>
      <c r="BG284" s="165">
        <f>IF(N284="zákl. přenesená",J284,0)</f>
        <v>0</v>
      </c>
      <c r="BH284" s="165">
        <f>IF(N284="sníž. přenesená",J284,0)</f>
        <v>0</v>
      </c>
      <c r="BI284" s="165">
        <f>IF(N284="nulová",J284,0)</f>
        <v>0</v>
      </c>
      <c r="BJ284" s="18" t="s">
        <v>85</v>
      </c>
      <c r="BK284" s="165">
        <f>ROUND(I284*H284,2)</f>
        <v>0</v>
      </c>
      <c r="BL284" s="18" t="s">
        <v>259</v>
      </c>
      <c r="BM284" s="164" t="s">
        <v>419</v>
      </c>
    </row>
    <row r="285" spans="1:65" s="12" customFormat="1" ht="22.9" customHeight="1">
      <c r="B285" s="144"/>
      <c r="C285" s="258"/>
      <c r="D285" s="259" t="s">
        <v>76</v>
      </c>
      <c r="E285" s="260" t="s">
        <v>420</v>
      </c>
      <c r="F285" s="260" t="s">
        <v>421</v>
      </c>
      <c r="G285" s="258"/>
      <c r="H285" s="258"/>
      <c r="I285" s="147"/>
      <c r="J285" s="156">
        <f>BK285</f>
        <v>0</v>
      </c>
      <c r="L285" s="144"/>
      <c r="M285" s="149"/>
      <c r="N285" s="150"/>
      <c r="O285" s="150"/>
      <c r="P285" s="151">
        <f>SUM(P286:P296)</f>
        <v>0</v>
      </c>
      <c r="Q285" s="150"/>
      <c r="R285" s="151">
        <f>SUM(R286:R296)</f>
        <v>0.34784959999999998</v>
      </c>
      <c r="S285" s="150"/>
      <c r="T285" s="152">
        <f>SUM(T286:T296)</f>
        <v>0</v>
      </c>
      <c r="AR285" s="145" t="s">
        <v>87</v>
      </c>
      <c r="AT285" s="153" t="s">
        <v>76</v>
      </c>
      <c r="AU285" s="153" t="s">
        <v>85</v>
      </c>
      <c r="AY285" s="145" t="s">
        <v>134</v>
      </c>
      <c r="BK285" s="154">
        <f>SUM(BK286:BK296)</f>
        <v>0</v>
      </c>
    </row>
    <row r="286" spans="1:65" s="2" customFormat="1" ht="24" customHeight="1">
      <c r="A286" s="33"/>
      <c r="B286" s="157"/>
      <c r="C286" s="246" t="s">
        <v>422</v>
      </c>
      <c r="D286" s="246" t="s">
        <v>136</v>
      </c>
      <c r="E286" s="247" t="s">
        <v>423</v>
      </c>
      <c r="F286" s="245" t="s">
        <v>424</v>
      </c>
      <c r="G286" s="248" t="s">
        <v>139</v>
      </c>
      <c r="H286" s="249">
        <v>3.7</v>
      </c>
      <c r="I286" s="158"/>
      <c r="J286" s="159">
        <f>ROUND(I286*H286,2)</f>
        <v>0</v>
      </c>
      <c r="K286" s="245" t="s">
        <v>179</v>
      </c>
      <c r="L286" s="34"/>
      <c r="M286" s="160" t="s">
        <v>1</v>
      </c>
      <c r="N286" s="161" t="s">
        <v>42</v>
      </c>
      <c r="O286" s="59"/>
      <c r="P286" s="162">
        <f>O286*H286</f>
        <v>0</v>
      </c>
      <c r="Q286" s="162">
        <v>1.0999999999999999E-2</v>
      </c>
      <c r="R286" s="162">
        <f>Q286*H286</f>
        <v>4.07E-2</v>
      </c>
      <c r="S286" s="162">
        <v>0</v>
      </c>
      <c r="T286" s="163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4" t="s">
        <v>259</v>
      </c>
      <c r="AT286" s="164" t="s">
        <v>136</v>
      </c>
      <c r="AU286" s="164" t="s">
        <v>87</v>
      </c>
      <c r="AY286" s="18" t="s">
        <v>134</v>
      </c>
      <c r="BE286" s="165">
        <f>IF(N286="základní",J286,0)</f>
        <v>0</v>
      </c>
      <c r="BF286" s="165">
        <f>IF(N286="snížená",J286,0)</f>
        <v>0</v>
      </c>
      <c r="BG286" s="165">
        <f>IF(N286="zákl. přenesená",J286,0)</f>
        <v>0</v>
      </c>
      <c r="BH286" s="165">
        <f>IF(N286="sníž. přenesená",J286,0)</f>
        <v>0</v>
      </c>
      <c r="BI286" s="165">
        <f>IF(N286="nulová",J286,0)</f>
        <v>0</v>
      </c>
      <c r="BJ286" s="18" t="s">
        <v>85</v>
      </c>
      <c r="BK286" s="165">
        <f>ROUND(I286*H286,2)</f>
        <v>0</v>
      </c>
      <c r="BL286" s="18" t="s">
        <v>259</v>
      </c>
      <c r="BM286" s="164" t="s">
        <v>425</v>
      </c>
    </row>
    <row r="287" spans="1:65" s="14" customFormat="1" ht="11.25">
      <c r="B287" s="172"/>
      <c r="C287" s="254"/>
      <c r="D287" s="251" t="s">
        <v>142</v>
      </c>
      <c r="E287" s="255" t="s">
        <v>1</v>
      </c>
      <c r="F287" s="256" t="s">
        <v>426</v>
      </c>
      <c r="G287" s="254"/>
      <c r="H287" s="257">
        <v>3.7</v>
      </c>
      <c r="I287" s="174"/>
      <c r="L287" s="172"/>
      <c r="M287" s="175"/>
      <c r="N287" s="176"/>
      <c r="O287" s="176"/>
      <c r="P287" s="176"/>
      <c r="Q287" s="176"/>
      <c r="R287" s="176"/>
      <c r="S287" s="176"/>
      <c r="T287" s="177"/>
      <c r="AT287" s="173" t="s">
        <v>142</v>
      </c>
      <c r="AU287" s="173" t="s">
        <v>87</v>
      </c>
      <c r="AV287" s="14" t="s">
        <v>87</v>
      </c>
      <c r="AW287" s="14" t="s">
        <v>33</v>
      </c>
      <c r="AX287" s="14" t="s">
        <v>85</v>
      </c>
      <c r="AY287" s="173" t="s">
        <v>134</v>
      </c>
    </row>
    <row r="288" spans="1:65" s="2" customFormat="1" ht="16.5" customHeight="1">
      <c r="A288" s="33"/>
      <c r="B288" s="157"/>
      <c r="C288" s="269" t="s">
        <v>427</v>
      </c>
      <c r="D288" s="269" t="s">
        <v>231</v>
      </c>
      <c r="E288" s="270" t="s">
        <v>428</v>
      </c>
      <c r="F288" s="271" t="s">
        <v>429</v>
      </c>
      <c r="G288" s="272" t="s">
        <v>139</v>
      </c>
      <c r="H288" s="273">
        <v>4.07</v>
      </c>
      <c r="I288" s="190"/>
      <c r="J288" s="191">
        <f>ROUND(I288*H288,2)</f>
        <v>0</v>
      </c>
      <c r="K288" s="245" t="s">
        <v>179</v>
      </c>
      <c r="L288" s="192"/>
      <c r="M288" s="193" t="s">
        <v>1</v>
      </c>
      <c r="N288" s="194" t="s">
        <v>42</v>
      </c>
      <c r="O288" s="59"/>
      <c r="P288" s="162">
        <f>O288*H288</f>
        <v>0</v>
      </c>
      <c r="Q288" s="162">
        <v>5.3999999999999999E-2</v>
      </c>
      <c r="R288" s="162">
        <f>Q288*H288</f>
        <v>0.21978</v>
      </c>
      <c r="S288" s="162">
        <v>0</v>
      </c>
      <c r="T288" s="163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64" t="s">
        <v>339</v>
      </c>
      <c r="AT288" s="164" t="s">
        <v>231</v>
      </c>
      <c r="AU288" s="164" t="s">
        <v>87</v>
      </c>
      <c r="AY288" s="18" t="s">
        <v>134</v>
      </c>
      <c r="BE288" s="165">
        <f>IF(N288="základní",J288,0)</f>
        <v>0</v>
      </c>
      <c r="BF288" s="165">
        <f>IF(N288="snížená",J288,0)</f>
        <v>0</v>
      </c>
      <c r="BG288" s="165">
        <f>IF(N288="zákl. přenesená",J288,0)</f>
        <v>0</v>
      </c>
      <c r="BH288" s="165">
        <f>IF(N288="sníž. přenesená",J288,0)</f>
        <v>0</v>
      </c>
      <c r="BI288" s="165">
        <f>IF(N288="nulová",J288,0)</f>
        <v>0</v>
      </c>
      <c r="BJ288" s="18" t="s">
        <v>85</v>
      </c>
      <c r="BK288" s="165">
        <f>ROUND(I288*H288,2)</f>
        <v>0</v>
      </c>
      <c r="BL288" s="18" t="s">
        <v>259</v>
      </c>
      <c r="BM288" s="164" t="s">
        <v>430</v>
      </c>
    </row>
    <row r="289" spans="1:65" s="14" customFormat="1" ht="11.25">
      <c r="B289" s="172"/>
      <c r="C289" s="254"/>
      <c r="D289" s="251" t="s">
        <v>142</v>
      </c>
      <c r="E289" s="255" t="s">
        <v>1</v>
      </c>
      <c r="F289" s="256" t="s">
        <v>431</v>
      </c>
      <c r="G289" s="254"/>
      <c r="H289" s="257">
        <v>3.7</v>
      </c>
      <c r="I289" s="174"/>
      <c r="L289" s="172"/>
      <c r="M289" s="175"/>
      <c r="N289" s="176"/>
      <c r="O289" s="176"/>
      <c r="P289" s="176"/>
      <c r="Q289" s="176"/>
      <c r="R289" s="176"/>
      <c r="S289" s="176"/>
      <c r="T289" s="177"/>
      <c r="AT289" s="173" t="s">
        <v>142</v>
      </c>
      <c r="AU289" s="173" t="s">
        <v>87</v>
      </c>
      <c r="AV289" s="14" t="s">
        <v>87</v>
      </c>
      <c r="AW289" s="14" t="s">
        <v>33</v>
      </c>
      <c r="AX289" s="14" t="s">
        <v>85</v>
      </c>
      <c r="AY289" s="173" t="s">
        <v>134</v>
      </c>
    </row>
    <row r="290" spans="1:65" s="14" customFormat="1" ht="11.25">
      <c r="B290" s="172"/>
      <c r="C290" s="254"/>
      <c r="D290" s="251" t="s">
        <v>142</v>
      </c>
      <c r="E290" s="254"/>
      <c r="F290" s="256" t="s">
        <v>432</v>
      </c>
      <c r="G290" s="254"/>
      <c r="H290" s="257">
        <v>4.07</v>
      </c>
      <c r="I290" s="174"/>
      <c r="L290" s="172"/>
      <c r="M290" s="175"/>
      <c r="N290" s="176"/>
      <c r="O290" s="176"/>
      <c r="P290" s="176"/>
      <c r="Q290" s="176"/>
      <c r="R290" s="176"/>
      <c r="S290" s="176"/>
      <c r="T290" s="177"/>
      <c r="AT290" s="173" t="s">
        <v>142</v>
      </c>
      <c r="AU290" s="173" t="s">
        <v>87</v>
      </c>
      <c r="AV290" s="14" t="s">
        <v>87</v>
      </c>
      <c r="AW290" s="14" t="s">
        <v>3</v>
      </c>
      <c r="AX290" s="14" t="s">
        <v>85</v>
      </c>
      <c r="AY290" s="173" t="s">
        <v>134</v>
      </c>
    </row>
    <row r="291" spans="1:65" s="2" customFormat="1" ht="16.5" customHeight="1">
      <c r="A291" s="33"/>
      <c r="B291" s="157"/>
      <c r="C291" s="246" t="s">
        <v>433</v>
      </c>
      <c r="D291" s="246" t="s">
        <v>136</v>
      </c>
      <c r="E291" s="247" t="s">
        <v>434</v>
      </c>
      <c r="F291" s="245" t="s">
        <v>435</v>
      </c>
      <c r="G291" s="248" t="s">
        <v>139</v>
      </c>
      <c r="H291" s="249">
        <v>45.216000000000001</v>
      </c>
      <c r="I291" s="158"/>
      <c r="J291" s="159">
        <f>ROUND(I291*H291,2)</f>
        <v>0</v>
      </c>
      <c r="K291" s="245" t="s">
        <v>179</v>
      </c>
      <c r="L291" s="34"/>
      <c r="M291" s="160" t="s">
        <v>1</v>
      </c>
      <c r="N291" s="161" t="s">
        <v>42</v>
      </c>
      <c r="O291" s="59"/>
      <c r="P291" s="162">
        <f>O291*H291</f>
        <v>0</v>
      </c>
      <c r="Q291" s="162">
        <v>5.9999999999999995E-4</v>
      </c>
      <c r="R291" s="162">
        <f>Q291*H291</f>
        <v>2.7129599999999997E-2</v>
      </c>
      <c r="S291" s="162">
        <v>0</v>
      </c>
      <c r="T291" s="163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4" t="s">
        <v>259</v>
      </c>
      <c r="AT291" s="164" t="s">
        <v>136</v>
      </c>
      <c r="AU291" s="164" t="s">
        <v>87</v>
      </c>
      <c r="AY291" s="18" t="s">
        <v>134</v>
      </c>
      <c r="BE291" s="165">
        <f>IF(N291="základní",J291,0)</f>
        <v>0</v>
      </c>
      <c r="BF291" s="165">
        <f>IF(N291="snížená",J291,0)</f>
        <v>0</v>
      </c>
      <c r="BG291" s="165">
        <f>IF(N291="zákl. přenesená",J291,0)</f>
        <v>0</v>
      </c>
      <c r="BH291" s="165">
        <f>IF(N291="sníž. přenesená",J291,0)</f>
        <v>0</v>
      </c>
      <c r="BI291" s="165">
        <f>IF(N291="nulová",J291,0)</f>
        <v>0</v>
      </c>
      <c r="BJ291" s="18" t="s">
        <v>85</v>
      </c>
      <c r="BK291" s="165">
        <f>ROUND(I291*H291,2)</f>
        <v>0</v>
      </c>
      <c r="BL291" s="18" t="s">
        <v>259</v>
      </c>
      <c r="BM291" s="164" t="s">
        <v>436</v>
      </c>
    </row>
    <row r="292" spans="1:65" s="2" customFormat="1" ht="16.5" customHeight="1">
      <c r="A292" s="33"/>
      <c r="B292" s="157"/>
      <c r="C292" s="246" t="s">
        <v>437</v>
      </c>
      <c r="D292" s="246" t="s">
        <v>136</v>
      </c>
      <c r="E292" s="247" t="s">
        <v>438</v>
      </c>
      <c r="F292" s="245" t="s">
        <v>439</v>
      </c>
      <c r="G292" s="248" t="s">
        <v>210</v>
      </c>
      <c r="H292" s="249">
        <v>100.4</v>
      </c>
      <c r="I292" s="158"/>
      <c r="J292" s="159">
        <f>ROUND(I292*H292,2)</f>
        <v>0</v>
      </c>
      <c r="K292" s="245" t="s">
        <v>179</v>
      </c>
      <c r="L292" s="34"/>
      <c r="M292" s="160" t="s">
        <v>1</v>
      </c>
      <c r="N292" s="161" t="s">
        <v>42</v>
      </c>
      <c r="O292" s="59"/>
      <c r="P292" s="162">
        <f>O292*H292</f>
        <v>0</v>
      </c>
      <c r="Q292" s="162">
        <v>5.9999999999999995E-4</v>
      </c>
      <c r="R292" s="162">
        <f>Q292*H292</f>
        <v>6.0239999999999995E-2</v>
      </c>
      <c r="S292" s="162">
        <v>0</v>
      </c>
      <c r="T292" s="163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64" t="s">
        <v>259</v>
      </c>
      <c r="AT292" s="164" t="s">
        <v>136</v>
      </c>
      <c r="AU292" s="164" t="s">
        <v>87</v>
      </c>
      <c r="AY292" s="18" t="s">
        <v>134</v>
      </c>
      <c r="BE292" s="165">
        <f>IF(N292="základní",J292,0)</f>
        <v>0</v>
      </c>
      <c r="BF292" s="165">
        <f>IF(N292="snížená",J292,0)</f>
        <v>0</v>
      </c>
      <c r="BG292" s="165">
        <f>IF(N292="zákl. přenesená",J292,0)</f>
        <v>0</v>
      </c>
      <c r="BH292" s="165">
        <f>IF(N292="sníž. přenesená",J292,0)</f>
        <v>0</v>
      </c>
      <c r="BI292" s="165">
        <f>IF(N292="nulová",J292,0)</f>
        <v>0</v>
      </c>
      <c r="BJ292" s="18" t="s">
        <v>85</v>
      </c>
      <c r="BK292" s="165">
        <f>ROUND(I292*H292,2)</f>
        <v>0</v>
      </c>
      <c r="BL292" s="18" t="s">
        <v>259</v>
      </c>
      <c r="BM292" s="164" t="s">
        <v>440</v>
      </c>
    </row>
    <row r="293" spans="1:65" s="14" customFormat="1" ht="11.25">
      <c r="B293" s="172"/>
      <c r="C293" s="254"/>
      <c r="D293" s="251" t="s">
        <v>142</v>
      </c>
      <c r="E293" s="255" t="s">
        <v>1</v>
      </c>
      <c r="F293" s="256" t="s">
        <v>441</v>
      </c>
      <c r="G293" s="254"/>
      <c r="H293" s="257">
        <v>85.6</v>
      </c>
      <c r="I293" s="174"/>
      <c r="L293" s="172"/>
      <c r="M293" s="175"/>
      <c r="N293" s="176"/>
      <c r="O293" s="176"/>
      <c r="P293" s="176"/>
      <c r="Q293" s="176"/>
      <c r="R293" s="176"/>
      <c r="S293" s="176"/>
      <c r="T293" s="177"/>
      <c r="AT293" s="173" t="s">
        <v>142</v>
      </c>
      <c r="AU293" s="173" t="s">
        <v>87</v>
      </c>
      <c r="AV293" s="14" t="s">
        <v>87</v>
      </c>
      <c r="AW293" s="14" t="s">
        <v>33</v>
      </c>
      <c r="AX293" s="14" t="s">
        <v>77</v>
      </c>
      <c r="AY293" s="173" t="s">
        <v>134</v>
      </c>
    </row>
    <row r="294" spans="1:65" s="14" customFormat="1" ht="11.25">
      <c r="B294" s="172"/>
      <c r="C294" s="254"/>
      <c r="D294" s="251" t="s">
        <v>142</v>
      </c>
      <c r="E294" s="255" t="s">
        <v>1</v>
      </c>
      <c r="F294" s="256" t="s">
        <v>442</v>
      </c>
      <c r="G294" s="254"/>
      <c r="H294" s="257">
        <v>14.8</v>
      </c>
      <c r="I294" s="174"/>
      <c r="L294" s="172"/>
      <c r="M294" s="175"/>
      <c r="N294" s="176"/>
      <c r="O294" s="176"/>
      <c r="P294" s="176"/>
      <c r="Q294" s="176"/>
      <c r="R294" s="176"/>
      <c r="S294" s="176"/>
      <c r="T294" s="177"/>
      <c r="AT294" s="173" t="s">
        <v>142</v>
      </c>
      <c r="AU294" s="173" t="s">
        <v>87</v>
      </c>
      <c r="AV294" s="14" t="s">
        <v>87</v>
      </c>
      <c r="AW294" s="14" t="s">
        <v>33</v>
      </c>
      <c r="AX294" s="14" t="s">
        <v>77</v>
      </c>
      <c r="AY294" s="173" t="s">
        <v>134</v>
      </c>
    </row>
    <row r="295" spans="1:65" s="15" customFormat="1" ht="11.25">
      <c r="B295" s="178"/>
      <c r="C295" s="261"/>
      <c r="D295" s="251" t="s">
        <v>142</v>
      </c>
      <c r="E295" s="262" t="s">
        <v>1</v>
      </c>
      <c r="F295" s="263" t="s">
        <v>157</v>
      </c>
      <c r="G295" s="261"/>
      <c r="H295" s="264">
        <v>100.4</v>
      </c>
      <c r="I295" s="180"/>
      <c r="L295" s="178"/>
      <c r="M295" s="181"/>
      <c r="N295" s="182"/>
      <c r="O295" s="182"/>
      <c r="P295" s="182"/>
      <c r="Q295" s="182"/>
      <c r="R295" s="182"/>
      <c r="S295" s="182"/>
      <c r="T295" s="183"/>
      <c r="AT295" s="179" t="s">
        <v>142</v>
      </c>
      <c r="AU295" s="179" t="s">
        <v>87</v>
      </c>
      <c r="AV295" s="15" t="s">
        <v>140</v>
      </c>
      <c r="AW295" s="15" t="s">
        <v>33</v>
      </c>
      <c r="AX295" s="15" t="s">
        <v>85</v>
      </c>
      <c r="AY295" s="179" t="s">
        <v>134</v>
      </c>
    </row>
    <row r="296" spans="1:65" s="2" customFormat="1" ht="24" customHeight="1">
      <c r="A296" s="33"/>
      <c r="B296" s="157"/>
      <c r="C296" s="246" t="s">
        <v>443</v>
      </c>
      <c r="D296" s="246" t="s">
        <v>136</v>
      </c>
      <c r="E296" s="247" t="s">
        <v>444</v>
      </c>
      <c r="F296" s="245" t="s">
        <v>445</v>
      </c>
      <c r="G296" s="248" t="s">
        <v>391</v>
      </c>
      <c r="H296" s="195"/>
      <c r="I296" s="158"/>
      <c r="J296" s="159">
        <f>ROUND(I296*H296,2)</f>
        <v>0</v>
      </c>
      <c r="K296" s="245" t="s">
        <v>179</v>
      </c>
      <c r="L296" s="34"/>
      <c r="M296" s="160" t="s">
        <v>1</v>
      </c>
      <c r="N296" s="161" t="s">
        <v>42</v>
      </c>
      <c r="O296" s="59"/>
      <c r="P296" s="162">
        <f>O296*H296</f>
        <v>0</v>
      </c>
      <c r="Q296" s="162">
        <v>0</v>
      </c>
      <c r="R296" s="162">
        <f>Q296*H296</f>
        <v>0</v>
      </c>
      <c r="S296" s="162">
        <v>0</v>
      </c>
      <c r="T296" s="163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4" t="s">
        <v>259</v>
      </c>
      <c r="AT296" s="164" t="s">
        <v>136</v>
      </c>
      <c r="AU296" s="164" t="s">
        <v>87</v>
      </c>
      <c r="AY296" s="18" t="s">
        <v>134</v>
      </c>
      <c r="BE296" s="165">
        <f>IF(N296="základní",J296,0)</f>
        <v>0</v>
      </c>
      <c r="BF296" s="165">
        <f>IF(N296="snížená",J296,0)</f>
        <v>0</v>
      </c>
      <c r="BG296" s="165">
        <f>IF(N296="zákl. přenesená",J296,0)</f>
        <v>0</v>
      </c>
      <c r="BH296" s="165">
        <f>IF(N296="sníž. přenesená",J296,0)</f>
        <v>0</v>
      </c>
      <c r="BI296" s="165">
        <f>IF(N296="nulová",J296,0)</f>
        <v>0</v>
      </c>
      <c r="BJ296" s="18" t="s">
        <v>85</v>
      </c>
      <c r="BK296" s="165">
        <f>ROUND(I296*H296,2)</f>
        <v>0</v>
      </c>
      <c r="BL296" s="18" t="s">
        <v>259</v>
      </c>
      <c r="BM296" s="164" t="s">
        <v>446</v>
      </c>
    </row>
    <row r="297" spans="1:65" s="12" customFormat="1" ht="22.9" customHeight="1">
      <c r="B297" s="144"/>
      <c r="C297" s="258"/>
      <c r="D297" s="259" t="s">
        <v>76</v>
      </c>
      <c r="E297" s="260" t="s">
        <v>447</v>
      </c>
      <c r="F297" s="260" t="s">
        <v>448</v>
      </c>
      <c r="G297" s="258"/>
      <c r="H297" s="258"/>
      <c r="I297" s="147"/>
      <c r="J297" s="156">
        <f>BK297</f>
        <v>0</v>
      </c>
      <c r="L297" s="144"/>
      <c r="M297" s="149"/>
      <c r="N297" s="150"/>
      <c r="O297" s="150"/>
      <c r="P297" s="151">
        <f>SUM(P298:P306)</f>
        <v>0</v>
      </c>
      <c r="Q297" s="150"/>
      <c r="R297" s="151">
        <f>SUM(R298:R306)</f>
        <v>2.1351600000000002E-2</v>
      </c>
      <c r="S297" s="150"/>
      <c r="T297" s="152">
        <f>SUM(T298:T306)</f>
        <v>0</v>
      </c>
      <c r="AR297" s="145" t="s">
        <v>87</v>
      </c>
      <c r="AT297" s="153" t="s">
        <v>76</v>
      </c>
      <c r="AU297" s="153" t="s">
        <v>85</v>
      </c>
      <c r="AY297" s="145" t="s">
        <v>134</v>
      </c>
      <c r="BK297" s="154">
        <f>SUM(BK298:BK306)</f>
        <v>0</v>
      </c>
    </row>
    <row r="298" spans="1:65" s="2" customFormat="1" ht="16.5" customHeight="1">
      <c r="A298" s="33"/>
      <c r="B298" s="157"/>
      <c r="C298" s="246" t="s">
        <v>449</v>
      </c>
      <c r="D298" s="246" t="s">
        <v>136</v>
      </c>
      <c r="E298" s="247" t="s">
        <v>450</v>
      </c>
      <c r="F298" s="245" t="s">
        <v>451</v>
      </c>
      <c r="G298" s="248" t="s">
        <v>139</v>
      </c>
      <c r="H298" s="249">
        <v>15.3</v>
      </c>
      <c r="I298" s="158"/>
      <c r="J298" s="159">
        <f>ROUND(I298*H298,2)</f>
        <v>0</v>
      </c>
      <c r="K298" s="245" t="s">
        <v>179</v>
      </c>
      <c r="L298" s="34"/>
      <c r="M298" s="160" t="s">
        <v>1</v>
      </c>
      <c r="N298" s="161" t="s">
        <v>42</v>
      </c>
      <c r="O298" s="59"/>
      <c r="P298" s="162">
        <f>O298*H298</f>
        <v>0</v>
      </c>
      <c r="Q298" s="162">
        <v>1.8000000000000001E-4</v>
      </c>
      <c r="R298" s="162">
        <f>Q298*H298</f>
        <v>2.7540000000000004E-3</v>
      </c>
      <c r="S298" s="162">
        <v>0</v>
      </c>
      <c r="T298" s="163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4" t="s">
        <v>259</v>
      </c>
      <c r="AT298" s="164" t="s">
        <v>136</v>
      </c>
      <c r="AU298" s="164" t="s">
        <v>87</v>
      </c>
      <c r="AY298" s="18" t="s">
        <v>134</v>
      </c>
      <c r="BE298" s="165">
        <f>IF(N298="základní",J298,0)</f>
        <v>0</v>
      </c>
      <c r="BF298" s="165">
        <f>IF(N298="snížená",J298,0)</f>
        <v>0</v>
      </c>
      <c r="BG298" s="165">
        <f>IF(N298="zákl. přenesená",J298,0)</f>
        <v>0</v>
      </c>
      <c r="BH298" s="165">
        <f>IF(N298="sníž. přenesená",J298,0)</f>
        <v>0</v>
      </c>
      <c r="BI298" s="165">
        <f>IF(N298="nulová",J298,0)</f>
        <v>0</v>
      </c>
      <c r="BJ298" s="18" t="s">
        <v>85</v>
      </c>
      <c r="BK298" s="165">
        <f>ROUND(I298*H298,2)</f>
        <v>0</v>
      </c>
      <c r="BL298" s="18" t="s">
        <v>259</v>
      </c>
      <c r="BM298" s="164" t="s">
        <v>452</v>
      </c>
    </row>
    <row r="299" spans="1:65" s="2" customFormat="1" ht="16.5" customHeight="1">
      <c r="A299" s="33"/>
      <c r="B299" s="157"/>
      <c r="C299" s="246" t="s">
        <v>453</v>
      </c>
      <c r="D299" s="246" t="s">
        <v>136</v>
      </c>
      <c r="E299" s="247" t="s">
        <v>454</v>
      </c>
      <c r="F299" s="245" t="s">
        <v>455</v>
      </c>
      <c r="G299" s="248" t="s">
        <v>139</v>
      </c>
      <c r="H299" s="249">
        <v>45.216000000000001</v>
      </c>
      <c r="I299" s="158"/>
      <c r="J299" s="159">
        <f>ROUND(I299*H299,2)</f>
        <v>0</v>
      </c>
      <c r="K299" s="245" t="s">
        <v>179</v>
      </c>
      <c r="L299" s="34"/>
      <c r="M299" s="160" t="s">
        <v>1</v>
      </c>
      <c r="N299" s="161" t="s">
        <v>42</v>
      </c>
      <c r="O299" s="59"/>
      <c r="P299" s="162">
        <f>O299*H299</f>
        <v>0</v>
      </c>
      <c r="Q299" s="162">
        <v>1E-4</v>
      </c>
      <c r="R299" s="162">
        <f>Q299*H299</f>
        <v>4.5216000000000006E-3</v>
      </c>
      <c r="S299" s="162">
        <v>0</v>
      </c>
      <c r="T299" s="163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4" t="s">
        <v>259</v>
      </c>
      <c r="AT299" s="164" t="s">
        <v>136</v>
      </c>
      <c r="AU299" s="164" t="s">
        <v>87</v>
      </c>
      <c r="AY299" s="18" t="s">
        <v>134</v>
      </c>
      <c r="BE299" s="165">
        <f>IF(N299="základní",J299,0)</f>
        <v>0</v>
      </c>
      <c r="BF299" s="165">
        <f>IF(N299="snížená",J299,0)</f>
        <v>0</v>
      </c>
      <c r="BG299" s="165">
        <f>IF(N299="zákl. přenesená",J299,0)</f>
        <v>0</v>
      </c>
      <c r="BH299" s="165">
        <f>IF(N299="sníž. přenesená",J299,0)</f>
        <v>0</v>
      </c>
      <c r="BI299" s="165">
        <f>IF(N299="nulová",J299,0)</f>
        <v>0</v>
      </c>
      <c r="BJ299" s="18" t="s">
        <v>85</v>
      </c>
      <c r="BK299" s="165">
        <f>ROUND(I299*H299,2)</f>
        <v>0</v>
      </c>
      <c r="BL299" s="18" t="s">
        <v>259</v>
      </c>
      <c r="BM299" s="164" t="s">
        <v>456</v>
      </c>
    </row>
    <row r="300" spans="1:65" s="13" customFormat="1" ht="11.25">
      <c r="B300" s="166"/>
      <c r="C300" s="250"/>
      <c r="D300" s="251" t="s">
        <v>142</v>
      </c>
      <c r="E300" s="252" t="s">
        <v>1</v>
      </c>
      <c r="F300" s="253" t="s">
        <v>457</v>
      </c>
      <c r="G300" s="250"/>
      <c r="H300" s="252" t="s">
        <v>1</v>
      </c>
      <c r="I300" s="168"/>
      <c r="L300" s="166"/>
      <c r="M300" s="169"/>
      <c r="N300" s="170"/>
      <c r="O300" s="170"/>
      <c r="P300" s="170"/>
      <c r="Q300" s="170"/>
      <c r="R300" s="170"/>
      <c r="S300" s="170"/>
      <c r="T300" s="171"/>
      <c r="AT300" s="167" t="s">
        <v>142</v>
      </c>
      <c r="AU300" s="167" t="s">
        <v>87</v>
      </c>
      <c r="AV300" s="13" t="s">
        <v>85</v>
      </c>
      <c r="AW300" s="13" t="s">
        <v>33</v>
      </c>
      <c r="AX300" s="13" t="s">
        <v>77</v>
      </c>
      <c r="AY300" s="167" t="s">
        <v>134</v>
      </c>
    </row>
    <row r="301" spans="1:65" s="14" customFormat="1" ht="11.25">
      <c r="B301" s="172"/>
      <c r="C301" s="254"/>
      <c r="D301" s="251" t="s">
        <v>142</v>
      </c>
      <c r="E301" s="255" t="s">
        <v>1</v>
      </c>
      <c r="F301" s="256" t="s">
        <v>458</v>
      </c>
      <c r="G301" s="254"/>
      <c r="H301" s="257">
        <v>29.103999999999999</v>
      </c>
      <c r="I301" s="174"/>
      <c r="L301" s="172"/>
      <c r="M301" s="175"/>
      <c r="N301" s="176"/>
      <c r="O301" s="176"/>
      <c r="P301" s="176"/>
      <c r="Q301" s="176"/>
      <c r="R301" s="176"/>
      <c r="S301" s="176"/>
      <c r="T301" s="177"/>
      <c r="AT301" s="173" t="s">
        <v>142</v>
      </c>
      <c r="AU301" s="173" t="s">
        <v>87</v>
      </c>
      <c r="AV301" s="14" t="s">
        <v>87</v>
      </c>
      <c r="AW301" s="14" t="s">
        <v>33</v>
      </c>
      <c r="AX301" s="14" t="s">
        <v>77</v>
      </c>
      <c r="AY301" s="173" t="s">
        <v>134</v>
      </c>
    </row>
    <row r="302" spans="1:65" s="14" customFormat="1" ht="11.25">
      <c r="B302" s="172"/>
      <c r="C302" s="254"/>
      <c r="D302" s="251" t="s">
        <v>142</v>
      </c>
      <c r="E302" s="255" t="s">
        <v>1</v>
      </c>
      <c r="F302" s="256" t="s">
        <v>459</v>
      </c>
      <c r="G302" s="254"/>
      <c r="H302" s="257">
        <v>12.412000000000001</v>
      </c>
      <c r="I302" s="174"/>
      <c r="L302" s="172"/>
      <c r="M302" s="175"/>
      <c r="N302" s="176"/>
      <c r="O302" s="176"/>
      <c r="P302" s="176"/>
      <c r="Q302" s="176"/>
      <c r="R302" s="176"/>
      <c r="S302" s="176"/>
      <c r="T302" s="177"/>
      <c r="AT302" s="173" t="s">
        <v>142</v>
      </c>
      <c r="AU302" s="173" t="s">
        <v>87</v>
      </c>
      <c r="AV302" s="14" t="s">
        <v>87</v>
      </c>
      <c r="AW302" s="14" t="s">
        <v>33</v>
      </c>
      <c r="AX302" s="14" t="s">
        <v>77</v>
      </c>
      <c r="AY302" s="173" t="s">
        <v>134</v>
      </c>
    </row>
    <row r="303" spans="1:65" s="13" customFormat="1" ht="11.25">
      <c r="B303" s="166"/>
      <c r="C303" s="250"/>
      <c r="D303" s="251" t="s">
        <v>142</v>
      </c>
      <c r="E303" s="252" t="s">
        <v>1</v>
      </c>
      <c r="F303" s="253" t="s">
        <v>460</v>
      </c>
      <c r="G303" s="250"/>
      <c r="H303" s="252" t="s">
        <v>1</v>
      </c>
      <c r="I303" s="168"/>
      <c r="L303" s="166"/>
      <c r="M303" s="169"/>
      <c r="N303" s="170"/>
      <c r="O303" s="170"/>
      <c r="P303" s="170"/>
      <c r="Q303" s="170"/>
      <c r="R303" s="170"/>
      <c r="S303" s="170"/>
      <c r="T303" s="171"/>
      <c r="AT303" s="167" t="s">
        <v>142</v>
      </c>
      <c r="AU303" s="167" t="s">
        <v>87</v>
      </c>
      <c r="AV303" s="13" t="s">
        <v>85</v>
      </c>
      <c r="AW303" s="13" t="s">
        <v>33</v>
      </c>
      <c r="AX303" s="13" t="s">
        <v>77</v>
      </c>
      <c r="AY303" s="167" t="s">
        <v>134</v>
      </c>
    </row>
    <row r="304" spans="1:65" s="14" customFormat="1" ht="11.25">
      <c r="B304" s="172"/>
      <c r="C304" s="254"/>
      <c r="D304" s="251" t="s">
        <v>142</v>
      </c>
      <c r="E304" s="255" t="s">
        <v>1</v>
      </c>
      <c r="F304" s="256" t="s">
        <v>431</v>
      </c>
      <c r="G304" s="254"/>
      <c r="H304" s="257">
        <v>3.7</v>
      </c>
      <c r="I304" s="174"/>
      <c r="L304" s="172"/>
      <c r="M304" s="175"/>
      <c r="N304" s="176"/>
      <c r="O304" s="176"/>
      <c r="P304" s="176"/>
      <c r="Q304" s="176"/>
      <c r="R304" s="176"/>
      <c r="S304" s="176"/>
      <c r="T304" s="177"/>
      <c r="AT304" s="173" t="s">
        <v>142</v>
      </c>
      <c r="AU304" s="173" t="s">
        <v>87</v>
      </c>
      <c r="AV304" s="14" t="s">
        <v>87</v>
      </c>
      <c r="AW304" s="14" t="s">
        <v>33</v>
      </c>
      <c r="AX304" s="14" t="s">
        <v>77</v>
      </c>
      <c r="AY304" s="173" t="s">
        <v>134</v>
      </c>
    </row>
    <row r="305" spans="1:65" s="15" customFormat="1" ht="11.25">
      <c r="B305" s="178"/>
      <c r="C305" s="261"/>
      <c r="D305" s="251" t="s">
        <v>142</v>
      </c>
      <c r="E305" s="262" t="s">
        <v>1</v>
      </c>
      <c r="F305" s="263" t="s">
        <v>157</v>
      </c>
      <c r="G305" s="261"/>
      <c r="H305" s="264">
        <v>45.216000000000001</v>
      </c>
      <c r="I305" s="180"/>
      <c r="L305" s="178"/>
      <c r="M305" s="181"/>
      <c r="N305" s="182"/>
      <c r="O305" s="182"/>
      <c r="P305" s="182"/>
      <c r="Q305" s="182"/>
      <c r="R305" s="182"/>
      <c r="S305" s="182"/>
      <c r="T305" s="183"/>
      <c r="AT305" s="179" t="s">
        <v>142</v>
      </c>
      <c r="AU305" s="179" t="s">
        <v>87</v>
      </c>
      <c r="AV305" s="15" t="s">
        <v>140</v>
      </c>
      <c r="AW305" s="15" t="s">
        <v>33</v>
      </c>
      <c r="AX305" s="15" t="s">
        <v>85</v>
      </c>
      <c r="AY305" s="179" t="s">
        <v>134</v>
      </c>
    </row>
    <row r="306" spans="1:65" s="2" customFormat="1" ht="24" customHeight="1">
      <c r="A306" s="33"/>
      <c r="B306" s="157"/>
      <c r="C306" s="246" t="s">
        <v>461</v>
      </c>
      <c r="D306" s="246" t="s">
        <v>136</v>
      </c>
      <c r="E306" s="247" t="s">
        <v>462</v>
      </c>
      <c r="F306" s="245" t="s">
        <v>463</v>
      </c>
      <c r="G306" s="248" t="s">
        <v>139</v>
      </c>
      <c r="H306" s="249">
        <v>15.3</v>
      </c>
      <c r="I306" s="158"/>
      <c r="J306" s="159">
        <f>ROUND(I306*H306,2)</f>
        <v>0</v>
      </c>
      <c r="K306" s="245" t="s">
        <v>179</v>
      </c>
      <c r="L306" s="34"/>
      <c r="M306" s="160" t="s">
        <v>1</v>
      </c>
      <c r="N306" s="161" t="s">
        <v>42</v>
      </c>
      <c r="O306" s="59"/>
      <c r="P306" s="162">
        <f>O306*H306</f>
        <v>0</v>
      </c>
      <c r="Q306" s="162">
        <v>9.2000000000000003E-4</v>
      </c>
      <c r="R306" s="162">
        <f>Q306*H306</f>
        <v>1.4076000000000002E-2</v>
      </c>
      <c r="S306" s="162">
        <v>0</v>
      </c>
      <c r="T306" s="163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4" t="s">
        <v>259</v>
      </c>
      <c r="AT306" s="164" t="s">
        <v>136</v>
      </c>
      <c r="AU306" s="164" t="s">
        <v>87</v>
      </c>
      <c r="AY306" s="18" t="s">
        <v>134</v>
      </c>
      <c r="BE306" s="165">
        <f>IF(N306="základní",J306,0)</f>
        <v>0</v>
      </c>
      <c r="BF306" s="165">
        <f>IF(N306="snížená",J306,0)</f>
        <v>0</v>
      </c>
      <c r="BG306" s="165">
        <f>IF(N306="zákl. přenesená",J306,0)</f>
        <v>0</v>
      </c>
      <c r="BH306" s="165">
        <f>IF(N306="sníž. přenesená",J306,0)</f>
        <v>0</v>
      </c>
      <c r="BI306" s="165">
        <f>IF(N306="nulová",J306,0)</f>
        <v>0</v>
      </c>
      <c r="BJ306" s="18" t="s">
        <v>85</v>
      </c>
      <c r="BK306" s="165">
        <f>ROUND(I306*H306,2)</f>
        <v>0</v>
      </c>
      <c r="BL306" s="18" t="s">
        <v>259</v>
      </c>
      <c r="BM306" s="164" t="s">
        <v>464</v>
      </c>
    </row>
    <row r="307" spans="1:65" s="12" customFormat="1" ht="25.9" customHeight="1">
      <c r="B307" s="144"/>
      <c r="C307" s="258"/>
      <c r="D307" s="259" t="s">
        <v>76</v>
      </c>
      <c r="E307" s="274" t="s">
        <v>465</v>
      </c>
      <c r="F307" s="274" t="s">
        <v>466</v>
      </c>
      <c r="G307" s="258"/>
      <c r="H307" s="258"/>
      <c r="I307" s="147"/>
      <c r="J307" s="148">
        <f>BK307</f>
        <v>0</v>
      </c>
      <c r="L307" s="144"/>
      <c r="M307" s="149"/>
      <c r="N307" s="150"/>
      <c r="O307" s="150"/>
      <c r="P307" s="151">
        <f>P308+P310+P313+P315</f>
        <v>0</v>
      </c>
      <c r="Q307" s="150"/>
      <c r="R307" s="151">
        <f>R308+R310+R313+R315</f>
        <v>0</v>
      </c>
      <c r="S307" s="150"/>
      <c r="T307" s="152">
        <f>T308+T310+T313+T315</f>
        <v>0</v>
      </c>
      <c r="AR307" s="145" t="s">
        <v>170</v>
      </c>
      <c r="AT307" s="153" t="s">
        <v>76</v>
      </c>
      <c r="AU307" s="153" t="s">
        <v>77</v>
      </c>
      <c r="AY307" s="145" t="s">
        <v>134</v>
      </c>
      <c r="BK307" s="154">
        <f>BK308+BK310+BK313+BK315</f>
        <v>0</v>
      </c>
    </row>
    <row r="308" spans="1:65" s="12" customFormat="1" ht="22.9" customHeight="1">
      <c r="B308" s="144"/>
      <c r="C308" s="258"/>
      <c r="D308" s="259" t="s">
        <v>76</v>
      </c>
      <c r="E308" s="260" t="s">
        <v>467</v>
      </c>
      <c r="F308" s="260" t="s">
        <v>468</v>
      </c>
      <c r="G308" s="258"/>
      <c r="H308" s="258"/>
      <c r="I308" s="147"/>
      <c r="J308" s="156">
        <f>BK308</f>
        <v>0</v>
      </c>
      <c r="L308" s="144"/>
      <c r="M308" s="149"/>
      <c r="N308" s="150"/>
      <c r="O308" s="150"/>
      <c r="P308" s="151">
        <f>P309</f>
        <v>0</v>
      </c>
      <c r="Q308" s="150"/>
      <c r="R308" s="151">
        <f>R309</f>
        <v>0</v>
      </c>
      <c r="S308" s="150"/>
      <c r="T308" s="152">
        <f>T309</f>
        <v>0</v>
      </c>
      <c r="AR308" s="145" t="s">
        <v>170</v>
      </c>
      <c r="AT308" s="153" t="s">
        <v>76</v>
      </c>
      <c r="AU308" s="153" t="s">
        <v>85</v>
      </c>
      <c r="AY308" s="145" t="s">
        <v>134</v>
      </c>
      <c r="BK308" s="154">
        <f>BK309</f>
        <v>0</v>
      </c>
    </row>
    <row r="309" spans="1:65" s="2" customFormat="1" ht="16.5" customHeight="1">
      <c r="A309" s="33"/>
      <c r="B309" s="157"/>
      <c r="C309" s="246" t="s">
        <v>469</v>
      </c>
      <c r="D309" s="246" t="s">
        <v>136</v>
      </c>
      <c r="E309" s="247" t="s">
        <v>470</v>
      </c>
      <c r="F309" s="245" t="s">
        <v>471</v>
      </c>
      <c r="G309" s="248" t="s">
        <v>242</v>
      </c>
      <c r="H309" s="249">
        <v>1</v>
      </c>
      <c r="I309" s="158"/>
      <c r="J309" s="159">
        <f>ROUND(I309*H309,2)</f>
        <v>0</v>
      </c>
      <c r="K309" s="245" t="s">
        <v>179</v>
      </c>
      <c r="L309" s="34"/>
      <c r="M309" s="160" t="s">
        <v>1</v>
      </c>
      <c r="N309" s="161" t="s">
        <v>42</v>
      </c>
      <c r="O309" s="59"/>
      <c r="P309" s="162">
        <f>O309*H309</f>
        <v>0</v>
      </c>
      <c r="Q309" s="162">
        <v>0</v>
      </c>
      <c r="R309" s="162">
        <f>Q309*H309</f>
        <v>0</v>
      </c>
      <c r="S309" s="162">
        <v>0</v>
      </c>
      <c r="T309" s="163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64" t="s">
        <v>472</v>
      </c>
      <c r="AT309" s="164" t="s">
        <v>136</v>
      </c>
      <c r="AU309" s="164" t="s">
        <v>87</v>
      </c>
      <c r="AY309" s="18" t="s">
        <v>134</v>
      </c>
      <c r="BE309" s="165">
        <f>IF(N309="základní",J309,0)</f>
        <v>0</v>
      </c>
      <c r="BF309" s="165">
        <f>IF(N309="snížená",J309,0)</f>
        <v>0</v>
      </c>
      <c r="BG309" s="165">
        <f>IF(N309="zákl. přenesená",J309,0)</f>
        <v>0</v>
      </c>
      <c r="BH309" s="165">
        <f>IF(N309="sníž. přenesená",J309,0)</f>
        <v>0</v>
      </c>
      <c r="BI309" s="165">
        <f>IF(N309="nulová",J309,0)</f>
        <v>0</v>
      </c>
      <c r="BJ309" s="18" t="s">
        <v>85</v>
      </c>
      <c r="BK309" s="165">
        <f>ROUND(I309*H309,2)</f>
        <v>0</v>
      </c>
      <c r="BL309" s="18" t="s">
        <v>472</v>
      </c>
      <c r="BM309" s="164" t="s">
        <v>473</v>
      </c>
    </row>
    <row r="310" spans="1:65" s="12" customFormat="1" ht="22.9" customHeight="1">
      <c r="B310" s="144"/>
      <c r="C310" s="258"/>
      <c r="D310" s="259" t="s">
        <v>76</v>
      </c>
      <c r="E310" s="260" t="s">
        <v>474</v>
      </c>
      <c r="F310" s="260" t="s">
        <v>475</v>
      </c>
      <c r="G310" s="258"/>
      <c r="I310" s="147"/>
      <c r="J310" s="156">
        <f>BK310</f>
        <v>0</v>
      </c>
      <c r="L310" s="144"/>
      <c r="M310" s="149"/>
      <c r="N310" s="150"/>
      <c r="O310" s="150"/>
      <c r="P310" s="151">
        <f>SUM(P311:P312)</f>
        <v>0</v>
      </c>
      <c r="Q310" s="150"/>
      <c r="R310" s="151">
        <f>SUM(R311:R312)</f>
        <v>0</v>
      </c>
      <c r="S310" s="150"/>
      <c r="T310" s="152">
        <f>SUM(T311:T312)</f>
        <v>0</v>
      </c>
      <c r="AR310" s="145" t="s">
        <v>170</v>
      </c>
      <c r="AT310" s="153" t="s">
        <v>76</v>
      </c>
      <c r="AU310" s="153" t="s">
        <v>85</v>
      </c>
      <c r="AY310" s="145" t="s">
        <v>134</v>
      </c>
      <c r="BK310" s="154">
        <f>SUM(BK311:BK312)</f>
        <v>0</v>
      </c>
    </row>
    <row r="311" spans="1:65" s="2" customFormat="1" ht="16.5" customHeight="1">
      <c r="A311" s="33"/>
      <c r="B311" s="157"/>
      <c r="C311" s="246" t="s">
        <v>476</v>
      </c>
      <c r="D311" s="246" t="s">
        <v>136</v>
      </c>
      <c r="E311" s="247" t="s">
        <v>477</v>
      </c>
      <c r="F311" s="245" t="s">
        <v>475</v>
      </c>
      <c r="G311" s="248" t="s">
        <v>391</v>
      </c>
      <c r="H311" s="195"/>
      <c r="I311" s="158"/>
      <c r="J311" s="159">
        <f>ROUND(I311*H311,2)</f>
        <v>0</v>
      </c>
      <c r="K311" s="245" t="s">
        <v>179</v>
      </c>
      <c r="L311" s="34"/>
      <c r="M311" s="160" t="s">
        <v>1</v>
      </c>
      <c r="N311" s="161" t="s">
        <v>42</v>
      </c>
      <c r="O311" s="59"/>
      <c r="P311" s="162">
        <f>O311*H311</f>
        <v>0</v>
      </c>
      <c r="Q311" s="162">
        <v>0</v>
      </c>
      <c r="R311" s="162">
        <f>Q311*H311</f>
        <v>0</v>
      </c>
      <c r="S311" s="162">
        <v>0</v>
      </c>
      <c r="T311" s="163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4" t="s">
        <v>472</v>
      </c>
      <c r="AT311" s="164" t="s">
        <v>136</v>
      </c>
      <c r="AU311" s="164" t="s">
        <v>87</v>
      </c>
      <c r="AY311" s="18" t="s">
        <v>134</v>
      </c>
      <c r="BE311" s="165">
        <f>IF(N311="základní",J311,0)</f>
        <v>0</v>
      </c>
      <c r="BF311" s="165">
        <f>IF(N311="snížená",J311,0)</f>
        <v>0</v>
      </c>
      <c r="BG311" s="165">
        <f>IF(N311="zákl. přenesená",J311,0)</f>
        <v>0</v>
      </c>
      <c r="BH311" s="165">
        <f>IF(N311="sníž. přenesená",J311,0)</f>
        <v>0</v>
      </c>
      <c r="BI311" s="165">
        <f>IF(N311="nulová",J311,0)</f>
        <v>0</v>
      </c>
      <c r="BJ311" s="18" t="s">
        <v>85</v>
      </c>
      <c r="BK311" s="165">
        <f>ROUND(I311*H311,2)</f>
        <v>0</v>
      </c>
      <c r="BL311" s="18" t="s">
        <v>472</v>
      </c>
      <c r="BM311" s="164" t="s">
        <v>478</v>
      </c>
    </row>
    <row r="312" spans="1:65" s="2" customFormat="1" ht="16.5" customHeight="1">
      <c r="A312" s="33"/>
      <c r="B312" s="157"/>
      <c r="C312" s="246" t="s">
        <v>479</v>
      </c>
      <c r="D312" s="246" t="s">
        <v>136</v>
      </c>
      <c r="E312" s="247" t="s">
        <v>480</v>
      </c>
      <c r="F312" s="245" t="s">
        <v>481</v>
      </c>
      <c r="G312" s="248" t="s">
        <v>242</v>
      </c>
      <c r="H312" s="249">
        <v>1</v>
      </c>
      <c r="I312" s="158"/>
      <c r="J312" s="159">
        <f>ROUND(I312*H312,2)</f>
        <v>0</v>
      </c>
      <c r="K312" s="245" t="s">
        <v>179</v>
      </c>
      <c r="L312" s="34"/>
      <c r="M312" s="160" t="s">
        <v>1</v>
      </c>
      <c r="N312" s="161" t="s">
        <v>42</v>
      </c>
      <c r="O312" s="59"/>
      <c r="P312" s="162">
        <f>O312*H312</f>
        <v>0</v>
      </c>
      <c r="Q312" s="162">
        <v>0</v>
      </c>
      <c r="R312" s="162">
        <f>Q312*H312</f>
        <v>0</v>
      </c>
      <c r="S312" s="162">
        <v>0</v>
      </c>
      <c r="T312" s="163">
        <f>S312*H312</f>
        <v>0</v>
      </c>
      <c r="U312" s="33"/>
      <c r="V312" s="33"/>
      <c r="W312" s="33" t="s">
        <v>495</v>
      </c>
      <c r="X312" s="33"/>
      <c r="Y312" s="33"/>
      <c r="Z312" s="33"/>
      <c r="AA312" s="33"/>
      <c r="AB312" s="33"/>
      <c r="AC312" s="33"/>
      <c r="AD312" s="33"/>
      <c r="AE312" s="33"/>
      <c r="AR312" s="164" t="s">
        <v>472</v>
      </c>
      <c r="AT312" s="164" t="s">
        <v>136</v>
      </c>
      <c r="AU312" s="164" t="s">
        <v>87</v>
      </c>
      <c r="AY312" s="18" t="s">
        <v>134</v>
      </c>
      <c r="BE312" s="165">
        <f>IF(N312="základní",J312,0)</f>
        <v>0</v>
      </c>
      <c r="BF312" s="165">
        <f>IF(N312="snížená",J312,0)</f>
        <v>0</v>
      </c>
      <c r="BG312" s="165">
        <f>IF(N312="zákl. přenesená",J312,0)</f>
        <v>0</v>
      </c>
      <c r="BH312" s="165">
        <f>IF(N312="sníž. přenesená",J312,0)</f>
        <v>0</v>
      </c>
      <c r="BI312" s="165">
        <f>IF(N312="nulová",J312,0)</f>
        <v>0</v>
      </c>
      <c r="BJ312" s="18" t="s">
        <v>85</v>
      </c>
      <c r="BK312" s="165">
        <f>ROUND(I312*H312,2)</f>
        <v>0</v>
      </c>
      <c r="BL312" s="18" t="s">
        <v>472</v>
      </c>
      <c r="BM312" s="164" t="s">
        <v>482</v>
      </c>
    </row>
    <row r="313" spans="1:65" s="12" customFormat="1" ht="22.9" customHeight="1">
      <c r="B313" s="144"/>
      <c r="C313" s="258"/>
      <c r="D313" s="259" t="s">
        <v>76</v>
      </c>
      <c r="E313" s="260" t="s">
        <v>483</v>
      </c>
      <c r="F313" s="260" t="s">
        <v>484</v>
      </c>
      <c r="G313" s="258"/>
      <c r="H313" s="258"/>
      <c r="I313" s="147"/>
      <c r="J313" s="156">
        <f>BK313</f>
        <v>0</v>
      </c>
      <c r="L313" s="144"/>
      <c r="M313" s="149"/>
      <c r="N313" s="150"/>
      <c r="O313" s="150"/>
      <c r="P313" s="151">
        <f>P314</f>
        <v>0</v>
      </c>
      <c r="Q313" s="150"/>
      <c r="R313" s="151">
        <f>R314</f>
        <v>0</v>
      </c>
      <c r="S313" s="150"/>
      <c r="T313" s="152">
        <f>T314</f>
        <v>0</v>
      </c>
      <c r="AR313" s="145" t="s">
        <v>170</v>
      </c>
      <c r="AT313" s="153" t="s">
        <v>76</v>
      </c>
      <c r="AU313" s="153" t="s">
        <v>85</v>
      </c>
      <c r="AY313" s="145" t="s">
        <v>134</v>
      </c>
      <c r="BK313" s="154">
        <f>BK314</f>
        <v>0</v>
      </c>
    </row>
    <row r="314" spans="1:65" s="2" customFormat="1" ht="16.5" customHeight="1">
      <c r="A314" s="33"/>
      <c r="B314" s="157"/>
      <c r="C314" s="246" t="s">
        <v>485</v>
      </c>
      <c r="D314" s="246" t="s">
        <v>136</v>
      </c>
      <c r="E314" s="247" t="s">
        <v>486</v>
      </c>
      <c r="F314" s="245" t="s">
        <v>487</v>
      </c>
      <c r="G314" s="248" t="s">
        <v>242</v>
      </c>
      <c r="H314" s="249">
        <v>1</v>
      </c>
      <c r="I314" s="158"/>
      <c r="J314" s="159">
        <f>ROUND(I314*H314,2)</f>
        <v>0</v>
      </c>
      <c r="K314" s="245" t="s">
        <v>179</v>
      </c>
      <c r="L314" s="34"/>
      <c r="M314" s="160" t="s">
        <v>1</v>
      </c>
      <c r="N314" s="161" t="s">
        <v>42</v>
      </c>
      <c r="O314" s="59"/>
      <c r="P314" s="162">
        <f>O314*H314</f>
        <v>0</v>
      </c>
      <c r="Q314" s="162">
        <v>0</v>
      </c>
      <c r="R314" s="162">
        <f>Q314*H314</f>
        <v>0</v>
      </c>
      <c r="S314" s="162">
        <v>0</v>
      </c>
      <c r="T314" s="163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4" t="s">
        <v>472</v>
      </c>
      <c r="AT314" s="164" t="s">
        <v>136</v>
      </c>
      <c r="AU314" s="164" t="s">
        <v>87</v>
      </c>
      <c r="AY314" s="18" t="s">
        <v>134</v>
      </c>
      <c r="BE314" s="165">
        <f>IF(N314="základní",J314,0)</f>
        <v>0</v>
      </c>
      <c r="BF314" s="165">
        <f>IF(N314="snížená",J314,0)</f>
        <v>0</v>
      </c>
      <c r="BG314" s="165">
        <f>IF(N314="zákl. přenesená",J314,0)</f>
        <v>0</v>
      </c>
      <c r="BH314" s="165">
        <f>IF(N314="sníž. přenesená",J314,0)</f>
        <v>0</v>
      </c>
      <c r="BI314" s="165">
        <f>IF(N314="nulová",J314,0)</f>
        <v>0</v>
      </c>
      <c r="BJ314" s="18" t="s">
        <v>85</v>
      </c>
      <c r="BK314" s="165">
        <f>ROUND(I314*H314,2)</f>
        <v>0</v>
      </c>
      <c r="BL314" s="18" t="s">
        <v>472</v>
      </c>
      <c r="BM314" s="164" t="s">
        <v>488</v>
      </c>
    </row>
    <row r="315" spans="1:65" s="12" customFormat="1" ht="22.9" customHeight="1">
      <c r="B315" s="144"/>
      <c r="C315" s="258"/>
      <c r="D315" s="259" t="s">
        <v>76</v>
      </c>
      <c r="E315" s="260" t="s">
        <v>489</v>
      </c>
      <c r="F315" s="260" t="s">
        <v>490</v>
      </c>
      <c r="G315" s="258"/>
      <c r="H315" s="258"/>
      <c r="I315" s="147"/>
      <c r="J315" s="156">
        <f>BK315</f>
        <v>0</v>
      </c>
      <c r="L315" s="144"/>
      <c r="M315" s="149"/>
      <c r="N315" s="150"/>
      <c r="O315" s="150"/>
      <c r="P315" s="151">
        <f>P316</f>
        <v>0</v>
      </c>
      <c r="Q315" s="150"/>
      <c r="R315" s="151">
        <f>R316</f>
        <v>0</v>
      </c>
      <c r="S315" s="150"/>
      <c r="T315" s="152">
        <f>T316</f>
        <v>0</v>
      </c>
      <c r="AR315" s="145" t="s">
        <v>170</v>
      </c>
      <c r="AT315" s="153" t="s">
        <v>76</v>
      </c>
      <c r="AU315" s="153" t="s">
        <v>85</v>
      </c>
      <c r="AY315" s="145" t="s">
        <v>134</v>
      </c>
      <c r="BK315" s="154">
        <f>BK316</f>
        <v>0</v>
      </c>
    </row>
    <row r="316" spans="1:65" s="2" customFormat="1" ht="16.5" customHeight="1">
      <c r="A316" s="33"/>
      <c r="B316" s="157"/>
      <c r="C316" s="246" t="s">
        <v>491</v>
      </c>
      <c r="D316" s="246" t="s">
        <v>136</v>
      </c>
      <c r="E316" s="247" t="s">
        <v>492</v>
      </c>
      <c r="F316" s="245" t="s">
        <v>493</v>
      </c>
      <c r="G316" s="248" t="s">
        <v>242</v>
      </c>
      <c r="H316" s="249">
        <v>1</v>
      </c>
      <c r="I316" s="158"/>
      <c r="J316" s="159">
        <f>ROUND(I316*H316,2)</f>
        <v>0</v>
      </c>
      <c r="K316" s="245" t="s">
        <v>179</v>
      </c>
      <c r="L316" s="34"/>
      <c r="M316" s="196" t="s">
        <v>1</v>
      </c>
      <c r="N316" s="197" t="s">
        <v>42</v>
      </c>
      <c r="O316" s="198"/>
      <c r="P316" s="199">
        <f>O316*H316</f>
        <v>0</v>
      </c>
      <c r="Q316" s="199">
        <v>0</v>
      </c>
      <c r="R316" s="199">
        <f>Q316*H316</f>
        <v>0</v>
      </c>
      <c r="S316" s="199">
        <v>0</v>
      </c>
      <c r="T316" s="200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64" t="s">
        <v>472</v>
      </c>
      <c r="AT316" s="164" t="s">
        <v>136</v>
      </c>
      <c r="AU316" s="164" t="s">
        <v>87</v>
      </c>
      <c r="AY316" s="18" t="s">
        <v>134</v>
      </c>
      <c r="BE316" s="165">
        <f>IF(N316="základní",J316,0)</f>
        <v>0</v>
      </c>
      <c r="BF316" s="165">
        <f>IF(N316="snížená",J316,0)</f>
        <v>0</v>
      </c>
      <c r="BG316" s="165">
        <f>IF(N316="zákl. přenesená",J316,0)</f>
        <v>0</v>
      </c>
      <c r="BH316" s="165">
        <f>IF(N316="sníž. přenesená",J316,0)</f>
        <v>0</v>
      </c>
      <c r="BI316" s="165">
        <f>IF(N316="nulová",J316,0)</f>
        <v>0</v>
      </c>
      <c r="BJ316" s="18" t="s">
        <v>85</v>
      </c>
      <c r="BK316" s="165">
        <f>ROUND(I316*H316,2)</f>
        <v>0</v>
      </c>
      <c r="BL316" s="18" t="s">
        <v>472</v>
      </c>
      <c r="BM316" s="164" t="s">
        <v>494</v>
      </c>
    </row>
    <row r="317" spans="1:65" s="2" customFormat="1" ht="6.95" customHeight="1">
      <c r="A317" s="33"/>
      <c r="B317" s="48"/>
      <c r="C317" s="49"/>
      <c r="D317" s="49"/>
      <c r="E317" s="49"/>
      <c r="F317" s="49"/>
      <c r="G317" s="49"/>
      <c r="H317" s="49"/>
      <c r="I317" s="117"/>
      <c r="J317" s="49"/>
      <c r="K317" s="49"/>
      <c r="L317" s="34"/>
      <c r="M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</row>
  </sheetData>
  <sheetProtection sheet="1" objects="1" scenarios="1"/>
  <autoFilter ref="C136:K316" xr:uid="{00000000-0009-0000-0000-000001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01-2019 - Oprava vstupníh...</vt:lpstr>
      <vt:lpstr>'01-2019 - Oprava vstupníh...'!Názvy_tisku</vt:lpstr>
      <vt:lpstr>'Rekapitulace stavby'!Názvy_tisku</vt:lpstr>
      <vt:lpstr>'01-2019 - Oprava vstupníh...'!Oblast_tisku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ROZPOCTY-PC\Rozpocty</dc:creator>
  <cp:lastModifiedBy>Rozpocty</cp:lastModifiedBy>
  <dcterms:created xsi:type="dcterms:W3CDTF">2019-11-27T05:44:05Z</dcterms:created>
  <dcterms:modified xsi:type="dcterms:W3CDTF">2019-11-27T06:09:54Z</dcterms:modified>
</cp:coreProperties>
</file>