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600" windowWidth="27495" windowHeight="11955"/>
  </bookViews>
  <sheets>
    <sheet name="Rekapitulace stavby" sheetId="1" r:id="rId1"/>
    <sheet name="O1 - Revitalizace panel. ..." sheetId="2" r:id="rId2"/>
    <sheet name="O2 - Revitalizace panel. ..." sheetId="3" r:id="rId3"/>
  </sheets>
  <definedNames>
    <definedName name="_xlnm._FilterDatabase" localSheetId="1" hidden="1">'O1 - Revitalizace panel. ...'!$C$140:$K$436</definedName>
    <definedName name="_xlnm._FilterDatabase" localSheetId="2" hidden="1">'O2 - Revitalizace panel. ...'!$C$132:$K$380</definedName>
    <definedName name="_xlnm.Print_Titles" localSheetId="1">'O1 - Revitalizace panel. ...'!$140:$140</definedName>
    <definedName name="_xlnm.Print_Titles" localSheetId="2">'O2 - Revitalizace panel. ...'!$132:$132</definedName>
    <definedName name="_xlnm.Print_Titles" localSheetId="0">'Rekapitulace stavby'!$92:$92</definedName>
    <definedName name="_xlnm.Print_Area" localSheetId="1">'O1 - Revitalizace panel. ...'!$C$4:$J$76,'O1 - Revitalizace panel. ...'!$C$82:$J$122,'O1 - Revitalizace panel. ...'!$C$128:$K$436</definedName>
    <definedName name="_xlnm.Print_Area" localSheetId="2">'O2 - Revitalizace panel. ...'!$C$4:$J$76,'O2 - Revitalizace panel. ...'!$C$82:$J$114,'O2 - Revitalizace panel. ...'!$C$120:$K$380</definedName>
    <definedName name="_xlnm.Print_Area" localSheetId="0">'Rekapitulace stavby'!$D$4:$AO$76,'Rekapitulace stavby'!$C$82:$AQ$97</definedName>
  </definedNames>
  <calcPr calcId="144525"/>
</workbook>
</file>

<file path=xl/calcChain.xml><?xml version="1.0" encoding="utf-8"?>
<calcChain xmlns="http://schemas.openxmlformats.org/spreadsheetml/2006/main">
  <c r="J37" i="3" l="1"/>
  <c r="J36" i="3"/>
  <c r="AY96" i="1"/>
  <c r="J35" i="3"/>
  <c r="AX96" i="1"/>
  <c r="BI380" i="3"/>
  <c r="BH380" i="3"/>
  <c r="BG380" i="3"/>
  <c r="BE380" i="3"/>
  <c r="T380" i="3"/>
  <c r="T379" i="3"/>
  <c r="T378" i="3" s="1"/>
  <c r="R380" i="3"/>
  <c r="R379" i="3"/>
  <c r="R378" i="3"/>
  <c r="P380" i="3"/>
  <c r="P379" i="3" s="1"/>
  <c r="P378" i="3" s="1"/>
  <c r="BK380" i="3"/>
  <c r="BK379" i="3" s="1"/>
  <c r="J380" i="3"/>
  <c r="BF380" i="3" s="1"/>
  <c r="BI374" i="3"/>
  <c r="BH374" i="3"/>
  <c r="BG374" i="3"/>
  <c r="BE374" i="3"/>
  <c r="T374" i="3"/>
  <c r="R374" i="3"/>
  <c r="P374" i="3"/>
  <c r="BK374" i="3"/>
  <c r="J374" i="3"/>
  <c r="BF374" i="3"/>
  <c r="BI373" i="3"/>
  <c r="BH373" i="3"/>
  <c r="BG373" i="3"/>
  <c r="BE373" i="3"/>
  <c r="T373" i="3"/>
  <c r="R373" i="3"/>
  <c r="P373" i="3"/>
  <c r="BK373" i="3"/>
  <c r="J373" i="3"/>
  <c r="BF373" i="3"/>
  <c r="BI372" i="3"/>
  <c r="BH372" i="3"/>
  <c r="BG372" i="3"/>
  <c r="BE372" i="3"/>
  <c r="T372" i="3"/>
  <c r="R372" i="3"/>
  <c r="P372" i="3"/>
  <c r="BK372" i="3"/>
  <c r="J372" i="3"/>
  <c r="BF372" i="3" s="1"/>
  <c r="BI368" i="3"/>
  <c r="BH368" i="3"/>
  <c r="BG368" i="3"/>
  <c r="BE368" i="3"/>
  <c r="T368" i="3"/>
  <c r="R368" i="3"/>
  <c r="P368" i="3"/>
  <c r="BK368" i="3"/>
  <c r="J368" i="3"/>
  <c r="BF368" i="3"/>
  <c r="BI362" i="3"/>
  <c r="BH362" i="3"/>
  <c r="BG362" i="3"/>
  <c r="BE362" i="3"/>
  <c r="T362" i="3"/>
  <c r="R362" i="3"/>
  <c r="P362" i="3"/>
  <c r="BK362" i="3"/>
  <c r="J362" i="3"/>
  <c r="BF362" i="3"/>
  <c r="BI361" i="3"/>
  <c r="BH361" i="3"/>
  <c r="BG361" i="3"/>
  <c r="BE361" i="3"/>
  <c r="T361" i="3"/>
  <c r="R361" i="3"/>
  <c r="P361" i="3"/>
  <c r="BK361" i="3"/>
  <c r="J361" i="3"/>
  <c r="BF361" i="3"/>
  <c r="BI360" i="3"/>
  <c r="BH360" i="3"/>
  <c r="BG360" i="3"/>
  <c r="BE360" i="3"/>
  <c r="T360" i="3"/>
  <c r="R360" i="3"/>
  <c r="P360" i="3"/>
  <c r="BK360" i="3"/>
  <c r="J360" i="3"/>
  <c r="BF360" i="3" s="1"/>
  <c r="BI359" i="3"/>
  <c r="BH359" i="3"/>
  <c r="BG359" i="3"/>
  <c r="BE359" i="3"/>
  <c r="T359" i="3"/>
  <c r="R359" i="3"/>
  <c r="P359" i="3"/>
  <c r="BK359" i="3"/>
  <c r="J359" i="3"/>
  <c r="BF359" i="3"/>
  <c r="BI358" i="3"/>
  <c r="BH358" i="3"/>
  <c r="BG358" i="3"/>
  <c r="BE358" i="3"/>
  <c r="T358" i="3"/>
  <c r="R358" i="3"/>
  <c r="P358" i="3"/>
  <c r="BK358" i="3"/>
  <c r="J358" i="3"/>
  <c r="BF358" i="3"/>
  <c r="BI356" i="3"/>
  <c r="BH356" i="3"/>
  <c r="BG356" i="3"/>
  <c r="BE356" i="3"/>
  <c r="T356" i="3"/>
  <c r="R356" i="3"/>
  <c r="P356" i="3"/>
  <c r="BK356" i="3"/>
  <c r="J356" i="3"/>
  <c r="BF356" i="3"/>
  <c r="BI353" i="3"/>
  <c r="BH353" i="3"/>
  <c r="BG353" i="3"/>
  <c r="BE353" i="3"/>
  <c r="T353" i="3"/>
  <c r="R353" i="3"/>
  <c r="P353" i="3"/>
  <c r="BK353" i="3"/>
  <c r="J353" i="3"/>
  <c r="BF353" i="3" s="1"/>
  <c r="BI350" i="3"/>
  <c r="BH350" i="3"/>
  <c r="BG350" i="3"/>
  <c r="BE350" i="3"/>
  <c r="T350" i="3"/>
  <c r="R350" i="3"/>
  <c r="P350" i="3"/>
  <c r="BK350" i="3"/>
  <c r="J350" i="3"/>
  <c r="BF350" i="3"/>
  <c r="BI347" i="3"/>
  <c r="BH347" i="3"/>
  <c r="BG347" i="3"/>
  <c r="BE347" i="3"/>
  <c r="T347" i="3"/>
  <c r="R347" i="3"/>
  <c r="P347" i="3"/>
  <c r="BK347" i="3"/>
  <c r="J347" i="3"/>
  <c r="BF347" i="3"/>
  <c r="BI346" i="3"/>
  <c r="BH346" i="3"/>
  <c r="BG346" i="3"/>
  <c r="BE346" i="3"/>
  <c r="T346" i="3"/>
  <c r="R346" i="3"/>
  <c r="P346" i="3"/>
  <c r="BK346" i="3"/>
  <c r="BK344" i="3" s="1"/>
  <c r="J344" i="3" s="1"/>
  <c r="J111" i="3" s="1"/>
  <c r="J346" i="3"/>
  <c r="BF346" i="3"/>
  <c r="BI345" i="3"/>
  <c r="BH345" i="3"/>
  <c r="BG345" i="3"/>
  <c r="BE345" i="3"/>
  <c r="T345" i="3"/>
  <c r="T344" i="3"/>
  <c r="R345" i="3"/>
  <c r="R344" i="3"/>
  <c r="P345" i="3"/>
  <c r="P344" i="3" s="1"/>
  <c r="BK345" i="3"/>
  <c r="J345" i="3"/>
  <c r="BF345" i="3" s="1"/>
  <c r="BI341" i="3"/>
  <c r="BH341" i="3"/>
  <c r="BG341" i="3"/>
  <c r="BE341" i="3"/>
  <c r="T341" i="3"/>
  <c r="R341" i="3"/>
  <c r="P341" i="3"/>
  <c r="BK341" i="3"/>
  <c r="BK339" i="3" s="1"/>
  <c r="J339" i="3" s="1"/>
  <c r="J110" i="3" s="1"/>
  <c r="J341" i="3"/>
  <c r="BF341" i="3"/>
  <c r="BI340" i="3"/>
  <c r="BH340" i="3"/>
  <c r="BG340" i="3"/>
  <c r="BE340" i="3"/>
  <c r="T340" i="3"/>
  <c r="T339" i="3"/>
  <c r="R340" i="3"/>
  <c r="R339" i="3"/>
  <c r="P340" i="3"/>
  <c r="P339" i="3"/>
  <c r="BK340" i="3"/>
  <c r="J340" i="3"/>
  <c r="BF340" i="3" s="1"/>
  <c r="BI338" i="3"/>
  <c r="BH338" i="3"/>
  <c r="BG338" i="3"/>
  <c r="BE338" i="3"/>
  <c r="T338" i="3"/>
  <c r="R338" i="3"/>
  <c r="P338" i="3"/>
  <c r="BK338" i="3"/>
  <c r="J338" i="3"/>
  <c r="BF338" i="3"/>
  <c r="BI336" i="3"/>
  <c r="BH336" i="3"/>
  <c r="BG336" i="3"/>
  <c r="BE336" i="3"/>
  <c r="T336" i="3"/>
  <c r="R336" i="3"/>
  <c r="P336" i="3"/>
  <c r="BK336" i="3"/>
  <c r="J336" i="3"/>
  <c r="BF336" i="3"/>
  <c r="BI333" i="3"/>
  <c r="BH333" i="3"/>
  <c r="BG333" i="3"/>
  <c r="BE333" i="3"/>
  <c r="T333" i="3"/>
  <c r="R333" i="3"/>
  <c r="P333" i="3"/>
  <c r="BK333" i="3"/>
  <c r="J333" i="3"/>
  <c r="BF333" i="3"/>
  <c r="BI330" i="3"/>
  <c r="BH330" i="3"/>
  <c r="BG330" i="3"/>
  <c r="BE330" i="3"/>
  <c r="T330" i="3"/>
  <c r="R330" i="3"/>
  <c r="P330" i="3"/>
  <c r="BK330" i="3"/>
  <c r="J330" i="3"/>
  <c r="BF330" i="3" s="1"/>
  <c r="BI329" i="3"/>
  <c r="BH329" i="3"/>
  <c r="BG329" i="3"/>
  <c r="BE329" i="3"/>
  <c r="T329" i="3"/>
  <c r="R329" i="3"/>
  <c r="R327" i="3" s="1"/>
  <c r="P329" i="3"/>
  <c r="BK329" i="3"/>
  <c r="J329" i="3"/>
  <c r="BF329" i="3"/>
  <c r="BI328" i="3"/>
  <c r="BH328" i="3"/>
  <c r="BG328" i="3"/>
  <c r="BE328" i="3"/>
  <c r="T328" i="3"/>
  <c r="T327" i="3" s="1"/>
  <c r="R328" i="3"/>
  <c r="P328" i="3"/>
  <c r="P327" i="3"/>
  <c r="BK328" i="3"/>
  <c r="BK327" i="3"/>
  <c r="J327" i="3" s="1"/>
  <c r="J109" i="3" s="1"/>
  <c r="J328" i="3"/>
  <c r="BF328" i="3" s="1"/>
  <c r="BI326" i="3"/>
  <c r="BH326" i="3"/>
  <c r="BG326" i="3"/>
  <c r="BE326" i="3"/>
  <c r="T326" i="3"/>
  <c r="R326" i="3"/>
  <c r="P326" i="3"/>
  <c r="BK326" i="3"/>
  <c r="J326" i="3"/>
  <c r="BF326" i="3"/>
  <c r="BI323" i="3"/>
  <c r="BH323" i="3"/>
  <c r="BG323" i="3"/>
  <c r="BE323" i="3"/>
  <c r="T323" i="3"/>
  <c r="R323" i="3"/>
  <c r="P323" i="3"/>
  <c r="BK323" i="3"/>
  <c r="J323" i="3"/>
  <c r="BF323" i="3"/>
  <c r="BI320" i="3"/>
  <c r="BH320" i="3"/>
  <c r="BG320" i="3"/>
  <c r="BE320" i="3"/>
  <c r="T320" i="3"/>
  <c r="R320" i="3"/>
  <c r="P320" i="3"/>
  <c r="BK320" i="3"/>
  <c r="J320" i="3"/>
  <c r="BF320" i="3"/>
  <c r="BI317" i="3"/>
  <c r="BH317" i="3"/>
  <c r="BG317" i="3"/>
  <c r="BE317" i="3"/>
  <c r="T317" i="3"/>
  <c r="R317" i="3"/>
  <c r="P317" i="3"/>
  <c r="BK317" i="3"/>
  <c r="J317" i="3"/>
  <c r="BF317" i="3"/>
  <c r="BI314" i="3"/>
  <c r="BH314" i="3"/>
  <c r="BG314" i="3"/>
  <c r="BE314" i="3"/>
  <c r="T314" i="3"/>
  <c r="R314" i="3"/>
  <c r="P314" i="3"/>
  <c r="BK314" i="3"/>
  <c r="J314" i="3"/>
  <c r="BF314" i="3"/>
  <c r="BI311" i="3"/>
  <c r="BH311" i="3"/>
  <c r="BG311" i="3"/>
  <c r="BE311" i="3"/>
  <c r="T311" i="3"/>
  <c r="R311" i="3"/>
  <c r="P311" i="3"/>
  <c r="BK311" i="3"/>
  <c r="BK307" i="3" s="1"/>
  <c r="J307" i="3" s="1"/>
  <c r="J108" i="3" s="1"/>
  <c r="J311" i="3"/>
  <c r="BF311" i="3"/>
  <c r="BI308" i="3"/>
  <c r="BH308" i="3"/>
  <c r="BG308" i="3"/>
  <c r="BE308" i="3"/>
  <c r="T308" i="3"/>
  <c r="T307" i="3"/>
  <c r="R308" i="3"/>
  <c r="R307" i="3"/>
  <c r="P308" i="3"/>
  <c r="P307" i="3"/>
  <c r="BK308" i="3"/>
  <c r="J308" i="3"/>
  <c r="BF308" i="3" s="1"/>
  <c r="BI306" i="3"/>
  <c r="BH306" i="3"/>
  <c r="BG306" i="3"/>
  <c r="BE306" i="3"/>
  <c r="T306" i="3"/>
  <c r="R306" i="3"/>
  <c r="P306" i="3"/>
  <c r="BK306" i="3"/>
  <c r="J306" i="3"/>
  <c r="BF306" i="3"/>
  <c r="BI304" i="3"/>
  <c r="BH304" i="3"/>
  <c r="BG304" i="3"/>
  <c r="BE304" i="3"/>
  <c r="T304" i="3"/>
  <c r="R304" i="3"/>
  <c r="P304" i="3"/>
  <c r="BK304" i="3"/>
  <c r="J304" i="3"/>
  <c r="BF304" i="3"/>
  <c r="BI302" i="3"/>
  <c r="BH302" i="3"/>
  <c r="BG302" i="3"/>
  <c r="BE302" i="3"/>
  <c r="T302" i="3"/>
  <c r="R302" i="3"/>
  <c r="P302" i="3"/>
  <c r="BK302" i="3"/>
  <c r="J302" i="3"/>
  <c r="BF302" i="3"/>
  <c r="BI300" i="3"/>
  <c r="BH300" i="3"/>
  <c r="BG300" i="3"/>
  <c r="BE300" i="3"/>
  <c r="T300" i="3"/>
  <c r="R300" i="3"/>
  <c r="P300" i="3"/>
  <c r="BK300" i="3"/>
  <c r="J300" i="3"/>
  <c r="BF300" i="3"/>
  <c r="BI298" i="3"/>
  <c r="BH298" i="3"/>
  <c r="BG298" i="3"/>
  <c r="BE298" i="3"/>
  <c r="T298" i="3"/>
  <c r="R298" i="3"/>
  <c r="P298" i="3"/>
  <c r="BK298" i="3"/>
  <c r="J298" i="3"/>
  <c r="BF298" i="3"/>
  <c r="BI295" i="3"/>
  <c r="BH295" i="3"/>
  <c r="BG295" i="3"/>
  <c r="BE295" i="3"/>
  <c r="T295" i="3"/>
  <c r="R295" i="3"/>
  <c r="R285" i="3" s="1"/>
  <c r="P295" i="3"/>
  <c r="BK295" i="3"/>
  <c r="J295" i="3"/>
  <c r="BF295" i="3"/>
  <c r="BI294" i="3"/>
  <c r="BH294" i="3"/>
  <c r="BG294" i="3"/>
  <c r="BE294" i="3"/>
  <c r="T294" i="3"/>
  <c r="R294" i="3"/>
  <c r="P294" i="3"/>
  <c r="BK294" i="3"/>
  <c r="J294" i="3"/>
  <c r="BF294" i="3"/>
  <c r="BI291" i="3"/>
  <c r="BH291" i="3"/>
  <c r="BG291" i="3"/>
  <c r="BE291" i="3"/>
  <c r="T291" i="3"/>
  <c r="R291" i="3"/>
  <c r="P291" i="3"/>
  <c r="BK291" i="3"/>
  <c r="J291" i="3"/>
  <c r="BF291" i="3"/>
  <c r="BI289" i="3"/>
  <c r="BH289" i="3"/>
  <c r="BG289" i="3"/>
  <c r="BE289" i="3"/>
  <c r="T289" i="3"/>
  <c r="R289" i="3"/>
  <c r="P289" i="3"/>
  <c r="BK289" i="3"/>
  <c r="BK285" i="3" s="1"/>
  <c r="J285" i="3" s="1"/>
  <c r="J107" i="3" s="1"/>
  <c r="J289" i="3"/>
  <c r="BF289" i="3"/>
  <c r="BI286" i="3"/>
  <c r="BH286" i="3"/>
  <c r="BG286" i="3"/>
  <c r="BE286" i="3"/>
  <c r="T286" i="3"/>
  <c r="T285" i="3"/>
  <c r="R286" i="3"/>
  <c r="P286" i="3"/>
  <c r="P285" i="3"/>
  <c r="BK286" i="3"/>
  <c r="J286" i="3"/>
  <c r="BF286" i="3" s="1"/>
  <c r="BI284" i="3"/>
  <c r="BH284" i="3"/>
  <c r="BG284" i="3"/>
  <c r="BE284" i="3"/>
  <c r="T284" i="3"/>
  <c r="R284" i="3"/>
  <c r="P284" i="3"/>
  <c r="BK284" i="3"/>
  <c r="J284" i="3"/>
  <c r="BF284" i="3"/>
  <c r="BI283" i="3"/>
  <c r="BH283" i="3"/>
  <c r="BG283" i="3"/>
  <c r="BE283" i="3"/>
  <c r="T283" i="3"/>
  <c r="R283" i="3"/>
  <c r="P283" i="3"/>
  <c r="BK283" i="3"/>
  <c r="J283" i="3"/>
  <c r="BF283" i="3"/>
  <c r="BI282" i="3"/>
  <c r="BH282" i="3"/>
  <c r="BG282" i="3"/>
  <c r="BE282" i="3"/>
  <c r="T282" i="3"/>
  <c r="R282" i="3"/>
  <c r="P282" i="3"/>
  <c r="BK282" i="3"/>
  <c r="J282" i="3"/>
  <c r="BF282" i="3"/>
  <c r="BI279" i="3"/>
  <c r="BH279" i="3"/>
  <c r="BG279" i="3"/>
  <c r="BE279" i="3"/>
  <c r="T279" i="3"/>
  <c r="R279" i="3"/>
  <c r="P279" i="3"/>
  <c r="BK279" i="3"/>
  <c r="J279" i="3"/>
  <c r="BF279" i="3"/>
  <c r="BI276" i="3"/>
  <c r="BH276" i="3"/>
  <c r="BG276" i="3"/>
  <c r="BE276" i="3"/>
  <c r="T276" i="3"/>
  <c r="R276" i="3"/>
  <c r="P276" i="3"/>
  <c r="BK276" i="3"/>
  <c r="J276" i="3"/>
  <c r="BF276" i="3"/>
  <c r="BI275" i="3"/>
  <c r="BH275" i="3"/>
  <c r="BG275" i="3"/>
  <c r="BE275" i="3"/>
  <c r="T275" i="3"/>
  <c r="R275" i="3"/>
  <c r="P275" i="3"/>
  <c r="BK275" i="3"/>
  <c r="J275" i="3"/>
  <c r="BF275" i="3"/>
  <c r="BI272" i="3"/>
  <c r="BH272" i="3"/>
  <c r="BG272" i="3"/>
  <c r="BE272" i="3"/>
  <c r="T272" i="3"/>
  <c r="R272" i="3"/>
  <c r="P272" i="3"/>
  <c r="BK272" i="3"/>
  <c r="J272" i="3"/>
  <c r="BF272" i="3"/>
  <c r="BI271" i="3"/>
  <c r="BH271" i="3"/>
  <c r="BG271" i="3"/>
  <c r="BE271" i="3"/>
  <c r="T271" i="3"/>
  <c r="R271" i="3"/>
  <c r="P271" i="3"/>
  <c r="BK271" i="3"/>
  <c r="J271" i="3"/>
  <c r="BF271" i="3"/>
  <c r="BI268" i="3"/>
  <c r="BH268" i="3"/>
  <c r="BG268" i="3"/>
  <c r="BE268" i="3"/>
  <c r="T268" i="3"/>
  <c r="R268" i="3"/>
  <c r="P268" i="3"/>
  <c r="BK268" i="3"/>
  <c r="J268" i="3"/>
  <c r="BF268" i="3"/>
  <c r="BI267" i="3"/>
  <c r="BH267" i="3"/>
  <c r="BG267" i="3"/>
  <c r="BE267" i="3"/>
  <c r="T267" i="3"/>
  <c r="R267" i="3"/>
  <c r="P267" i="3"/>
  <c r="BK267" i="3"/>
  <c r="J267" i="3"/>
  <c r="BF267" i="3"/>
  <c r="BI264" i="3"/>
  <c r="BH264" i="3"/>
  <c r="BG264" i="3"/>
  <c r="BE264" i="3"/>
  <c r="T264" i="3"/>
  <c r="R264" i="3"/>
  <c r="P264" i="3"/>
  <c r="BK264" i="3"/>
  <c r="J264" i="3"/>
  <c r="BF264" i="3"/>
  <c r="BI263" i="3"/>
  <c r="BH263" i="3"/>
  <c r="BG263" i="3"/>
  <c r="BE263" i="3"/>
  <c r="T263" i="3"/>
  <c r="R263" i="3"/>
  <c r="P263" i="3"/>
  <c r="BK263" i="3"/>
  <c r="J263" i="3"/>
  <c r="BF263" i="3"/>
  <c r="BI260" i="3"/>
  <c r="BH260" i="3"/>
  <c r="BG260" i="3"/>
  <c r="BE260" i="3"/>
  <c r="T260" i="3"/>
  <c r="R260" i="3"/>
  <c r="P260" i="3"/>
  <c r="BK260" i="3"/>
  <c r="J260" i="3"/>
  <c r="BF260" i="3"/>
  <c r="BI257" i="3"/>
  <c r="BH257" i="3"/>
  <c r="BG257" i="3"/>
  <c r="BE257" i="3"/>
  <c r="T257" i="3"/>
  <c r="R257" i="3"/>
  <c r="P257" i="3"/>
  <c r="BK257" i="3"/>
  <c r="J257" i="3"/>
  <c r="BF257" i="3"/>
  <c r="BI255" i="3"/>
  <c r="BH255" i="3"/>
  <c r="BG255" i="3"/>
  <c r="BE255" i="3"/>
  <c r="T255" i="3"/>
  <c r="R255" i="3"/>
  <c r="P255" i="3"/>
  <c r="BK255" i="3"/>
  <c r="J255" i="3"/>
  <c r="BF255" i="3"/>
  <c r="BI252" i="3"/>
  <c r="BH252" i="3"/>
  <c r="BG252" i="3"/>
  <c r="BE252" i="3"/>
  <c r="T252" i="3"/>
  <c r="R252" i="3"/>
  <c r="P252" i="3"/>
  <c r="BK252" i="3"/>
  <c r="J252" i="3"/>
  <c r="BF252" i="3"/>
  <c r="BI250" i="3"/>
  <c r="BH250" i="3"/>
  <c r="BG250" i="3"/>
  <c r="BE250" i="3"/>
  <c r="T250" i="3"/>
  <c r="R250" i="3"/>
  <c r="P250" i="3"/>
  <c r="BK250" i="3"/>
  <c r="J250" i="3"/>
  <c r="BF250" i="3"/>
  <c r="BI247" i="3"/>
  <c r="BH247" i="3"/>
  <c r="BG247" i="3"/>
  <c r="BE247" i="3"/>
  <c r="T247" i="3"/>
  <c r="R247" i="3"/>
  <c r="P247" i="3"/>
  <c r="BK247" i="3"/>
  <c r="J247" i="3"/>
  <c r="BF247" i="3"/>
  <c r="BI246" i="3"/>
  <c r="BH246" i="3"/>
  <c r="BG246" i="3"/>
  <c r="BE246" i="3"/>
  <c r="T246" i="3"/>
  <c r="R246" i="3"/>
  <c r="P246" i="3"/>
  <c r="BK246" i="3"/>
  <c r="J246" i="3"/>
  <c r="BF246" i="3"/>
  <c r="BI243" i="3"/>
  <c r="BH243" i="3"/>
  <c r="BG243" i="3"/>
  <c r="BE243" i="3"/>
  <c r="T243" i="3"/>
  <c r="R243" i="3"/>
  <c r="P243" i="3"/>
  <c r="BK243" i="3"/>
  <c r="J243" i="3"/>
  <c r="BF243" i="3"/>
  <c r="BI242" i="3"/>
  <c r="BH242" i="3"/>
  <c r="BG242" i="3"/>
  <c r="BE242" i="3"/>
  <c r="T242" i="3"/>
  <c r="R242" i="3"/>
  <c r="R238" i="3" s="1"/>
  <c r="P242" i="3"/>
  <c r="BK242" i="3"/>
  <c r="J242" i="3"/>
  <c r="BF242" i="3"/>
  <c r="BI239" i="3"/>
  <c r="BH239" i="3"/>
  <c r="BG239" i="3"/>
  <c r="BE239" i="3"/>
  <c r="T239" i="3"/>
  <c r="T238" i="3"/>
  <c r="R239" i="3"/>
  <c r="P239" i="3"/>
  <c r="P238" i="3"/>
  <c r="BK239" i="3"/>
  <c r="BK238" i="3"/>
  <c r="J238" i="3" s="1"/>
  <c r="J106" i="3" s="1"/>
  <c r="J239" i="3"/>
  <c r="BF239" i="3" s="1"/>
  <c r="BI237" i="3"/>
  <c r="BH237" i="3"/>
  <c r="BG237" i="3"/>
  <c r="BE237" i="3"/>
  <c r="T237" i="3"/>
  <c r="R237" i="3"/>
  <c r="P237" i="3"/>
  <c r="BK237" i="3"/>
  <c r="J237" i="3"/>
  <c r="BF237" i="3"/>
  <c r="BI234" i="3"/>
  <c r="BH234" i="3"/>
  <c r="BG234" i="3"/>
  <c r="BE234" i="3"/>
  <c r="T234" i="3"/>
  <c r="T233" i="3"/>
  <c r="R234" i="3"/>
  <c r="R233" i="3"/>
  <c r="P234" i="3"/>
  <c r="P233" i="3"/>
  <c r="BK234" i="3"/>
  <c r="BK233" i="3"/>
  <c r="J233" i="3" s="1"/>
  <c r="J105" i="3" s="1"/>
  <c r="J234" i="3"/>
  <c r="BF234" i="3" s="1"/>
  <c r="BI232" i="3"/>
  <c r="BH232" i="3"/>
  <c r="BG232" i="3"/>
  <c r="BE232" i="3"/>
  <c r="T232" i="3"/>
  <c r="R232" i="3"/>
  <c r="P232" i="3"/>
  <c r="BK232" i="3"/>
  <c r="J232" i="3"/>
  <c r="BF232" i="3"/>
  <c r="BI231" i="3"/>
  <c r="BH231" i="3"/>
  <c r="BG231" i="3"/>
  <c r="BE231" i="3"/>
  <c r="T231" i="3"/>
  <c r="R231" i="3"/>
  <c r="P231" i="3"/>
  <c r="BK231" i="3"/>
  <c r="BK227" i="3" s="1"/>
  <c r="J227" i="3" s="1"/>
  <c r="J104" i="3" s="1"/>
  <c r="J231" i="3"/>
  <c r="BF231" i="3"/>
  <c r="BI228" i="3"/>
  <c r="BH228" i="3"/>
  <c r="BG228" i="3"/>
  <c r="BE228" i="3"/>
  <c r="T228" i="3"/>
  <c r="T227" i="3"/>
  <c r="R228" i="3"/>
  <c r="R227" i="3"/>
  <c r="P228" i="3"/>
  <c r="P227" i="3"/>
  <c r="BK228" i="3"/>
  <c r="J228" i="3"/>
  <c r="BF228" i="3" s="1"/>
  <c r="BI224" i="3"/>
  <c r="BH224" i="3"/>
  <c r="BG224" i="3"/>
  <c r="BE224" i="3"/>
  <c r="T224" i="3"/>
  <c r="T223" i="3"/>
  <c r="T222" i="3" s="1"/>
  <c r="R224" i="3"/>
  <c r="R223" i="3" s="1"/>
  <c r="R222" i="3" s="1"/>
  <c r="P224" i="3"/>
  <c r="P223" i="3"/>
  <c r="P222" i="3" s="1"/>
  <c r="BK224" i="3"/>
  <c r="BK223" i="3" s="1"/>
  <c r="J224" i="3"/>
  <c r="BF224" i="3"/>
  <c r="BI221" i="3"/>
  <c r="BH221" i="3"/>
  <c r="BG221" i="3"/>
  <c r="BE221" i="3"/>
  <c r="T221" i="3"/>
  <c r="T220" i="3"/>
  <c r="R221" i="3"/>
  <c r="R220" i="3"/>
  <c r="P221" i="3"/>
  <c r="P220" i="3"/>
  <c r="BK221" i="3"/>
  <c r="BK220" i="3"/>
  <c r="J220" i="3" s="1"/>
  <c r="J101" i="3" s="1"/>
  <c r="J221" i="3"/>
  <c r="BF221" i="3" s="1"/>
  <c r="BI219" i="3"/>
  <c r="BH219" i="3"/>
  <c r="BG219" i="3"/>
  <c r="BE219" i="3"/>
  <c r="T219" i="3"/>
  <c r="R219" i="3"/>
  <c r="P219" i="3"/>
  <c r="BK219" i="3"/>
  <c r="BK214" i="3" s="1"/>
  <c r="J214" i="3" s="1"/>
  <c r="J100" i="3" s="1"/>
  <c r="J219" i="3"/>
  <c r="BF219" i="3"/>
  <c r="BI217" i="3"/>
  <c r="BH217" i="3"/>
  <c r="BG217" i="3"/>
  <c r="BE217" i="3"/>
  <c r="T217" i="3"/>
  <c r="R217" i="3"/>
  <c r="R214" i="3" s="1"/>
  <c r="P217" i="3"/>
  <c r="BK217" i="3"/>
  <c r="J217" i="3"/>
  <c r="BF217" i="3"/>
  <c r="BI216" i="3"/>
  <c r="BH216" i="3"/>
  <c r="BG216" i="3"/>
  <c r="BE216" i="3"/>
  <c r="T216" i="3"/>
  <c r="R216" i="3"/>
  <c r="P216" i="3"/>
  <c r="BK216" i="3"/>
  <c r="J216" i="3"/>
  <c r="BF216" i="3"/>
  <c r="BI215" i="3"/>
  <c r="BH215" i="3"/>
  <c r="BG215" i="3"/>
  <c r="BE215" i="3"/>
  <c r="T215" i="3"/>
  <c r="T214" i="3"/>
  <c r="R215" i="3"/>
  <c r="P215" i="3"/>
  <c r="P214" i="3"/>
  <c r="BK215" i="3"/>
  <c r="J215" i="3"/>
  <c r="BF215" i="3" s="1"/>
  <c r="BI208" i="3"/>
  <c r="BH208" i="3"/>
  <c r="BG208" i="3"/>
  <c r="BE208" i="3"/>
  <c r="T208" i="3"/>
  <c r="R208" i="3"/>
  <c r="P208" i="3"/>
  <c r="BK208" i="3"/>
  <c r="J208" i="3"/>
  <c r="BF208" i="3"/>
  <c r="BI205" i="3"/>
  <c r="BH205" i="3"/>
  <c r="BG205" i="3"/>
  <c r="BE205" i="3"/>
  <c r="T205" i="3"/>
  <c r="R205" i="3"/>
  <c r="P205" i="3"/>
  <c r="BK205" i="3"/>
  <c r="J205" i="3"/>
  <c r="BF205" i="3"/>
  <c r="BI202" i="3"/>
  <c r="BH202" i="3"/>
  <c r="BG202" i="3"/>
  <c r="BE202" i="3"/>
  <c r="T202" i="3"/>
  <c r="R202" i="3"/>
  <c r="P202" i="3"/>
  <c r="BK202" i="3"/>
  <c r="J202" i="3"/>
  <c r="BF202" i="3"/>
  <c r="BI199" i="3"/>
  <c r="BH199" i="3"/>
  <c r="BG199" i="3"/>
  <c r="BE199" i="3"/>
  <c r="T199" i="3"/>
  <c r="R199" i="3"/>
  <c r="P199" i="3"/>
  <c r="BK199" i="3"/>
  <c r="J199" i="3"/>
  <c r="BF199" i="3"/>
  <c r="BI196" i="3"/>
  <c r="BH196" i="3"/>
  <c r="BG196" i="3"/>
  <c r="BE196" i="3"/>
  <c r="T196" i="3"/>
  <c r="R196" i="3"/>
  <c r="P196" i="3"/>
  <c r="BK196" i="3"/>
  <c r="J196" i="3"/>
  <c r="BF196" i="3"/>
  <c r="BI193" i="3"/>
  <c r="BH193" i="3"/>
  <c r="BG193" i="3"/>
  <c r="BE193" i="3"/>
  <c r="T193" i="3"/>
  <c r="R193" i="3"/>
  <c r="P193" i="3"/>
  <c r="BK193" i="3"/>
  <c r="J193" i="3"/>
  <c r="BF193" i="3"/>
  <c r="BI190" i="3"/>
  <c r="BH190" i="3"/>
  <c r="BG190" i="3"/>
  <c r="BE190" i="3"/>
  <c r="T190" i="3"/>
  <c r="R190" i="3"/>
  <c r="R186" i="3" s="1"/>
  <c r="P190" i="3"/>
  <c r="BK190" i="3"/>
  <c r="J190" i="3"/>
  <c r="BF190" i="3"/>
  <c r="BI187" i="3"/>
  <c r="BH187" i="3"/>
  <c r="BG187" i="3"/>
  <c r="BE187" i="3"/>
  <c r="T187" i="3"/>
  <c r="T186" i="3"/>
  <c r="R187" i="3"/>
  <c r="P187" i="3"/>
  <c r="P186" i="3"/>
  <c r="BK187" i="3"/>
  <c r="BK186" i="3"/>
  <c r="J186" i="3" s="1"/>
  <c r="J99" i="3" s="1"/>
  <c r="J187" i="3"/>
  <c r="BF187" i="3" s="1"/>
  <c r="BI185" i="3"/>
  <c r="BH185" i="3"/>
  <c r="BG185" i="3"/>
  <c r="BE185" i="3"/>
  <c r="T185" i="3"/>
  <c r="R185" i="3"/>
  <c r="P185" i="3"/>
  <c r="BK185" i="3"/>
  <c r="J185" i="3"/>
  <c r="BF185" i="3"/>
  <c r="BI182" i="3"/>
  <c r="BH182" i="3"/>
  <c r="BG182" i="3"/>
  <c r="BE182" i="3"/>
  <c r="T182" i="3"/>
  <c r="R182" i="3"/>
  <c r="P182" i="3"/>
  <c r="BK182" i="3"/>
  <c r="J182" i="3"/>
  <c r="BF182" i="3"/>
  <c r="BI179" i="3"/>
  <c r="BH179" i="3"/>
  <c r="BG179" i="3"/>
  <c r="BE179" i="3"/>
  <c r="T179" i="3"/>
  <c r="R179" i="3"/>
  <c r="P179" i="3"/>
  <c r="BK179" i="3"/>
  <c r="J179" i="3"/>
  <c r="BF179" i="3"/>
  <c r="BI176" i="3"/>
  <c r="BH176" i="3"/>
  <c r="BG176" i="3"/>
  <c r="BE176" i="3"/>
  <c r="T176" i="3"/>
  <c r="R176" i="3"/>
  <c r="P176" i="3"/>
  <c r="BK176" i="3"/>
  <c r="J176" i="3"/>
  <c r="BF176" i="3"/>
  <c r="BI171" i="3"/>
  <c r="BH171" i="3"/>
  <c r="BG171" i="3"/>
  <c r="BE171" i="3"/>
  <c r="T171" i="3"/>
  <c r="R171" i="3"/>
  <c r="P171" i="3"/>
  <c r="BK171" i="3"/>
  <c r="J171" i="3"/>
  <c r="BF171" i="3"/>
  <c r="BI169" i="3"/>
  <c r="BH169" i="3"/>
  <c r="BG169" i="3"/>
  <c r="BE169" i="3"/>
  <c r="T169" i="3"/>
  <c r="R169" i="3"/>
  <c r="P169" i="3"/>
  <c r="BK169" i="3"/>
  <c r="J169" i="3"/>
  <c r="BF169" i="3"/>
  <c r="BI166" i="3"/>
  <c r="BH166" i="3"/>
  <c r="BG166" i="3"/>
  <c r="BE166" i="3"/>
  <c r="T166" i="3"/>
  <c r="R166" i="3"/>
  <c r="P166" i="3"/>
  <c r="BK166" i="3"/>
  <c r="J166" i="3"/>
  <c r="BF166" i="3"/>
  <c r="BI158" i="3"/>
  <c r="BH158" i="3"/>
  <c r="BG158" i="3"/>
  <c r="BE158" i="3"/>
  <c r="T158" i="3"/>
  <c r="R158" i="3"/>
  <c r="P158" i="3"/>
  <c r="BK158" i="3"/>
  <c r="J158" i="3"/>
  <c r="BF158" i="3"/>
  <c r="BI155" i="3"/>
  <c r="BH155" i="3"/>
  <c r="BG155" i="3"/>
  <c r="BE155" i="3"/>
  <c r="T155" i="3"/>
  <c r="R155" i="3"/>
  <c r="P155" i="3"/>
  <c r="BK155" i="3"/>
  <c r="J155" i="3"/>
  <c r="BF155" i="3"/>
  <c r="BI150" i="3"/>
  <c r="BH150" i="3"/>
  <c r="BG150" i="3"/>
  <c r="BE150" i="3"/>
  <c r="T150" i="3"/>
  <c r="R150" i="3"/>
  <c r="P150" i="3"/>
  <c r="BK150" i="3"/>
  <c r="J150" i="3"/>
  <c r="BF150" i="3"/>
  <c r="BI144" i="3"/>
  <c r="BH144" i="3"/>
  <c r="BG144" i="3"/>
  <c r="BE144" i="3"/>
  <c r="T144" i="3"/>
  <c r="R144" i="3"/>
  <c r="P144" i="3"/>
  <c r="BK144" i="3"/>
  <c r="J144" i="3"/>
  <c r="BF144" i="3"/>
  <c r="BI141" i="3"/>
  <c r="BH141" i="3"/>
  <c r="BG141" i="3"/>
  <c r="BE141" i="3"/>
  <c r="T141" i="3"/>
  <c r="R141" i="3"/>
  <c r="R135" i="3" s="1"/>
  <c r="P141" i="3"/>
  <c r="BK141" i="3"/>
  <c r="J141" i="3"/>
  <c r="BF141" i="3"/>
  <c r="BI139" i="3"/>
  <c r="BH139" i="3"/>
  <c r="BG139" i="3"/>
  <c r="BE139" i="3"/>
  <c r="T139" i="3"/>
  <c r="R139" i="3"/>
  <c r="P139" i="3"/>
  <c r="BK139" i="3"/>
  <c r="J139" i="3"/>
  <c r="BF139" i="3"/>
  <c r="BI136" i="3"/>
  <c r="F37" i="3"/>
  <c r="BD96" i="1" s="1"/>
  <c r="BH136" i="3"/>
  <c r="F36" i="3" s="1"/>
  <c r="BC96" i="1" s="1"/>
  <c r="BG136" i="3"/>
  <c r="F35" i="3"/>
  <c r="BB96" i="1" s="1"/>
  <c r="BE136" i="3"/>
  <c r="F33" i="3" s="1"/>
  <c r="AZ96" i="1" s="1"/>
  <c r="T136" i="3"/>
  <c r="T135" i="3"/>
  <c r="T134" i="3" s="1"/>
  <c r="T133" i="3" s="1"/>
  <c r="R136" i="3"/>
  <c r="P136" i="3"/>
  <c r="P135" i="3"/>
  <c r="P134" i="3" s="1"/>
  <c r="P133" i="3" s="1"/>
  <c r="AU96" i="1" s="1"/>
  <c r="BK136" i="3"/>
  <c r="BK135" i="3" s="1"/>
  <c r="J136" i="3"/>
  <c r="BF136" i="3" s="1"/>
  <c r="J130" i="3"/>
  <c r="F129" i="3"/>
  <c r="F127" i="3"/>
  <c r="E125" i="3"/>
  <c r="J92" i="3"/>
  <c r="F91" i="3"/>
  <c r="F89" i="3"/>
  <c r="E87" i="3"/>
  <c r="J21" i="3"/>
  <c r="E21" i="3"/>
  <c r="J129" i="3" s="1"/>
  <c r="J20" i="3"/>
  <c r="J18" i="3"/>
  <c r="E18" i="3"/>
  <c r="F130" i="3"/>
  <c r="F92" i="3"/>
  <c r="J17" i="3"/>
  <c r="J12" i="3"/>
  <c r="J89" i="3" s="1"/>
  <c r="J127" i="3"/>
  <c r="E7" i="3"/>
  <c r="E123" i="3" s="1"/>
  <c r="J37" i="2"/>
  <c r="J36" i="2"/>
  <c r="AY95" i="1" s="1"/>
  <c r="J35" i="2"/>
  <c r="AX95" i="1" s="1"/>
  <c r="BI436" i="2"/>
  <c r="BH436" i="2"/>
  <c r="BG436" i="2"/>
  <c r="BE436" i="2"/>
  <c r="T436" i="2"/>
  <c r="T435" i="2" s="1"/>
  <c r="R436" i="2"/>
  <c r="R435" i="2" s="1"/>
  <c r="P436" i="2"/>
  <c r="P435" i="2" s="1"/>
  <c r="BK436" i="2"/>
  <c r="BK435" i="2" s="1"/>
  <c r="J435" i="2" s="1"/>
  <c r="J121" i="2" s="1"/>
  <c r="J436" i="2"/>
  <c r="BF436" i="2"/>
  <c r="BI434" i="2"/>
  <c r="BH434" i="2"/>
  <c r="BG434" i="2"/>
  <c r="BE434" i="2"/>
  <c r="T434" i="2"/>
  <c r="R434" i="2"/>
  <c r="P434" i="2"/>
  <c r="BK434" i="2"/>
  <c r="J434" i="2"/>
  <c r="BF434" i="2" s="1"/>
  <c r="BI433" i="2"/>
  <c r="BH433" i="2"/>
  <c r="BG433" i="2"/>
  <c r="BE433" i="2"/>
  <c r="T433" i="2"/>
  <c r="R433" i="2"/>
  <c r="P433" i="2"/>
  <c r="BK433" i="2"/>
  <c r="J433" i="2"/>
  <c r="BF433" i="2" s="1"/>
  <c r="BI432" i="2"/>
  <c r="BH432" i="2"/>
  <c r="BG432" i="2"/>
  <c r="BE432" i="2"/>
  <c r="T432" i="2"/>
  <c r="T431" i="2" s="1"/>
  <c r="R432" i="2"/>
  <c r="R431" i="2" s="1"/>
  <c r="P432" i="2"/>
  <c r="P431" i="2" s="1"/>
  <c r="BK432" i="2"/>
  <c r="BK431" i="2" s="1"/>
  <c r="J431" i="2" s="1"/>
  <c r="J120" i="2" s="1"/>
  <c r="J432" i="2"/>
  <c r="BF432" i="2"/>
  <c r="BI430" i="2"/>
  <c r="BH430" i="2"/>
  <c r="BG430" i="2"/>
  <c r="BE430" i="2"/>
  <c r="T430" i="2"/>
  <c r="R430" i="2"/>
  <c r="P430" i="2"/>
  <c r="BK430" i="2"/>
  <c r="J430" i="2"/>
  <c r="BF430" i="2" s="1"/>
  <c r="BI429" i="2"/>
  <c r="BH429" i="2"/>
  <c r="BG429" i="2"/>
  <c r="BE429" i="2"/>
  <c r="T429" i="2"/>
  <c r="R429" i="2"/>
  <c r="P429" i="2"/>
  <c r="BK429" i="2"/>
  <c r="J429" i="2"/>
  <c r="BF429" i="2" s="1"/>
  <c r="BI428" i="2"/>
  <c r="BH428" i="2"/>
  <c r="BG428" i="2"/>
  <c r="BE428" i="2"/>
  <c r="T428" i="2"/>
  <c r="R428" i="2"/>
  <c r="P428" i="2"/>
  <c r="BK428" i="2"/>
  <c r="J428" i="2"/>
  <c r="BF428" i="2" s="1"/>
  <c r="BI427" i="2"/>
  <c r="BH427" i="2"/>
  <c r="BG427" i="2"/>
  <c r="BE427" i="2"/>
  <c r="T427" i="2"/>
  <c r="R427" i="2"/>
  <c r="P427" i="2"/>
  <c r="BK427" i="2"/>
  <c r="J427" i="2"/>
  <c r="BF427" i="2" s="1"/>
  <c r="BI426" i="2"/>
  <c r="BH426" i="2"/>
  <c r="BG426" i="2"/>
  <c r="BE426" i="2"/>
  <c r="T426" i="2"/>
  <c r="R426" i="2"/>
  <c r="P426" i="2"/>
  <c r="BK426" i="2"/>
  <c r="J426" i="2"/>
  <c r="BF426" i="2" s="1"/>
  <c r="BI425" i="2"/>
  <c r="BH425" i="2"/>
  <c r="BG425" i="2"/>
  <c r="BE425" i="2"/>
  <c r="T425" i="2"/>
  <c r="R425" i="2"/>
  <c r="P425" i="2"/>
  <c r="BK425" i="2"/>
  <c r="J425" i="2"/>
  <c r="BF425" i="2" s="1"/>
  <c r="BI424" i="2"/>
  <c r="BH424" i="2"/>
  <c r="BG424" i="2"/>
  <c r="BE424" i="2"/>
  <c r="T424" i="2"/>
  <c r="R424" i="2"/>
  <c r="R422" i="2" s="1"/>
  <c r="P424" i="2"/>
  <c r="BK424" i="2"/>
  <c r="J424" i="2"/>
  <c r="BF424" i="2" s="1"/>
  <c r="BI423" i="2"/>
  <c r="BH423" i="2"/>
  <c r="BG423" i="2"/>
  <c r="BE423" i="2"/>
  <c r="T423" i="2"/>
  <c r="T422" i="2" s="1"/>
  <c r="R423" i="2"/>
  <c r="P423" i="2"/>
  <c r="P422" i="2" s="1"/>
  <c r="BK423" i="2"/>
  <c r="BK422" i="2"/>
  <c r="J422" i="2" s="1"/>
  <c r="J119" i="2" s="1"/>
  <c r="J423" i="2"/>
  <c r="BF423" i="2" s="1"/>
  <c r="BI420" i="2"/>
  <c r="BH420" i="2"/>
  <c r="BG420" i="2"/>
  <c r="BE420" i="2"/>
  <c r="T420" i="2"/>
  <c r="T419" i="2" s="1"/>
  <c r="R420" i="2"/>
  <c r="R419" i="2" s="1"/>
  <c r="P420" i="2"/>
  <c r="P419" i="2" s="1"/>
  <c r="BK420" i="2"/>
  <c r="BK419" i="2" s="1"/>
  <c r="J419" i="2" s="1"/>
  <c r="J117" i="2" s="1"/>
  <c r="J420" i="2"/>
  <c r="BF420" i="2"/>
  <c r="BI417" i="2"/>
  <c r="BH417" i="2"/>
  <c r="BG417" i="2"/>
  <c r="BE417" i="2"/>
  <c r="T417" i="2"/>
  <c r="T416" i="2" s="1"/>
  <c r="R417" i="2"/>
  <c r="R416" i="2" s="1"/>
  <c r="P417" i="2"/>
  <c r="P416" i="2" s="1"/>
  <c r="BK417" i="2"/>
  <c r="BK416" i="2" s="1"/>
  <c r="J416" i="2" s="1"/>
  <c r="J116" i="2" s="1"/>
  <c r="J417" i="2"/>
  <c r="BF417" i="2"/>
  <c r="BI415" i="2"/>
  <c r="BH415" i="2"/>
  <c r="BG415" i="2"/>
  <c r="BE415" i="2"/>
  <c r="T415" i="2"/>
  <c r="T414" i="2" s="1"/>
  <c r="R415" i="2"/>
  <c r="R414" i="2" s="1"/>
  <c r="P415" i="2"/>
  <c r="P414" i="2" s="1"/>
  <c r="BK415" i="2"/>
  <c r="BK414" i="2" s="1"/>
  <c r="J414" i="2" s="1"/>
  <c r="J115" i="2" s="1"/>
  <c r="J415" i="2"/>
  <c r="BF415" i="2"/>
  <c r="BI413" i="2"/>
  <c r="BH413" i="2"/>
  <c r="BG413" i="2"/>
  <c r="BE413" i="2"/>
  <c r="T413" i="2"/>
  <c r="R413" i="2"/>
  <c r="P413" i="2"/>
  <c r="BK413" i="2"/>
  <c r="J413" i="2"/>
  <c r="BF413" i="2" s="1"/>
  <c r="BI412" i="2"/>
  <c r="BH412" i="2"/>
  <c r="BG412" i="2"/>
  <c r="BE412" i="2"/>
  <c r="T412" i="2"/>
  <c r="R412" i="2"/>
  <c r="P412" i="2"/>
  <c r="BK412" i="2"/>
  <c r="J412" i="2"/>
  <c r="BF412" i="2" s="1"/>
  <c r="BI409" i="2"/>
  <c r="BH409" i="2"/>
  <c r="BG409" i="2"/>
  <c r="BE409" i="2"/>
  <c r="T409" i="2"/>
  <c r="R409" i="2"/>
  <c r="P409" i="2"/>
  <c r="BK409" i="2"/>
  <c r="J409" i="2"/>
  <c r="BF409" i="2" s="1"/>
  <c r="BI407" i="2"/>
  <c r="BH407" i="2"/>
  <c r="BG407" i="2"/>
  <c r="BE407" i="2"/>
  <c r="T407" i="2"/>
  <c r="R407" i="2"/>
  <c r="P407" i="2"/>
  <c r="BK407" i="2"/>
  <c r="J407" i="2"/>
  <c r="BF407" i="2" s="1"/>
  <c r="BI406" i="2"/>
  <c r="BH406" i="2"/>
  <c r="BG406" i="2"/>
  <c r="BE406" i="2"/>
  <c r="T406" i="2"/>
  <c r="R406" i="2"/>
  <c r="P406" i="2"/>
  <c r="BK406" i="2"/>
  <c r="J406" i="2"/>
  <c r="BF406" i="2" s="1"/>
  <c r="BI405" i="2"/>
  <c r="BH405" i="2"/>
  <c r="BG405" i="2"/>
  <c r="BE405" i="2"/>
  <c r="T405" i="2"/>
  <c r="R405" i="2"/>
  <c r="P405" i="2"/>
  <c r="BK405" i="2"/>
  <c r="J405" i="2"/>
  <c r="BF405" i="2"/>
  <c r="BI402" i="2"/>
  <c r="BH402" i="2"/>
  <c r="BG402" i="2"/>
  <c r="BE402" i="2"/>
  <c r="T402" i="2"/>
  <c r="R402" i="2"/>
  <c r="P402" i="2"/>
  <c r="BK402" i="2"/>
  <c r="J402" i="2"/>
  <c r="BF402" i="2" s="1"/>
  <c r="BI399" i="2"/>
  <c r="BH399" i="2"/>
  <c r="BG399" i="2"/>
  <c r="BE399" i="2"/>
  <c r="T399" i="2"/>
  <c r="R399" i="2"/>
  <c r="P399" i="2"/>
  <c r="BK399" i="2"/>
  <c r="J399" i="2"/>
  <c r="BF399" i="2" s="1"/>
  <c r="BI396" i="2"/>
  <c r="BH396" i="2"/>
  <c r="BG396" i="2"/>
  <c r="BE396" i="2"/>
  <c r="T396" i="2"/>
  <c r="R396" i="2"/>
  <c r="P396" i="2"/>
  <c r="P392" i="2" s="1"/>
  <c r="BK396" i="2"/>
  <c r="J396" i="2"/>
  <c r="BF396" i="2" s="1"/>
  <c r="BI393" i="2"/>
  <c r="BH393" i="2"/>
  <c r="BG393" i="2"/>
  <c r="BE393" i="2"/>
  <c r="T393" i="2"/>
  <c r="T392" i="2" s="1"/>
  <c r="R393" i="2"/>
  <c r="R392" i="2" s="1"/>
  <c r="P393" i="2"/>
  <c r="BK393" i="2"/>
  <c r="BK392" i="2" s="1"/>
  <c r="J392" i="2" s="1"/>
  <c r="J114" i="2" s="1"/>
  <c r="J393" i="2"/>
  <c r="BF393" i="2"/>
  <c r="BI391" i="2"/>
  <c r="BH391" i="2"/>
  <c r="BG391" i="2"/>
  <c r="BE391" i="2"/>
  <c r="T391" i="2"/>
  <c r="R391" i="2"/>
  <c r="P391" i="2"/>
  <c r="BK391" i="2"/>
  <c r="J391" i="2"/>
  <c r="BF391" i="2"/>
  <c r="BI390" i="2"/>
  <c r="BH390" i="2"/>
  <c r="BG390" i="2"/>
  <c r="BE390" i="2"/>
  <c r="T390" i="2"/>
  <c r="R390" i="2"/>
  <c r="P390" i="2"/>
  <c r="BK390" i="2"/>
  <c r="J390" i="2"/>
  <c r="BF390" i="2" s="1"/>
  <c r="BI389" i="2"/>
  <c r="BH389" i="2"/>
  <c r="BG389" i="2"/>
  <c r="BE389" i="2"/>
  <c r="T389" i="2"/>
  <c r="R389" i="2"/>
  <c r="P389" i="2"/>
  <c r="BK389" i="2"/>
  <c r="BK385" i="2" s="1"/>
  <c r="J385" i="2" s="1"/>
  <c r="J113" i="2" s="1"/>
  <c r="J389" i="2"/>
  <c r="BF389" i="2" s="1"/>
  <c r="BI386" i="2"/>
  <c r="BH386" i="2"/>
  <c r="BG386" i="2"/>
  <c r="BE386" i="2"/>
  <c r="T386" i="2"/>
  <c r="T385" i="2" s="1"/>
  <c r="R386" i="2"/>
  <c r="R385" i="2" s="1"/>
  <c r="P386" i="2"/>
  <c r="P385" i="2" s="1"/>
  <c r="BK386" i="2"/>
  <c r="J386" i="2"/>
  <c r="BF386" i="2"/>
  <c r="BI384" i="2"/>
  <c r="BH384" i="2"/>
  <c r="BG384" i="2"/>
  <c r="BE384" i="2"/>
  <c r="T384" i="2"/>
  <c r="R384" i="2"/>
  <c r="P384" i="2"/>
  <c r="BK384" i="2"/>
  <c r="J384" i="2"/>
  <c r="BF384" i="2" s="1"/>
  <c r="BI383" i="2"/>
  <c r="BH383" i="2"/>
  <c r="BG383" i="2"/>
  <c r="BE383" i="2"/>
  <c r="T383" i="2"/>
  <c r="R383" i="2"/>
  <c r="P383" i="2"/>
  <c r="BK383" i="2"/>
  <c r="J383" i="2"/>
  <c r="BF383" i="2"/>
  <c r="BI381" i="2"/>
  <c r="BH381" i="2"/>
  <c r="BG381" i="2"/>
  <c r="BE381" i="2"/>
  <c r="T381" i="2"/>
  <c r="R381" i="2"/>
  <c r="P381" i="2"/>
  <c r="BK381" i="2"/>
  <c r="J381" i="2"/>
  <c r="BF381" i="2" s="1"/>
  <c r="BI378" i="2"/>
  <c r="BH378" i="2"/>
  <c r="BG378" i="2"/>
  <c r="BE378" i="2"/>
  <c r="T378" i="2"/>
  <c r="R378" i="2"/>
  <c r="P378" i="2"/>
  <c r="BK378" i="2"/>
  <c r="J378" i="2"/>
  <c r="BF378" i="2" s="1"/>
  <c r="BI377" i="2"/>
  <c r="BH377" i="2"/>
  <c r="BG377" i="2"/>
  <c r="BE377" i="2"/>
  <c r="T377" i="2"/>
  <c r="R377" i="2"/>
  <c r="P377" i="2"/>
  <c r="P373" i="2" s="1"/>
  <c r="BK377" i="2"/>
  <c r="J377" i="2"/>
  <c r="BF377" i="2" s="1"/>
  <c r="BI374" i="2"/>
  <c r="BH374" i="2"/>
  <c r="BG374" i="2"/>
  <c r="BE374" i="2"/>
  <c r="T374" i="2"/>
  <c r="T373" i="2" s="1"/>
  <c r="R374" i="2"/>
  <c r="R373" i="2" s="1"/>
  <c r="P374" i="2"/>
  <c r="BK374" i="2"/>
  <c r="BK373" i="2" s="1"/>
  <c r="J373" i="2" s="1"/>
  <c r="J112" i="2" s="1"/>
  <c r="J374" i="2"/>
  <c r="BF374" i="2"/>
  <c r="BI372" i="2"/>
  <c r="BH372" i="2"/>
  <c r="BG372" i="2"/>
  <c r="BE372" i="2"/>
  <c r="T372" i="2"/>
  <c r="R372" i="2"/>
  <c r="P372" i="2"/>
  <c r="BK372" i="2"/>
  <c r="J372" i="2"/>
  <c r="BF372" i="2"/>
  <c r="BI370" i="2"/>
  <c r="BH370" i="2"/>
  <c r="BG370" i="2"/>
  <c r="BE370" i="2"/>
  <c r="T370" i="2"/>
  <c r="R370" i="2"/>
  <c r="P370" i="2"/>
  <c r="BK370" i="2"/>
  <c r="J370" i="2"/>
  <c r="BF370" i="2" s="1"/>
  <c r="BI369" i="2"/>
  <c r="BH369" i="2"/>
  <c r="BG369" i="2"/>
  <c r="BE369" i="2"/>
  <c r="T369" i="2"/>
  <c r="R369" i="2"/>
  <c r="P369" i="2"/>
  <c r="BK369" i="2"/>
  <c r="J369" i="2"/>
  <c r="BF369" i="2" s="1"/>
  <c r="BI366" i="2"/>
  <c r="BH366" i="2"/>
  <c r="BG366" i="2"/>
  <c r="BE366" i="2"/>
  <c r="T366" i="2"/>
  <c r="R366" i="2"/>
  <c r="P366" i="2"/>
  <c r="BK366" i="2"/>
  <c r="J366" i="2"/>
  <c r="BF366" i="2"/>
  <c r="BI365" i="2"/>
  <c r="BH365" i="2"/>
  <c r="BG365" i="2"/>
  <c r="BE365" i="2"/>
  <c r="T365" i="2"/>
  <c r="R365" i="2"/>
  <c r="P365" i="2"/>
  <c r="BK365" i="2"/>
  <c r="J365" i="2"/>
  <c r="BF365" i="2"/>
  <c r="BI362" i="2"/>
  <c r="BH362" i="2"/>
  <c r="BG362" i="2"/>
  <c r="BE362" i="2"/>
  <c r="T362" i="2"/>
  <c r="R362" i="2"/>
  <c r="P362" i="2"/>
  <c r="BK362" i="2"/>
  <c r="J362" i="2"/>
  <c r="BF362" i="2" s="1"/>
  <c r="BI360" i="2"/>
  <c r="BH360" i="2"/>
  <c r="BG360" i="2"/>
  <c r="BE360" i="2"/>
  <c r="T360" i="2"/>
  <c r="R360" i="2"/>
  <c r="P360" i="2"/>
  <c r="BK360" i="2"/>
  <c r="J360" i="2"/>
  <c r="BF360" i="2" s="1"/>
  <c r="BI359" i="2"/>
  <c r="BH359" i="2"/>
  <c r="BG359" i="2"/>
  <c r="BE359" i="2"/>
  <c r="T359" i="2"/>
  <c r="R359" i="2"/>
  <c r="P359" i="2"/>
  <c r="BK359" i="2"/>
  <c r="J359" i="2"/>
  <c r="BF359" i="2"/>
  <c r="BI357" i="2"/>
  <c r="BH357" i="2"/>
  <c r="BG357" i="2"/>
  <c r="BE357" i="2"/>
  <c r="T357" i="2"/>
  <c r="R357" i="2"/>
  <c r="P357" i="2"/>
  <c r="BK357" i="2"/>
  <c r="J357" i="2"/>
  <c r="BF357" i="2"/>
  <c r="BI356" i="2"/>
  <c r="BH356" i="2"/>
  <c r="BG356" i="2"/>
  <c r="BE356" i="2"/>
  <c r="T356" i="2"/>
  <c r="R356" i="2"/>
  <c r="P356" i="2"/>
  <c r="BK356" i="2"/>
  <c r="J356" i="2"/>
  <c r="BF356" i="2" s="1"/>
  <c r="BI355" i="2"/>
  <c r="BH355" i="2"/>
  <c r="BG355" i="2"/>
  <c r="BE355" i="2"/>
  <c r="T355" i="2"/>
  <c r="R355" i="2"/>
  <c r="P355" i="2"/>
  <c r="BK355" i="2"/>
  <c r="J355" i="2"/>
  <c r="BF355" i="2" s="1"/>
  <c r="BI354" i="2"/>
  <c r="BH354" i="2"/>
  <c r="BG354" i="2"/>
  <c r="BE354" i="2"/>
  <c r="T354" i="2"/>
  <c r="R354" i="2"/>
  <c r="P354" i="2"/>
  <c r="BK354" i="2"/>
  <c r="J354" i="2"/>
  <c r="BF354" i="2"/>
  <c r="BI353" i="2"/>
  <c r="BH353" i="2"/>
  <c r="BG353" i="2"/>
  <c r="BE353" i="2"/>
  <c r="T353" i="2"/>
  <c r="T350" i="2" s="1"/>
  <c r="R353" i="2"/>
  <c r="R350" i="2" s="1"/>
  <c r="P353" i="2"/>
  <c r="BK353" i="2"/>
  <c r="J353" i="2"/>
  <c r="BF353" i="2"/>
  <c r="BI351" i="2"/>
  <c r="BH351" i="2"/>
  <c r="BG351" i="2"/>
  <c r="BE351" i="2"/>
  <c r="T351" i="2"/>
  <c r="R351" i="2"/>
  <c r="P351" i="2"/>
  <c r="P350" i="2" s="1"/>
  <c r="BK351" i="2"/>
  <c r="BK350" i="2" s="1"/>
  <c r="J350" i="2" s="1"/>
  <c r="J111" i="2" s="1"/>
  <c r="J351" i="2"/>
  <c r="BF351" i="2" s="1"/>
  <c r="BI349" i="2"/>
  <c r="BH349" i="2"/>
  <c r="BG349" i="2"/>
  <c r="BE349" i="2"/>
  <c r="T349" i="2"/>
  <c r="R349" i="2"/>
  <c r="P349" i="2"/>
  <c r="BK349" i="2"/>
  <c r="J349" i="2"/>
  <c r="BF349" i="2" s="1"/>
  <c r="BI348" i="2"/>
  <c r="BH348" i="2"/>
  <c r="BG348" i="2"/>
  <c r="BE348" i="2"/>
  <c r="T348" i="2"/>
  <c r="R348" i="2"/>
  <c r="P348" i="2"/>
  <c r="P344" i="2" s="1"/>
  <c r="BK348" i="2"/>
  <c r="BK344" i="2" s="1"/>
  <c r="J344" i="2" s="1"/>
  <c r="J110" i="2" s="1"/>
  <c r="J348" i="2"/>
  <c r="BF348" i="2" s="1"/>
  <c r="BI345" i="2"/>
  <c r="BH345" i="2"/>
  <c r="BG345" i="2"/>
  <c r="BE345" i="2"/>
  <c r="T345" i="2"/>
  <c r="T344" i="2" s="1"/>
  <c r="R345" i="2"/>
  <c r="R344" i="2" s="1"/>
  <c r="P345" i="2"/>
  <c r="BK345" i="2"/>
  <c r="J345" i="2"/>
  <c r="BF345" i="2"/>
  <c r="BI343" i="2"/>
  <c r="BH343" i="2"/>
  <c r="BG343" i="2"/>
  <c r="BE343" i="2"/>
  <c r="T343" i="2"/>
  <c r="T342" i="2" s="1"/>
  <c r="R343" i="2"/>
  <c r="R342" i="2" s="1"/>
  <c r="P343" i="2"/>
  <c r="P342" i="2"/>
  <c r="BK343" i="2"/>
  <c r="BK342" i="2"/>
  <c r="J342" i="2"/>
  <c r="J109" i="2" s="1"/>
  <c r="J343" i="2"/>
  <c r="BF343" i="2"/>
  <c r="BI341" i="2"/>
  <c r="BH341" i="2"/>
  <c r="BG341" i="2"/>
  <c r="BE341" i="2"/>
  <c r="T341" i="2"/>
  <c r="R341" i="2"/>
  <c r="P341" i="2"/>
  <c r="P337" i="2" s="1"/>
  <c r="BK341" i="2"/>
  <c r="J341" i="2"/>
  <c r="BF341" i="2"/>
  <c r="BI338" i="2"/>
  <c r="BH338" i="2"/>
  <c r="BG338" i="2"/>
  <c r="BE338" i="2"/>
  <c r="T338" i="2"/>
  <c r="T337" i="2" s="1"/>
  <c r="R338" i="2"/>
  <c r="R337" i="2"/>
  <c r="P338" i="2"/>
  <c r="BK338" i="2"/>
  <c r="BK337" i="2" s="1"/>
  <c r="J337" i="2" s="1"/>
  <c r="J108" i="2" s="1"/>
  <c r="J338" i="2"/>
  <c r="BF338" i="2" s="1"/>
  <c r="BI336" i="2"/>
  <c r="BH336" i="2"/>
  <c r="BG336" i="2"/>
  <c r="BE336" i="2"/>
  <c r="T336" i="2"/>
  <c r="R336" i="2"/>
  <c r="P336" i="2"/>
  <c r="BK336" i="2"/>
  <c r="J336" i="2"/>
  <c r="BF336" i="2"/>
  <c r="BI335" i="2"/>
  <c r="BH335" i="2"/>
  <c r="BG335" i="2"/>
  <c r="BE335" i="2"/>
  <c r="T335" i="2"/>
  <c r="R335" i="2"/>
  <c r="P335" i="2"/>
  <c r="BK335" i="2"/>
  <c r="J335" i="2"/>
  <c r="BF335" i="2" s="1"/>
  <c r="BI334" i="2"/>
  <c r="BH334" i="2"/>
  <c r="BG334" i="2"/>
  <c r="BE334" i="2"/>
  <c r="T334" i="2"/>
  <c r="R334" i="2"/>
  <c r="P334" i="2"/>
  <c r="P332" i="2" s="1"/>
  <c r="BK334" i="2"/>
  <c r="BK332" i="2" s="1"/>
  <c r="J332" i="2" s="1"/>
  <c r="J107" i="2" s="1"/>
  <c r="J334" i="2"/>
  <c r="BF334" i="2" s="1"/>
  <c r="BI333" i="2"/>
  <c r="BH333" i="2"/>
  <c r="BG333" i="2"/>
  <c r="BE333" i="2"/>
  <c r="T333" i="2"/>
  <c r="T332" i="2" s="1"/>
  <c r="R333" i="2"/>
  <c r="R332" i="2" s="1"/>
  <c r="P333" i="2"/>
  <c r="BK333" i="2"/>
  <c r="J333" i="2"/>
  <c r="BF333" i="2"/>
  <c r="BI331" i="2"/>
  <c r="BH331" i="2"/>
  <c r="BG331" i="2"/>
  <c r="BE331" i="2"/>
  <c r="T331" i="2"/>
  <c r="R331" i="2"/>
  <c r="P331" i="2"/>
  <c r="BK331" i="2"/>
  <c r="J331" i="2"/>
  <c r="BF331" i="2"/>
  <c r="BI328" i="2"/>
  <c r="BH328" i="2"/>
  <c r="BG328" i="2"/>
  <c r="BE328" i="2"/>
  <c r="T328" i="2"/>
  <c r="R328" i="2"/>
  <c r="P328" i="2"/>
  <c r="BK328" i="2"/>
  <c r="J328" i="2"/>
  <c r="BF328" i="2"/>
  <c r="BI325" i="2"/>
  <c r="BH325" i="2"/>
  <c r="BG325" i="2"/>
  <c r="BE325" i="2"/>
  <c r="T325" i="2"/>
  <c r="R325" i="2"/>
  <c r="P325" i="2"/>
  <c r="BK325" i="2"/>
  <c r="J325" i="2"/>
  <c r="BF325" i="2" s="1"/>
  <c r="BI319" i="2"/>
  <c r="BH319" i="2"/>
  <c r="BG319" i="2"/>
  <c r="BE319" i="2"/>
  <c r="T319" i="2"/>
  <c r="R319" i="2"/>
  <c r="P319" i="2"/>
  <c r="BK319" i="2"/>
  <c r="J319" i="2"/>
  <c r="BF319" i="2" s="1"/>
  <c r="BI316" i="2"/>
  <c r="BH316" i="2"/>
  <c r="BG316" i="2"/>
  <c r="BE316" i="2"/>
  <c r="T316" i="2"/>
  <c r="R316" i="2"/>
  <c r="P316" i="2"/>
  <c r="BK316" i="2"/>
  <c r="J316" i="2"/>
  <c r="BF316" i="2"/>
  <c r="BI313" i="2"/>
  <c r="BH313" i="2"/>
  <c r="BG313" i="2"/>
  <c r="BE313" i="2"/>
  <c r="T313" i="2"/>
  <c r="R313" i="2"/>
  <c r="R309" i="2" s="1"/>
  <c r="P313" i="2"/>
  <c r="BK313" i="2"/>
  <c r="J313" i="2"/>
  <c r="BF313" i="2"/>
  <c r="BI310" i="2"/>
  <c r="BH310" i="2"/>
  <c r="BG310" i="2"/>
  <c r="BE310" i="2"/>
  <c r="T310" i="2"/>
  <c r="T309" i="2"/>
  <c r="R310" i="2"/>
  <c r="P310" i="2"/>
  <c r="P309" i="2" s="1"/>
  <c r="BK310" i="2"/>
  <c r="BK309" i="2" s="1"/>
  <c r="J309" i="2" s="1"/>
  <c r="J106" i="2" s="1"/>
  <c r="J310" i="2"/>
  <c r="BF310" i="2" s="1"/>
  <c r="BI308" i="2"/>
  <c r="BH308" i="2"/>
  <c r="BG308" i="2"/>
  <c r="BE308" i="2"/>
  <c r="T308" i="2"/>
  <c r="R308" i="2"/>
  <c r="P308" i="2"/>
  <c r="BK308" i="2"/>
  <c r="J308" i="2"/>
  <c r="BF308" i="2"/>
  <c r="BI305" i="2"/>
  <c r="BH305" i="2"/>
  <c r="BG305" i="2"/>
  <c r="BE305" i="2"/>
  <c r="T305" i="2"/>
  <c r="R305" i="2"/>
  <c r="P305" i="2"/>
  <c r="BK305" i="2"/>
  <c r="J305" i="2"/>
  <c r="BF305" i="2" s="1"/>
  <c r="BI302" i="2"/>
  <c r="BH302" i="2"/>
  <c r="BG302" i="2"/>
  <c r="BE302" i="2"/>
  <c r="T302" i="2"/>
  <c r="R302" i="2"/>
  <c r="P302" i="2"/>
  <c r="BK302" i="2"/>
  <c r="J302" i="2"/>
  <c r="BF302" i="2"/>
  <c r="BI301" i="2"/>
  <c r="BH301" i="2"/>
  <c r="BG301" i="2"/>
  <c r="BE301" i="2"/>
  <c r="T301" i="2"/>
  <c r="R301" i="2"/>
  <c r="P301" i="2"/>
  <c r="BK301" i="2"/>
  <c r="J301" i="2"/>
  <c r="BF301" i="2"/>
  <c r="BI298" i="2"/>
  <c r="BH298" i="2"/>
  <c r="BG298" i="2"/>
  <c r="BE298" i="2"/>
  <c r="T298" i="2"/>
  <c r="R298" i="2"/>
  <c r="P298" i="2"/>
  <c r="BK298" i="2"/>
  <c r="J298" i="2"/>
  <c r="BF298" i="2"/>
  <c r="BI295" i="2"/>
  <c r="BH295" i="2"/>
  <c r="BG295" i="2"/>
  <c r="BE295" i="2"/>
  <c r="T295" i="2"/>
  <c r="R295" i="2"/>
  <c r="P295" i="2"/>
  <c r="BK295" i="2"/>
  <c r="J295" i="2"/>
  <c r="BF295" i="2" s="1"/>
  <c r="BI294" i="2"/>
  <c r="BH294" i="2"/>
  <c r="BG294" i="2"/>
  <c r="BE294" i="2"/>
  <c r="T294" i="2"/>
  <c r="R294" i="2"/>
  <c r="P294" i="2"/>
  <c r="BK294" i="2"/>
  <c r="J294" i="2"/>
  <c r="BF294" i="2"/>
  <c r="BI291" i="2"/>
  <c r="BH291" i="2"/>
  <c r="BG291" i="2"/>
  <c r="BE291" i="2"/>
  <c r="T291" i="2"/>
  <c r="R291" i="2"/>
  <c r="P291" i="2"/>
  <c r="BK291" i="2"/>
  <c r="J291" i="2"/>
  <c r="BF291" i="2"/>
  <c r="BI290" i="2"/>
  <c r="BH290" i="2"/>
  <c r="BG290" i="2"/>
  <c r="BE290" i="2"/>
  <c r="T290" i="2"/>
  <c r="R290" i="2"/>
  <c r="P290" i="2"/>
  <c r="BK290" i="2"/>
  <c r="J290" i="2"/>
  <c r="BF290" i="2"/>
  <c r="BI289" i="2"/>
  <c r="BH289" i="2"/>
  <c r="BG289" i="2"/>
  <c r="BE289" i="2"/>
  <c r="T289" i="2"/>
  <c r="R289" i="2"/>
  <c r="P289" i="2"/>
  <c r="BK289" i="2"/>
  <c r="BK285" i="2" s="1"/>
  <c r="J285" i="2" s="1"/>
  <c r="J105" i="2" s="1"/>
  <c r="J289" i="2"/>
  <c r="BF289" i="2"/>
  <c r="BI286" i="2"/>
  <c r="BH286" i="2"/>
  <c r="BG286" i="2"/>
  <c r="BE286" i="2"/>
  <c r="T286" i="2"/>
  <c r="T285" i="2"/>
  <c r="R286" i="2"/>
  <c r="R285" i="2"/>
  <c r="P286" i="2"/>
  <c r="P285" i="2"/>
  <c r="BK286" i="2"/>
  <c r="J286" i="2"/>
  <c r="BF286" i="2" s="1"/>
  <c r="BI284" i="2"/>
  <c r="BH284" i="2"/>
  <c r="BG284" i="2"/>
  <c r="BE284" i="2"/>
  <c r="T284" i="2"/>
  <c r="R284" i="2"/>
  <c r="P284" i="2"/>
  <c r="BK284" i="2"/>
  <c r="J284" i="2"/>
  <c r="BF284" i="2"/>
  <c r="BI282" i="2"/>
  <c r="BH282" i="2"/>
  <c r="BG282" i="2"/>
  <c r="BE282" i="2"/>
  <c r="T282" i="2"/>
  <c r="T275" i="2" s="1"/>
  <c r="R282" i="2"/>
  <c r="P282" i="2"/>
  <c r="BK282" i="2"/>
  <c r="BK275" i="2" s="1"/>
  <c r="J282" i="2"/>
  <c r="BF282" i="2"/>
  <c r="BI279" i="2"/>
  <c r="BH279" i="2"/>
  <c r="BG279" i="2"/>
  <c r="BE279" i="2"/>
  <c r="T279" i="2"/>
  <c r="R279" i="2"/>
  <c r="P279" i="2"/>
  <c r="BK279" i="2"/>
  <c r="J279" i="2"/>
  <c r="BF279" i="2"/>
  <c r="BI276" i="2"/>
  <c r="BH276" i="2"/>
  <c r="BG276" i="2"/>
  <c r="BE276" i="2"/>
  <c r="T276" i="2"/>
  <c r="R276" i="2"/>
  <c r="R275" i="2" s="1"/>
  <c r="P276" i="2"/>
  <c r="P275" i="2"/>
  <c r="BK276" i="2"/>
  <c r="J276" i="2"/>
  <c r="BF276" i="2"/>
  <c r="BI273" i="2"/>
  <c r="BH273" i="2"/>
  <c r="BG273" i="2"/>
  <c r="BE273" i="2"/>
  <c r="T273" i="2"/>
  <c r="T272" i="2"/>
  <c r="R273" i="2"/>
  <c r="R272" i="2"/>
  <c r="P273" i="2"/>
  <c r="P272" i="2"/>
  <c r="BK273" i="2"/>
  <c r="BK272" i="2"/>
  <c r="J272" i="2" s="1"/>
  <c r="J102" i="2" s="1"/>
  <c r="J273" i="2"/>
  <c r="BF273" i="2" s="1"/>
  <c r="BI271" i="2"/>
  <c r="BH271" i="2"/>
  <c r="BG271" i="2"/>
  <c r="BE271" i="2"/>
  <c r="T271" i="2"/>
  <c r="R271" i="2"/>
  <c r="P271" i="2"/>
  <c r="BK271" i="2"/>
  <c r="J271" i="2"/>
  <c r="BF271" i="2"/>
  <c r="BI269" i="2"/>
  <c r="BH269" i="2"/>
  <c r="BG269" i="2"/>
  <c r="BE269" i="2"/>
  <c r="T269" i="2"/>
  <c r="R269" i="2"/>
  <c r="P269" i="2"/>
  <c r="BK269" i="2"/>
  <c r="J269" i="2"/>
  <c r="BF269" i="2"/>
  <c r="BI268" i="2"/>
  <c r="BH268" i="2"/>
  <c r="BG268" i="2"/>
  <c r="BE268" i="2"/>
  <c r="T268" i="2"/>
  <c r="R268" i="2"/>
  <c r="P268" i="2"/>
  <c r="P266" i="2" s="1"/>
  <c r="BK268" i="2"/>
  <c r="J268" i="2"/>
  <c r="BF268" i="2"/>
  <c r="BI267" i="2"/>
  <c r="BH267" i="2"/>
  <c r="BG267" i="2"/>
  <c r="BE267" i="2"/>
  <c r="T267" i="2"/>
  <c r="T266" i="2"/>
  <c r="R267" i="2"/>
  <c r="R266" i="2"/>
  <c r="P267" i="2"/>
  <c r="BK267" i="2"/>
  <c r="BK266" i="2"/>
  <c r="J266" i="2" s="1"/>
  <c r="J101" i="2" s="1"/>
  <c r="J267" i="2"/>
  <c r="BF267" i="2" s="1"/>
  <c r="BI264" i="2"/>
  <c r="BH264" i="2"/>
  <c r="BG264" i="2"/>
  <c r="BE264" i="2"/>
  <c r="T264" i="2"/>
  <c r="R264" i="2"/>
  <c r="P264" i="2"/>
  <c r="BK264" i="2"/>
  <c r="J264" i="2"/>
  <c r="BF264" i="2"/>
  <c r="BI261" i="2"/>
  <c r="BH261" i="2"/>
  <c r="BG261" i="2"/>
  <c r="BE261" i="2"/>
  <c r="T261" i="2"/>
  <c r="R261" i="2"/>
  <c r="P261" i="2"/>
  <c r="BK261" i="2"/>
  <c r="J261" i="2"/>
  <c r="BF261" i="2"/>
  <c r="BI258" i="2"/>
  <c r="BH258" i="2"/>
  <c r="BG258" i="2"/>
  <c r="BE258" i="2"/>
  <c r="T258" i="2"/>
  <c r="R258" i="2"/>
  <c r="P258" i="2"/>
  <c r="BK258" i="2"/>
  <c r="J258" i="2"/>
  <c r="BF258" i="2"/>
  <c r="BI255" i="2"/>
  <c r="BH255" i="2"/>
  <c r="BG255" i="2"/>
  <c r="BE255" i="2"/>
  <c r="T255" i="2"/>
  <c r="R255" i="2"/>
  <c r="P255" i="2"/>
  <c r="BK255" i="2"/>
  <c r="J255" i="2"/>
  <c r="BF255" i="2"/>
  <c r="BI252" i="2"/>
  <c r="BH252" i="2"/>
  <c r="BG252" i="2"/>
  <c r="BE252" i="2"/>
  <c r="T252" i="2"/>
  <c r="R252" i="2"/>
  <c r="P252" i="2"/>
  <c r="BK252" i="2"/>
  <c r="J252" i="2"/>
  <c r="BF252" i="2"/>
  <c r="BI251" i="2"/>
  <c r="BH251" i="2"/>
  <c r="BG251" i="2"/>
  <c r="BE251" i="2"/>
  <c r="T251" i="2"/>
  <c r="R251" i="2"/>
  <c r="P251" i="2"/>
  <c r="BK251" i="2"/>
  <c r="J251" i="2"/>
  <c r="BF251" i="2"/>
  <c r="BI250" i="2"/>
  <c r="BH250" i="2"/>
  <c r="BG250" i="2"/>
  <c r="BE250" i="2"/>
  <c r="T250" i="2"/>
  <c r="R250" i="2"/>
  <c r="P250" i="2"/>
  <c r="BK250" i="2"/>
  <c r="J250" i="2"/>
  <c r="BF250" i="2"/>
  <c r="BI247" i="2"/>
  <c r="BH247" i="2"/>
  <c r="BG247" i="2"/>
  <c r="BE247" i="2"/>
  <c r="T247" i="2"/>
  <c r="R247" i="2"/>
  <c r="P247" i="2"/>
  <c r="BK247" i="2"/>
  <c r="J247" i="2"/>
  <c r="BF247" i="2"/>
  <c r="BI246" i="2"/>
  <c r="BH246" i="2"/>
  <c r="BG246" i="2"/>
  <c r="BE246" i="2"/>
  <c r="T246" i="2"/>
  <c r="R246" i="2"/>
  <c r="P246" i="2"/>
  <c r="BK246" i="2"/>
  <c r="J246" i="2"/>
  <c r="BF246" i="2"/>
  <c r="BI245" i="2"/>
  <c r="BH245" i="2"/>
  <c r="BG245" i="2"/>
  <c r="BE245" i="2"/>
  <c r="T245" i="2"/>
  <c r="R245" i="2"/>
  <c r="P245" i="2"/>
  <c r="BK245" i="2"/>
  <c r="J245" i="2"/>
  <c r="BF245" i="2"/>
  <c r="BI244" i="2"/>
  <c r="BH244" i="2"/>
  <c r="BG244" i="2"/>
  <c r="BE244" i="2"/>
  <c r="T244" i="2"/>
  <c r="R244" i="2"/>
  <c r="P244" i="2"/>
  <c r="BK244" i="2"/>
  <c r="J244" i="2"/>
  <c r="BF244" i="2"/>
  <c r="BI243" i="2"/>
  <c r="BH243" i="2"/>
  <c r="BG243" i="2"/>
  <c r="BE243" i="2"/>
  <c r="T243" i="2"/>
  <c r="R243" i="2"/>
  <c r="P243" i="2"/>
  <c r="BK243" i="2"/>
  <c r="J243" i="2"/>
  <c r="BF243" i="2"/>
  <c r="BI240" i="2"/>
  <c r="BH240" i="2"/>
  <c r="BG240" i="2"/>
  <c r="BE240" i="2"/>
  <c r="T240" i="2"/>
  <c r="R240" i="2"/>
  <c r="R237" i="2" s="1"/>
  <c r="P240" i="2"/>
  <c r="BK240" i="2"/>
  <c r="BK237" i="2" s="1"/>
  <c r="J237" i="2" s="1"/>
  <c r="J100" i="2" s="1"/>
  <c r="J240" i="2"/>
  <c r="BF240" i="2"/>
  <c r="BI238" i="2"/>
  <c r="BH238" i="2"/>
  <c r="BG238" i="2"/>
  <c r="BE238" i="2"/>
  <c r="T238" i="2"/>
  <c r="T237" i="2"/>
  <c r="R238" i="2"/>
  <c r="P238" i="2"/>
  <c r="P237" i="2"/>
  <c r="BK238" i="2"/>
  <c r="J238" i="2"/>
  <c r="BF238" i="2" s="1"/>
  <c r="BI235" i="2"/>
  <c r="BH235" i="2"/>
  <c r="BG235" i="2"/>
  <c r="BE235" i="2"/>
  <c r="T235" i="2"/>
  <c r="R235" i="2"/>
  <c r="P235" i="2"/>
  <c r="BK235" i="2"/>
  <c r="J235" i="2"/>
  <c r="BF235" i="2"/>
  <c r="BI233" i="2"/>
  <c r="BH233" i="2"/>
  <c r="BG233" i="2"/>
  <c r="BE233" i="2"/>
  <c r="T233" i="2"/>
  <c r="R233" i="2"/>
  <c r="P233" i="2"/>
  <c r="BK233" i="2"/>
  <c r="J233" i="2"/>
  <c r="BF233" i="2"/>
  <c r="BI231" i="2"/>
  <c r="BH231" i="2"/>
  <c r="BG231" i="2"/>
  <c r="BE231" i="2"/>
  <c r="T231" i="2"/>
  <c r="R231" i="2"/>
  <c r="P231" i="2"/>
  <c r="BK231" i="2"/>
  <c r="J231" i="2"/>
  <c r="BF231" i="2"/>
  <c r="BI229" i="2"/>
  <c r="BH229" i="2"/>
  <c r="BG229" i="2"/>
  <c r="BE229" i="2"/>
  <c r="T229" i="2"/>
  <c r="R229" i="2"/>
  <c r="P229" i="2"/>
  <c r="BK229" i="2"/>
  <c r="J229" i="2"/>
  <c r="BF229" i="2"/>
  <c r="BI228" i="2"/>
  <c r="BH228" i="2"/>
  <c r="BG228" i="2"/>
  <c r="BE228" i="2"/>
  <c r="T228" i="2"/>
  <c r="R228" i="2"/>
  <c r="P228" i="2"/>
  <c r="BK228" i="2"/>
  <c r="J228" i="2"/>
  <c r="BF228" i="2"/>
  <c r="BI225" i="2"/>
  <c r="BH225" i="2"/>
  <c r="BG225" i="2"/>
  <c r="BE225" i="2"/>
  <c r="T225" i="2"/>
  <c r="R225" i="2"/>
  <c r="P225" i="2"/>
  <c r="BK225" i="2"/>
  <c r="J225" i="2"/>
  <c r="BF225" i="2"/>
  <c r="BI222" i="2"/>
  <c r="BH222" i="2"/>
  <c r="BG222" i="2"/>
  <c r="BE222" i="2"/>
  <c r="T222" i="2"/>
  <c r="R222" i="2"/>
  <c r="P222" i="2"/>
  <c r="BK222" i="2"/>
  <c r="J222" i="2"/>
  <c r="BF222" i="2"/>
  <c r="BI219" i="2"/>
  <c r="BH219" i="2"/>
  <c r="BG219" i="2"/>
  <c r="BE219" i="2"/>
  <c r="T219" i="2"/>
  <c r="R219" i="2"/>
  <c r="P219" i="2"/>
  <c r="BK219" i="2"/>
  <c r="J219" i="2"/>
  <c r="BF219" i="2"/>
  <c r="BI216" i="2"/>
  <c r="BH216" i="2"/>
  <c r="BG216" i="2"/>
  <c r="BE216" i="2"/>
  <c r="T216" i="2"/>
  <c r="R216" i="2"/>
  <c r="P216" i="2"/>
  <c r="BK216" i="2"/>
  <c r="J216" i="2"/>
  <c r="BF216" i="2"/>
  <c r="BI214" i="2"/>
  <c r="BH214" i="2"/>
  <c r="BG214" i="2"/>
  <c r="BE214" i="2"/>
  <c r="T214" i="2"/>
  <c r="R214" i="2"/>
  <c r="P214" i="2"/>
  <c r="BK214" i="2"/>
  <c r="J214" i="2"/>
  <c r="BF214" i="2"/>
  <c r="BI212" i="2"/>
  <c r="BH212" i="2"/>
  <c r="BG212" i="2"/>
  <c r="BE212" i="2"/>
  <c r="T212" i="2"/>
  <c r="R212" i="2"/>
  <c r="P212" i="2"/>
  <c r="BK212" i="2"/>
  <c r="J212" i="2"/>
  <c r="BF212" i="2"/>
  <c r="BI206" i="2"/>
  <c r="BH206" i="2"/>
  <c r="BG206" i="2"/>
  <c r="BE206" i="2"/>
  <c r="T206" i="2"/>
  <c r="R206" i="2"/>
  <c r="P206" i="2"/>
  <c r="BK206" i="2"/>
  <c r="J206" i="2"/>
  <c r="BF206" i="2"/>
  <c r="BI204" i="2"/>
  <c r="BH204" i="2"/>
  <c r="BG204" i="2"/>
  <c r="BE204" i="2"/>
  <c r="T204" i="2"/>
  <c r="R204" i="2"/>
  <c r="P204" i="2"/>
  <c r="BK204" i="2"/>
  <c r="J204" i="2"/>
  <c r="BF204" i="2"/>
  <c r="BI202" i="2"/>
  <c r="BH202" i="2"/>
  <c r="BG202" i="2"/>
  <c r="BE202" i="2"/>
  <c r="T202" i="2"/>
  <c r="R202" i="2"/>
  <c r="P202" i="2"/>
  <c r="BK202" i="2"/>
  <c r="J202" i="2"/>
  <c r="BF202" i="2"/>
  <c r="BI197" i="2"/>
  <c r="BH197" i="2"/>
  <c r="BG197" i="2"/>
  <c r="BE197" i="2"/>
  <c r="T197" i="2"/>
  <c r="R197" i="2"/>
  <c r="P197" i="2"/>
  <c r="BK197" i="2"/>
  <c r="J197" i="2"/>
  <c r="BF197" i="2"/>
  <c r="BI194" i="2"/>
  <c r="BH194" i="2"/>
  <c r="BG194" i="2"/>
  <c r="BE194" i="2"/>
  <c r="T194" i="2"/>
  <c r="R194" i="2"/>
  <c r="P194" i="2"/>
  <c r="BK194" i="2"/>
  <c r="J194" i="2"/>
  <c r="BF194" i="2"/>
  <c r="BI186" i="2"/>
  <c r="BH186" i="2"/>
  <c r="BG186" i="2"/>
  <c r="BE186" i="2"/>
  <c r="T186" i="2"/>
  <c r="R186" i="2"/>
  <c r="P186" i="2"/>
  <c r="BK186" i="2"/>
  <c r="J186" i="2"/>
  <c r="BF186" i="2"/>
  <c r="BI184" i="2"/>
  <c r="BH184" i="2"/>
  <c r="BG184" i="2"/>
  <c r="BE184" i="2"/>
  <c r="T184" i="2"/>
  <c r="R184" i="2"/>
  <c r="P184" i="2"/>
  <c r="BK184" i="2"/>
  <c r="J184" i="2"/>
  <c r="BF184" i="2"/>
  <c r="BI182" i="2"/>
  <c r="BH182" i="2"/>
  <c r="BG182" i="2"/>
  <c r="BE182" i="2"/>
  <c r="T182" i="2"/>
  <c r="R182" i="2"/>
  <c r="P182" i="2"/>
  <c r="BK182" i="2"/>
  <c r="J182" i="2"/>
  <c r="BF182" i="2"/>
  <c r="BI180" i="2"/>
  <c r="BH180" i="2"/>
  <c r="BG180" i="2"/>
  <c r="BE180" i="2"/>
  <c r="T180" i="2"/>
  <c r="R180" i="2"/>
  <c r="P180" i="2"/>
  <c r="BK180" i="2"/>
  <c r="J180" i="2"/>
  <c r="BF180" i="2"/>
  <c r="BI177" i="2"/>
  <c r="BH177" i="2"/>
  <c r="BG177" i="2"/>
  <c r="BE177" i="2"/>
  <c r="T177" i="2"/>
  <c r="R177" i="2"/>
  <c r="P177" i="2"/>
  <c r="BK177" i="2"/>
  <c r="J177" i="2"/>
  <c r="BF177" i="2"/>
  <c r="BI174" i="2"/>
  <c r="BH174" i="2"/>
  <c r="BG174" i="2"/>
  <c r="BE174" i="2"/>
  <c r="T174" i="2"/>
  <c r="R174" i="2"/>
  <c r="P174" i="2"/>
  <c r="BK174" i="2"/>
  <c r="J174" i="2"/>
  <c r="BF174" i="2"/>
  <c r="BI169" i="2"/>
  <c r="BH169" i="2"/>
  <c r="BG169" i="2"/>
  <c r="BE169" i="2"/>
  <c r="T169" i="2"/>
  <c r="R169" i="2"/>
  <c r="P169" i="2"/>
  <c r="BK169" i="2"/>
  <c r="J169" i="2"/>
  <c r="BF169" i="2"/>
  <c r="BI166" i="2"/>
  <c r="BH166" i="2"/>
  <c r="BG166" i="2"/>
  <c r="BE166" i="2"/>
  <c r="T166" i="2"/>
  <c r="R166" i="2"/>
  <c r="P166" i="2"/>
  <c r="BK166" i="2"/>
  <c r="J166" i="2"/>
  <c r="BF166" i="2"/>
  <c r="BI164" i="2"/>
  <c r="BH164" i="2"/>
  <c r="BG164" i="2"/>
  <c r="BE164" i="2"/>
  <c r="T164" i="2"/>
  <c r="R164" i="2"/>
  <c r="P164" i="2"/>
  <c r="BK164" i="2"/>
  <c r="J164" i="2"/>
  <c r="BF164" i="2"/>
  <c r="BI161" i="2"/>
  <c r="BH161" i="2"/>
  <c r="BG161" i="2"/>
  <c r="BE161" i="2"/>
  <c r="T161" i="2"/>
  <c r="R161" i="2"/>
  <c r="P161" i="2"/>
  <c r="BK161" i="2"/>
  <c r="J161" i="2"/>
  <c r="BF161" i="2"/>
  <c r="BI158" i="2"/>
  <c r="BH158" i="2"/>
  <c r="BG158" i="2"/>
  <c r="BE158" i="2"/>
  <c r="T158" i="2"/>
  <c r="R158" i="2"/>
  <c r="P158" i="2"/>
  <c r="BK158" i="2"/>
  <c r="J158" i="2"/>
  <c r="BF158" i="2"/>
  <c r="BI156" i="2"/>
  <c r="BH156" i="2"/>
  <c r="BG156" i="2"/>
  <c r="BE156" i="2"/>
  <c r="T156" i="2"/>
  <c r="R156" i="2"/>
  <c r="P156" i="2"/>
  <c r="BK156" i="2"/>
  <c r="J156" i="2"/>
  <c r="BF156" i="2"/>
  <c r="BI155" i="2"/>
  <c r="BH155" i="2"/>
  <c r="BG155" i="2"/>
  <c r="BE155" i="2"/>
  <c r="T155" i="2"/>
  <c r="R155" i="2"/>
  <c r="P155" i="2"/>
  <c r="BK155" i="2"/>
  <c r="J155" i="2"/>
  <c r="BF155" i="2"/>
  <c r="BI153" i="2"/>
  <c r="BH153" i="2"/>
  <c r="BG153" i="2"/>
  <c r="BE153" i="2"/>
  <c r="T153" i="2"/>
  <c r="R153" i="2"/>
  <c r="P153" i="2"/>
  <c r="BK153" i="2"/>
  <c r="J153" i="2"/>
  <c r="BF153" i="2"/>
  <c r="BI150" i="2"/>
  <c r="BH150" i="2"/>
  <c r="BG150" i="2"/>
  <c r="BE150" i="2"/>
  <c r="T150" i="2"/>
  <c r="R150" i="2"/>
  <c r="P150" i="2"/>
  <c r="BK150" i="2"/>
  <c r="J150" i="2"/>
  <c r="BF150" i="2"/>
  <c r="BI148" i="2"/>
  <c r="BH148" i="2"/>
  <c r="BG148" i="2"/>
  <c r="BE148" i="2"/>
  <c r="T148" i="2"/>
  <c r="T147" i="2"/>
  <c r="R148" i="2"/>
  <c r="R147" i="2"/>
  <c r="P148" i="2"/>
  <c r="P147" i="2"/>
  <c r="BK148" i="2"/>
  <c r="BK147" i="2"/>
  <c r="J147" i="2" s="1"/>
  <c r="J99" i="2" s="1"/>
  <c r="J148" i="2"/>
  <c r="BF148" i="2" s="1"/>
  <c r="BI144" i="2"/>
  <c r="F37" i="2"/>
  <c r="BD95" i="1" s="1"/>
  <c r="BD94" i="1" s="1"/>
  <c r="W33" i="1" s="1"/>
  <c r="BH144" i="2"/>
  <c r="F36" i="2" s="1"/>
  <c r="BC95" i="1" s="1"/>
  <c r="BC94" i="1" s="1"/>
  <c r="BG144" i="2"/>
  <c r="F35" i="2"/>
  <c r="BB95" i="1" s="1"/>
  <c r="BB94" i="1" s="1"/>
  <c r="BE144" i="2"/>
  <c r="J33" i="2" s="1"/>
  <c r="AV95" i="1" s="1"/>
  <c r="T144" i="2"/>
  <c r="T143" i="2"/>
  <c r="T142" i="2" s="1"/>
  <c r="R144" i="2"/>
  <c r="R143" i="2"/>
  <c r="R142" i="2" s="1"/>
  <c r="P144" i="2"/>
  <c r="P143" i="2"/>
  <c r="P142" i="2" s="1"/>
  <c r="BK144" i="2"/>
  <c r="BK143" i="2" s="1"/>
  <c r="J144" i="2"/>
  <c r="BF144" i="2" s="1"/>
  <c r="J138" i="2"/>
  <c r="F137" i="2"/>
  <c r="F135" i="2"/>
  <c r="E133" i="2"/>
  <c r="J92" i="2"/>
  <c r="F91" i="2"/>
  <c r="F89" i="2"/>
  <c r="E87" i="2"/>
  <c r="J21" i="2"/>
  <c r="E21" i="2"/>
  <c r="J137" i="2" s="1"/>
  <c r="J20" i="2"/>
  <c r="J18" i="2"/>
  <c r="E18" i="2"/>
  <c r="F92" i="2" s="1"/>
  <c r="F138" i="2"/>
  <c r="J17" i="2"/>
  <c r="J12" i="2"/>
  <c r="J89" i="2" s="1"/>
  <c r="J135" i="2"/>
  <c r="E7" i="2"/>
  <c r="E131" i="2" s="1"/>
  <c r="AS94" i="1"/>
  <c r="L90" i="1"/>
  <c r="AM90" i="1"/>
  <c r="AM89" i="1"/>
  <c r="L89" i="1"/>
  <c r="AM87" i="1"/>
  <c r="L87" i="1"/>
  <c r="L85" i="1"/>
  <c r="L84" i="1"/>
  <c r="R274" i="2" l="1"/>
  <c r="AY94" i="1"/>
  <c r="W32" i="1"/>
  <c r="P421" i="2"/>
  <c r="W31" i="1"/>
  <c r="AX94" i="1"/>
  <c r="R141" i="2"/>
  <c r="T421" i="2"/>
  <c r="R421" i="2"/>
  <c r="J34" i="3"/>
  <c r="AW96" i="1" s="1"/>
  <c r="F34" i="3"/>
  <c r="BA96" i="1" s="1"/>
  <c r="J379" i="3"/>
  <c r="J113" i="3" s="1"/>
  <c r="BK378" i="3"/>
  <c r="J378" i="3" s="1"/>
  <c r="J112" i="3" s="1"/>
  <c r="J135" i="3"/>
  <c r="J98" i="3" s="1"/>
  <c r="BK134" i="3"/>
  <c r="J223" i="3"/>
  <c r="J103" i="3" s="1"/>
  <c r="BK222" i="3"/>
  <c r="J222" i="3" s="1"/>
  <c r="J102" i="3" s="1"/>
  <c r="BK142" i="2"/>
  <c r="J143" i="2"/>
  <c r="J98" i="2" s="1"/>
  <c r="J275" i="2"/>
  <c r="J104" i="2" s="1"/>
  <c r="BK274" i="2"/>
  <c r="J274" i="2" s="1"/>
  <c r="J103" i="2" s="1"/>
  <c r="T274" i="2"/>
  <c r="T141" i="2" s="1"/>
  <c r="J34" i="2"/>
  <c r="AW95" i="1" s="1"/>
  <c r="F34" i="2"/>
  <c r="BA95" i="1" s="1"/>
  <c r="AT95" i="1"/>
  <c r="P274" i="2"/>
  <c r="P141" i="2" s="1"/>
  <c r="AU95" i="1" s="1"/>
  <c r="AU94" i="1" s="1"/>
  <c r="R134" i="3"/>
  <c r="R133" i="3" s="1"/>
  <c r="J33" i="3"/>
  <c r="AV96" i="1" s="1"/>
  <c r="AT96" i="1" s="1"/>
  <c r="E85" i="2"/>
  <c r="F33" i="2"/>
  <c r="AZ95" i="1" s="1"/>
  <c r="AZ94" i="1" s="1"/>
  <c r="J91" i="3"/>
  <c r="J91" i="2"/>
  <c r="BK421" i="2"/>
  <c r="J421" i="2" s="1"/>
  <c r="J118" i="2" s="1"/>
  <c r="E85" i="3"/>
  <c r="J142" i="2" l="1"/>
  <c r="J97" i="2" s="1"/>
  <c r="BK141" i="2"/>
  <c r="J141" i="2" s="1"/>
  <c r="BA94" i="1"/>
  <c r="AV94" i="1"/>
  <c r="W29" i="1"/>
  <c r="J134" i="3"/>
  <c r="J97" i="3" s="1"/>
  <c r="BK133" i="3"/>
  <c r="J133" i="3" s="1"/>
  <c r="J30" i="3" l="1"/>
  <c r="J96" i="3"/>
  <c r="AW94" i="1"/>
  <c r="AK30" i="1" s="1"/>
  <c r="W30" i="1"/>
  <c r="AK29" i="1"/>
  <c r="AT94" i="1"/>
  <c r="J96" i="2"/>
  <c r="J30" i="2"/>
  <c r="AG95" i="1" l="1"/>
  <c r="J39" i="2"/>
  <c r="AG96" i="1"/>
  <c r="AN96" i="1" s="1"/>
  <c r="J39" i="3"/>
  <c r="AN95" i="1" l="1"/>
  <c r="AG94" i="1"/>
  <c r="AK26" i="1" l="1"/>
  <c r="AK35" i="1" s="1"/>
  <c r="AN94" i="1"/>
</calcChain>
</file>

<file path=xl/sharedStrings.xml><?xml version="1.0" encoding="utf-8"?>
<sst xmlns="http://schemas.openxmlformats.org/spreadsheetml/2006/main" count="6628" uniqueCount="1202">
  <si>
    <t>Export Komplet</t>
  </si>
  <si>
    <t/>
  </si>
  <si>
    <t>2.0</t>
  </si>
  <si>
    <t>ZAMOK</t>
  </si>
  <si>
    <t>False</t>
  </si>
  <si>
    <t>{27e9e719-ad1f-48e4-8d34-5200baf30829}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</si>
  <si>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</si>
  <si>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</si>
  <si>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</si>
  <si>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</si>
  <si>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</si>
  <si>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</si>
  <si>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</si>
  <si>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</si>
  <si>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10/2017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</si>
  <si>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</si>
  <si>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</si>
  <si>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REVITALIZACE PANEL. DOMU, ul. U Lesa č.p. 869, parc.č. 501/337, k.ú. Karviná - Ráj</t>
  </si>
  <si>
    <t>KSO:</t>
  </si>
  <si>
    <t>CC-CZ:</t>
  </si>
  <si>
    <t>Místo:</t>
  </si>
  <si>
    <t xml:space="preserve"> </t>
  </si>
  <si>
    <t>Datum:</t>
  </si>
  <si>
    <t>11. 4. 2019</t>
  </si>
  <si>
    <t>Zadavatel:</t>
  </si>
  <si>
    <t>IČ:</t>
  </si>
  <si>
    <t>Bytové družstvo U Lesa 869, ul. U Lesa 869/34b</t>
  </si>
  <si>
    <t>DIČ:</t>
  </si>
  <si>
    <t>Uchazeč:</t>
  </si>
  <si>
    <t>Vyplň údaj</t>
  </si>
  <si>
    <t>Projektant:</t>
  </si>
  <si>
    <t>True</t>
  </si>
  <si>
    <t>Zpracovatel:</t>
  </si>
  <si>
    <t>INPRO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</si>
  <si>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</si>
  <si>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</si>
  <si>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</si>
  <si>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</si>
  <si>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</si>
  <si>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</si>
  <si>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</si>
  <si>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</si>
  <si>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</si>
  <si>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</si>
  <si>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</si>
  <si>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</si>
  <si>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</si>
  <si>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</si>
  <si>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</si>
  <si>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</si>
  <si>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</si>
  <si>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</si>
  <si>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</si>
  <si>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</si>
  <si>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</si>
  <si>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</si>
  <si>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</si>
  <si>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</si>
  <si>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</si>
  <si>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</si>
  <si>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</si>
  <si>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</si>
  <si>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</si>
  <si>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</si>
  <si>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</si>
  <si>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</si>
  <si>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</si>
  <si>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</si>
  <si>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</si>
  <si>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</si>
  <si>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</si>
  <si>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</si>
  <si>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</si>
  <si>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</si>
  <si>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</si>
  <si>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</si>
  <si>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</si>
  <si>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</si>
  <si>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</si>
  <si>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</si>
  <si>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O1</t>
  </si>
  <si>
    <t>Revitalizace panel. domu  - způsobilé náklady</t>
  </si>
  <si>
    <t>STA</t>
  </si>
  <si>
    <t>1</t>
  </si>
  <si>
    <t>{004026f5-7cc2-40d7-be37-83f579d3b1a4}</t>
  </si>
  <si>
    <t>O2</t>
  </si>
  <si>
    <t>Revitalizace panel. domu - nezpůsobilé náklady</t>
  </si>
  <si>
    <t>{645b4e0e-cdd3-48bb-b835-300d2f46090a}</t>
  </si>
  <si>
    <t>KRYCÍ LIST SOUPISU PRACÍ</t>
  </si>
  <si>
    <t>Objekt:</t>
  </si>
  <si>
    <t>O1 - Revitalizace panel. domu  - způsobilé náklady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</si>
  <si>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</si>
  <si>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</si>
  <si>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</si>
  <si>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</si>
  <si>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</si>
  <si>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</si>
  <si>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</si>
  <si>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</si>
  <si>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</si>
  <si>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</si>
  <si>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</si>
  <si>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</si>
  <si>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</si>
  <si>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</si>
  <si>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</si>
  <si>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</si>
  <si>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741 - Elektroinstalace - silnoproud</t>
  </si>
  <si>
    <t xml:space="preserve">    742 - Elektroinstalace - slaboproud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</si>
  <si>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</si>
  <si>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</si>
  <si>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</si>
  <si>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</si>
  <si>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</si>
  <si>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783 - Dokončovací práce - nátěry</t>
  </si>
  <si>
    <t xml:space="preserve">    787 - Dokončovací práce - zasklívání</t>
  </si>
  <si>
    <t>OST - Ostatní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</si>
  <si>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</si>
  <si>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</si>
  <si>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</si>
  <si>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</si>
  <si>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</si>
  <si>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</si>
  <si>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</si>
  <si>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</si>
  <si>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</si>
  <si>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</si>
  <si>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</si>
  <si>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</si>
  <si>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</si>
  <si>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</si>
  <si>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</si>
  <si>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</si>
  <si>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</si>
  <si>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</si>
  <si>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</si>
  <si>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</si>
  <si>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4</t>
  </si>
  <si>
    <t>Vodorovné konstrukce</t>
  </si>
  <si>
    <t>K</t>
  </si>
  <si>
    <t>411388531</t>
  </si>
  <si>
    <t>Zabetonování otvorů pl do 1 m2 ve stropech ŽB tl. do 10 cm, včetně bednění</t>
  </si>
  <si>
    <t>kus</t>
  </si>
  <si>
    <t>CS ÚRS 2017 01</t>
  </si>
  <si>
    <t>2</t>
  </si>
  <si>
    <t>-979851132</t>
  </si>
  <si>
    <t>VV</t>
  </si>
  <si>
    <t>zabetonování montážních otvorů ve střešním ŽB panelu</t>
  </si>
  <si>
    <t>8</t>
  </si>
  <si>
    <t>6</t>
  </si>
  <si>
    <t>Úpravy povrchů, podlahy a osazování výplní</t>
  </si>
  <si>
    <t>621221121</t>
  </si>
  <si>
    <t>Montáž kontaktního zateplení vnějších podhledů z minerální vlny s kolmou orientací tl do 120 mm</t>
  </si>
  <si>
    <t>m2</t>
  </si>
  <si>
    <t>1716554997</t>
  </si>
  <si>
    <t>3,7*1,125*52</t>
  </si>
  <si>
    <t>3</t>
  </si>
  <si>
    <t>M</t>
  </si>
  <si>
    <t>631515130</t>
  </si>
  <si>
    <t>deska minerální izolační ISOVER NF 333 tl. 100 mm</t>
  </si>
  <si>
    <t>-758793397</t>
  </si>
  <si>
    <t>216,45</t>
  </si>
  <si>
    <t>216,45*1,02 'Přepočtené koeficientem množství</t>
  </si>
  <si>
    <t>621251031</t>
  </si>
  <si>
    <t>Příplatek k cenám kontaktního zateplení vnějších podhledů za upevnění izolace tl do 120mm přes 22,5m</t>
  </si>
  <si>
    <t>-570132525</t>
  </si>
  <si>
    <t>3,7*1,125*20</t>
  </si>
  <si>
    <t>5</t>
  </si>
  <si>
    <t>621251105</t>
  </si>
  <si>
    <t>Příplatek k cenám kontaktního zateplení podhledů za použití tepelněizolačních zátek z minerální vlny</t>
  </si>
  <si>
    <t>-362564019</t>
  </si>
  <si>
    <t>621531021</t>
  </si>
  <si>
    <t>Tenkovrstvá silikonová zrnitá omítka tl. 2,0 mm včetně penetrace vnějších podhledů</t>
  </si>
  <si>
    <t>242646459</t>
  </si>
  <si>
    <t>7</t>
  </si>
  <si>
    <t>622143002</t>
  </si>
  <si>
    <t>Montáž omítkových plastových nebo pozinkovaných dilatačních profilů</t>
  </si>
  <si>
    <t>m</t>
  </si>
  <si>
    <t>-69581022</t>
  </si>
  <si>
    <t>vložení dilatačního profilu ve styku objektů panel. domu a ČEZ DISTRIBUCE a.s.</t>
  </si>
  <si>
    <t>13,0</t>
  </si>
  <si>
    <t>590515000</t>
  </si>
  <si>
    <t>profil dilatační stěnový , dl. 2,5 m</t>
  </si>
  <si>
    <t>817557228</t>
  </si>
  <si>
    <t>13*1,05 'Přepočtené koeficientem množství</t>
  </si>
  <si>
    <t>9</t>
  </si>
  <si>
    <t>622143003</t>
  </si>
  <si>
    <t>Montáž omítkových plastových nebo pozinkovaných rohových profilů s tkaninou</t>
  </si>
  <si>
    <t>-426754315</t>
  </si>
  <si>
    <t>36,4*8+3,7*52+37,6*8+3,7*4+2,65*2*48</t>
  </si>
  <si>
    <t>10</t>
  </si>
  <si>
    <t>590514800</t>
  </si>
  <si>
    <t>lišta rohová Al 10/10 cm s tkaninou bal. 2,5 m</t>
  </si>
  <si>
    <t>1484077969</t>
  </si>
  <si>
    <t>1053,6</t>
  </si>
  <si>
    <t>1053,6*1,02 'Přepočtené koeficientem množství</t>
  </si>
  <si>
    <t>11</t>
  </si>
  <si>
    <t>622143004</t>
  </si>
  <si>
    <t>Montáž omítkových samolepících začišťovacích profilů (APU lišt)</t>
  </si>
  <si>
    <t>2145737296</t>
  </si>
  <si>
    <t>(1,5*4+1,6*8+3,0*6+1,6*12+1,8*4+1,6*8+1,6*4+0,9*4+2,15*8)*12-3,0+1,6*2</t>
  </si>
  <si>
    <t>1,5*2+1,6*4+2,0*7+0,6*14+3,0*4+0,6*8+0,8+2,0*2+0,8+1,2*2</t>
  </si>
  <si>
    <t>0,8*6+0,6*12+0,9*2+2,0*4</t>
  </si>
  <si>
    <t>Součet</t>
  </si>
  <si>
    <t>12</t>
  </si>
  <si>
    <t>590514760</t>
  </si>
  <si>
    <t>profil okenní začišťovací s tkaninou 9 mm/2,4 m</t>
  </si>
  <si>
    <t>1236065179</t>
  </si>
  <si>
    <t>1317,0</t>
  </si>
  <si>
    <t>1317*1,05 'Přepočtené koeficientem množství</t>
  </si>
  <si>
    <t>13</t>
  </si>
  <si>
    <t>622211021</t>
  </si>
  <si>
    <t>Montáž kontaktního zateplení vnějších stěn z polystyrénových desek tl do 120 mm</t>
  </si>
  <si>
    <t>-4308744</t>
  </si>
  <si>
    <t>zateplení suterenních částí do v=0,6m</t>
  </si>
  <si>
    <t>0,6*(7,65*4+0,675*8+1,175*8+23,35*2)</t>
  </si>
  <si>
    <t>14</t>
  </si>
  <si>
    <t>283764000</t>
  </si>
  <si>
    <t>deska z extrudovaného polystyrénu XPS tl. 120 mm - 1250 x 600</t>
  </si>
  <si>
    <t>-955779684</t>
  </si>
  <si>
    <t>55,26*1,02 'Přepočtené koeficientem množství</t>
  </si>
  <si>
    <t>622221121</t>
  </si>
  <si>
    <t>Montáž kontaktního zateplení vnějších stěn z minerální vlny s kolmou orientací tl do 120 mm</t>
  </si>
  <si>
    <t>-189830796</t>
  </si>
  <si>
    <t>2,8*0,705*8*12</t>
  </si>
  <si>
    <t>16</t>
  </si>
  <si>
    <t>631515150</t>
  </si>
  <si>
    <t>deska minerální izolační ISOVER NF 333 tl. 120 mm</t>
  </si>
  <si>
    <t>120250713</t>
  </si>
  <si>
    <t>189,504*1,02</t>
  </si>
  <si>
    <t>17</t>
  </si>
  <si>
    <t>622221131</t>
  </si>
  <si>
    <t>Montáž kontaktního zateplení vnějších stěn z minerální vlny s kolmou orientací tl do 160 mm</t>
  </si>
  <si>
    <t>-693638982</t>
  </si>
  <si>
    <t>(37,6-2,0)*(7,8*4+3,45*2+1,1*4+23,55*2+1,125*8)</t>
  </si>
  <si>
    <t>-1*(1,5*1,6*4+3,0*1,6*6+1,8*1,6*4+1,6*1,6*4+0,9*2,15*4)*12+3,0*1,6</t>
  </si>
  <si>
    <t>1,4*(23,55+7,8*2)+1,0*23,55</t>
  </si>
  <si>
    <t>-1*(1,5*1,6*2+2,0*0,6*7+3,0*0,6*4+0,8*1,4+0,8*1,2)</t>
  </si>
  <si>
    <t>(40,25-36,55)*(4,95*2+21,35*2)</t>
  </si>
  <si>
    <t>-1*(0,8*0,6*6+0,9*2,0*2)</t>
  </si>
  <si>
    <t>18</t>
  </si>
  <si>
    <t>631515330</t>
  </si>
  <si>
    <t>deska minerální izolační ISOVER NF 333 tl. 150 mm</t>
  </si>
  <si>
    <t>-579041754</t>
  </si>
  <si>
    <t>2944,18</t>
  </si>
  <si>
    <t>2944,18*1,02 'Přepočtené koeficientem množství</t>
  </si>
  <si>
    <t>19</t>
  </si>
  <si>
    <t>622222051</t>
  </si>
  <si>
    <t>Montáž kontaktního zateplení vnějšího ostění hl. špalety do 400 mm z minerální vlny tl do 40 mm</t>
  </si>
  <si>
    <t>-1473635028</t>
  </si>
  <si>
    <t>20</t>
  </si>
  <si>
    <t>631515070</t>
  </si>
  <si>
    <t>deska minerální izolační ISOVER NF 333 tl. 40 mm</t>
  </si>
  <si>
    <t>-927327210</t>
  </si>
  <si>
    <t>1317*0,25*1,1</t>
  </si>
  <si>
    <t>622251031</t>
  </si>
  <si>
    <t>Příplatek k cenám kontaktního zateplení vnějších stěn za upevnění izolace tl do 120 mm přes 22,5m</t>
  </si>
  <si>
    <t>70117015</t>
  </si>
  <si>
    <t>2,8*0,705*8*5</t>
  </si>
  <si>
    <t>22</t>
  </si>
  <si>
    <t>622251041</t>
  </si>
  <si>
    <t>Příplatek k cenám kontaktního zateplení vnějších stěn za upevnění izolace tl do 160mm přes 22,5m</t>
  </si>
  <si>
    <t>-1098855238</t>
  </si>
  <si>
    <t>(37,6-22,5)*(7,8*4+3,45*2+1,1*4+23,55*2+1,125*8)</t>
  </si>
  <si>
    <t>-1*(1,5*1,6*4+3,0*1,6*6+1,8*1,6*4+1,6*1,6*4+0,9*2,15*4)*5+3,0*1,6</t>
  </si>
  <si>
    <t>23</t>
  </si>
  <si>
    <t>622251105</t>
  </si>
  <si>
    <t>Příplatek k cenám kontaktního zateplení stěn za použití tepelněizolačních zátek z minerální vlny</t>
  </si>
  <si>
    <t>648647828</t>
  </si>
  <si>
    <t>189,504+2944,18</t>
  </si>
  <si>
    <t>24</t>
  </si>
  <si>
    <t>622252001</t>
  </si>
  <si>
    <t>Montáž zakládacích soklových lišt kontaktního zateplení</t>
  </si>
  <si>
    <t>-1856622866</t>
  </si>
  <si>
    <t>7,8*4+1,1*4+23,55*2+0,705*8+1,175*8</t>
  </si>
  <si>
    <t>25</t>
  </si>
  <si>
    <t>590516530</t>
  </si>
  <si>
    <t>lišta soklová Al s okapničkou, zakládací U 16 cm, 0,95/200 cm</t>
  </si>
  <si>
    <t>1404822825</t>
  </si>
  <si>
    <t>82,7</t>
  </si>
  <si>
    <t>82,7*1,05 'Přepočtené koeficientem množství</t>
  </si>
  <si>
    <t>26</t>
  </si>
  <si>
    <t>590516470</t>
  </si>
  <si>
    <t>lišta soklová Al s okapničkou, zakládací U 10 cm, 0,95/200 cm</t>
  </si>
  <si>
    <t>118619259</t>
  </si>
  <si>
    <t>15,04</t>
  </si>
  <si>
    <t>15,04*1,02 'Přepočtené koeficientem množství</t>
  </si>
  <si>
    <t>27</t>
  </si>
  <si>
    <t>622252002</t>
  </si>
  <si>
    <t>Montáž ostatních lišt kontaktního zateplení</t>
  </si>
  <si>
    <t>1026767989</t>
  </si>
  <si>
    <t>parapetní začišťovací lišta</t>
  </si>
  <si>
    <t>1,6*48+1,5*(26+24)+3,0*(11+12+48+4)+1,8*48+2,0*7+0,8*7+0,6</t>
  </si>
  <si>
    <t>28</t>
  </si>
  <si>
    <t>590515120</t>
  </si>
  <si>
    <t>profil parapetní LPE plast 2 m</t>
  </si>
  <si>
    <t>1840780237</t>
  </si>
  <si>
    <t>483,4</t>
  </si>
  <si>
    <t>483,4*1,05 'Přepočtené koeficientem množství</t>
  </si>
  <si>
    <t>29</t>
  </si>
  <si>
    <t>622511110R</t>
  </si>
  <si>
    <t>Akrylátová omítka z přírodního kameniva s přidanými kousky slídy (Ameristone T) včetně penetrace vnějších stěn</t>
  </si>
  <si>
    <t>1862585787</t>
  </si>
  <si>
    <t>30</t>
  </si>
  <si>
    <t>622531021</t>
  </si>
  <si>
    <t>Tenkovrstvá silikonová zrnitá omítka tl. 2,0 mm včetně penetrace vnějších stěn</t>
  </si>
  <si>
    <t>56340805</t>
  </si>
  <si>
    <t>189,504+2944,18+1317*0,25</t>
  </si>
  <si>
    <t>31</t>
  </si>
  <si>
    <t>622R001R</t>
  </si>
  <si>
    <t>Kontrola a oprava poškozených povrchů</t>
  </si>
  <si>
    <t>1890705703</t>
  </si>
  <si>
    <t>3734,644</t>
  </si>
  <si>
    <t>32</t>
  </si>
  <si>
    <t>629991012</t>
  </si>
  <si>
    <t>Zakrytí výplní otvorů fólií přilepenou na začišťovací lišty</t>
  </si>
  <si>
    <t>759291913</t>
  </si>
  <si>
    <t>849,0</t>
  </si>
  <si>
    <t>33</t>
  </si>
  <si>
    <t>637211321</t>
  </si>
  <si>
    <t>D+M okapový chodník z betonových vymývaných dlaždic tl 50 mm kladených do písku se zalitím spár MC, včet. podsypu</t>
  </si>
  <si>
    <t>1244119394</t>
  </si>
  <si>
    <t>64,0*0,5</t>
  </si>
  <si>
    <t>Ostatní konstrukce a práce, bourání</t>
  </si>
  <si>
    <t>34</t>
  </si>
  <si>
    <t>941321113</t>
  </si>
  <si>
    <t>Montáž lešení řadového modulového š do 1,2 m v do 40 m</t>
  </si>
  <si>
    <t>-552832000</t>
  </si>
  <si>
    <t>3550</t>
  </si>
  <si>
    <t>35</t>
  </si>
  <si>
    <t>941321213</t>
  </si>
  <si>
    <t>Příplatek k lešení řadovému modulovému š 1,2 m v do 40 m za první a ZKD den použití</t>
  </si>
  <si>
    <t>74830353</t>
  </si>
  <si>
    <t>počítáno s dobou realizace TI obvodového pláště a oprav lodžií cca 3 měsíce</t>
  </si>
  <si>
    <t>3550,0*30*3</t>
  </si>
  <si>
    <t>36</t>
  </si>
  <si>
    <t>941321813</t>
  </si>
  <si>
    <t>Demontáž lešení řadového modulového těžkého zatížení do 300 kg/m2 š do 1,2 m v do 40 m</t>
  </si>
  <si>
    <t>431344345</t>
  </si>
  <si>
    <t>37</t>
  </si>
  <si>
    <t>944511111</t>
  </si>
  <si>
    <t>Montáž ochranné sítě z textilie z umělých vláken</t>
  </si>
  <si>
    <t>-179136316</t>
  </si>
  <si>
    <t>38</t>
  </si>
  <si>
    <t>944511211</t>
  </si>
  <si>
    <t>Příplatek k ochranné síti za první a ZKD den použití</t>
  </si>
  <si>
    <t>1211108689</t>
  </si>
  <si>
    <t>39</t>
  </si>
  <si>
    <t>944711112</t>
  </si>
  <si>
    <t>Montáž záchytné stříšky š do 2 m (nad vchody do panelového domu)</t>
  </si>
  <si>
    <t>795154983</t>
  </si>
  <si>
    <t>40</t>
  </si>
  <si>
    <t>953942000R</t>
  </si>
  <si>
    <t xml:space="preserve">D+M okenní sušák prádla polohovací </t>
  </si>
  <si>
    <t>516624120</t>
  </si>
  <si>
    <t>garsoniéry</t>
  </si>
  <si>
    <t>41</t>
  </si>
  <si>
    <t>953961100R</t>
  </si>
  <si>
    <t>Kotvy HILTI HIT-HY 200A M24, délka 280 mm, kotvení do betonu, ŽB nebo kamene s vyvrtáním otvoru</t>
  </si>
  <si>
    <t>1188388942</t>
  </si>
  <si>
    <t>42</t>
  </si>
  <si>
    <t>311971220</t>
  </si>
  <si>
    <t>tyč závitová M22 x 280 mm, včet. matice a podložky</t>
  </si>
  <si>
    <t>-1175767238</t>
  </si>
  <si>
    <t>43</t>
  </si>
  <si>
    <t>968062354</t>
  </si>
  <si>
    <t>Vybourání dřevěných rámů oken dvojitých včetně křídel pl do 1 m2</t>
  </si>
  <si>
    <t>-1353151820</t>
  </si>
  <si>
    <t>13.np</t>
  </si>
  <si>
    <t>0,8*0,6*6</t>
  </si>
  <si>
    <t>44</t>
  </si>
  <si>
    <t>972054411</t>
  </si>
  <si>
    <t>Vybourání otvorů v ŽB stropech nebo klenbách pl do 1 m2 tl do 80 mm</t>
  </si>
  <si>
    <t>m3</t>
  </si>
  <si>
    <t>710436457</t>
  </si>
  <si>
    <t xml:space="preserve">montážní otvory v ŽB střešních panelech - přístup do střešního meziprostoru pro aplikaci foukané izolace </t>
  </si>
  <si>
    <t>0,36*0,08*8</t>
  </si>
  <si>
    <t>45</t>
  </si>
  <si>
    <t>976071111</t>
  </si>
  <si>
    <t>Vybourání kovových madel a zábradlí</t>
  </si>
  <si>
    <t>-96721574</t>
  </si>
  <si>
    <t>zábradlí lodžií</t>
  </si>
  <si>
    <t>48*4,0</t>
  </si>
  <si>
    <t>46</t>
  </si>
  <si>
    <t>977211112</t>
  </si>
  <si>
    <t>Řezání ŽB kcí hl do 350 mm stěnovou pilou do průměru výztuže 16 mm</t>
  </si>
  <si>
    <t>2088347443</t>
  </si>
  <si>
    <t>0,6*4*8</t>
  </si>
  <si>
    <t>47</t>
  </si>
  <si>
    <t>985131411</t>
  </si>
  <si>
    <t>Očištění ploch stlačeným vzduchem</t>
  </si>
  <si>
    <t>-2019304123</t>
  </si>
  <si>
    <t>216,45+3462,934+55,26</t>
  </si>
  <si>
    <t>997</t>
  </si>
  <si>
    <t>Přesun sutě</t>
  </si>
  <si>
    <t>48</t>
  </si>
  <si>
    <t>997013121</t>
  </si>
  <si>
    <t>Vnitrostaveništní doprava suti a vybouraných hmot pro budovy v do 45 m s použitím mechanizace</t>
  </si>
  <si>
    <t>t</t>
  </si>
  <si>
    <t>-486600728</t>
  </si>
  <si>
    <t>49</t>
  </si>
  <si>
    <t>997013501</t>
  </si>
  <si>
    <t>Odvoz suti a vybouraných hmot na skládku nebo meziskládku do 1 km se složením</t>
  </si>
  <si>
    <t>-876690549</t>
  </si>
  <si>
    <t>50</t>
  </si>
  <si>
    <t>997013509</t>
  </si>
  <si>
    <t>Příplatek k odvozu suti a vybouraných hmot na skládku ZKD 1 km přes 1 km</t>
  </si>
  <si>
    <t>-2046055267</t>
  </si>
  <si>
    <t>10,26*9 'Přepočtené koeficientem množství</t>
  </si>
  <si>
    <t>51</t>
  </si>
  <si>
    <t>997013830</t>
  </si>
  <si>
    <t>Poplatek za uložení stavebního odpadu na skládce (skládkovné)</t>
  </si>
  <si>
    <t>1435273881</t>
  </si>
  <si>
    <t>998</t>
  </si>
  <si>
    <t>Přesun hmot</t>
  </si>
  <si>
    <t>52</t>
  </si>
  <si>
    <t>998011005</t>
  </si>
  <si>
    <t>Přesun hmot pro budovy občanské výstaby, bydlení v do 45 m</t>
  </si>
  <si>
    <t>523204972</t>
  </si>
  <si>
    <t>PSV</t>
  </si>
  <si>
    <t>Práce a dodávky PSV</t>
  </si>
  <si>
    <t>711</t>
  </si>
  <si>
    <t>Izolace proti vodě, vlhkosti a plynům</t>
  </si>
  <si>
    <t>53</t>
  </si>
  <si>
    <t>711113117</t>
  </si>
  <si>
    <t>Izolace proti zemní vlhkosti vodorovná za studena (např. těsnicí stěrkou AQUAFIN-1K)</t>
  </si>
  <si>
    <t>-621813527</t>
  </si>
  <si>
    <t>lodžie</t>
  </si>
  <si>
    <t>4,2*48</t>
  </si>
  <si>
    <t>54</t>
  </si>
  <si>
    <t>711113127</t>
  </si>
  <si>
    <t>Izolace proti zemní vlhkosti svislá za studena (např. těsnicí stěrkou AQUAFIN-1K)</t>
  </si>
  <si>
    <t>-1746108702</t>
  </si>
  <si>
    <t>0,6*48</t>
  </si>
  <si>
    <t>55</t>
  </si>
  <si>
    <t>283550220</t>
  </si>
  <si>
    <t>páska těsnící  pružná - vnitřní kouty</t>
  </si>
  <si>
    <t>1227880484</t>
  </si>
  <si>
    <t>6,0*48</t>
  </si>
  <si>
    <t>56</t>
  </si>
  <si>
    <t>998711203</t>
  </si>
  <si>
    <t>Přesun hmot procentní pro izolace proti vodě, vlhkosti a plynům v objektech v do 60 m</t>
  </si>
  <si>
    <t>%</t>
  </si>
  <si>
    <t>-1943060774</t>
  </si>
  <si>
    <t>712</t>
  </si>
  <si>
    <t>Povlakové krytiny</t>
  </si>
  <si>
    <t>57</t>
  </si>
  <si>
    <t>712300832</t>
  </si>
  <si>
    <t>Odstranění povlakové krytiny střech do 10° dvouvrstvé</t>
  </si>
  <si>
    <t>-1075090753</t>
  </si>
  <si>
    <t xml:space="preserve">v ploše mtž otvorů v ŽB střešních panelech - přístup do střešního meziprostoru pro aplikaci foukané izolace </t>
  </si>
  <si>
    <t>1,0*8</t>
  </si>
  <si>
    <t>58</t>
  </si>
  <si>
    <t>712300841</t>
  </si>
  <si>
    <t>Odstranění povlakové krytiny střech do 10° odškrabáním mechu s urovnáním povrchu a očištěním</t>
  </si>
  <si>
    <t>697668361</t>
  </si>
  <si>
    <t>59</t>
  </si>
  <si>
    <t>712300845</t>
  </si>
  <si>
    <t>Demontáž ventilační hlavice na ploché střeše sklonu do 10°</t>
  </si>
  <si>
    <t>765005676</t>
  </si>
  <si>
    <t>60</t>
  </si>
  <si>
    <t>712341559</t>
  </si>
  <si>
    <t>Provedení povlakové krytiny střech do 10° pásy NAIP přitavením v plné ploše</t>
  </si>
  <si>
    <t>1573601837</t>
  </si>
  <si>
    <t>zpětná izolace zabetonovaného montážního otvoru</t>
  </si>
  <si>
    <t>61</t>
  </si>
  <si>
    <t>628522540</t>
  </si>
  <si>
    <t>pás asfaltovaný modifikovaný SBS</t>
  </si>
  <si>
    <t>-1821607626</t>
  </si>
  <si>
    <t>62</t>
  </si>
  <si>
    <t>712363080R</t>
  </si>
  <si>
    <t>Provedení povlakové krytiny střech do 10° elastometrickou fólií EPDM přilepenou v plné ploše, provedení spojů a ukončení</t>
  </si>
  <si>
    <t>1363756242</t>
  </si>
  <si>
    <t>STŘ1, STŘ2, STŘ3</t>
  </si>
  <si>
    <t>14,0+136,0+382,0</t>
  </si>
  <si>
    <t>63</t>
  </si>
  <si>
    <t>272441000</t>
  </si>
  <si>
    <t>střešní hydroizolační fólie na bázi EPDM, min. tl. 1,14 mm, včetně příslušenství na provedení spojů, kotvení v rozích, patě a ukončení</t>
  </si>
  <si>
    <t>-1016201452</t>
  </si>
  <si>
    <t>532,0</t>
  </si>
  <si>
    <t>532*1,1 'Přepočtené koeficientem množství</t>
  </si>
  <si>
    <t>64</t>
  </si>
  <si>
    <t>712363116</t>
  </si>
  <si>
    <t>Provedení povlakové krytiny střech do 10° zaizolování prostupů kruhového průřezu D do 500 mm, včet. materiálu</t>
  </si>
  <si>
    <t>2087160675</t>
  </si>
  <si>
    <t>65</t>
  </si>
  <si>
    <t>712410901</t>
  </si>
  <si>
    <t>Provedení údržby povlakové krytiny do 30° za studena nátěrem penetračním</t>
  </si>
  <si>
    <t>786921778</t>
  </si>
  <si>
    <t>66</t>
  </si>
  <si>
    <t>111631500</t>
  </si>
  <si>
    <t>lak asfaltový ALP/9 (MJ t) bal 9 kg</t>
  </si>
  <si>
    <t>2115606843</t>
  </si>
  <si>
    <t>532*0,00035 'Přepočtené koeficientem množství</t>
  </si>
  <si>
    <t>67</t>
  </si>
  <si>
    <t>998712205</t>
  </si>
  <si>
    <t>Přesun hmot procentní pro krytiny povlakové v objektech v do 48 m</t>
  </si>
  <si>
    <t>-1272840217</t>
  </si>
  <si>
    <t>713</t>
  </si>
  <si>
    <t>Izolace tepelné</t>
  </si>
  <si>
    <t>68</t>
  </si>
  <si>
    <t>713114114</t>
  </si>
  <si>
    <t>Tepelná foukaná izolace celulózová vlákna vodorovná volná tl do 350 mm</t>
  </si>
  <si>
    <t>2043931910</t>
  </si>
  <si>
    <t>STŘ3</t>
  </si>
  <si>
    <t>2*7,0*22,65*0,35</t>
  </si>
  <si>
    <t>69</t>
  </si>
  <si>
    <t>713131141</t>
  </si>
  <si>
    <t>Montáž izolace tepelné stěn a základů lepením celoplošně rohoží, pásů, dílců, desek</t>
  </si>
  <si>
    <t>468834309</t>
  </si>
  <si>
    <t>TI svislých stěn atik</t>
  </si>
  <si>
    <t>136,7*0,55</t>
  </si>
  <si>
    <t>70</t>
  </si>
  <si>
    <t>283759090</t>
  </si>
  <si>
    <t>deska z pěnového polystyrenu EPS 150 S 1000 x 500 x 50 mm (0,035 W/m.K)</t>
  </si>
  <si>
    <t>1044764250</t>
  </si>
  <si>
    <t>75,185</t>
  </si>
  <si>
    <t>75,185*1,1 'Přepočtené koeficientem množství</t>
  </si>
  <si>
    <t>71</t>
  </si>
  <si>
    <t>713141111</t>
  </si>
  <si>
    <t>Montáž izolace tepelné střech plochých lepené asfaltem plně 1 vrstva rohoží, pásů, dílců, desek</t>
  </si>
  <si>
    <t>-222820213</t>
  </si>
  <si>
    <t>STŘ2 - 2x vrstva EPS 150 S v celkové tl. 200 mm, 1x vrstva PIR tl. 40 mm</t>
  </si>
  <si>
    <t>3*4,05*20,45</t>
  </si>
  <si>
    <t>STŘ1, STŘ3 - 1x vrstva PIR tl. 40 mm</t>
  </si>
  <si>
    <t>7,0*2+7,0*22,65*2</t>
  </si>
  <si>
    <t>72</t>
  </si>
  <si>
    <t>283759140</t>
  </si>
  <si>
    <t>deska z pěnového polystyrenu EPS 150 S 1000 x 500 x 100 mm (0,035 W/m.K)</t>
  </si>
  <si>
    <t>1762028019</t>
  </si>
  <si>
    <t>82,823*2</t>
  </si>
  <si>
    <t>165,646*1,02 'Přepočtené koeficientem množství</t>
  </si>
  <si>
    <t>73</t>
  </si>
  <si>
    <t>28376524</t>
  </si>
  <si>
    <t xml:space="preserve">deska izolační PIR tl. 40 mm (0,022 W/m.K)   </t>
  </si>
  <si>
    <t>2086883282</t>
  </si>
  <si>
    <t>413,923</t>
  </si>
  <si>
    <t>413,923*1,02 'Přepočtené koeficientem množství</t>
  </si>
  <si>
    <t>74</t>
  </si>
  <si>
    <t>998713205</t>
  </si>
  <si>
    <t>Přesun hmot procentní pro izolace tepelné v objektech v do 48 m</t>
  </si>
  <si>
    <t>-447647010</t>
  </si>
  <si>
    <t>721</t>
  </si>
  <si>
    <t>Zdravotechnika - vnitřní kanalizace</t>
  </si>
  <si>
    <t>75</t>
  </si>
  <si>
    <t>721210824</t>
  </si>
  <si>
    <t>Demontáž vpustí střešních do DN 150</t>
  </si>
  <si>
    <t>-864060311</t>
  </si>
  <si>
    <t>76</t>
  </si>
  <si>
    <t>721233113</t>
  </si>
  <si>
    <t xml:space="preserve">Střešní vtok polypropylen PP pro ploché střechy svislý odtok DN 125, s integrovanou PVC manžetou a nástavcem pro TI   </t>
  </si>
  <si>
    <t>231593586</t>
  </si>
  <si>
    <t>77</t>
  </si>
  <si>
    <t>562311070</t>
  </si>
  <si>
    <t xml:space="preserve">Perforovaný ochranný koš do střešních vpustí   </t>
  </si>
  <si>
    <t>-1230262879</t>
  </si>
  <si>
    <t>78</t>
  </si>
  <si>
    <t>998721205</t>
  </si>
  <si>
    <t>Přesun hmot procentní pro vnitřní kanalizace v objektech v do 48 m</t>
  </si>
  <si>
    <t>-1877440903</t>
  </si>
  <si>
    <t>741</t>
  </si>
  <si>
    <t>Elektroinstalace - silnoproud</t>
  </si>
  <si>
    <t>79</t>
  </si>
  <si>
    <t>741370000R</t>
  </si>
  <si>
    <t>Dmtž + zpětná mtž svítidlo s úpravou kabelového rozvodu</t>
  </si>
  <si>
    <t>1736946902</t>
  </si>
  <si>
    <t>venkovní osvětlení-střecha</t>
  </si>
  <si>
    <t>80</t>
  </si>
  <si>
    <t>741R02</t>
  </si>
  <si>
    <t>D+M hromosvod, včet. provedení revize</t>
  </si>
  <si>
    <t>kpl</t>
  </si>
  <si>
    <t>113931824</t>
  </si>
  <si>
    <t>742</t>
  </si>
  <si>
    <t>Elektroinstalace - slaboproud</t>
  </si>
  <si>
    <t>81</t>
  </si>
  <si>
    <t>742420000R</t>
  </si>
  <si>
    <t>Instalace satelitního systému - příjem satelitního a anténního vysílání, parabola a antény umístěny na střeše domu, zavedení zásuvky do každé bytové jednotky</t>
  </si>
  <si>
    <t>1204613446</t>
  </si>
  <si>
    <t>762</t>
  </si>
  <si>
    <t>Konstrukce tesařské</t>
  </si>
  <si>
    <t>82</t>
  </si>
  <si>
    <t>762431026</t>
  </si>
  <si>
    <t>Obložení stěn z desek OSB tl 22 mm nebroušených mechanicky kotvených</t>
  </si>
  <si>
    <t>-2084157264</t>
  </si>
  <si>
    <t>obložení atikového zdiva deskami OSB - vyrovnání podkladu pod EPDM a oplechování</t>
  </si>
  <si>
    <t>1*(4,95*2+21,35*2+8,0*4+23,55*2+1,25*4)</t>
  </si>
  <si>
    <t>83</t>
  </si>
  <si>
    <t>762495000</t>
  </si>
  <si>
    <t>Spojovací prostředky pro montáž olištování, obložení stropů, střešních podhledů a stěn</t>
  </si>
  <si>
    <t>-43744461</t>
  </si>
  <si>
    <t>84</t>
  </si>
  <si>
    <t>998762204</t>
  </si>
  <si>
    <t>Přesun hmot procentní pro kce tesařské v objektech v do 36 m</t>
  </si>
  <si>
    <t>-1270351365</t>
  </si>
  <si>
    <t>764</t>
  </si>
  <si>
    <t>Konstrukce klempířské</t>
  </si>
  <si>
    <t>85</t>
  </si>
  <si>
    <t>764002841</t>
  </si>
  <si>
    <t>Demontáž oplechování horních ploch zdí a nadezdívek do suti</t>
  </si>
  <si>
    <t>-250635609</t>
  </si>
  <si>
    <t>4,95*2+21,35*2+8,0*4+23,55*2+1,25*4</t>
  </si>
  <si>
    <t>86</t>
  </si>
  <si>
    <t>764002851</t>
  </si>
  <si>
    <t>Demontáž oplechování parapetů do suti</t>
  </si>
  <si>
    <t>1524138977</t>
  </si>
  <si>
    <t>87</t>
  </si>
  <si>
    <t>764002880</t>
  </si>
  <si>
    <t>Demontáž oplechování VZT do suti</t>
  </si>
  <si>
    <t>1506701354</t>
  </si>
  <si>
    <t>88</t>
  </si>
  <si>
    <t>764004801</t>
  </si>
  <si>
    <t>Demontáž podokapního žlabu do suti</t>
  </si>
  <si>
    <t>1339793327</t>
  </si>
  <si>
    <t>89</t>
  </si>
  <si>
    <t>764004861</t>
  </si>
  <si>
    <t>Demontáž svodu do suti</t>
  </si>
  <si>
    <t>-1577549982</t>
  </si>
  <si>
    <t>90</t>
  </si>
  <si>
    <t>764214607</t>
  </si>
  <si>
    <t>Oplechování horních ploch a atik bez rohů z Pz s povrch úpravou mechanicky kotvené do rš 670 mm</t>
  </si>
  <si>
    <t>-1748633079</t>
  </si>
  <si>
    <t>91</t>
  </si>
  <si>
    <t>764215646</t>
  </si>
  <si>
    <t>Příplatek za zvýšenou pracnost při oplechování rohů nadezdívek(atik)z Pz s povrch úprav rš přes400mm</t>
  </si>
  <si>
    <t>1914316062</t>
  </si>
  <si>
    <t>92</t>
  </si>
  <si>
    <t>764216644</t>
  </si>
  <si>
    <t>Oplechování rovných parapetů celoplošně lepené z Pz s povrchovou úpravou rš do 330 mm</t>
  </si>
  <si>
    <t>-1024722721</t>
  </si>
  <si>
    <t>93</t>
  </si>
  <si>
    <t>764311605</t>
  </si>
  <si>
    <t>Lemování rovných zdí střech z Pz s povrchovou úpravou rš 400 mm</t>
  </si>
  <si>
    <t>1067848541</t>
  </si>
  <si>
    <t>STŘ1</t>
  </si>
  <si>
    <t>2*(3,75+1,0*2)</t>
  </si>
  <si>
    <t>94</t>
  </si>
  <si>
    <t>764326430R</t>
  </si>
  <si>
    <t>D+M ventilační turbína z Al plechu průměru do 300 mm komplet (základna, krk, hlavice)</t>
  </si>
  <si>
    <t>680858105</t>
  </si>
  <si>
    <t>95</t>
  </si>
  <si>
    <t>764511601</t>
  </si>
  <si>
    <t>Žlab podokapní půlkruhový z Pz s povrchovou úpravou rš do 250 mm</t>
  </si>
  <si>
    <t>753785197</t>
  </si>
  <si>
    <t>přístřešky vchodů</t>
  </si>
  <si>
    <t>4,0*2</t>
  </si>
  <si>
    <t>96</t>
  </si>
  <si>
    <t>764511641</t>
  </si>
  <si>
    <t>Kotlík oválný (trychtýřový) pro podokapní žlaby z Pz s povrchovou úpravou 250/87 mm</t>
  </si>
  <si>
    <t>17713536</t>
  </si>
  <si>
    <t>97</t>
  </si>
  <si>
    <t>764518621</t>
  </si>
  <si>
    <t>Svody kruhové včetně objímek, kolen, odskoků z Pz s povrchovou úpravou průměru 87 mm</t>
  </si>
  <si>
    <t>1635710880</t>
  </si>
  <si>
    <t>3,1*2</t>
  </si>
  <si>
    <t>98</t>
  </si>
  <si>
    <t>998764205</t>
  </si>
  <si>
    <t>Přesun hmot procentní pro konstrukce klempířské v objektech v do 48 m</t>
  </si>
  <si>
    <t>-1615792804</t>
  </si>
  <si>
    <t>766</t>
  </si>
  <si>
    <t>Konstrukce truhlářské</t>
  </si>
  <si>
    <t>99</t>
  </si>
  <si>
    <t>766622216</t>
  </si>
  <si>
    <t>Montáž plastových oken plochy do 1 m2 otevíravých s rámem do zdiva</t>
  </si>
  <si>
    <t>1337791050</t>
  </si>
  <si>
    <t>100</t>
  </si>
  <si>
    <t xml:space="preserve">T/2 </t>
  </si>
  <si>
    <t>okno plastové jednokřídlé otvíravé a vyklápěcí 80 x 60 cm, izolační dvojsklo, barva bílá</t>
  </si>
  <si>
    <t>660785217</t>
  </si>
  <si>
    <t>101</t>
  </si>
  <si>
    <t>766694111</t>
  </si>
  <si>
    <t>Montáž parapetních desek dřevěných nebo plastových šířky do 30 cm délky do 1,0 m</t>
  </si>
  <si>
    <t>1083850785</t>
  </si>
  <si>
    <t>102</t>
  </si>
  <si>
    <t>611444020</t>
  </si>
  <si>
    <t>parapet plastový vnitřní - komůrkový 30 x 2 x 100 cm</t>
  </si>
  <si>
    <t>1846358039</t>
  </si>
  <si>
    <t>6*0,8</t>
  </si>
  <si>
    <t>103</t>
  </si>
  <si>
    <t>611444150</t>
  </si>
  <si>
    <t>koncovka k parapetu plastovému vnitřnímu 1 pár</t>
  </si>
  <si>
    <t>-708323847</t>
  </si>
  <si>
    <t>104</t>
  </si>
  <si>
    <t>998766205</t>
  </si>
  <si>
    <t>Přesun hmot procentní pro konstrukce truhlářské v objektech v do 48 m</t>
  </si>
  <si>
    <t>-883640457</t>
  </si>
  <si>
    <t>767</t>
  </si>
  <si>
    <t>Konstrukce zámečnické</t>
  </si>
  <si>
    <t>105</t>
  </si>
  <si>
    <t>767640111</t>
  </si>
  <si>
    <t>Montáž dveří Al vchodových jednokřídlových bez nadsvětlíku</t>
  </si>
  <si>
    <t>1499290428</t>
  </si>
  <si>
    <t>výstup na střechu z 13.np</t>
  </si>
  <si>
    <t>106</t>
  </si>
  <si>
    <t xml:space="preserve">T/3 </t>
  </si>
  <si>
    <t>dveře Al, plné 90x200 cm, včet. kování</t>
  </si>
  <si>
    <t>1389986757</t>
  </si>
  <si>
    <t>107</t>
  </si>
  <si>
    <t>767991910R</t>
  </si>
  <si>
    <t>Opravy zámečnických konstrukcí ostatní - dmtž, úprava konzol, zpět. mtž kovového žebříku na střešní kci</t>
  </si>
  <si>
    <t>637374686</t>
  </si>
  <si>
    <t>108</t>
  </si>
  <si>
    <t>998767204</t>
  </si>
  <si>
    <t>Přesun hmot procentní pro zámečnické konstrukce v objektech v do 36 m</t>
  </si>
  <si>
    <t>-2074122193</t>
  </si>
  <si>
    <t>771</t>
  </si>
  <si>
    <t>Podlahy z dlaždic</t>
  </si>
  <si>
    <t>109</t>
  </si>
  <si>
    <t>771474113</t>
  </si>
  <si>
    <t>Montáž soklíků z dlaždic keramických rovných flexibilní lepidlo v do 120 mm</t>
  </si>
  <si>
    <t>946609855</t>
  </si>
  <si>
    <t>110</t>
  </si>
  <si>
    <t>597614</t>
  </si>
  <si>
    <t>dlaždice keramické slinuté neglazované mrazuvzdorné min. drsnost R9 (20x20 cm, 30x30 cm) tl. 0,9 cm I.j.</t>
  </si>
  <si>
    <t>1427653029</t>
  </si>
  <si>
    <t>288*0,1</t>
  </si>
  <si>
    <t>28,8*1,1 'Přepočtené koeficientem množství</t>
  </si>
  <si>
    <t>111</t>
  </si>
  <si>
    <t>771574116</t>
  </si>
  <si>
    <t>Montáž podlah keramických režných hladkých lepených flexibilním lepidlem do 25 ks/m2</t>
  </si>
  <si>
    <t>892680351</t>
  </si>
  <si>
    <t>112</t>
  </si>
  <si>
    <t>-1632141722</t>
  </si>
  <si>
    <t>201,6</t>
  </si>
  <si>
    <t>201,6*1,1 'Přepočtené koeficientem množství</t>
  </si>
  <si>
    <t>113</t>
  </si>
  <si>
    <t>771579191</t>
  </si>
  <si>
    <t>Příplatek k montáž podlah keramických za plochu do 5 m2 jednotlivě</t>
  </si>
  <si>
    <t>922853886</t>
  </si>
  <si>
    <t>114</t>
  </si>
  <si>
    <t>771591111</t>
  </si>
  <si>
    <t>Podlahy penetrace podkladu</t>
  </si>
  <si>
    <t>1211227602</t>
  </si>
  <si>
    <t>115</t>
  </si>
  <si>
    <t>771591115</t>
  </si>
  <si>
    <t>Podlahy spárování silikonem</t>
  </si>
  <si>
    <t>-894959924</t>
  </si>
  <si>
    <t>116</t>
  </si>
  <si>
    <t>771591185</t>
  </si>
  <si>
    <t>Podlahy řezání keramických dlaždic rovné</t>
  </si>
  <si>
    <t>454822499</t>
  </si>
  <si>
    <t>řezání dlažeb keramických pro provedení soklíků lodžií</t>
  </si>
  <si>
    <t>15*48</t>
  </si>
  <si>
    <t>117</t>
  </si>
  <si>
    <t>771990111</t>
  </si>
  <si>
    <t>Vyrovnání podkladu stěrkou tl 4 mm pevnosti 15 Mpa</t>
  </si>
  <si>
    <t>-267720334</t>
  </si>
  <si>
    <t>118</t>
  </si>
  <si>
    <t>998771204</t>
  </si>
  <si>
    <t>Přesun hmot procentní pro podlahy z dlaždic v objektech v do 36 m</t>
  </si>
  <si>
    <t>1502814936</t>
  </si>
  <si>
    <t>783</t>
  </si>
  <si>
    <t>Dokončovací práce - nátěry</t>
  </si>
  <si>
    <t>119</t>
  </si>
  <si>
    <t>783317000R</t>
  </si>
  <si>
    <t>Zbavení rzi a synt. nátěr kovových částí na střešní kci (žebřík, anténa, větr. mříž) - sv. šedá</t>
  </si>
  <si>
    <t>soubor</t>
  </si>
  <si>
    <t>2146704833</t>
  </si>
  <si>
    <t>787</t>
  </si>
  <si>
    <t>Dokončovací práce - zasklívání</t>
  </si>
  <si>
    <t>120</t>
  </si>
  <si>
    <t>787417120R</t>
  </si>
  <si>
    <t>Zasklívání lodžií nebo zimní zahrady</t>
  </si>
  <si>
    <t>-937238648</t>
  </si>
  <si>
    <t>5,1*1,45*48</t>
  </si>
  <si>
    <t>OST</t>
  </si>
  <si>
    <t>Ostatní</t>
  </si>
  <si>
    <t>121</t>
  </si>
  <si>
    <t>OST 001</t>
  </si>
  <si>
    <t xml:space="preserve">Povinná publicita - Informační tabule po dokončení stavby s oznámením (např. tento projekt je spolufinancován ...), dočasný billboard 5,1x2,4 m </t>
  </si>
  <si>
    <t>262144</t>
  </si>
  <si>
    <t>-784310231</t>
  </si>
  <si>
    <t>VRN</t>
  </si>
  <si>
    <t>Vedlejší rozpočtové náklady</t>
  </si>
  <si>
    <t>VRN3</t>
  </si>
  <si>
    <t>Zařízení staveniště</t>
  </si>
  <si>
    <t>122</t>
  </si>
  <si>
    <t>032002000</t>
  </si>
  <si>
    <t>Vybavení staveniště - pomocné lešení, stavební vrátek, zvedací plošina pro přesun materiálu atp.</t>
  </si>
  <si>
    <t>1024</t>
  </si>
  <si>
    <t>330340924</t>
  </si>
  <si>
    <t>123</t>
  </si>
  <si>
    <t>032103000</t>
  </si>
  <si>
    <t>Náklady na stavební buňky - chemické mobilní WC pro zajištění hygieny pracovníků, plechový mobilní sklad pro materiál, příruční sklad drobného nářadí atp.</t>
  </si>
  <si>
    <t>926791732</t>
  </si>
  <si>
    <t>124</t>
  </si>
  <si>
    <t>032503000</t>
  </si>
  <si>
    <t xml:space="preserve">Skládky na staveništi - velkoobjemové kontejnery pro stavební suť  </t>
  </si>
  <si>
    <t>955874830</t>
  </si>
  <si>
    <t>125</t>
  </si>
  <si>
    <t>032603000</t>
  </si>
  <si>
    <t>Ostatní náklady - provizorní zabezpečení lodžií během výstavby</t>
  </si>
  <si>
    <t>-228949944</t>
  </si>
  <si>
    <t>126</t>
  </si>
  <si>
    <t>034103000</t>
  </si>
  <si>
    <t>Energie pro zařízení staveniště</t>
  </si>
  <si>
    <t>487796727</t>
  </si>
  <si>
    <t>127</t>
  </si>
  <si>
    <t>034203000</t>
  </si>
  <si>
    <t>Oplocení staveniště (mobilní stavební oplocení výšky do 2,5 m)</t>
  </si>
  <si>
    <t>2125061372</t>
  </si>
  <si>
    <t>128</t>
  </si>
  <si>
    <t>035103001</t>
  </si>
  <si>
    <t>Pronájem ploch - zábor veřejného prostranství</t>
  </si>
  <si>
    <t>150023275</t>
  </si>
  <si>
    <t>129</t>
  </si>
  <si>
    <t>039203000</t>
  </si>
  <si>
    <t>Úprava terénu po zrušení zařízení staveniště (doplnění zeminy substrátem, osetí trávního semene)</t>
  </si>
  <si>
    <t>1961043663</t>
  </si>
  <si>
    <t>VRN4</t>
  </si>
  <si>
    <t>Inženýrská činnost</t>
  </si>
  <si>
    <t>130</t>
  </si>
  <si>
    <t>041103000</t>
  </si>
  <si>
    <t>Autorský dozor projektanta</t>
  </si>
  <si>
    <t>měsíc</t>
  </si>
  <si>
    <t>-1533844277</t>
  </si>
  <si>
    <t>131</t>
  </si>
  <si>
    <t>041203000</t>
  </si>
  <si>
    <t>Technický dozor investora</t>
  </si>
  <si>
    <t>-2028862886</t>
  </si>
  <si>
    <t>132</t>
  </si>
  <si>
    <t>041403000</t>
  </si>
  <si>
    <t>Koordinátor BOZP na staveništi</t>
  </si>
  <si>
    <t>-957541191</t>
  </si>
  <si>
    <t>VRN7</t>
  </si>
  <si>
    <t>Provozní vlivy</t>
  </si>
  <si>
    <t>133</t>
  </si>
  <si>
    <t>070001000</t>
  </si>
  <si>
    <t xml:space="preserve">Provozní vlivy </t>
  </si>
  <si>
    <t>1834167063</t>
  </si>
  <si>
    <t>O2 - Revitalizace panel. domu - nezpůsobilé náklady</t>
  </si>
  <si>
    <t xml:space="preserve">    751 - Vzduchotechnika</t>
  </si>
  <si>
    <t xml:space="preserve">    763 - Konstrukce suché výstavby</t>
  </si>
  <si>
    <t xml:space="preserve">    776 - Podlahy povlakové</t>
  </si>
  <si>
    <t xml:space="preserve">    784 - Dokončovací práce - malby a tapety</t>
  </si>
  <si>
    <t>M - Práce a dodávky M</t>
  </si>
  <si>
    <t xml:space="preserve">    21-M - Elektromontáže</t>
  </si>
  <si>
    <t>611311135</t>
  </si>
  <si>
    <t>Potažení vnitřních schodišťových konstrukcí vápenným štukem tloušťky do 3 mm</t>
  </si>
  <si>
    <t>-1482944911</t>
  </si>
  <si>
    <t>oprava omítek schodišťového prostoru cca 50% z celkové plochy stěn</t>
  </si>
  <si>
    <t>0,5*(37,5*(2*5,45+4,05*2+2,0*2)-1*(3,0*1,6*11+3,75*2,1+0,8*2,0*3*13))</t>
  </si>
  <si>
    <t>612131121</t>
  </si>
  <si>
    <t>Penetrace akrylátová vnitřních stěn nanášená ručně</t>
  </si>
  <si>
    <t>-571950319</t>
  </si>
  <si>
    <t>369,713+129,695</t>
  </si>
  <si>
    <t>612135011</t>
  </si>
  <si>
    <t>Vyrovnání podkladu vnitřních stěn tmelem tl do 2 mm</t>
  </si>
  <si>
    <t>2100867112</t>
  </si>
  <si>
    <t>vyrovnání podkladu stěn pod kreativní omítku na schodišti a kolem vstupu do výtahu - spočteno na jedno podlaží</t>
  </si>
  <si>
    <t>20,6</t>
  </si>
  <si>
    <t>612142001</t>
  </si>
  <si>
    <t>Potažení vnitřních stěn sklovláknitým pletivem vtlačeným do tenkovrstvé hmoty</t>
  </si>
  <si>
    <t>78037244</t>
  </si>
  <si>
    <t>jednací místnost č. 106, č. 009, chodba č. 010</t>
  </si>
  <si>
    <t>129,695</t>
  </si>
  <si>
    <t>schodiště cca 50% z celkové plochy stěn</t>
  </si>
  <si>
    <t>369,713</t>
  </si>
  <si>
    <t>612311131</t>
  </si>
  <si>
    <t>Potažení vnitřních stěn vápenným štukem tloušťky do 3 mm</t>
  </si>
  <si>
    <t>1205573040</t>
  </si>
  <si>
    <t>jednací místnost č. 106 13.np, č. 009 1.pp, chodba 010 1.pp</t>
  </si>
  <si>
    <t>2,9*(8,32*2+4,05*2)+2,65*(5,445*2+2,85*2)+2,65*(2,85*2+1,6*2)</t>
  </si>
  <si>
    <t>-1*(0,8*2,0*6)</t>
  </si>
  <si>
    <t>612325222</t>
  </si>
  <si>
    <t>Vápenocementová štuková omítka malých ploch do 0,25 m2 na stěnách</t>
  </si>
  <si>
    <t>-174665685</t>
  </si>
  <si>
    <t>omítka ostění po vybourání části parapetního zdiva pod balkonovými dveřmi v jednom bytě</t>
  </si>
  <si>
    <t>619995001</t>
  </si>
  <si>
    <t>Začištění omítek kolem oken, dveří, podlah nebo obkladů</t>
  </si>
  <si>
    <t>-1183891846</t>
  </si>
  <si>
    <t>oprava omítek v 1.pp kolem dveřních otvorů</t>
  </si>
  <si>
    <t>2,1*4+0,9*2</t>
  </si>
  <si>
    <t>začištění omítek kolem nových soklíků schodišťového prostoru</t>
  </si>
  <si>
    <t>230+62,4</t>
  </si>
  <si>
    <t>začištění omítek kolem nové balkonové sestavy dveří s oknem</t>
  </si>
  <si>
    <t>2,3*2+2,5+1,6</t>
  </si>
  <si>
    <t>-1334602999</t>
  </si>
  <si>
    <t>kolem nově osazené balkonové sestavy dveří s okny v jednom bytě</t>
  </si>
  <si>
    <t>8,7</t>
  </si>
  <si>
    <t>590514750</t>
  </si>
  <si>
    <t>profil okenní začišťovací s tkaninou - 6 mm/2,4 m</t>
  </si>
  <si>
    <t>-1700781684</t>
  </si>
  <si>
    <t>8,7*1,05</t>
  </si>
  <si>
    <t>622531000R</t>
  </si>
  <si>
    <t>Tenkovrstvá silikonová kreativní omítka tl. 1,0 mm včetně penetrace podkladu (Cemix design 07)</t>
  </si>
  <si>
    <t>1837460987</t>
  </si>
  <si>
    <t>kreativní omítka na schodišti a kolem vstupu do výtahu - spočteno na jedno podlaží</t>
  </si>
  <si>
    <t>1,0*(2*5,45+4,05*2+2,0*2)</t>
  </si>
  <si>
    <t>-1*(0,8*3)</t>
  </si>
  <si>
    <t>632451441</t>
  </si>
  <si>
    <t>Doplnění cementového potěru hlazeného pl do 1 m2 tl do 40 mm</t>
  </si>
  <si>
    <t>-800346861</t>
  </si>
  <si>
    <t>oprava podlahy v m.č. 009 v 1.pp</t>
  </si>
  <si>
    <t>-811491204</t>
  </si>
  <si>
    <t>oprava podlahy po vybourání parapetního zdiva pod balk. dveřmi v jednom bytě</t>
  </si>
  <si>
    <t>642944121</t>
  </si>
  <si>
    <t>Osazování ocelových zárubní dodatečné pl do 2,5 m2</t>
  </si>
  <si>
    <t>-1971483486</t>
  </si>
  <si>
    <t>1.pp</t>
  </si>
  <si>
    <t>553311300</t>
  </si>
  <si>
    <t>zárubeň ocelová pro běžné zdění H 125 800 L/P</t>
  </si>
  <si>
    <t>809949875</t>
  </si>
  <si>
    <t>966086421</t>
  </si>
  <si>
    <t>Vybourání podkladních kvádříků betonových nebo kamenných pl do 1,0 m2 v do 150 mm</t>
  </si>
  <si>
    <t>-852866576</t>
  </si>
  <si>
    <t>vybourání bet. podmazání 800x800x100 mm v m.č. 009</t>
  </si>
  <si>
    <t>967041112</t>
  </si>
  <si>
    <t>Přisekání rovných ostění v betonu</t>
  </si>
  <si>
    <t>-1456279471</t>
  </si>
  <si>
    <t>přisekání ostění po vybourání části parapetního zdiva pod balkonovými dveřmi</t>
  </si>
  <si>
    <t>0,1*2</t>
  </si>
  <si>
    <t>968082017</t>
  </si>
  <si>
    <t>Vybourání plastových rámů oken zdvojených včetně křídel plochy přes 2 do 4 m2</t>
  </si>
  <si>
    <t>483967111</t>
  </si>
  <si>
    <t>vybourání  výplně okna balkonové sestavy v jednom bytě</t>
  </si>
  <si>
    <t>1,6*1,6</t>
  </si>
  <si>
    <t>968082021</t>
  </si>
  <si>
    <t>Vybourání plastových zárubní dveří plochy do 2 m2</t>
  </si>
  <si>
    <t>-432039577</t>
  </si>
  <si>
    <t>vybourání výplně dveři balkonové sestavy v jednom bytě</t>
  </si>
  <si>
    <t>0,9*2,15</t>
  </si>
  <si>
    <t>971042651</t>
  </si>
  <si>
    <t>Vybourání otvorů v betonových příčkách a zdech pl do 4 m2</t>
  </si>
  <si>
    <t>-1204708868</t>
  </si>
  <si>
    <t>nový dveřní otvor v ŽB příčce v 1.pp</t>
  </si>
  <si>
    <t>0,9*2,1*0,15</t>
  </si>
  <si>
    <t>971052441</t>
  </si>
  <si>
    <t>Vybourání nebo prorážení otvorů v ŽB příčkách a zdech pl do 0,25 m2 tl do 300 mm</t>
  </si>
  <si>
    <t>1285929426</t>
  </si>
  <si>
    <t>vybourání části parapetního zdiva pod balkon. dveřmi v jednom bytě</t>
  </si>
  <si>
    <t>1505335766</t>
  </si>
  <si>
    <t>0,9*4+2,1*3</t>
  </si>
  <si>
    <t>978013141</t>
  </si>
  <si>
    <t>Otlučení vnitřní vápenné nebo vápenocementové omítky stěn v rozsahu do 30 %</t>
  </si>
  <si>
    <t>-2147163945</t>
  </si>
  <si>
    <t>jednací místnost č. 106, č. 009</t>
  </si>
  <si>
    <t>71,746+43,964</t>
  </si>
  <si>
    <t>-920323593</t>
  </si>
  <si>
    <t>968428368</t>
  </si>
  <si>
    <t>2100772933</t>
  </si>
  <si>
    <t>11,496*9 'Přepočtené koeficientem množství</t>
  </si>
  <si>
    <t>1445078137</t>
  </si>
  <si>
    <t>-628790675</t>
  </si>
  <si>
    <t>668739658</t>
  </si>
  <si>
    <t>4+4</t>
  </si>
  <si>
    <t>751</t>
  </si>
  <si>
    <t>Vzduchotechnika</t>
  </si>
  <si>
    <t>751111000R</t>
  </si>
  <si>
    <t>D+M ventilátoru se zpětnou klapkou do soc. zařízení bytů, D do 125 mm</t>
  </si>
  <si>
    <t>-218802679</t>
  </si>
  <si>
    <t>2ks ventilátorů na 1 bytovou jednotku</t>
  </si>
  <si>
    <t>60*2</t>
  </si>
  <si>
    <t>751123800</t>
  </si>
  <si>
    <t>Demontáž ventilátoru D do 200 mm</t>
  </si>
  <si>
    <t>-1514034839</t>
  </si>
  <si>
    <t>998751203</t>
  </si>
  <si>
    <t>Přesun hmot procentní pro vzduchotechniku v objektech v do 36 m</t>
  </si>
  <si>
    <t>-1892293515</t>
  </si>
  <si>
    <t>763</t>
  </si>
  <si>
    <t>Konstrukce suché výstavby</t>
  </si>
  <si>
    <t>763131410R</t>
  </si>
  <si>
    <t>SDK podhled desky 1xRigiton RL 12-20-35 bez TI dvouvrstvá spodní kce profil CD+UD</t>
  </si>
  <si>
    <t>-426709949</t>
  </si>
  <si>
    <t>33,56+15,49</t>
  </si>
  <si>
    <t>998763404</t>
  </si>
  <si>
    <t>Přesun hmot procentní pro sádrokartonové konstrukce v objektech v do 36 m</t>
  </si>
  <si>
    <t>1286100319</t>
  </si>
  <si>
    <t>766001R</t>
  </si>
  <si>
    <t>Repas dveřních křídel 1.np-13.np</t>
  </si>
  <si>
    <t>-1099515179</t>
  </si>
  <si>
    <t xml:space="preserve">dělící dveře od schodišťového prostoru k bytovým jednotkám 1.np-12.np, 2ks dveří ve 13.np </t>
  </si>
  <si>
    <t>12+2</t>
  </si>
  <si>
    <t>766211811</t>
  </si>
  <si>
    <t>Demontáž schodišťového madla 1.pp-13.np</t>
  </si>
  <si>
    <t>-1980445821</t>
  </si>
  <si>
    <t>766311111</t>
  </si>
  <si>
    <t>Montáž dřevěného madla schdišťového zábradlí</t>
  </si>
  <si>
    <t>195810626</t>
  </si>
  <si>
    <t>1.pp-13.np</t>
  </si>
  <si>
    <t>madlo dřev.</t>
  </si>
  <si>
    <t>Dřevěné madlo panelákové 28 x 48 x 3310 - 3800 mm, buk</t>
  </si>
  <si>
    <t>2032188865</t>
  </si>
  <si>
    <t>766416242</t>
  </si>
  <si>
    <t>Montáž obložení stěn plochy přes 5 m2 panely z aglomerovaných desek do 1,50 m2</t>
  </si>
  <si>
    <t>-1852815777</t>
  </si>
  <si>
    <t>opláštění kovové kce rozšířené lodžie</t>
  </si>
  <si>
    <t>5,1*1,4*2*48</t>
  </si>
  <si>
    <t>595907680</t>
  </si>
  <si>
    <t>deska cementotřísková CETRIS FINISH fasádní tl.1,4 cm</t>
  </si>
  <si>
    <t>-301302502</t>
  </si>
  <si>
    <t>685,44*1,1</t>
  </si>
  <si>
    <t>766422341</t>
  </si>
  <si>
    <t>Montáž obložení podhledů jednoduchých z aglomerovaných desek do 0,60 m2</t>
  </si>
  <si>
    <t>-293922871</t>
  </si>
  <si>
    <t>podhled rozšířené kovové kce lodžie</t>
  </si>
  <si>
    <t>4,0*0,5*48</t>
  </si>
  <si>
    <t>181024</t>
  </si>
  <si>
    <t>Dřevoplastové kompozitní prkno tl. 22 mm</t>
  </si>
  <si>
    <t>1062285166</t>
  </si>
  <si>
    <t>96,0*1,1</t>
  </si>
  <si>
    <t>766441821</t>
  </si>
  <si>
    <t>Demontáž parapetních desek dřevěných nebo plastových šířky do 30 cm délky přes 1,0 m</t>
  </si>
  <si>
    <t>-438842785</t>
  </si>
  <si>
    <t>demontáž vnitřního parapetu při vybourání balkon. sestavy v jednom bytě</t>
  </si>
  <si>
    <t>766622116</t>
  </si>
  <si>
    <t>Montáž plastových oken plochy přes 1 m2 pevných výšky do 2,5 m s rámem do zdiva</t>
  </si>
  <si>
    <t>-1355923896</t>
  </si>
  <si>
    <t>montáž oken balkon. sestavy v jednom bytě</t>
  </si>
  <si>
    <t>611400290</t>
  </si>
  <si>
    <t>okno plastové dvoukřídlé otvíravé +otvíravé a vyklápěcí 160 x 160 cm</t>
  </si>
  <si>
    <t>-1740922331</t>
  </si>
  <si>
    <t>766641131</t>
  </si>
  <si>
    <t>Montáž balkónových dveří zdvojených 1křídlových bez nadsvětlíku včetně rámu do zdiva</t>
  </si>
  <si>
    <t>-1744403766</t>
  </si>
  <si>
    <t>montáž balkon. dveří s bezprahovým vstupem na lodžii v jednom bytě</t>
  </si>
  <si>
    <t>611441370</t>
  </si>
  <si>
    <t>dveře plastové balkonové 1křídlové OS 90x235 cm</t>
  </si>
  <si>
    <t>1398993488</t>
  </si>
  <si>
    <t>766660001</t>
  </si>
  <si>
    <t>Montáž dveřních křídel otvíravých 1křídlových š do 0,8 m do ocelové zárubně</t>
  </si>
  <si>
    <t>1441129106</t>
  </si>
  <si>
    <t xml:space="preserve">T/4 </t>
  </si>
  <si>
    <t>dveře vnitřní bílé plné 1křídlové 80x197 cm, včet. kování</t>
  </si>
  <si>
    <t>966882715</t>
  </si>
  <si>
    <t>766660021</t>
  </si>
  <si>
    <t>Montáž dveřních křídel otvíravých 1křídlových š do 0,8 m požárních do ocelové zárubně</t>
  </si>
  <si>
    <t>894084965</t>
  </si>
  <si>
    <t xml:space="preserve">T/1 </t>
  </si>
  <si>
    <t>dveře vnitřní protipožární hladké 1křídlé 80x197 cm, EI 30 DP3, včet. kování</t>
  </si>
  <si>
    <t>-1051559934</t>
  </si>
  <si>
    <t>766691914</t>
  </si>
  <si>
    <t>Vyvěšení nebo zavěšení dřevěných křídel dveří pl do 2 m2</t>
  </si>
  <si>
    <t>771689834</t>
  </si>
  <si>
    <t>repasované dveře 1.np-13.np, měněná dveřní křídla v 13.np</t>
  </si>
  <si>
    <t>24+2</t>
  </si>
  <si>
    <t>766694112</t>
  </si>
  <si>
    <t>Montáž parapetních desek dřevěných nebo plastových šířky do 30 cm délky do 1,6 m</t>
  </si>
  <si>
    <t>379563738</t>
  </si>
  <si>
    <t>montáž parapetu okna při montáži nové balkon. sestavy v jednom bytě</t>
  </si>
  <si>
    <t>-523283844</t>
  </si>
  <si>
    <t>2077894613</t>
  </si>
  <si>
    <t>2052454640</t>
  </si>
  <si>
    <t>767995112</t>
  </si>
  <si>
    <t>Montáž atypických zámečnických konstrukcí hmotnosti do 10 kg jednotlivě</t>
  </si>
  <si>
    <t>kg</t>
  </si>
  <si>
    <t>1824599126</t>
  </si>
  <si>
    <t>část kovové kce rozšířené  lodžie z profilu L 60/60/6</t>
  </si>
  <si>
    <t>1,2*5,47*7*48</t>
  </si>
  <si>
    <t>L  60x60x6</t>
  </si>
  <si>
    <t>profil ocel L rovnoramenný 60x60x6 mm, žárově zinkovaný povrch</t>
  </si>
  <si>
    <t>-2077076079</t>
  </si>
  <si>
    <t>2205,504*1,08*0,001</t>
  </si>
  <si>
    <t>767995114</t>
  </si>
  <si>
    <t>Montáž atypických zámečnických konstrukcí hmotnosti do 50 kg jednotlivě</t>
  </si>
  <si>
    <t>-1339141151</t>
  </si>
  <si>
    <t>část kovové kce rozšířené  lodžie z odporově svařovaných roštů SP 325-34/38-3</t>
  </si>
  <si>
    <t>49,0*48</t>
  </si>
  <si>
    <t>pod. rošt</t>
  </si>
  <si>
    <t>rošt podlahový odporově svařovaný SP 325-34/38-3, žárově zinkovaný, tl. 2,5 cm</t>
  </si>
  <si>
    <t>-1279117011</t>
  </si>
  <si>
    <t>767995115</t>
  </si>
  <si>
    <t>Montáž atypických zámečnických konstrukcí hmotnosti do 100 kg jednotlivě</t>
  </si>
  <si>
    <t>1776479221</t>
  </si>
  <si>
    <t>část kovové kce rozšířené  lodžie z profilu UPE 100, Jakl 80x80x6</t>
  </si>
  <si>
    <t>10,2*10,1*48+5,9*13,8*3*48</t>
  </si>
  <si>
    <t>UPE 100</t>
  </si>
  <si>
    <t>ocel profilová UPE 100, žárově zinkovaný povrch</t>
  </si>
  <si>
    <t>1399625209</t>
  </si>
  <si>
    <t>4944,96*1,08*0,001</t>
  </si>
  <si>
    <t>L  80x80x6</t>
  </si>
  <si>
    <t>profil ocelový čtvercový 80x80x6 mm, žárově zinkovaný povrch</t>
  </si>
  <si>
    <t>-1077573871</t>
  </si>
  <si>
    <t>11724,48*1,08*0,001</t>
  </si>
  <si>
    <t>953961113</t>
  </si>
  <si>
    <t>Kotvy chemickým tmelem M 12 hl 110 mm do betonu, ŽB nebo kamene s vyvrtáním otvoru, včet. dodávky a osazení kotevního šroubu, podložky a matice</t>
  </si>
  <si>
    <t>960328774</t>
  </si>
  <si>
    <t>7*48</t>
  </si>
  <si>
    <t>953961114</t>
  </si>
  <si>
    <t>Kotvy chemickým tmelem M 16 hl 125 mm do betonu, ŽB nebo kamene s vyvrtáním otvoru, včet. dodávky a osazení kotevního šroubu, podložky a matice</t>
  </si>
  <si>
    <t>795434112</t>
  </si>
  <si>
    <t>(6+24)*48</t>
  </si>
  <si>
    <t>-2128763741</t>
  </si>
  <si>
    <t>771471113</t>
  </si>
  <si>
    <t>Montáž soklíků z dlaždic keramických rovných do malty v do 120 mm</t>
  </si>
  <si>
    <t>601093707</t>
  </si>
  <si>
    <t>schodišťový prostor - podesty 1.pp-13.np</t>
  </si>
  <si>
    <t>230</t>
  </si>
  <si>
    <t>771471123</t>
  </si>
  <si>
    <t>Montáž soklíků z dlaždic keramických schodišťových šikmých do malty v do 120 mm</t>
  </si>
  <si>
    <t>-1681605946</t>
  </si>
  <si>
    <t>schodišťový prostor - ramena 1.pp-13.np</t>
  </si>
  <si>
    <t>62,4</t>
  </si>
  <si>
    <t>597615</t>
  </si>
  <si>
    <t>dlaždice keramické slinuté neglazované mrazuvzdorné (20x20 cm, 30x30 cm) tl. 0,9 cm I.j.</t>
  </si>
  <si>
    <t>-2017692937</t>
  </si>
  <si>
    <t>(230,0+62,4)*0,1</t>
  </si>
  <si>
    <t>29,24*1,1 'Přepočtené koeficientem množství</t>
  </si>
  <si>
    <t>771471810</t>
  </si>
  <si>
    <t>Demontáž soklíků z dlaždic keramických kladených do malty rovných</t>
  </si>
  <si>
    <t>-342881365</t>
  </si>
  <si>
    <t>771471830</t>
  </si>
  <si>
    <t>Demontáž soklíků z dlaždic keramických kladených do malty schodišťových</t>
  </si>
  <si>
    <t>-132254550</t>
  </si>
  <si>
    <t>653489555</t>
  </si>
  <si>
    <t>řezání dlažeb keramických pro provedení soklíků schodišťového prostoru</t>
  </si>
  <si>
    <t>730</t>
  </si>
  <si>
    <t>-67155560</t>
  </si>
  <si>
    <t>776</t>
  </si>
  <si>
    <t>Podlahy povlakové</t>
  </si>
  <si>
    <t>776111311</t>
  </si>
  <si>
    <t>Vysátí podkladu povlakových podlah</t>
  </si>
  <si>
    <t>-1888609791</t>
  </si>
  <si>
    <t>776121311</t>
  </si>
  <si>
    <t>Vodou ředitelná penetrace savého podkladu povlakových podlah ředěná v poměru 1:1</t>
  </si>
  <si>
    <t>-1850726909</t>
  </si>
  <si>
    <t>776141113</t>
  </si>
  <si>
    <t>Vyrovnání podkladu povlakových podlah stěrkou pevnosti 20 MPa tl 8 mm</t>
  </si>
  <si>
    <t>401017389</t>
  </si>
  <si>
    <t>jednací místnosti 009, 106</t>
  </si>
  <si>
    <t>15,49+33,56</t>
  </si>
  <si>
    <t>776221111</t>
  </si>
  <si>
    <t>Lepení pásů z PVC standardním lepidlem, včet. svařování a provedení obvodových soklíků</t>
  </si>
  <si>
    <t>-651619990</t>
  </si>
  <si>
    <t>284122850</t>
  </si>
  <si>
    <t>krytina podlahová PVC tl. 2 mm</t>
  </si>
  <si>
    <t>613698866</t>
  </si>
  <si>
    <t>49,05*1,1 'Přepočtené koeficientem množství</t>
  </si>
  <si>
    <t>998776204</t>
  </si>
  <si>
    <t>Přesun hmot procentní pro podlahy povlakové v objektech v do 36 m</t>
  </si>
  <si>
    <t>1022423576</t>
  </si>
  <si>
    <t>783001R</t>
  </si>
  <si>
    <t>Nátěr zábradlí včetně madel v barvě hnědé - 1.pp-13.np</t>
  </si>
  <si>
    <t>1827644969</t>
  </si>
  <si>
    <t>783002R</t>
  </si>
  <si>
    <t>Nátěr zárubní v barvě hnědé - 1.pp-13.np</t>
  </si>
  <si>
    <t>-1039173536</t>
  </si>
  <si>
    <t>dělící dveře od schodišťového prostoru k bytovým jednotkám</t>
  </si>
  <si>
    <t>784</t>
  </si>
  <si>
    <t>Dokončovací práce - malby a tapety</t>
  </si>
  <si>
    <t>784111001</t>
  </si>
  <si>
    <t>Oprášení (ometení ) podkladu v místnostech výšky do 3,80 m</t>
  </si>
  <si>
    <t>-332791786</t>
  </si>
  <si>
    <t>784111007</t>
  </si>
  <si>
    <t>Oprášení (ometení ) podkladu na schodišti o výšce podlaží do 3,80 m</t>
  </si>
  <si>
    <t>29352821</t>
  </si>
  <si>
    <t>784121001</t>
  </si>
  <si>
    <t>Oškrabání malby v mísnostech výšky do 3,80 m</t>
  </si>
  <si>
    <t>-114794776</t>
  </si>
  <si>
    <t>784121007</t>
  </si>
  <si>
    <t>Oškrabání malby na schodišti o výšce podlaží do 3,80 m</t>
  </si>
  <si>
    <t>1611770117</t>
  </si>
  <si>
    <t>schodišťový prostor cca 50% z celkové plochy stěn</t>
  </si>
  <si>
    <t>784171121</t>
  </si>
  <si>
    <t>Zakrytí vnitřních ploch  konstrukcí nebo prvků  v místnostech výšky do 3,80 m, včet. zakrývací fólie a pásky</t>
  </si>
  <si>
    <t>608867234</t>
  </si>
  <si>
    <t>plochy místností při provádění maleb 1.pp, 13.np</t>
  </si>
  <si>
    <t>350</t>
  </si>
  <si>
    <t>784171127</t>
  </si>
  <si>
    <t>Zakrytí vnitřních ploch konstrukcí nebo prvků na schodišti o výšce podlaží do 3,80 m, včet. zakrývací fólie a pásky</t>
  </si>
  <si>
    <t>-1897156191</t>
  </si>
  <si>
    <t>18,37*13</t>
  </si>
  <si>
    <t>784181101</t>
  </si>
  <si>
    <t>Základní akrylátová jednonásobná penetrace podkladu v místnostech výšky do 3,80m</t>
  </si>
  <si>
    <t>1374479963</t>
  </si>
  <si>
    <t>784181107</t>
  </si>
  <si>
    <t>Základní akrylátová jednonásobná penetrace podkladu na schodišti o výšce podlaží do 3,80 m</t>
  </si>
  <si>
    <t>1291969642</t>
  </si>
  <si>
    <t>784191007</t>
  </si>
  <si>
    <t>Čištění vnitřních ploch podlah po provedení malířských prací</t>
  </si>
  <si>
    <t>-1205703208</t>
  </si>
  <si>
    <t>784191009</t>
  </si>
  <si>
    <t>Čištění vnitřních ploch schodišť po provedení malířských prací</t>
  </si>
  <si>
    <t>-923028180</t>
  </si>
  <si>
    <t>784221101</t>
  </si>
  <si>
    <t>Dvojnásobné bílé malby ze směsí za sucha dobře otěruvzdorných v místnostech do 3,80 m</t>
  </si>
  <si>
    <t>-1786255752</t>
  </si>
  <si>
    <t>1.pp m.č. 001-003, 006-011, 013, 016, 018-022, 024 - orientační výměr - bude upřesněno dle skutečnosti</t>
  </si>
  <si>
    <t>800</t>
  </si>
  <si>
    <t>13.np m.č. 101,103, 106, 109</t>
  </si>
  <si>
    <t>62,974+58,053+71,746+43,964</t>
  </si>
  <si>
    <t>784221107</t>
  </si>
  <si>
    <t>Dvojnásobné bílé malby ze směsí za sucha dobře otěruvzdorných na schodišti do 3,80 m</t>
  </si>
  <si>
    <t>-76543090</t>
  </si>
  <si>
    <t>37,5*(2*5,45+4,05*2+2,0*2)+2,4*1,0*2*13+4,05*(1,865+1,785)*13+5,45*4,05</t>
  </si>
  <si>
    <t>-1*(3,0*1,6*11+3,75*2,1+0,8*2,0*3*13)</t>
  </si>
  <si>
    <t>784221153</t>
  </si>
  <si>
    <t>Příplatek k cenám 2x maleb za sucha otěruvzdorných za barevnou malbu v odstínu středně sytém</t>
  </si>
  <si>
    <t>1963820892</t>
  </si>
  <si>
    <t>784611007</t>
  </si>
  <si>
    <t>Jednoduché linkování na schodišti o výšce podlaží do 3,80 m</t>
  </si>
  <si>
    <t>1399232729</t>
  </si>
  <si>
    <t>784621007</t>
  </si>
  <si>
    <t>Válečkování barvou jednoduchým válečkem na schodišti o výšce podlaží do 3,80 m</t>
  </si>
  <si>
    <t>1387748767</t>
  </si>
  <si>
    <t>1,0*14*(2*5,45+4,05*2+2,0*2)</t>
  </si>
  <si>
    <t>-1*(0,8*3*13)</t>
  </si>
  <si>
    <t>Práce a dodávky M</t>
  </si>
  <si>
    <t>21-M</t>
  </si>
  <si>
    <t>Elektromontáže</t>
  </si>
  <si>
    <t>210 R01</t>
  </si>
  <si>
    <t>Elektromontážní práce - viz samostatný rozpočet</t>
  </si>
  <si>
    <t>-1917049346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</si>
</sst>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30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abSelected="1" topLeftCell="A37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264"/>
      <c r="AS2" s="264"/>
      <c r="AT2" s="264"/>
      <c r="AU2" s="264"/>
      <c r="AV2" s="264"/>
      <c r="AW2" s="264"/>
      <c r="AX2" s="264"/>
      <c r="AY2" s="264"/>
      <c r="AZ2" s="264"/>
      <c r="BA2" s="264"/>
      <c r="BB2" s="264"/>
      <c r="BC2" s="264"/>
      <c r="BD2" s="264"/>
      <c r="BE2" s="264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76" t="s">
        <v>14</v>
      </c>
      <c r="L5" s="277"/>
      <c r="M5" s="277"/>
      <c r="N5" s="277"/>
      <c r="O5" s="277"/>
      <c r="P5" s="277"/>
      <c r="Q5" s="277"/>
      <c r="R5" s="277"/>
      <c r="S5" s="277"/>
      <c r="T5" s="277"/>
      <c r="U5" s="277"/>
      <c r="V5" s="277"/>
      <c r="W5" s="277"/>
      <c r="X5" s="277"/>
      <c r="Y5" s="277"/>
      <c r="Z5" s="277"/>
      <c r="AA5" s="277"/>
      <c r="AB5" s="277"/>
      <c r="AC5" s="277"/>
      <c r="AD5" s="277"/>
      <c r="AE5" s="277"/>
      <c r="AF5" s="277"/>
      <c r="AG5" s="277"/>
      <c r="AH5" s="277"/>
      <c r="AI5" s="277"/>
      <c r="AJ5" s="277"/>
      <c r="AK5" s="277"/>
      <c r="AL5" s="277"/>
      <c r="AM5" s="277"/>
      <c r="AN5" s="277"/>
      <c r="AO5" s="277"/>
      <c r="AP5" s="21"/>
      <c r="AQ5" s="21"/>
      <c r="AR5" s="19"/>
      <c r="BE5" s="255" t="s">
        <v>15</v>
      </c>
      <c r="BS5" s="16" t="s">
        <v>6</v>
      </c>
    </row>
    <row r="6" spans="1:74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78" t="s">
        <v>17</v>
      </c>
      <c r="L6" s="277"/>
      <c r="M6" s="277"/>
      <c r="N6" s="277"/>
      <c r="O6" s="277"/>
      <c r="P6" s="277"/>
      <c r="Q6" s="277"/>
      <c r="R6" s="277"/>
      <c r="S6" s="277"/>
      <c r="T6" s="277"/>
      <c r="U6" s="277"/>
      <c r="V6" s="277"/>
      <c r="W6" s="277"/>
      <c r="X6" s="277"/>
      <c r="Y6" s="277"/>
      <c r="Z6" s="277"/>
      <c r="AA6" s="277"/>
      <c r="AB6" s="277"/>
      <c r="AC6" s="277"/>
      <c r="AD6" s="277"/>
      <c r="AE6" s="277"/>
      <c r="AF6" s="277"/>
      <c r="AG6" s="277"/>
      <c r="AH6" s="277"/>
      <c r="AI6" s="277"/>
      <c r="AJ6" s="277"/>
      <c r="AK6" s="277"/>
      <c r="AL6" s="277"/>
      <c r="AM6" s="277"/>
      <c r="AN6" s="277"/>
      <c r="AO6" s="277"/>
      <c r="AP6" s="21"/>
      <c r="AQ6" s="21"/>
      <c r="AR6" s="19"/>
      <c r="BE6" s="256"/>
      <c r="BS6" s="16" t="s">
        <v>6</v>
      </c>
    </row>
    <row r="7" spans="1:74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56"/>
      <c r="BS7" s="16" t="s">
        <v>6</v>
      </c>
    </row>
    <row r="8" spans="1:74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 t="s">
        <v>23</v>
      </c>
      <c r="AO8" s="21"/>
      <c r="AP8" s="21"/>
      <c r="AQ8" s="21"/>
      <c r="AR8" s="19"/>
      <c r="BE8" s="256"/>
      <c r="BS8" s="16" t="s">
        <v>6</v>
      </c>
    </row>
    <row r="9" spans="1:74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56"/>
      <c r="BS9" s="16" t="s">
        <v>6</v>
      </c>
    </row>
    <row r="10" spans="1:74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256"/>
      <c r="BS10" s="16" t="s">
        <v>6</v>
      </c>
    </row>
    <row r="11" spans="1:74" ht="18.399999999999999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256"/>
      <c r="BS11" s="16" t="s">
        <v>6</v>
      </c>
    </row>
    <row r="12" spans="1:74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56"/>
      <c r="BS12" s="16" t="s">
        <v>6</v>
      </c>
    </row>
    <row r="13" spans="1:74" ht="12" customHeight="1">
      <c r="B13" s="20"/>
      <c r="C13" s="21"/>
      <c r="D13" s="28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29</v>
      </c>
      <c r="AO13" s="21"/>
      <c r="AP13" s="21"/>
      <c r="AQ13" s="21"/>
      <c r="AR13" s="19"/>
      <c r="BE13" s="256"/>
      <c r="BS13" s="16" t="s">
        <v>6</v>
      </c>
    </row>
    <row r="14" spans="1:74" ht="12.75">
      <c r="B14" s="20"/>
      <c r="C14" s="21"/>
      <c r="D14" s="21"/>
      <c r="E14" s="279" t="s">
        <v>29</v>
      </c>
      <c r="F14" s="280"/>
      <c r="G14" s="280"/>
      <c r="H14" s="280"/>
      <c r="I14" s="280"/>
      <c r="J14" s="280"/>
      <c r="K14" s="280"/>
      <c r="L14" s="280"/>
      <c r="M14" s="280"/>
      <c r="N14" s="280"/>
      <c r="O14" s="280"/>
      <c r="P14" s="280"/>
      <c r="Q14" s="280"/>
      <c r="R14" s="280"/>
      <c r="S14" s="280"/>
      <c r="T14" s="280"/>
      <c r="U14" s="280"/>
      <c r="V14" s="280"/>
      <c r="W14" s="280"/>
      <c r="X14" s="280"/>
      <c r="Y14" s="280"/>
      <c r="Z14" s="280"/>
      <c r="AA14" s="280"/>
      <c r="AB14" s="280"/>
      <c r="AC14" s="280"/>
      <c r="AD14" s="280"/>
      <c r="AE14" s="280"/>
      <c r="AF14" s="280"/>
      <c r="AG14" s="280"/>
      <c r="AH14" s="280"/>
      <c r="AI14" s="280"/>
      <c r="AJ14" s="280"/>
      <c r="AK14" s="28" t="s">
        <v>27</v>
      </c>
      <c r="AL14" s="21"/>
      <c r="AM14" s="21"/>
      <c r="AN14" s="30" t="s">
        <v>29</v>
      </c>
      <c r="AO14" s="21"/>
      <c r="AP14" s="21"/>
      <c r="AQ14" s="21"/>
      <c r="AR14" s="19"/>
      <c r="BE14" s="256"/>
      <c r="BS14" s="16" t="s">
        <v>6</v>
      </c>
    </row>
    <row r="15" spans="1:74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56"/>
      <c r="BS15" s="16" t="s">
        <v>4</v>
      </c>
    </row>
    <row r="16" spans="1:74" ht="12" customHeight="1">
      <c r="B16" s="20"/>
      <c r="C16" s="21"/>
      <c r="D16" s="28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256"/>
      <c r="BS16" s="16" t="s">
        <v>4</v>
      </c>
    </row>
    <row r="17" spans="2:71" ht="18.399999999999999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256"/>
      <c r="BS17" s="16" t="s">
        <v>31</v>
      </c>
    </row>
    <row r="18" spans="2:7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56"/>
      <c r="BS18" s="16" t="s">
        <v>6</v>
      </c>
    </row>
    <row r="19" spans="2:71" ht="12" customHeight="1">
      <c r="B19" s="20"/>
      <c r="C19" s="21"/>
      <c r="D19" s="28" t="s">
        <v>32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256"/>
      <c r="BS19" s="16" t="s">
        <v>6</v>
      </c>
    </row>
    <row r="20" spans="2:71" ht="18.399999999999999" customHeight="1">
      <c r="B20" s="20"/>
      <c r="C20" s="21"/>
      <c r="D20" s="21"/>
      <c r="E20" s="26" t="s">
        <v>33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256"/>
      <c r="BS20" s="16" t="s">
        <v>31</v>
      </c>
    </row>
    <row r="21" spans="2:7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56"/>
    </row>
    <row r="22" spans="2:71" ht="12" customHeight="1">
      <c r="B22" s="20"/>
      <c r="C22" s="21"/>
      <c r="D22" s="28" t="s">
        <v>34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56"/>
    </row>
    <row r="23" spans="2:71" ht="16.5" customHeight="1">
      <c r="B23" s="20"/>
      <c r="C23" s="21"/>
      <c r="D23" s="21"/>
      <c r="E23" s="281" t="s">
        <v>1</v>
      </c>
      <c r="F23" s="281"/>
      <c r="G23" s="281"/>
      <c r="H23" s="281"/>
      <c r="I23" s="281"/>
      <c r="J23" s="281"/>
      <c r="K23" s="281"/>
      <c r="L23" s="281"/>
      <c r="M23" s="281"/>
      <c r="N23" s="281"/>
      <c r="O23" s="281"/>
      <c r="P23" s="281"/>
      <c r="Q23" s="281"/>
      <c r="R23" s="281"/>
      <c r="S23" s="281"/>
      <c r="T23" s="281"/>
      <c r="U23" s="281"/>
      <c r="V23" s="281"/>
      <c r="W23" s="281"/>
      <c r="X23" s="281"/>
      <c r="Y23" s="281"/>
      <c r="Z23" s="281"/>
      <c r="AA23" s="281"/>
      <c r="AB23" s="281"/>
      <c r="AC23" s="281"/>
      <c r="AD23" s="281"/>
      <c r="AE23" s="281"/>
      <c r="AF23" s="281"/>
      <c r="AG23" s="281"/>
      <c r="AH23" s="281"/>
      <c r="AI23" s="281"/>
      <c r="AJ23" s="281"/>
      <c r="AK23" s="281"/>
      <c r="AL23" s="281"/>
      <c r="AM23" s="281"/>
      <c r="AN23" s="281"/>
      <c r="AO23" s="21"/>
      <c r="AP23" s="21"/>
      <c r="AQ23" s="21"/>
      <c r="AR23" s="19"/>
      <c r="BE23" s="256"/>
    </row>
    <row r="24" spans="2:7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56"/>
    </row>
    <row r="25" spans="2:7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56"/>
    </row>
    <row r="26" spans="2:71" s="1" customFormat="1" ht="25.9" customHeight="1">
      <c r="B26" s="33"/>
      <c r="C26" s="34"/>
      <c r="D26" s="35" t="s">
        <v>35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58">
        <f>ROUND(AG94,2)</f>
        <v>0</v>
      </c>
      <c r="AL26" s="259"/>
      <c r="AM26" s="259"/>
      <c r="AN26" s="259"/>
      <c r="AO26" s="259"/>
      <c r="AP26" s="34"/>
      <c r="AQ26" s="34"/>
      <c r="AR26" s="37"/>
      <c r="BE26" s="256"/>
    </row>
    <row r="27" spans="2:71" s="1" customFormat="1" ht="6.95" customHeight="1"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E27" s="256"/>
    </row>
    <row r="28" spans="2:71" s="1" customFormat="1" ht="12.75"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282" t="s">
        <v>36</v>
      </c>
      <c r="M28" s="282"/>
      <c r="N28" s="282"/>
      <c r="O28" s="282"/>
      <c r="P28" s="282"/>
      <c r="Q28" s="34"/>
      <c r="R28" s="34"/>
      <c r="S28" s="34"/>
      <c r="T28" s="34"/>
      <c r="U28" s="34"/>
      <c r="V28" s="34"/>
      <c r="W28" s="282" t="s">
        <v>37</v>
      </c>
      <c r="X28" s="282"/>
      <c r="Y28" s="282"/>
      <c r="Z28" s="282"/>
      <c r="AA28" s="282"/>
      <c r="AB28" s="282"/>
      <c r="AC28" s="282"/>
      <c r="AD28" s="282"/>
      <c r="AE28" s="282"/>
      <c r="AF28" s="34"/>
      <c r="AG28" s="34"/>
      <c r="AH28" s="34"/>
      <c r="AI28" s="34"/>
      <c r="AJ28" s="34"/>
      <c r="AK28" s="282" t="s">
        <v>38</v>
      </c>
      <c r="AL28" s="282"/>
      <c r="AM28" s="282"/>
      <c r="AN28" s="282"/>
      <c r="AO28" s="282"/>
      <c r="AP28" s="34"/>
      <c r="AQ28" s="34"/>
      <c r="AR28" s="37"/>
      <c r="BE28" s="256"/>
    </row>
    <row r="29" spans="2:71" s="2" customFormat="1" ht="14.45" customHeight="1">
      <c r="B29" s="38"/>
      <c r="C29" s="39"/>
      <c r="D29" s="28" t="s">
        <v>39</v>
      </c>
      <c r="E29" s="39"/>
      <c r="F29" s="28" t="s">
        <v>40</v>
      </c>
      <c r="G29" s="39"/>
      <c r="H29" s="39"/>
      <c r="I29" s="39"/>
      <c r="J29" s="39"/>
      <c r="K29" s="39"/>
      <c r="L29" s="283">
        <v>0.21</v>
      </c>
      <c r="M29" s="254"/>
      <c r="N29" s="254"/>
      <c r="O29" s="254"/>
      <c r="P29" s="254"/>
      <c r="Q29" s="39"/>
      <c r="R29" s="39"/>
      <c r="S29" s="39"/>
      <c r="T29" s="39"/>
      <c r="U29" s="39"/>
      <c r="V29" s="39"/>
      <c r="W29" s="253">
        <f>ROUND(AZ94, 2)</f>
        <v>0</v>
      </c>
      <c r="X29" s="254"/>
      <c r="Y29" s="254"/>
      <c r="Z29" s="254"/>
      <c r="AA29" s="254"/>
      <c r="AB29" s="254"/>
      <c r="AC29" s="254"/>
      <c r="AD29" s="254"/>
      <c r="AE29" s="254"/>
      <c r="AF29" s="39"/>
      <c r="AG29" s="39"/>
      <c r="AH29" s="39"/>
      <c r="AI29" s="39"/>
      <c r="AJ29" s="39"/>
      <c r="AK29" s="253">
        <f>ROUND(AV94, 2)</f>
        <v>0</v>
      </c>
      <c r="AL29" s="254"/>
      <c r="AM29" s="254"/>
      <c r="AN29" s="254"/>
      <c r="AO29" s="254"/>
      <c r="AP29" s="39"/>
      <c r="AQ29" s="39"/>
      <c r="AR29" s="40"/>
      <c r="BE29" s="257"/>
    </row>
    <row r="30" spans="2:71" s="2" customFormat="1" ht="14.45" customHeight="1">
      <c r="B30" s="38"/>
      <c r="C30" s="39"/>
      <c r="D30" s="39"/>
      <c r="E30" s="39"/>
      <c r="F30" s="28" t="s">
        <v>41</v>
      </c>
      <c r="G30" s="39"/>
      <c r="H30" s="39"/>
      <c r="I30" s="39"/>
      <c r="J30" s="39"/>
      <c r="K30" s="39"/>
      <c r="L30" s="283">
        <v>0.15</v>
      </c>
      <c r="M30" s="254"/>
      <c r="N30" s="254"/>
      <c r="O30" s="254"/>
      <c r="P30" s="254"/>
      <c r="Q30" s="39"/>
      <c r="R30" s="39"/>
      <c r="S30" s="39"/>
      <c r="T30" s="39"/>
      <c r="U30" s="39"/>
      <c r="V30" s="39"/>
      <c r="W30" s="253">
        <f>ROUND(BA94, 2)</f>
        <v>0</v>
      </c>
      <c r="X30" s="254"/>
      <c r="Y30" s="254"/>
      <c r="Z30" s="254"/>
      <c r="AA30" s="254"/>
      <c r="AB30" s="254"/>
      <c r="AC30" s="254"/>
      <c r="AD30" s="254"/>
      <c r="AE30" s="254"/>
      <c r="AF30" s="39"/>
      <c r="AG30" s="39"/>
      <c r="AH30" s="39"/>
      <c r="AI30" s="39"/>
      <c r="AJ30" s="39"/>
      <c r="AK30" s="253">
        <f>ROUND(AW94, 2)</f>
        <v>0</v>
      </c>
      <c r="AL30" s="254"/>
      <c r="AM30" s="254"/>
      <c r="AN30" s="254"/>
      <c r="AO30" s="254"/>
      <c r="AP30" s="39"/>
      <c r="AQ30" s="39"/>
      <c r="AR30" s="40"/>
      <c r="BE30" s="257"/>
    </row>
    <row r="31" spans="2:71" s="2" customFormat="1" ht="14.45" hidden="1" customHeight="1">
      <c r="B31" s="38"/>
      <c r="C31" s="39"/>
      <c r="D31" s="39"/>
      <c r="E31" s="39"/>
      <c r="F31" s="28" t="s">
        <v>42</v>
      </c>
      <c r="G31" s="39"/>
      <c r="H31" s="39"/>
      <c r="I31" s="39"/>
      <c r="J31" s="39"/>
      <c r="K31" s="39"/>
      <c r="L31" s="283">
        <v>0.21</v>
      </c>
      <c r="M31" s="254"/>
      <c r="N31" s="254"/>
      <c r="O31" s="254"/>
      <c r="P31" s="254"/>
      <c r="Q31" s="39"/>
      <c r="R31" s="39"/>
      <c r="S31" s="39"/>
      <c r="T31" s="39"/>
      <c r="U31" s="39"/>
      <c r="V31" s="39"/>
      <c r="W31" s="253">
        <f>ROUND(BB94, 2)</f>
        <v>0</v>
      </c>
      <c r="X31" s="254"/>
      <c r="Y31" s="254"/>
      <c r="Z31" s="254"/>
      <c r="AA31" s="254"/>
      <c r="AB31" s="254"/>
      <c r="AC31" s="254"/>
      <c r="AD31" s="254"/>
      <c r="AE31" s="254"/>
      <c r="AF31" s="39"/>
      <c r="AG31" s="39"/>
      <c r="AH31" s="39"/>
      <c r="AI31" s="39"/>
      <c r="AJ31" s="39"/>
      <c r="AK31" s="253">
        <v>0</v>
      </c>
      <c r="AL31" s="254"/>
      <c r="AM31" s="254"/>
      <c r="AN31" s="254"/>
      <c r="AO31" s="254"/>
      <c r="AP31" s="39"/>
      <c r="AQ31" s="39"/>
      <c r="AR31" s="40"/>
      <c r="BE31" s="257"/>
    </row>
    <row r="32" spans="2:71" s="2" customFormat="1" ht="14.45" hidden="1" customHeight="1">
      <c r="B32" s="38"/>
      <c r="C32" s="39"/>
      <c r="D32" s="39"/>
      <c r="E32" s="39"/>
      <c r="F32" s="28" t="s">
        <v>43</v>
      </c>
      <c r="G32" s="39"/>
      <c r="H32" s="39"/>
      <c r="I32" s="39"/>
      <c r="J32" s="39"/>
      <c r="K32" s="39"/>
      <c r="L32" s="283">
        <v>0.15</v>
      </c>
      <c r="M32" s="254"/>
      <c r="N32" s="254"/>
      <c r="O32" s="254"/>
      <c r="P32" s="254"/>
      <c r="Q32" s="39"/>
      <c r="R32" s="39"/>
      <c r="S32" s="39"/>
      <c r="T32" s="39"/>
      <c r="U32" s="39"/>
      <c r="V32" s="39"/>
      <c r="W32" s="253">
        <f>ROUND(BC94, 2)</f>
        <v>0</v>
      </c>
      <c r="X32" s="254"/>
      <c r="Y32" s="254"/>
      <c r="Z32" s="254"/>
      <c r="AA32" s="254"/>
      <c r="AB32" s="254"/>
      <c r="AC32" s="254"/>
      <c r="AD32" s="254"/>
      <c r="AE32" s="254"/>
      <c r="AF32" s="39"/>
      <c r="AG32" s="39"/>
      <c r="AH32" s="39"/>
      <c r="AI32" s="39"/>
      <c r="AJ32" s="39"/>
      <c r="AK32" s="253">
        <v>0</v>
      </c>
      <c r="AL32" s="254"/>
      <c r="AM32" s="254"/>
      <c r="AN32" s="254"/>
      <c r="AO32" s="254"/>
      <c r="AP32" s="39"/>
      <c r="AQ32" s="39"/>
      <c r="AR32" s="40"/>
      <c r="BE32" s="257"/>
    </row>
    <row r="33" spans="2:57" s="2" customFormat="1" ht="14.45" hidden="1" customHeight="1">
      <c r="B33" s="38"/>
      <c r="C33" s="39"/>
      <c r="D33" s="39"/>
      <c r="E33" s="39"/>
      <c r="F33" s="28" t="s">
        <v>44</v>
      </c>
      <c r="G33" s="39"/>
      <c r="H33" s="39"/>
      <c r="I33" s="39"/>
      <c r="J33" s="39"/>
      <c r="K33" s="39"/>
      <c r="L33" s="283">
        <v>0</v>
      </c>
      <c r="M33" s="254"/>
      <c r="N33" s="254"/>
      <c r="O33" s="254"/>
      <c r="P33" s="254"/>
      <c r="Q33" s="39"/>
      <c r="R33" s="39"/>
      <c r="S33" s="39"/>
      <c r="T33" s="39"/>
      <c r="U33" s="39"/>
      <c r="V33" s="39"/>
      <c r="W33" s="253">
        <f>ROUND(BD94, 2)</f>
        <v>0</v>
      </c>
      <c r="X33" s="254"/>
      <c r="Y33" s="254"/>
      <c r="Z33" s="254"/>
      <c r="AA33" s="254"/>
      <c r="AB33" s="254"/>
      <c r="AC33" s="254"/>
      <c r="AD33" s="254"/>
      <c r="AE33" s="254"/>
      <c r="AF33" s="39"/>
      <c r="AG33" s="39"/>
      <c r="AH33" s="39"/>
      <c r="AI33" s="39"/>
      <c r="AJ33" s="39"/>
      <c r="AK33" s="253">
        <v>0</v>
      </c>
      <c r="AL33" s="254"/>
      <c r="AM33" s="254"/>
      <c r="AN33" s="254"/>
      <c r="AO33" s="254"/>
      <c r="AP33" s="39"/>
      <c r="AQ33" s="39"/>
      <c r="AR33" s="40"/>
      <c r="BE33" s="257"/>
    </row>
    <row r="34" spans="2:57" s="1" customFormat="1" ht="6.95" customHeight="1"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  <c r="BE34" s="256"/>
    </row>
    <row r="35" spans="2:57" s="1" customFormat="1" ht="25.9" customHeight="1">
      <c r="B35" s="33"/>
      <c r="C35" s="41"/>
      <c r="D35" s="42" t="s">
        <v>45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46</v>
      </c>
      <c r="U35" s="43"/>
      <c r="V35" s="43"/>
      <c r="W35" s="43"/>
      <c r="X35" s="260" t="s">
        <v>47</v>
      </c>
      <c r="Y35" s="261"/>
      <c r="Z35" s="261"/>
      <c r="AA35" s="261"/>
      <c r="AB35" s="261"/>
      <c r="AC35" s="43"/>
      <c r="AD35" s="43"/>
      <c r="AE35" s="43"/>
      <c r="AF35" s="43"/>
      <c r="AG35" s="43"/>
      <c r="AH35" s="43"/>
      <c r="AI35" s="43"/>
      <c r="AJ35" s="43"/>
      <c r="AK35" s="262">
        <f>SUM(AK26:AK33)</f>
        <v>0</v>
      </c>
      <c r="AL35" s="261"/>
      <c r="AM35" s="261"/>
      <c r="AN35" s="261"/>
      <c r="AO35" s="263"/>
      <c r="AP35" s="41"/>
      <c r="AQ35" s="41"/>
      <c r="AR35" s="37"/>
    </row>
    <row r="36" spans="2:57" s="1" customFormat="1" ht="6.95" customHeight="1"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</row>
    <row r="37" spans="2:57" s="1" customFormat="1" ht="14.45" customHeight="1"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7"/>
    </row>
    <row r="38" spans="2:57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2:57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2:57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2:57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2:57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2:57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2:57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2:57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2:57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2:57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2:57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2:44" s="1" customFormat="1" ht="14.45" customHeight="1">
      <c r="B49" s="33"/>
      <c r="C49" s="34"/>
      <c r="D49" s="45" t="s">
        <v>48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49</v>
      </c>
      <c r="AI49" s="46"/>
      <c r="AJ49" s="46"/>
      <c r="AK49" s="46"/>
      <c r="AL49" s="46"/>
      <c r="AM49" s="46"/>
      <c r="AN49" s="46"/>
      <c r="AO49" s="46"/>
      <c r="AP49" s="34"/>
      <c r="AQ49" s="34"/>
      <c r="AR49" s="37"/>
    </row>
    <row r="50" spans="2:44" ht="11.25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2:44" ht="11.25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2:44" ht="11.25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2:44" ht="11.25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2:44" ht="11.25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2:44" ht="11.2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2:44" ht="11.25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2:44" ht="11.25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2:44" ht="11.25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2:44" ht="11.25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2:44" s="1" customFormat="1" ht="12.75">
      <c r="B60" s="33"/>
      <c r="C60" s="34"/>
      <c r="D60" s="47" t="s">
        <v>50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47" t="s">
        <v>51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47" t="s">
        <v>50</v>
      </c>
      <c r="AI60" s="36"/>
      <c r="AJ60" s="36"/>
      <c r="AK60" s="36"/>
      <c r="AL60" s="36"/>
      <c r="AM60" s="47" t="s">
        <v>51</v>
      </c>
      <c r="AN60" s="36"/>
      <c r="AO60" s="36"/>
      <c r="AP60" s="34"/>
      <c r="AQ60" s="34"/>
      <c r="AR60" s="37"/>
    </row>
    <row r="61" spans="2:44" ht="11.25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2:44" ht="11.25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2:44" ht="11.25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2:44" s="1" customFormat="1" ht="12.75">
      <c r="B64" s="33"/>
      <c r="C64" s="34"/>
      <c r="D64" s="45" t="s">
        <v>52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5" t="s">
        <v>53</v>
      </c>
      <c r="AI64" s="46"/>
      <c r="AJ64" s="46"/>
      <c r="AK64" s="46"/>
      <c r="AL64" s="46"/>
      <c r="AM64" s="46"/>
      <c r="AN64" s="46"/>
      <c r="AO64" s="46"/>
      <c r="AP64" s="34"/>
      <c r="AQ64" s="34"/>
      <c r="AR64" s="37"/>
    </row>
    <row r="65" spans="2:44" ht="11.2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2:44" ht="11.25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2:44" ht="11.25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2:44" ht="11.25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2:44" ht="11.25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2:44" ht="11.25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2:44" ht="11.25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2:44" ht="11.25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2:44" ht="11.25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2:44" ht="11.25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2:44" s="1" customFormat="1" ht="12.75">
      <c r="B75" s="33"/>
      <c r="C75" s="34"/>
      <c r="D75" s="47" t="s">
        <v>50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47" t="s">
        <v>51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47" t="s">
        <v>50</v>
      </c>
      <c r="AI75" s="36"/>
      <c r="AJ75" s="36"/>
      <c r="AK75" s="36"/>
      <c r="AL75" s="36"/>
      <c r="AM75" s="47" t="s">
        <v>51</v>
      </c>
      <c r="AN75" s="36"/>
      <c r="AO75" s="36"/>
      <c r="AP75" s="34"/>
      <c r="AQ75" s="34"/>
      <c r="AR75" s="37"/>
    </row>
    <row r="76" spans="2:44" s="1" customFormat="1" ht="11.25"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7"/>
    </row>
    <row r="77" spans="2:44" s="1" customFormat="1" ht="6.95" customHeight="1"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7"/>
    </row>
    <row r="81" spans="1:91" s="1" customFormat="1" ht="6.95" customHeight="1"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7"/>
    </row>
    <row r="82" spans="1:91" s="1" customFormat="1" ht="24.95" customHeight="1">
      <c r="B82" s="33"/>
      <c r="C82" s="22" t="s">
        <v>54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7"/>
    </row>
    <row r="83" spans="1:91" s="1" customFormat="1" ht="6.95" customHeight="1"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7"/>
    </row>
    <row r="84" spans="1:91" s="3" customFormat="1" ht="12" customHeight="1">
      <c r="B84" s="52"/>
      <c r="C84" s="28" t="s">
        <v>13</v>
      </c>
      <c r="D84" s="53"/>
      <c r="E84" s="53"/>
      <c r="F84" s="53"/>
      <c r="G84" s="53"/>
      <c r="H84" s="53"/>
      <c r="I84" s="53"/>
      <c r="J84" s="53"/>
      <c r="K84" s="53"/>
      <c r="L84" s="53" t="str">
        <f>K5</f>
        <v>10/2017</v>
      </c>
      <c r="M84" s="53"/>
      <c r="N84" s="53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53"/>
      <c r="Z84" s="53"/>
      <c r="AA84" s="53"/>
      <c r="AB84" s="53"/>
      <c r="AC84" s="53"/>
      <c r="AD84" s="53"/>
      <c r="AE84" s="53"/>
      <c r="AF84" s="53"/>
      <c r="AG84" s="53"/>
      <c r="AH84" s="53"/>
      <c r="AI84" s="53"/>
      <c r="AJ84" s="53"/>
      <c r="AK84" s="53"/>
      <c r="AL84" s="53"/>
      <c r="AM84" s="53"/>
      <c r="AN84" s="53"/>
      <c r="AO84" s="53"/>
      <c r="AP84" s="53"/>
      <c r="AQ84" s="53"/>
      <c r="AR84" s="54"/>
    </row>
    <row r="85" spans="1:91" s="4" customFormat="1" ht="36.950000000000003" customHeight="1">
      <c r="B85" s="55"/>
      <c r="C85" s="56" t="s">
        <v>16</v>
      </c>
      <c r="D85" s="57"/>
      <c r="E85" s="57"/>
      <c r="F85" s="57"/>
      <c r="G85" s="57"/>
      <c r="H85" s="57"/>
      <c r="I85" s="57"/>
      <c r="J85" s="57"/>
      <c r="K85" s="57"/>
      <c r="L85" s="273" t="str">
        <f>K6</f>
        <v>REVITALIZACE PANEL. DOMU, ul. U Lesa č.p. 869, parc.č. 501/337, k.ú. Karviná - Ráj</v>
      </c>
      <c r="M85" s="274"/>
      <c r="N85" s="274"/>
      <c r="O85" s="274"/>
      <c r="P85" s="274"/>
      <c r="Q85" s="274"/>
      <c r="R85" s="274"/>
      <c r="S85" s="274"/>
      <c r="T85" s="274"/>
      <c r="U85" s="274"/>
      <c r="V85" s="274"/>
      <c r="W85" s="274"/>
      <c r="X85" s="274"/>
      <c r="Y85" s="274"/>
      <c r="Z85" s="274"/>
      <c r="AA85" s="274"/>
      <c r="AB85" s="274"/>
      <c r="AC85" s="274"/>
      <c r="AD85" s="274"/>
      <c r="AE85" s="274"/>
      <c r="AF85" s="274"/>
      <c r="AG85" s="274"/>
      <c r="AH85" s="274"/>
      <c r="AI85" s="274"/>
      <c r="AJ85" s="274"/>
      <c r="AK85" s="274"/>
      <c r="AL85" s="274"/>
      <c r="AM85" s="274"/>
      <c r="AN85" s="274"/>
      <c r="AO85" s="274"/>
      <c r="AP85" s="57"/>
      <c r="AQ85" s="57"/>
      <c r="AR85" s="58"/>
    </row>
    <row r="86" spans="1:91" s="1" customFormat="1" ht="6.95" customHeight="1"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7"/>
    </row>
    <row r="87" spans="1:91" s="1" customFormat="1" ht="12" customHeight="1">
      <c r="B87" s="33"/>
      <c r="C87" s="28" t="s">
        <v>20</v>
      </c>
      <c r="D87" s="34"/>
      <c r="E87" s="34"/>
      <c r="F87" s="34"/>
      <c r="G87" s="34"/>
      <c r="H87" s="34"/>
      <c r="I87" s="34"/>
      <c r="J87" s="34"/>
      <c r="K87" s="34"/>
      <c r="L87" s="59" t="str">
        <f>IF(K8="","",K8)</f>
        <v xml:space="preserve"> 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8" t="s">
        <v>22</v>
      </c>
      <c r="AJ87" s="34"/>
      <c r="AK87" s="34"/>
      <c r="AL87" s="34"/>
      <c r="AM87" s="275" t="str">
        <f>IF(AN8= "","",AN8)</f>
        <v>11. 4. 2019</v>
      </c>
      <c r="AN87" s="275"/>
      <c r="AO87" s="34"/>
      <c r="AP87" s="34"/>
      <c r="AQ87" s="34"/>
      <c r="AR87" s="37"/>
    </row>
    <row r="88" spans="1:91" s="1" customFormat="1" ht="6.95" customHeight="1"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7"/>
    </row>
    <row r="89" spans="1:91" s="1" customFormat="1" ht="15.2" customHeight="1">
      <c r="B89" s="33"/>
      <c r="C89" s="28" t="s">
        <v>24</v>
      </c>
      <c r="D89" s="34"/>
      <c r="E89" s="34"/>
      <c r="F89" s="34"/>
      <c r="G89" s="34"/>
      <c r="H89" s="34"/>
      <c r="I89" s="34"/>
      <c r="J89" s="34"/>
      <c r="K89" s="34"/>
      <c r="L89" s="53" t="str">
        <f>IF(E11= "","",E11)</f>
        <v>Bytové družstvo U Lesa 869, ul. U Lesa 869/34b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8" t="s">
        <v>30</v>
      </c>
      <c r="AJ89" s="34"/>
      <c r="AK89" s="34"/>
      <c r="AL89" s="34"/>
      <c r="AM89" s="271" t="str">
        <f>IF(E17="","",E17)</f>
        <v xml:space="preserve"> </v>
      </c>
      <c r="AN89" s="272"/>
      <c r="AO89" s="272"/>
      <c r="AP89" s="272"/>
      <c r="AQ89" s="34"/>
      <c r="AR89" s="37"/>
      <c r="AS89" s="265" t="s">
        <v>55</v>
      </c>
      <c r="AT89" s="266"/>
      <c r="AU89" s="61"/>
      <c r="AV89" s="61"/>
      <c r="AW89" s="61"/>
      <c r="AX89" s="61"/>
      <c r="AY89" s="61"/>
      <c r="AZ89" s="61"/>
      <c r="BA89" s="61"/>
      <c r="BB89" s="61"/>
      <c r="BC89" s="61"/>
      <c r="BD89" s="62"/>
    </row>
    <row r="90" spans="1:91" s="1" customFormat="1" ht="15.2" customHeight="1">
      <c r="B90" s="33"/>
      <c r="C90" s="28" t="s">
        <v>28</v>
      </c>
      <c r="D90" s="34"/>
      <c r="E90" s="34"/>
      <c r="F90" s="34"/>
      <c r="G90" s="34"/>
      <c r="H90" s="34"/>
      <c r="I90" s="34"/>
      <c r="J90" s="34"/>
      <c r="K90" s="34"/>
      <c r="L90" s="53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8" t="s">
        <v>32</v>
      </c>
      <c r="AJ90" s="34"/>
      <c r="AK90" s="34"/>
      <c r="AL90" s="34"/>
      <c r="AM90" s="271" t="str">
        <f>IF(E20="","",E20)</f>
        <v>INPRO</v>
      </c>
      <c r="AN90" s="272"/>
      <c r="AO90" s="272"/>
      <c r="AP90" s="272"/>
      <c r="AQ90" s="34"/>
      <c r="AR90" s="37"/>
      <c r="AS90" s="267"/>
      <c r="AT90" s="268"/>
      <c r="AU90" s="63"/>
      <c r="AV90" s="63"/>
      <c r="AW90" s="63"/>
      <c r="AX90" s="63"/>
      <c r="AY90" s="63"/>
      <c r="AZ90" s="63"/>
      <c r="BA90" s="63"/>
      <c r="BB90" s="63"/>
      <c r="BC90" s="63"/>
      <c r="BD90" s="64"/>
    </row>
    <row r="91" spans="1:91" s="1" customFormat="1" ht="10.9" customHeight="1"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7"/>
      <c r="AS91" s="269"/>
      <c r="AT91" s="270"/>
      <c r="AU91" s="65"/>
      <c r="AV91" s="65"/>
      <c r="AW91" s="65"/>
      <c r="AX91" s="65"/>
      <c r="AY91" s="65"/>
      <c r="AZ91" s="65"/>
      <c r="BA91" s="65"/>
      <c r="BB91" s="65"/>
      <c r="BC91" s="65"/>
      <c r="BD91" s="66"/>
    </row>
    <row r="92" spans="1:91" s="1" customFormat="1" ht="29.25" customHeight="1">
      <c r="B92" s="33"/>
      <c r="C92" s="284" t="s">
        <v>56</v>
      </c>
      <c r="D92" s="285"/>
      <c r="E92" s="285"/>
      <c r="F92" s="285"/>
      <c r="G92" s="285"/>
      <c r="H92" s="67"/>
      <c r="I92" s="286" t="s">
        <v>57</v>
      </c>
      <c r="J92" s="285"/>
      <c r="K92" s="285"/>
      <c r="L92" s="285"/>
      <c r="M92" s="285"/>
      <c r="N92" s="285"/>
      <c r="O92" s="285"/>
      <c r="P92" s="285"/>
      <c r="Q92" s="285"/>
      <c r="R92" s="285"/>
      <c r="S92" s="285"/>
      <c r="T92" s="285"/>
      <c r="U92" s="285"/>
      <c r="V92" s="285"/>
      <c r="W92" s="285"/>
      <c r="X92" s="285"/>
      <c r="Y92" s="285"/>
      <c r="Z92" s="285"/>
      <c r="AA92" s="285"/>
      <c r="AB92" s="285"/>
      <c r="AC92" s="285"/>
      <c r="AD92" s="285"/>
      <c r="AE92" s="285"/>
      <c r="AF92" s="285"/>
      <c r="AG92" s="287" t="s">
        <v>58</v>
      </c>
      <c r="AH92" s="285"/>
      <c r="AI92" s="285"/>
      <c r="AJ92" s="285"/>
      <c r="AK92" s="285"/>
      <c r="AL92" s="285"/>
      <c r="AM92" s="285"/>
      <c r="AN92" s="286" t="s">
        <v>59</v>
      </c>
      <c r="AO92" s="285"/>
      <c r="AP92" s="288"/>
      <c r="AQ92" s="68" t="s">
        <v>60</v>
      </c>
      <c r="AR92" s="37"/>
      <c r="AS92" s="69" t="s">
        <v>61</v>
      </c>
      <c r="AT92" s="70" t="s">
        <v>62</v>
      </c>
      <c r="AU92" s="70" t="s">
        <v>63</v>
      </c>
      <c r="AV92" s="70" t="s">
        <v>64</v>
      </c>
      <c r="AW92" s="70" t="s">
        <v>65</v>
      </c>
      <c r="AX92" s="70" t="s">
        <v>66</v>
      </c>
      <c r="AY92" s="70" t="s">
        <v>67</v>
      </c>
      <c r="AZ92" s="70" t="s">
        <v>68</v>
      </c>
      <c r="BA92" s="70" t="s">
        <v>69</v>
      </c>
      <c r="BB92" s="70" t="s">
        <v>70</v>
      </c>
      <c r="BC92" s="70" t="s">
        <v>71</v>
      </c>
      <c r="BD92" s="71" t="s">
        <v>72</v>
      </c>
    </row>
    <row r="93" spans="1:91" s="1" customFormat="1" ht="10.9" customHeight="1"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7"/>
      <c r="AS93" s="72"/>
      <c r="AT93" s="73"/>
      <c r="AU93" s="73"/>
      <c r="AV93" s="73"/>
      <c r="AW93" s="73"/>
      <c r="AX93" s="73"/>
      <c r="AY93" s="73"/>
      <c r="AZ93" s="73"/>
      <c r="BA93" s="73"/>
      <c r="BB93" s="73"/>
      <c r="BC93" s="73"/>
      <c r="BD93" s="74"/>
    </row>
    <row r="94" spans="1:91" s="5" customFormat="1" ht="32.450000000000003" customHeight="1">
      <c r="B94" s="75"/>
      <c r="C94" s="76" t="s">
        <v>73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292">
        <f>ROUND(SUM(AG95:AG96),2)</f>
        <v>0</v>
      </c>
      <c r="AH94" s="292"/>
      <c r="AI94" s="292"/>
      <c r="AJ94" s="292"/>
      <c r="AK94" s="292"/>
      <c r="AL94" s="292"/>
      <c r="AM94" s="292"/>
      <c r="AN94" s="293">
        <f>SUM(AG94,AT94)</f>
        <v>0</v>
      </c>
      <c r="AO94" s="293"/>
      <c r="AP94" s="293"/>
      <c r="AQ94" s="79" t="s">
        <v>1</v>
      </c>
      <c r="AR94" s="80"/>
      <c r="AS94" s="81">
        <f>ROUND(SUM(AS95:AS96),2)</f>
        <v>0</v>
      </c>
      <c r="AT94" s="82">
        <f>ROUND(SUM(AV94:AW94),2)</f>
        <v>0</v>
      </c>
      <c r="AU94" s="83">
        <f>ROUND(SUM(AU95:AU96),5)</f>
        <v>0</v>
      </c>
      <c r="AV94" s="82">
        <f>ROUND(AZ94*L29,2)</f>
        <v>0</v>
      </c>
      <c r="AW94" s="82">
        <f>ROUND(BA94*L30,2)</f>
        <v>0</v>
      </c>
      <c r="AX94" s="82">
        <f>ROUND(BB94*L29,2)</f>
        <v>0</v>
      </c>
      <c r="AY94" s="82">
        <f>ROUND(BC94*L30,2)</f>
        <v>0</v>
      </c>
      <c r="AZ94" s="82">
        <f>ROUND(SUM(AZ95:AZ96),2)</f>
        <v>0</v>
      </c>
      <c r="BA94" s="82">
        <f>ROUND(SUM(BA95:BA96),2)</f>
        <v>0</v>
      </c>
      <c r="BB94" s="82">
        <f>ROUND(SUM(BB95:BB96),2)</f>
        <v>0</v>
      </c>
      <c r="BC94" s="82">
        <f>ROUND(SUM(BC95:BC96),2)</f>
        <v>0</v>
      </c>
      <c r="BD94" s="84">
        <f>ROUND(SUM(BD95:BD96),2)</f>
        <v>0</v>
      </c>
      <c r="BS94" s="85" t="s">
        <v>74</v>
      </c>
      <c r="BT94" s="85" t="s">
        <v>75</v>
      </c>
      <c r="BU94" s="86" t="s">
        <v>76</v>
      </c>
      <c r="BV94" s="85" t="s">
        <v>77</v>
      </c>
      <c r="BW94" s="85" t="s">
        <v>5</v>
      </c>
      <c r="BX94" s="85" t="s">
        <v>78</v>
      </c>
      <c r="CL94" s="85" t="s">
        <v>1</v>
      </c>
    </row>
    <row r="95" spans="1:91" s="6" customFormat="1" ht="27" customHeight="1">
      <c r="A95" s="87" t="s">
        <v>79</v>
      </c>
      <c r="B95" s="88"/>
      <c r="C95" s="89"/>
      <c r="D95" s="291" t="s">
        <v>80</v>
      </c>
      <c r="E95" s="291"/>
      <c r="F95" s="291"/>
      <c r="G95" s="291"/>
      <c r="H95" s="291"/>
      <c r="I95" s="90"/>
      <c r="J95" s="291" t="s">
        <v>81</v>
      </c>
      <c r="K95" s="291"/>
      <c r="L95" s="291"/>
      <c r="M95" s="291"/>
      <c r="N95" s="291"/>
      <c r="O95" s="291"/>
      <c r="P95" s="291"/>
      <c r="Q95" s="291"/>
      <c r="R95" s="291"/>
      <c r="S95" s="291"/>
      <c r="T95" s="291"/>
      <c r="U95" s="291"/>
      <c r="V95" s="291"/>
      <c r="W95" s="291"/>
      <c r="X95" s="291"/>
      <c r="Y95" s="291"/>
      <c r="Z95" s="291"/>
      <c r="AA95" s="291"/>
      <c r="AB95" s="291"/>
      <c r="AC95" s="291"/>
      <c r="AD95" s="291"/>
      <c r="AE95" s="291"/>
      <c r="AF95" s="291"/>
      <c r="AG95" s="289">
        <f>'O1 - Revitalizace panel. ...'!J30</f>
        <v>0</v>
      </c>
      <c r="AH95" s="290"/>
      <c r="AI95" s="290"/>
      <c r="AJ95" s="290"/>
      <c r="AK95" s="290"/>
      <c r="AL95" s="290"/>
      <c r="AM95" s="290"/>
      <c r="AN95" s="289">
        <f>SUM(AG95,AT95)</f>
        <v>0</v>
      </c>
      <c r="AO95" s="290"/>
      <c r="AP95" s="290"/>
      <c r="AQ95" s="91" t="s">
        <v>82</v>
      </c>
      <c r="AR95" s="92"/>
      <c r="AS95" s="93">
        <v>0</v>
      </c>
      <c r="AT95" s="94">
        <f>ROUND(SUM(AV95:AW95),2)</f>
        <v>0</v>
      </c>
      <c r="AU95" s="95">
        <f>'O1 - Revitalizace panel. ...'!P141</f>
        <v>0</v>
      </c>
      <c r="AV95" s="94">
        <f>'O1 - Revitalizace panel. ...'!J33</f>
        <v>0</v>
      </c>
      <c r="AW95" s="94">
        <f>'O1 - Revitalizace panel. ...'!J34</f>
        <v>0</v>
      </c>
      <c r="AX95" s="94">
        <f>'O1 - Revitalizace panel. ...'!J35</f>
        <v>0</v>
      </c>
      <c r="AY95" s="94">
        <f>'O1 - Revitalizace panel. ...'!J36</f>
        <v>0</v>
      </c>
      <c r="AZ95" s="94">
        <f>'O1 - Revitalizace panel. ...'!F33</f>
        <v>0</v>
      </c>
      <c r="BA95" s="94">
        <f>'O1 - Revitalizace panel. ...'!F34</f>
        <v>0</v>
      </c>
      <c r="BB95" s="94">
        <f>'O1 - Revitalizace panel. ...'!F35</f>
        <v>0</v>
      </c>
      <c r="BC95" s="94">
        <f>'O1 - Revitalizace panel. ...'!F36</f>
        <v>0</v>
      </c>
      <c r="BD95" s="96">
        <f>'O1 - Revitalizace panel. ...'!F37</f>
        <v>0</v>
      </c>
      <c r="BT95" s="97" t="s">
        <v>83</v>
      </c>
      <c r="BV95" s="97" t="s">
        <v>77</v>
      </c>
      <c r="BW95" s="97" t="s">
        <v>84</v>
      </c>
      <c r="BX95" s="97" t="s">
        <v>5</v>
      </c>
      <c r="CL95" s="97" t="s">
        <v>1</v>
      </c>
      <c r="CM95" s="97" t="s">
        <v>83</v>
      </c>
    </row>
    <row r="96" spans="1:91" s="6" customFormat="1" ht="27" customHeight="1">
      <c r="A96" s="87" t="s">
        <v>79</v>
      </c>
      <c r="B96" s="88"/>
      <c r="C96" s="89"/>
      <c r="D96" s="291" t="s">
        <v>85</v>
      </c>
      <c r="E96" s="291"/>
      <c r="F96" s="291"/>
      <c r="G96" s="291"/>
      <c r="H96" s="291"/>
      <c r="I96" s="90"/>
      <c r="J96" s="291" t="s">
        <v>86</v>
      </c>
      <c r="K96" s="291"/>
      <c r="L96" s="291"/>
      <c r="M96" s="291"/>
      <c r="N96" s="291"/>
      <c r="O96" s="291"/>
      <c r="P96" s="291"/>
      <c r="Q96" s="291"/>
      <c r="R96" s="291"/>
      <c r="S96" s="291"/>
      <c r="T96" s="291"/>
      <c r="U96" s="291"/>
      <c r="V96" s="291"/>
      <c r="W96" s="291"/>
      <c r="X96" s="291"/>
      <c r="Y96" s="291"/>
      <c r="Z96" s="291"/>
      <c r="AA96" s="291"/>
      <c r="AB96" s="291"/>
      <c r="AC96" s="291"/>
      <c r="AD96" s="291"/>
      <c r="AE96" s="291"/>
      <c r="AF96" s="291"/>
      <c r="AG96" s="289">
        <f>'O2 - Revitalizace panel. ...'!J30</f>
        <v>0</v>
      </c>
      <c r="AH96" s="290"/>
      <c r="AI96" s="290"/>
      <c r="AJ96" s="290"/>
      <c r="AK96" s="290"/>
      <c r="AL96" s="290"/>
      <c r="AM96" s="290"/>
      <c r="AN96" s="289">
        <f>SUM(AG96,AT96)</f>
        <v>0</v>
      </c>
      <c r="AO96" s="290"/>
      <c r="AP96" s="290"/>
      <c r="AQ96" s="91" t="s">
        <v>82</v>
      </c>
      <c r="AR96" s="92"/>
      <c r="AS96" s="98">
        <v>0</v>
      </c>
      <c r="AT96" s="99">
        <f>ROUND(SUM(AV96:AW96),2)</f>
        <v>0</v>
      </c>
      <c r="AU96" s="100">
        <f>'O2 - Revitalizace panel. ...'!P133</f>
        <v>0</v>
      </c>
      <c r="AV96" s="99">
        <f>'O2 - Revitalizace panel. ...'!J33</f>
        <v>0</v>
      </c>
      <c r="AW96" s="99">
        <f>'O2 - Revitalizace panel. ...'!J34</f>
        <v>0</v>
      </c>
      <c r="AX96" s="99">
        <f>'O2 - Revitalizace panel. ...'!J35</f>
        <v>0</v>
      </c>
      <c r="AY96" s="99">
        <f>'O2 - Revitalizace panel. ...'!J36</f>
        <v>0</v>
      </c>
      <c r="AZ96" s="99">
        <f>'O2 - Revitalizace panel. ...'!F33</f>
        <v>0</v>
      </c>
      <c r="BA96" s="99">
        <f>'O2 - Revitalizace panel. ...'!F34</f>
        <v>0</v>
      </c>
      <c r="BB96" s="99">
        <f>'O2 - Revitalizace panel. ...'!F35</f>
        <v>0</v>
      </c>
      <c r="BC96" s="99">
        <f>'O2 - Revitalizace panel. ...'!F36</f>
        <v>0</v>
      </c>
      <c r="BD96" s="101">
        <f>'O2 - Revitalizace panel. ...'!F37</f>
        <v>0</v>
      </c>
      <c r="BT96" s="97" t="s">
        <v>83</v>
      </c>
      <c r="BV96" s="97" t="s">
        <v>77</v>
      </c>
      <c r="BW96" s="97" t="s">
        <v>87</v>
      </c>
      <c r="BX96" s="97" t="s">
        <v>5</v>
      </c>
      <c r="CL96" s="97" t="s">
        <v>1</v>
      </c>
      <c r="CM96" s="97" t="s">
        <v>83</v>
      </c>
    </row>
    <row r="97" spans="2:44" s="1" customFormat="1" ht="30" customHeight="1"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F97" s="34"/>
      <c r="AG97" s="34"/>
      <c r="AH97" s="34"/>
      <c r="AI97" s="34"/>
      <c r="AJ97" s="34"/>
      <c r="AK97" s="34"/>
      <c r="AL97" s="34"/>
      <c r="AM97" s="34"/>
      <c r="AN97" s="34"/>
      <c r="AO97" s="34"/>
      <c r="AP97" s="34"/>
      <c r="AQ97" s="34"/>
      <c r="AR97" s="37"/>
    </row>
    <row r="98" spans="2:44" s="1" customFormat="1" ht="6.95" customHeight="1">
      <c r="B98" s="48"/>
      <c r="C98" s="49"/>
      <c r="D98" s="49"/>
      <c r="E98" s="49"/>
      <c r="F98" s="49"/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49"/>
      <c r="X98" s="49"/>
      <c r="Y98" s="49"/>
      <c r="Z98" s="49"/>
      <c r="AA98" s="49"/>
      <c r="AB98" s="49"/>
      <c r="AC98" s="49"/>
      <c r="AD98" s="49"/>
      <c r="AE98" s="49"/>
      <c r="AF98" s="49"/>
      <c r="AG98" s="49"/>
      <c r="AH98" s="49"/>
      <c r="AI98" s="49"/>
      <c r="AJ98" s="49"/>
      <c r="AK98" s="49"/>
      <c r="AL98" s="49"/>
      <c r="AM98" s="49"/>
      <c r="AN98" s="49"/>
      <c r="AO98" s="49"/>
      <c r="AP98" s="49"/>
      <c r="AQ98" s="49"/>
      <c r="AR98" s="37"/>
    </row>
  </sheetData>
  <sheetProtection algorithmName="SHA-512" hashValue="HV+CxGZ0D1tGgmKDVH4A3TCQu0f5DQTX8CsCjOSCwD6dzXdeQXoW0HXxuaH3TFYcsss0bRAyAMTjFLMZM2sxRg==" saltValue="RXfqAaZLhf5KsC7ePkInaG3gkRCdbSNL5wbB9tYyjLphWReOEWPH3KQK2NNA8GERNKfNkl2o9+i9StTJXD7AVw==" spinCount="100000" sheet="1" objects="1" scenarios="1" formatColumns="0" formatRows="0"/>
  <mergeCells count="46">
    <mergeCell ref="AN96:AP96"/>
    <mergeCell ref="AG96:AM96"/>
    <mergeCell ref="D96:H96"/>
    <mergeCell ref="J96:AF96"/>
    <mergeCell ref="AG94:AM94"/>
    <mergeCell ref="AN94:AP94"/>
    <mergeCell ref="AG92:AM92"/>
    <mergeCell ref="AN92:AP92"/>
    <mergeCell ref="AN95:AP95"/>
    <mergeCell ref="AG95:AM95"/>
    <mergeCell ref="D95:H95"/>
    <mergeCell ref="J95:AF95"/>
    <mergeCell ref="L30:P30"/>
    <mergeCell ref="L31:P31"/>
    <mergeCell ref="L32:P32"/>
    <mergeCell ref="L33:P33"/>
    <mergeCell ref="C92:G92"/>
    <mergeCell ref="I92:AF92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95" location="'O1 - Revitalizace panel. ...'!C2" display="/"/>
    <hyperlink ref="A96" location="'O2 - Revitalizace panel.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437"/>
  <sheetViews>
    <sheetView showGridLines="0" topLeftCell="A35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4" customWidth="1"/>
    <col min="6" max="6" width="69.5" customWidth="1"/>
    <col min="7" max="7" width="7.83203125" customWidth="1"/>
    <col min="8" max="8" width="12.33203125" customWidth="1"/>
    <col min="9" max="9" width="20.1640625" style="102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64"/>
      <c r="M2" s="264"/>
      <c r="N2" s="264"/>
      <c r="O2" s="264"/>
      <c r="P2" s="264"/>
      <c r="Q2" s="264"/>
      <c r="R2" s="264"/>
      <c r="S2" s="264"/>
      <c r="T2" s="264"/>
      <c r="U2" s="264"/>
      <c r="V2" s="264"/>
      <c r="AT2" s="16" t="s">
        <v>84</v>
      </c>
    </row>
    <row r="3" spans="2:46" ht="6.95" customHeight="1">
      <c r="B3" s="103"/>
      <c r="C3" s="104"/>
      <c r="D3" s="104"/>
      <c r="E3" s="104"/>
      <c r="F3" s="104"/>
      <c r="G3" s="104"/>
      <c r="H3" s="104"/>
      <c r="I3" s="105"/>
      <c r="J3" s="104"/>
      <c r="K3" s="104"/>
      <c r="L3" s="19"/>
      <c r="AT3" s="16" t="s">
        <v>83</v>
      </c>
    </row>
    <row r="4" spans="2:46" ht="24.95" customHeight="1">
      <c r="B4" s="19"/>
      <c r="D4" s="106" t="s">
        <v>88</v>
      </c>
      <c r="L4" s="19"/>
      <c r="M4" s="107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108" t="s">
        <v>16</v>
      </c>
      <c r="L6" s="19"/>
    </row>
    <row r="7" spans="2:46" ht="16.5" customHeight="1">
      <c r="B7" s="19"/>
      <c r="E7" s="294" t="str">
        <f>'Rekapitulace stavby'!K6</f>
        <v>REVITALIZACE PANEL. DOMU, ul. U Lesa č.p. 869, parc.č. 501/337, k.ú. Karviná - Ráj</v>
      </c>
      <c r="F7" s="295"/>
      <c r="G7" s="295"/>
      <c r="H7" s="295"/>
      <c r="L7" s="19"/>
    </row>
    <row r="8" spans="2:46" s="1" customFormat="1" ht="12" customHeight="1">
      <c r="B8" s="37"/>
      <c r="D8" s="108" t="s">
        <v>89</v>
      </c>
      <c r="I8" s="109"/>
      <c r="L8" s="37"/>
    </row>
    <row r="9" spans="2:46" s="1" customFormat="1" ht="36.950000000000003" customHeight="1">
      <c r="B9" s="37"/>
      <c r="E9" s="296" t="s">
        <v>90</v>
      </c>
      <c r="F9" s="297"/>
      <c r="G9" s="297"/>
      <c r="H9" s="297"/>
      <c r="I9" s="109"/>
      <c r="L9" s="37"/>
    </row>
    <row r="10" spans="2:46" s="1" customFormat="1" ht="11.25">
      <c r="B10" s="37"/>
      <c r="I10" s="109"/>
      <c r="L10" s="37"/>
    </row>
    <row r="11" spans="2:46" s="1" customFormat="1" ht="12" customHeight="1">
      <c r="B11" s="37"/>
      <c r="D11" s="108" t="s">
        <v>18</v>
      </c>
      <c r="F11" s="110" t="s">
        <v>1</v>
      </c>
      <c r="I11" s="111" t="s">
        <v>19</v>
      </c>
      <c r="J11" s="110" t="s">
        <v>1</v>
      </c>
      <c r="L11" s="37"/>
    </row>
    <row r="12" spans="2:46" s="1" customFormat="1" ht="12" customHeight="1">
      <c r="B12" s="37"/>
      <c r="D12" s="108" t="s">
        <v>20</v>
      </c>
      <c r="F12" s="110" t="s">
        <v>21</v>
      </c>
      <c r="I12" s="111" t="s">
        <v>22</v>
      </c>
      <c r="J12" s="112" t="str">
        <f>'Rekapitulace stavby'!AN8</f>
        <v>11. 4. 2019</v>
      </c>
      <c r="L12" s="37"/>
    </row>
    <row r="13" spans="2:46" s="1" customFormat="1" ht="10.9" customHeight="1">
      <c r="B13" s="37"/>
      <c r="I13" s="109"/>
      <c r="L13" s="37"/>
    </row>
    <row r="14" spans="2:46" s="1" customFormat="1" ht="12" customHeight="1">
      <c r="B14" s="37"/>
      <c r="D14" s="108" t="s">
        <v>24</v>
      </c>
      <c r="I14" s="111" t="s">
        <v>25</v>
      </c>
      <c r="J14" s="110" t="s">
        <v>1</v>
      </c>
      <c r="L14" s="37"/>
    </row>
    <row r="15" spans="2:46" s="1" customFormat="1" ht="18" customHeight="1">
      <c r="B15" s="37"/>
      <c r="E15" s="110" t="s">
        <v>26</v>
      </c>
      <c r="I15" s="111" t="s">
        <v>27</v>
      </c>
      <c r="J15" s="110" t="s">
        <v>1</v>
      </c>
      <c r="L15" s="37"/>
    </row>
    <row r="16" spans="2:46" s="1" customFormat="1" ht="6.95" customHeight="1">
      <c r="B16" s="37"/>
      <c r="I16" s="109"/>
      <c r="L16" s="37"/>
    </row>
    <row r="17" spans="2:12" s="1" customFormat="1" ht="12" customHeight="1">
      <c r="B17" s="37"/>
      <c r="D17" s="108" t="s">
        <v>28</v>
      </c>
      <c r="I17" s="111" t="s">
        <v>25</v>
      </c>
      <c r="J17" s="29" t="str">
        <f>'Rekapitulace stavby'!AN13</f>
        <v>Vyplň údaj</v>
      </c>
      <c r="L17" s="37"/>
    </row>
    <row r="18" spans="2:12" s="1" customFormat="1" ht="18" customHeight="1">
      <c r="B18" s="37"/>
      <c r="E18" s="298" t="str">
        <f>'Rekapitulace stavby'!E14</f>
        <v>Vyplň údaj</v>
      </c>
      <c r="F18" s="299"/>
      <c r="G18" s="299"/>
      <c r="H18" s="299"/>
      <c r="I18" s="111" t="s">
        <v>27</v>
      </c>
      <c r="J18" s="29" t="str">
        <f>'Rekapitulace stavby'!AN14</f>
        <v>Vyplň údaj</v>
      </c>
      <c r="L18" s="37"/>
    </row>
    <row r="19" spans="2:12" s="1" customFormat="1" ht="6.95" customHeight="1">
      <c r="B19" s="37"/>
      <c r="I19" s="109"/>
      <c r="L19" s="37"/>
    </row>
    <row r="20" spans="2:12" s="1" customFormat="1" ht="12" customHeight="1">
      <c r="B20" s="37"/>
      <c r="D20" s="108" t="s">
        <v>30</v>
      </c>
      <c r="I20" s="111" t="s">
        <v>25</v>
      </c>
      <c r="J20" s="110" t="str">
        <f>IF('Rekapitulace stavby'!AN16="","",'Rekapitulace stavby'!AN16)</f>
        <v/>
      </c>
      <c r="L20" s="37"/>
    </row>
    <row r="21" spans="2:12" s="1" customFormat="1" ht="18" customHeight="1">
      <c r="B21" s="37"/>
      <c r="E21" s="110" t="str">
        <f>IF('Rekapitulace stavby'!E17="","",'Rekapitulace stavby'!E17)</f>
        <v xml:space="preserve"> </v>
      </c>
      <c r="I21" s="111" t="s">
        <v>27</v>
      </c>
      <c r="J21" s="110" t="str">
        <f>IF('Rekapitulace stavby'!AN17="","",'Rekapitulace stavby'!AN17)</f>
        <v/>
      </c>
      <c r="L21" s="37"/>
    </row>
    <row r="22" spans="2:12" s="1" customFormat="1" ht="6.95" customHeight="1">
      <c r="B22" s="37"/>
      <c r="I22" s="109"/>
      <c r="L22" s="37"/>
    </row>
    <row r="23" spans="2:12" s="1" customFormat="1" ht="12" customHeight="1">
      <c r="B23" s="37"/>
      <c r="D23" s="108" t="s">
        <v>32</v>
      </c>
      <c r="I23" s="111" t="s">
        <v>25</v>
      </c>
      <c r="J23" s="110" t="s">
        <v>1</v>
      </c>
      <c r="L23" s="37"/>
    </row>
    <row r="24" spans="2:12" s="1" customFormat="1" ht="18" customHeight="1">
      <c r="B24" s="37"/>
      <c r="E24" s="110" t="s">
        <v>33</v>
      </c>
      <c r="I24" s="111" t="s">
        <v>27</v>
      </c>
      <c r="J24" s="110" t="s">
        <v>1</v>
      </c>
      <c r="L24" s="37"/>
    </row>
    <row r="25" spans="2:12" s="1" customFormat="1" ht="6.95" customHeight="1">
      <c r="B25" s="37"/>
      <c r="I25" s="109"/>
      <c r="L25" s="37"/>
    </row>
    <row r="26" spans="2:12" s="1" customFormat="1" ht="12" customHeight="1">
      <c r="B26" s="37"/>
      <c r="D26" s="108" t="s">
        <v>34</v>
      </c>
      <c r="I26" s="109"/>
      <c r="L26" s="37"/>
    </row>
    <row r="27" spans="2:12" s="7" customFormat="1" ht="16.5" customHeight="1">
      <c r="B27" s="113"/>
      <c r="E27" s="300" t="s">
        <v>1</v>
      </c>
      <c r="F27" s="300"/>
      <c r="G27" s="300"/>
      <c r="H27" s="300"/>
      <c r="I27" s="114"/>
      <c r="L27" s="113"/>
    </row>
    <row r="28" spans="2:12" s="1" customFormat="1" ht="6.95" customHeight="1">
      <c r="B28" s="37"/>
      <c r="I28" s="109"/>
      <c r="L28" s="37"/>
    </row>
    <row r="29" spans="2:12" s="1" customFormat="1" ht="6.95" customHeight="1">
      <c r="B29" s="37"/>
      <c r="D29" s="61"/>
      <c r="E29" s="61"/>
      <c r="F29" s="61"/>
      <c r="G29" s="61"/>
      <c r="H29" s="61"/>
      <c r="I29" s="115"/>
      <c r="J29" s="61"/>
      <c r="K29" s="61"/>
      <c r="L29" s="37"/>
    </row>
    <row r="30" spans="2:12" s="1" customFormat="1" ht="25.35" customHeight="1">
      <c r="B30" s="37"/>
      <c r="D30" s="116" t="s">
        <v>35</v>
      </c>
      <c r="I30" s="109"/>
      <c r="J30" s="117">
        <f>ROUND(J141, 2)</f>
        <v>0</v>
      </c>
      <c r="L30" s="37"/>
    </row>
    <row r="31" spans="2:12" s="1" customFormat="1" ht="6.95" customHeight="1">
      <c r="B31" s="37"/>
      <c r="D31" s="61"/>
      <c r="E31" s="61"/>
      <c r="F31" s="61"/>
      <c r="G31" s="61"/>
      <c r="H31" s="61"/>
      <c r="I31" s="115"/>
      <c r="J31" s="61"/>
      <c r="K31" s="61"/>
      <c r="L31" s="37"/>
    </row>
    <row r="32" spans="2:12" s="1" customFormat="1" ht="14.45" customHeight="1">
      <c r="B32" s="37"/>
      <c r="F32" s="118" t="s">
        <v>37</v>
      </c>
      <c r="I32" s="119" t="s">
        <v>36</v>
      </c>
      <c r="J32" s="118" t="s">
        <v>38</v>
      </c>
      <c r="L32" s="37"/>
    </row>
    <row r="33" spans="2:12" s="1" customFormat="1" ht="14.45" customHeight="1">
      <c r="B33" s="37"/>
      <c r="D33" s="120" t="s">
        <v>39</v>
      </c>
      <c r="E33" s="108" t="s">
        <v>40</v>
      </c>
      <c r="F33" s="121">
        <f>ROUND((SUM(BE141:BE436)),  2)</f>
        <v>0</v>
      </c>
      <c r="I33" s="122">
        <v>0.21</v>
      </c>
      <c r="J33" s="121">
        <f>ROUND(((SUM(BE141:BE436))*I33),  2)</f>
        <v>0</v>
      </c>
      <c r="L33" s="37"/>
    </row>
    <row r="34" spans="2:12" s="1" customFormat="1" ht="14.45" customHeight="1">
      <c r="B34" s="37"/>
      <c r="E34" s="108" t="s">
        <v>41</v>
      </c>
      <c r="F34" s="121">
        <f>ROUND((SUM(BF141:BF436)),  2)</f>
        <v>0</v>
      </c>
      <c r="I34" s="122">
        <v>0.15</v>
      </c>
      <c r="J34" s="121">
        <f>ROUND(((SUM(BF141:BF436))*I34),  2)</f>
        <v>0</v>
      </c>
      <c r="L34" s="37"/>
    </row>
    <row r="35" spans="2:12" s="1" customFormat="1" ht="14.45" hidden="1" customHeight="1">
      <c r="B35" s="37"/>
      <c r="E35" s="108" t="s">
        <v>42</v>
      </c>
      <c r="F35" s="121">
        <f>ROUND((SUM(BG141:BG436)),  2)</f>
        <v>0</v>
      </c>
      <c r="I35" s="122">
        <v>0.21</v>
      </c>
      <c r="J35" s="121">
        <f>0</f>
        <v>0</v>
      </c>
      <c r="L35" s="37"/>
    </row>
    <row r="36" spans="2:12" s="1" customFormat="1" ht="14.45" hidden="1" customHeight="1">
      <c r="B36" s="37"/>
      <c r="E36" s="108" t="s">
        <v>43</v>
      </c>
      <c r="F36" s="121">
        <f>ROUND((SUM(BH141:BH436)),  2)</f>
        <v>0</v>
      </c>
      <c r="I36" s="122">
        <v>0.15</v>
      </c>
      <c r="J36" s="121">
        <f>0</f>
        <v>0</v>
      </c>
      <c r="L36" s="37"/>
    </row>
    <row r="37" spans="2:12" s="1" customFormat="1" ht="14.45" hidden="1" customHeight="1">
      <c r="B37" s="37"/>
      <c r="E37" s="108" t="s">
        <v>44</v>
      </c>
      <c r="F37" s="121">
        <f>ROUND((SUM(BI141:BI436)),  2)</f>
        <v>0</v>
      </c>
      <c r="I37" s="122">
        <v>0</v>
      </c>
      <c r="J37" s="121">
        <f>0</f>
        <v>0</v>
      </c>
      <c r="L37" s="37"/>
    </row>
    <row r="38" spans="2:12" s="1" customFormat="1" ht="6.95" customHeight="1">
      <c r="B38" s="37"/>
      <c r="I38" s="109"/>
      <c r="L38" s="37"/>
    </row>
    <row r="39" spans="2:12" s="1" customFormat="1" ht="25.35" customHeight="1">
      <c r="B39" s="37"/>
      <c r="C39" s="123"/>
      <c r="D39" s="124" t="s">
        <v>45</v>
      </c>
      <c r="E39" s="125"/>
      <c r="F39" s="125"/>
      <c r="G39" s="126" t="s">
        <v>46</v>
      </c>
      <c r="H39" s="127" t="s">
        <v>47</v>
      </c>
      <c r="I39" s="128"/>
      <c r="J39" s="129">
        <f>SUM(J30:J37)</f>
        <v>0</v>
      </c>
      <c r="K39" s="130"/>
      <c r="L39" s="37"/>
    </row>
    <row r="40" spans="2:12" s="1" customFormat="1" ht="14.45" customHeight="1">
      <c r="B40" s="37"/>
      <c r="I40" s="109"/>
      <c r="L40" s="37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7"/>
      <c r="D50" s="131" t="s">
        <v>48</v>
      </c>
      <c r="E50" s="132"/>
      <c r="F50" s="132"/>
      <c r="G50" s="131" t="s">
        <v>49</v>
      </c>
      <c r="H50" s="132"/>
      <c r="I50" s="133"/>
      <c r="J50" s="132"/>
      <c r="K50" s="132"/>
      <c r="L50" s="37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7"/>
      <c r="D61" s="134" t="s">
        <v>50</v>
      </c>
      <c r="E61" s="135"/>
      <c r="F61" s="136" t="s">
        <v>51</v>
      </c>
      <c r="G61" s="134" t="s">
        <v>50</v>
      </c>
      <c r="H61" s="135"/>
      <c r="I61" s="137"/>
      <c r="J61" s="138" t="s">
        <v>51</v>
      </c>
      <c r="K61" s="135"/>
      <c r="L61" s="37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7"/>
      <c r="D65" s="131" t="s">
        <v>52</v>
      </c>
      <c r="E65" s="132"/>
      <c r="F65" s="132"/>
      <c r="G65" s="131" t="s">
        <v>53</v>
      </c>
      <c r="H65" s="132"/>
      <c r="I65" s="133"/>
      <c r="J65" s="132"/>
      <c r="K65" s="132"/>
      <c r="L65" s="37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7"/>
      <c r="D76" s="134" t="s">
        <v>50</v>
      </c>
      <c r="E76" s="135"/>
      <c r="F76" s="136" t="s">
        <v>51</v>
      </c>
      <c r="G76" s="134" t="s">
        <v>50</v>
      </c>
      <c r="H76" s="135"/>
      <c r="I76" s="137"/>
      <c r="J76" s="138" t="s">
        <v>51</v>
      </c>
      <c r="K76" s="135"/>
      <c r="L76" s="37"/>
    </row>
    <row r="77" spans="2:12" s="1" customFormat="1" ht="14.45" customHeight="1">
      <c r="B77" s="139"/>
      <c r="C77" s="140"/>
      <c r="D77" s="140"/>
      <c r="E77" s="140"/>
      <c r="F77" s="140"/>
      <c r="G77" s="140"/>
      <c r="H77" s="140"/>
      <c r="I77" s="141"/>
      <c r="J77" s="140"/>
      <c r="K77" s="140"/>
      <c r="L77" s="37"/>
    </row>
    <row r="81" spans="2:47" s="1" customFormat="1" ht="6.95" customHeight="1">
      <c r="B81" s="142"/>
      <c r="C81" s="143"/>
      <c r="D81" s="143"/>
      <c r="E81" s="143"/>
      <c r="F81" s="143"/>
      <c r="G81" s="143"/>
      <c r="H81" s="143"/>
      <c r="I81" s="144"/>
      <c r="J81" s="143"/>
      <c r="K81" s="143"/>
      <c r="L81" s="37"/>
    </row>
    <row r="82" spans="2:47" s="1" customFormat="1" ht="24.95" customHeight="1">
      <c r="B82" s="33"/>
      <c r="C82" s="22" t="s">
        <v>91</v>
      </c>
      <c r="D82" s="34"/>
      <c r="E82" s="34"/>
      <c r="F82" s="34"/>
      <c r="G82" s="34"/>
      <c r="H82" s="34"/>
      <c r="I82" s="109"/>
      <c r="J82" s="34"/>
      <c r="K82" s="34"/>
      <c r="L82" s="37"/>
    </row>
    <row r="83" spans="2:47" s="1" customFormat="1" ht="6.95" customHeight="1">
      <c r="B83" s="33"/>
      <c r="C83" s="34"/>
      <c r="D83" s="34"/>
      <c r="E83" s="34"/>
      <c r="F83" s="34"/>
      <c r="G83" s="34"/>
      <c r="H83" s="34"/>
      <c r="I83" s="109"/>
      <c r="J83" s="34"/>
      <c r="K83" s="34"/>
      <c r="L83" s="37"/>
    </row>
    <row r="84" spans="2:47" s="1" customFormat="1" ht="12" customHeight="1">
      <c r="B84" s="33"/>
      <c r="C84" s="28" t="s">
        <v>16</v>
      </c>
      <c r="D84" s="34"/>
      <c r="E84" s="34"/>
      <c r="F84" s="34"/>
      <c r="G84" s="34"/>
      <c r="H84" s="34"/>
      <c r="I84" s="109"/>
      <c r="J84" s="34"/>
      <c r="K84" s="34"/>
      <c r="L84" s="37"/>
    </row>
    <row r="85" spans="2:47" s="1" customFormat="1" ht="16.5" customHeight="1">
      <c r="B85" s="33"/>
      <c r="C85" s="34"/>
      <c r="D85" s="34"/>
      <c r="E85" s="301" t="str">
        <f>E7</f>
        <v>REVITALIZACE PANEL. DOMU, ul. U Lesa č.p. 869, parc.č. 501/337, k.ú. Karviná - Ráj</v>
      </c>
      <c r="F85" s="302"/>
      <c r="G85" s="302"/>
      <c r="H85" s="302"/>
      <c r="I85" s="109"/>
      <c r="J85" s="34"/>
      <c r="K85" s="34"/>
      <c r="L85" s="37"/>
    </row>
    <row r="86" spans="2:47" s="1" customFormat="1" ht="12" customHeight="1">
      <c r="B86" s="33"/>
      <c r="C86" s="28" t="s">
        <v>89</v>
      </c>
      <c r="D86" s="34"/>
      <c r="E86" s="34"/>
      <c r="F86" s="34"/>
      <c r="G86" s="34"/>
      <c r="H86" s="34"/>
      <c r="I86" s="109"/>
      <c r="J86" s="34"/>
      <c r="K86" s="34"/>
      <c r="L86" s="37"/>
    </row>
    <row r="87" spans="2:47" s="1" customFormat="1" ht="16.5" customHeight="1">
      <c r="B87" s="33"/>
      <c r="C87" s="34"/>
      <c r="D87" s="34"/>
      <c r="E87" s="273" t="str">
        <f>E9</f>
        <v>O1 - Revitalizace panel. domu  - způsobilé náklady</v>
      </c>
      <c r="F87" s="303"/>
      <c r="G87" s="303"/>
      <c r="H87" s="303"/>
      <c r="I87" s="109"/>
      <c r="J87" s="34"/>
      <c r="K87" s="34"/>
      <c r="L87" s="37"/>
    </row>
    <row r="88" spans="2:47" s="1" customFormat="1" ht="6.95" customHeight="1">
      <c r="B88" s="33"/>
      <c r="C88" s="34"/>
      <c r="D88" s="34"/>
      <c r="E88" s="34"/>
      <c r="F88" s="34"/>
      <c r="G88" s="34"/>
      <c r="H88" s="34"/>
      <c r="I88" s="109"/>
      <c r="J88" s="34"/>
      <c r="K88" s="34"/>
      <c r="L88" s="37"/>
    </row>
    <row r="89" spans="2:47" s="1" customFormat="1" ht="12" customHeight="1">
      <c r="B89" s="33"/>
      <c r="C89" s="28" t="s">
        <v>20</v>
      </c>
      <c r="D89" s="34"/>
      <c r="E89" s="34"/>
      <c r="F89" s="26" t="str">
        <f>F12</f>
        <v xml:space="preserve"> </v>
      </c>
      <c r="G89" s="34"/>
      <c r="H89" s="34"/>
      <c r="I89" s="111" t="s">
        <v>22</v>
      </c>
      <c r="J89" s="60" t="str">
        <f>IF(J12="","",J12)</f>
        <v>11. 4. 2019</v>
      </c>
      <c r="K89" s="34"/>
      <c r="L89" s="37"/>
    </row>
    <row r="90" spans="2:47" s="1" customFormat="1" ht="6.95" customHeight="1">
      <c r="B90" s="33"/>
      <c r="C90" s="34"/>
      <c r="D90" s="34"/>
      <c r="E90" s="34"/>
      <c r="F90" s="34"/>
      <c r="G90" s="34"/>
      <c r="H90" s="34"/>
      <c r="I90" s="109"/>
      <c r="J90" s="34"/>
      <c r="K90" s="34"/>
      <c r="L90" s="37"/>
    </row>
    <row r="91" spans="2:47" s="1" customFormat="1" ht="15.2" customHeight="1">
      <c r="B91" s="33"/>
      <c r="C91" s="28" t="s">
        <v>24</v>
      </c>
      <c r="D91" s="34"/>
      <c r="E91" s="34"/>
      <c r="F91" s="26" t="str">
        <f>E15</f>
        <v>Bytové družstvo U Lesa 869, ul. U Lesa 869/34b</v>
      </c>
      <c r="G91" s="34"/>
      <c r="H91" s="34"/>
      <c r="I91" s="111" t="s">
        <v>30</v>
      </c>
      <c r="J91" s="31" t="str">
        <f>E21</f>
        <v xml:space="preserve"> </v>
      </c>
      <c r="K91" s="34"/>
      <c r="L91" s="37"/>
    </row>
    <row r="92" spans="2:47" s="1" customFormat="1" ht="15.2" customHeight="1">
      <c r="B92" s="33"/>
      <c r="C92" s="28" t="s">
        <v>28</v>
      </c>
      <c r="D92" s="34"/>
      <c r="E92" s="34"/>
      <c r="F92" s="26" t="str">
        <f>IF(E18="","",E18)</f>
        <v>Vyplň údaj</v>
      </c>
      <c r="G92" s="34"/>
      <c r="H92" s="34"/>
      <c r="I92" s="111" t="s">
        <v>32</v>
      </c>
      <c r="J92" s="31" t="str">
        <f>E24</f>
        <v>INPRO</v>
      </c>
      <c r="K92" s="34"/>
      <c r="L92" s="37"/>
    </row>
    <row r="93" spans="2:47" s="1" customFormat="1" ht="10.35" customHeight="1">
      <c r="B93" s="33"/>
      <c r="C93" s="34"/>
      <c r="D93" s="34"/>
      <c r="E93" s="34"/>
      <c r="F93" s="34"/>
      <c r="G93" s="34"/>
      <c r="H93" s="34"/>
      <c r="I93" s="109"/>
      <c r="J93" s="34"/>
      <c r="K93" s="34"/>
      <c r="L93" s="37"/>
    </row>
    <row r="94" spans="2:47" s="1" customFormat="1" ht="29.25" customHeight="1">
      <c r="B94" s="33"/>
      <c r="C94" s="145" t="s">
        <v>92</v>
      </c>
      <c r="D94" s="146"/>
      <c r="E94" s="146"/>
      <c r="F94" s="146"/>
      <c r="G94" s="146"/>
      <c r="H94" s="146"/>
      <c r="I94" s="147"/>
      <c r="J94" s="148" t="s">
        <v>93</v>
      </c>
      <c r="K94" s="146"/>
      <c r="L94" s="37"/>
    </row>
    <row r="95" spans="2:47" s="1" customFormat="1" ht="10.35" customHeight="1">
      <c r="B95" s="33"/>
      <c r="C95" s="34"/>
      <c r="D95" s="34"/>
      <c r="E95" s="34"/>
      <c r="F95" s="34"/>
      <c r="G95" s="34"/>
      <c r="H95" s="34"/>
      <c r="I95" s="109"/>
      <c r="J95" s="34"/>
      <c r="K95" s="34"/>
      <c r="L95" s="37"/>
    </row>
    <row r="96" spans="2:47" s="1" customFormat="1" ht="22.9" customHeight="1">
      <c r="B96" s="33"/>
      <c r="C96" s="149" t="s">
        <v>94</v>
      </c>
      <c r="D96" s="34"/>
      <c r="E96" s="34"/>
      <c r="F96" s="34"/>
      <c r="G96" s="34"/>
      <c r="H96" s="34"/>
      <c r="I96" s="109"/>
      <c r="J96" s="78">
        <f>J141</f>
        <v>0</v>
      </c>
      <c r="K96" s="34"/>
      <c r="L96" s="37"/>
      <c r="AU96" s="16" t="s">
        <v>95</v>
      </c>
    </row>
    <row r="97" spans="2:12" s="8" customFormat="1" ht="24.95" customHeight="1">
      <c r="B97" s="150"/>
      <c r="C97" s="151"/>
      <c r="D97" s="152" t="s">
        <v>96</v>
      </c>
      <c r="E97" s="153"/>
      <c r="F97" s="153"/>
      <c r="G97" s="153"/>
      <c r="H97" s="153"/>
      <c r="I97" s="154"/>
      <c r="J97" s="155">
        <f>J142</f>
        <v>0</v>
      </c>
      <c r="K97" s="151"/>
      <c r="L97" s="156"/>
    </row>
    <row r="98" spans="2:12" s="9" customFormat="1" ht="19.899999999999999" customHeight="1">
      <c r="B98" s="157"/>
      <c r="C98" s="158"/>
      <c r="D98" s="159" t="s">
        <v>97</v>
      </c>
      <c r="E98" s="160"/>
      <c r="F98" s="160"/>
      <c r="G98" s="160"/>
      <c r="H98" s="160"/>
      <c r="I98" s="161"/>
      <c r="J98" s="162">
        <f>J143</f>
        <v>0</v>
      </c>
      <c r="K98" s="158"/>
      <c r="L98" s="163"/>
    </row>
    <row r="99" spans="2:12" s="9" customFormat="1" ht="19.899999999999999" customHeight="1">
      <c r="B99" s="157"/>
      <c r="C99" s="158"/>
      <c r="D99" s="159" t="s">
        <v>98</v>
      </c>
      <c r="E99" s="160"/>
      <c r="F99" s="160"/>
      <c r="G99" s="160"/>
      <c r="H99" s="160"/>
      <c r="I99" s="161"/>
      <c r="J99" s="162">
        <f>J147</f>
        <v>0</v>
      </c>
      <c r="K99" s="158"/>
      <c r="L99" s="163"/>
    </row>
    <row r="100" spans="2:12" s="9" customFormat="1" ht="19.899999999999999" customHeight="1">
      <c r="B100" s="157"/>
      <c r="C100" s="158"/>
      <c r="D100" s="159" t="s">
        <v>99</v>
      </c>
      <c r="E100" s="160"/>
      <c r="F100" s="160"/>
      <c r="G100" s="160"/>
      <c r="H100" s="160"/>
      <c r="I100" s="161"/>
      <c r="J100" s="162">
        <f>J237</f>
        <v>0</v>
      </c>
      <c r="K100" s="158"/>
      <c r="L100" s="163"/>
    </row>
    <row r="101" spans="2:12" s="9" customFormat="1" ht="19.899999999999999" customHeight="1">
      <c r="B101" s="157"/>
      <c r="C101" s="158"/>
      <c r="D101" s="159" t="s">
        <v>100</v>
      </c>
      <c r="E101" s="160"/>
      <c r="F101" s="160"/>
      <c r="G101" s="160"/>
      <c r="H101" s="160"/>
      <c r="I101" s="161"/>
      <c r="J101" s="162">
        <f>J266</f>
        <v>0</v>
      </c>
      <c r="K101" s="158"/>
      <c r="L101" s="163"/>
    </row>
    <row r="102" spans="2:12" s="9" customFormat="1" ht="19.899999999999999" customHeight="1">
      <c r="B102" s="157"/>
      <c r="C102" s="158"/>
      <c r="D102" s="159" t="s">
        <v>101</v>
      </c>
      <c r="E102" s="160"/>
      <c r="F102" s="160"/>
      <c r="G102" s="160"/>
      <c r="H102" s="160"/>
      <c r="I102" s="161"/>
      <c r="J102" s="162">
        <f>J272</f>
        <v>0</v>
      </c>
      <c r="K102" s="158"/>
      <c r="L102" s="163"/>
    </row>
    <row r="103" spans="2:12" s="8" customFormat="1" ht="24.95" customHeight="1">
      <c r="B103" s="150"/>
      <c r="C103" s="151"/>
      <c r="D103" s="152" t="s">
        <v>102</v>
      </c>
      <c r="E103" s="153"/>
      <c r="F103" s="153"/>
      <c r="G103" s="153"/>
      <c r="H103" s="153"/>
      <c r="I103" s="154"/>
      <c r="J103" s="155">
        <f>J274</f>
        <v>0</v>
      </c>
      <c r="K103" s="151"/>
      <c r="L103" s="156"/>
    </row>
    <row r="104" spans="2:12" s="9" customFormat="1" ht="19.899999999999999" customHeight="1">
      <c r="B104" s="157"/>
      <c r="C104" s="158"/>
      <c r="D104" s="159" t="s">
        <v>103</v>
      </c>
      <c r="E104" s="160"/>
      <c r="F104" s="160"/>
      <c r="G104" s="160"/>
      <c r="H104" s="160"/>
      <c r="I104" s="161"/>
      <c r="J104" s="162">
        <f>J275</f>
        <v>0</v>
      </c>
      <c r="K104" s="158"/>
      <c r="L104" s="163"/>
    </row>
    <row r="105" spans="2:12" s="9" customFormat="1" ht="19.899999999999999" customHeight="1">
      <c r="B105" s="157"/>
      <c r="C105" s="158"/>
      <c r="D105" s="159" t="s">
        <v>104</v>
      </c>
      <c r="E105" s="160"/>
      <c r="F105" s="160"/>
      <c r="G105" s="160"/>
      <c r="H105" s="160"/>
      <c r="I105" s="161"/>
      <c r="J105" s="162">
        <f>J285</f>
        <v>0</v>
      </c>
      <c r="K105" s="158"/>
      <c r="L105" s="163"/>
    </row>
    <row r="106" spans="2:12" s="9" customFormat="1" ht="19.899999999999999" customHeight="1">
      <c r="B106" s="157"/>
      <c r="C106" s="158"/>
      <c r="D106" s="159" t="s">
        <v>105</v>
      </c>
      <c r="E106" s="160"/>
      <c r="F106" s="160"/>
      <c r="G106" s="160"/>
      <c r="H106" s="160"/>
      <c r="I106" s="161"/>
      <c r="J106" s="162">
        <f>J309</f>
        <v>0</v>
      </c>
      <c r="K106" s="158"/>
      <c r="L106" s="163"/>
    </row>
    <row r="107" spans="2:12" s="9" customFormat="1" ht="19.899999999999999" customHeight="1">
      <c r="B107" s="157"/>
      <c r="C107" s="158"/>
      <c r="D107" s="159" t="s">
        <v>106</v>
      </c>
      <c r="E107" s="160"/>
      <c r="F107" s="160"/>
      <c r="G107" s="160"/>
      <c r="H107" s="160"/>
      <c r="I107" s="161"/>
      <c r="J107" s="162">
        <f>J332</f>
        <v>0</v>
      </c>
      <c r="K107" s="158"/>
      <c r="L107" s="163"/>
    </row>
    <row r="108" spans="2:12" s="9" customFormat="1" ht="19.899999999999999" customHeight="1">
      <c r="B108" s="157"/>
      <c r="C108" s="158"/>
      <c r="D108" s="159" t="s">
        <v>107</v>
      </c>
      <c r="E108" s="160"/>
      <c r="F108" s="160"/>
      <c r="G108" s="160"/>
      <c r="H108" s="160"/>
      <c r="I108" s="161"/>
      <c r="J108" s="162">
        <f>J337</f>
        <v>0</v>
      </c>
      <c r="K108" s="158"/>
      <c r="L108" s="163"/>
    </row>
    <row r="109" spans="2:12" s="9" customFormat="1" ht="19.899999999999999" customHeight="1">
      <c r="B109" s="157"/>
      <c r="C109" s="158"/>
      <c r="D109" s="159" t="s">
        <v>108</v>
      </c>
      <c r="E109" s="160"/>
      <c r="F109" s="160"/>
      <c r="G109" s="160"/>
      <c r="H109" s="160"/>
      <c r="I109" s="161"/>
      <c r="J109" s="162">
        <f>J342</f>
        <v>0</v>
      </c>
      <c r="K109" s="158"/>
      <c r="L109" s="163"/>
    </row>
    <row r="110" spans="2:12" s="9" customFormat="1" ht="19.899999999999999" customHeight="1">
      <c r="B110" s="157"/>
      <c r="C110" s="158"/>
      <c r="D110" s="159" t="s">
        <v>109</v>
      </c>
      <c r="E110" s="160"/>
      <c r="F110" s="160"/>
      <c r="G110" s="160"/>
      <c r="H110" s="160"/>
      <c r="I110" s="161"/>
      <c r="J110" s="162">
        <f>J344</f>
        <v>0</v>
      </c>
      <c r="K110" s="158"/>
      <c r="L110" s="163"/>
    </row>
    <row r="111" spans="2:12" s="9" customFormat="1" ht="19.899999999999999" customHeight="1">
      <c r="B111" s="157"/>
      <c r="C111" s="158"/>
      <c r="D111" s="159" t="s">
        <v>110</v>
      </c>
      <c r="E111" s="160"/>
      <c r="F111" s="160"/>
      <c r="G111" s="160"/>
      <c r="H111" s="160"/>
      <c r="I111" s="161"/>
      <c r="J111" s="162">
        <f>J350</f>
        <v>0</v>
      </c>
      <c r="K111" s="158"/>
      <c r="L111" s="163"/>
    </row>
    <row r="112" spans="2:12" s="9" customFormat="1" ht="19.899999999999999" customHeight="1">
      <c r="B112" s="157"/>
      <c r="C112" s="158"/>
      <c r="D112" s="159" t="s">
        <v>111</v>
      </c>
      <c r="E112" s="160"/>
      <c r="F112" s="160"/>
      <c r="G112" s="160"/>
      <c r="H112" s="160"/>
      <c r="I112" s="161"/>
      <c r="J112" s="162">
        <f>J373</f>
        <v>0</v>
      </c>
      <c r="K112" s="158"/>
      <c r="L112" s="163"/>
    </row>
    <row r="113" spans="2:12" s="9" customFormat="1" ht="19.899999999999999" customHeight="1">
      <c r="B113" s="157"/>
      <c r="C113" s="158"/>
      <c r="D113" s="159" t="s">
        <v>112</v>
      </c>
      <c r="E113" s="160"/>
      <c r="F113" s="160"/>
      <c r="G113" s="160"/>
      <c r="H113" s="160"/>
      <c r="I113" s="161"/>
      <c r="J113" s="162">
        <f>J385</f>
        <v>0</v>
      </c>
      <c r="K113" s="158"/>
      <c r="L113" s="163"/>
    </row>
    <row r="114" spans="2:12" s="9" customFormat="1" ht="19.899999999999999" customHeight="1">
      <c r="B114" s="157"/>
      <c r="C114" s="158"/>
      <c r="D114" s="159" t="s">
        <v>113</v>
      </c>
      <c r="E114" s="160"/>
      <c r="F114" s="160"/>
      <c r="G114" s="160"/>
      <c r="H114" s="160"/>
      <c r="I114" s="161"/>
      <c r="J114" s="162">
        <f>J392</f>
        <v>0</v>
      </c>
      <c r="K114" s="158"/>
      <c r="L114" s="163"/>
    </row>
    <row r="115" spans="2:12" s="9" customFormat="1" ht="19.899999999999999" customHeight="1">
      <c r="B115" s="157"/>
      <c r="C115" s="158"/>
      <c r="D115" s="159" t="s">
        <v>114</v>
      </c>
      <c r="E115" s="160"/>
      <c r="F115" s="160"/>
      <c r="G115" s="160"/>
      <c r="H115" s="160"/>
      <c r="I115" s="161"/>
      <c r="J115" s="162">
        <f>J414</f>
        <v>0</v>
      </c>
      <c r="K115" s="158"/>
      <c r="L115" s="163"/>
    </row>
    <row r="116" spans="2:12" s="9" customFormat="1" ht="19.899999999999999" customHeight="1">
      <c r="B116" s="157"/>
      <c r="C116" s="158"/>
      <c r="D116" s="159" t="s">
        <v>115</v>
      </c>
      <c r="E116" s="160"/>
      <c r="F116" s="160"/>
      <c r="G116" s="160"/>
      <c r="H116" s="160"/>
      <c r="I116" s="161"/>
      <c r="J116" s="162">
        <f>J416</f>
        <v>0</v>
      </c>
      <c r="K116" s="158"/>
      <c r="L116" s="163"/>
    </row>
    <row r="117" spans="2:12" s="8" customFormat="1" ht="24.95" customHeight="1">
      <c r="B117" s="150"/>
      <c r="C117" s="151"/>
      <c r="D117" s="152" t="s">
        <v>116</v>
      </c>
      <c r="E117" s="153"/>
      <c r="F117" s="153"/>
      <c r="G117" s="153"/>
      <c r="H117" s="153"/>
      <c r="I117" s="154"/>
      <c r="J117" s="155">
        <f>J419</f>
        <v>0</v>
      </c>
      <c r="K117" s="151"/>
      <c r="L117" s="156"/>
    </row>
    <row r="118" spans="2:12" s="8" customFormat="1" ht="24.95" customHeight="1">
      <c r="B118" s="150"/>
      <c r="C118" s="151"/>
      <c r="D118" s="152" t="s">
        <v>117</v>
      </c>
      <c r="E118" s="153"/>
      <c r="F118" s="153"/>
      <c r="G118" s="153"/>
      <c r="H118" s="153"/>
      <c r="I118" s="154"/>
      <c r="J118" s="155">
        <f>J421</f>
        <v>0</v>
      </c>
      <c r="K118" s="151"/>
      <c r="L118" s="156"/>
    </row>
    <row r="119" spans="2:12" s="9" customFormat="1" ht="19.899999999999999" customHeight="1">
      <c r="B119" s="157"/>
      <c r="C119" s="158"/>
      <c r="D119" s="159" t="s">
        <v>118</v>
      </c>
      <c r="E119" s="160"/>
      <c r="F119" s="160"/>
      <c r="G119" s="160"/>
      <c r="H119" s="160"/>
      <c r="I119" s="161"/>
      <c r="J119" s="162">
        <f>J422</f>
        <v>0</v>
      </c>
      <c r="K119" s="158"/>
      <c r="L119" s="163"/>
    </row>
    <row r="120" spans="2:12" s="9" customFormat="1" ht="19.899999999999999" customHeight="1">
      <c r="B120" s="157"/>
      <c r="C120" s="158"/>
      <c r="D120" s="159" t="s">
        <v>119</v>
      </c>
      <c r="E120" s="160"/>
      <c r="F120" s="160"/>
      <c r="G120" s="160"/>
      <c r="H120" s="160"/>
      <c r="I120" s="161"/>
      <c r="J120" s="162">
        <f>J431</f>
        <v>0</v>
      </c>
      <c r="K120" s="158"/>
      <c r="L120" s="163"/>
    </row>
    <row r="121" spans="2:12" s="9" customFormat="1" ht="19.899999999999999" customHeight="1">
      <c r="B121" s="157"/>
      <c r="C121" s="158"/>
      <c r="D121" s="159" t="s">
        <v>120</v>
      </c>
      <c r="E121" s="160"/>
      <c r="F121" s="160"/>
      <c r="G121" s="160"/>
      <c r="H121" s="160"/>
      <c r="I121" s="161"/>
      <c r="J121" s="162">
        <f>J435</f>
        <v>0</v>
      </c>
      <c r="K121" s="158"/>
      <c r="L121" s="163"/>
    </row>
    <row r="122" spans="2:12" s="1" customFormat="1" ht="21.75" customHeight="1">
      <c r="B122" s="33"/>
      <c r="C122" s="34"/>
      <c r="D122" s="34"/>
      <c r="E122" s="34"/>
      <c r="F122" s="34"/>
      <c r="G122" s="34"/>
      <c r="H122" s="34"/>
      <c r="I122" s="109"/>
      <c r="J122" s="34"/>
      <c r="K122" s="34"/>
      <c r="L122" s="37"/>
    </row>
    <row r="123" spans="2:12" s="1" customFormat="1" ht="6.95" customHeight="1">
      <c r="B123" s="48"/>
      <c r="C123" s="49"/>
      <c r="D123" s="49"/>
      <c r="E123" s="49"/>
      <c r="F123" s="49"/>
      <c r="G123" s="49"/>
      <c r="H123" s="49"/>
      <c r="I123" s="141"/>
      <c r="J123" s="49"/>
      <c r="K123" s="49"/>
      <c r="L123" s="37"/>
    </row>
    <row r="127" spans="2:12" s="1" customFormat="1" ht="6.95" customHeight="1">
      <c r="B127" s="50"/>
      <c r="C127" s="51"/>
      <c r="D127" s="51"/>
      <c r="E127" s="51"/>
      <c r="F127" s="51"/>
      <c r="G127" s="51"/>
      <c r="H127" s="51"/>
      <c r="I127" s="144"/>
      <c r="J127" s="51"/>
      <c r="K127" s="51"/>
      <c r="L127" s="37"/>
    </row>
    <row r="128" spans="2:12" s="1" customFormat="1" ht="24.95" customHeight="1">
      <c r="B128" s="33"/>
      <c r="C128" s="22" t="s">
        <v>121</v>
      </c>
      <c r="D128" s="34"/>
      <c r="E128" s="34"/>
      <c r="F128" s="34"/>
      <c r="G128" s="34"/>
      <c r="H128" s="34"/>
      <c r="I128" s="109"/>
      <c r="J128" s="34"/>
      <c r="K128" s="34"/>
      <c r="L128" s="37"/>
    </row>
    <row r="129" spans="2:65" s="1" customFormat="1" ht="6.95" customHeight="1">
      <c r="B129" s="33"/>
      <c r="C129" s="34"/>
      <c r="D129" s="34"/>
      <c r="E129" s="34"/>
      <c r="F129" s="34"/>
      <c r="G129" s="34"/>
      <c r="H129" s="34"/>
      <c r="I129" s="109"/>
      <c r="J129" s="34"/>
      <c r="K129" s="34"/>
      <c r="L129" s="37"/>
    </row>
    <row r="130" spans="2:65" s="1" customFormat="1" ht="12" customHeight="1">
      <c r="B130" s="33"/>
      <c r="C130" s="28" t="s">
        <v>16</v>
      </c>
      <c r="D130" s="34"/>
      <c r="E130" s="34"/>
      <c r="F130" s="34"/>
      <c r="G130" s="34"/>
      <c r="H130" s="34"/>
      <c r="I130" s="109"/>
      <c r="J130" s="34"/>
      <c r="K130" s="34"/>
      <c r="L130" s="37"/>
    </row>
    <row r="131" spans="2:65" s="1" customFormat="1" ht="16.5" customHeight="1">
      <c r="B131" s="33"/>
      <c r="C131" s="34"/>
      <c r="D131" s="34"/>
      <c r="E131" s="301" t="str">
        <f>E7</f>
        <v>REVITALIZACE PANEL. DOMU, ul. U Lesa č.p. 869, parc.č. 501/337, k.ú. Karviná - Ráj</v>
      </c>
      <c r="F131" s="302"/>
      <c r="G131" s="302"/>
      <c r="H131" s="302"/>
      <c r="I131" s="109"/>
      <c r="J131" s="34"/>
      <c r="K131" s="34"/>
      <c r="L131" s="37"/>
    </row>
    <row r="132" spans="2:65" s="1" customFormat="1" ht="12" customHeight="1">
      <c r="B132" s="33"/>
      <c r="C132" s="28" t="s">
        <v>89</v>
      </c>
      <c r="D132" s="34"/>
      <c r="E132" s="34"/>
      <c r="F132" s="34"/>
      <c r="G132" s="34"/>
      <c r="H132" s="34"/>
      <c r="I132" s="109"/>
      <c r="J132" s="34"/>
      <c r="K132" s="34"/>
      <c r="L132" s="37"/>
    </row>
    <row r="133" spans="2:65" s="1" customFormat="1" ht="16.5" customHeight="1">
      <c r="B133" s="33"/>
      <c r="C133" s="34"/>
      <c r="D133" s="34"/>
      <c r="E133" s="273" t="str">
        <f>E9</f>
        <v>O1 - Revitalizace panel. domu  - způsobilé náklady</v>
      </c>
      <c r="F133" s="303"/>
      <c r="G133" s="303"/>
      <c r="H133" s="303"/>
      <c r="I133" s="109"/>
      <c r="J133" s="34"/>
      <c r="K133" s="34"/>
      <c r="L133" s="37"/>
    </row>
    <row r="134" spans="2:65" s="1" customFormat="1" ht="6.95" customHeight="1">
      <c r="B134" s="33"/>
      <c r="C134" s="34"/>
      <c r="D134" s="34"/>
      <c r="E134" s="34"/>
      <c r="F134" s="34"/>
      <c r="G134" s="34"/>
      <c r="H134" s="34"/>
      <c r="I134" s="109"/>
      <c r="J134" s="34"/>
      <c r="K134" s="34"/>
      <c r="L134" s="37"/>
    </row>
    <row r="135" spans="2:65" s="1" customFormat="1" ht="12" customHeight="1">
      <c r="B135" s="33"/>
      <c r="C135" s="28" t="s">
        <v>20</v>
      </c>
      <c r="D135" s="34"/>
      <c r="E135" s="34"/>
      <c r="F135" s="26" t="str">
        <f>F12</f>
        <v xml:space="preserve"> </v>
      </c>
      <c r="G135" s="34"/>
      <c r="H135" s="34"/>
      <c r="I135" s="111" t="s">
        <v>22</v>
      </c>
      <c r="J135" s="60" t="str">
        <f>IF(J12="","",J12)</f>
        <v>11. 4. 2019</v>
      </c>
      <c r="K135" s="34"/>
      <c r="L135" s="37"/>
    </row>
    <row r="136" spans="2:65" s="1" customFormat="1" ht="6.95" customHeight="1">
      <c r="B136" s="33"/>
      <c r="C136" s="34"/>
      <c r="D136" s="34"/>
      <c r="E136" s="34"/>
      <c r="F136" s="34"/>
      <c r="G136" s="34"/>
      <c r="H136" s="34"/>
      <c r="I136" s="109"/>
      <c r="J136" s="34"/>
      <c r="K136" s="34"/>
      <c r="L136" s="37"/>
    </row>
    <row r="137" spans="2:65" s="1" customFormat="1" ht="15.2" customHeight="1">
      <c r="B137" s="33"/>
      <c r="C137" s="28" t="s">
        <v>24</v>
      </c>
      <c r="D137" s="34"/>
      <c r="E137" s="34"/>
      <c r="F137" s="26" t="str">
        <f>E15</f>
        <v>Bytové družstvo U Lesa 869, ul. U Lesa 869/34b</v>
      </c>
      <c r="G137" s="34"/>
      <c r="H137" s="34"/>
      <c r="I137" s="111" t="s">
        <v>30</v>
      </c>
      <c r="J137" s="31" t="str">
        <f>E21</f>
        <v xml:space="preserve"> </v>
      </c>
      <c r="K137" s="34"/>
      <c r="L137" s="37"/>
    </row>
    <row r="138" spans="2:65" s="1" customFormat="1" ht="15.2" customHeight="1">
      <c r="B138" s="33"/>
      <c r="C138" s="28" t="s">
        <v>28</v>
      </c>
      <c r="D138" s="34"/>
      <c r="E138" s="34"/>
      <c r="F138" s="26" t="str">
        <f>IF(E18="","",E18)</f>
        <v>Vyplň údaj</v>
      </c>
      <c r="G138" s="34"/>
      <c r="H138" s="34"/>
      <c r="I138" s="111" t="s">
        <v>32</v>
      </c>
      <c r="J138" s="31" t="str">
        <f>E24</f>
        <v>INPRO</v>
      </c>
      <c r="K138" s="34"/>
      <c r="L138" s="37"/>
    </row>
    <row r="139" spans="2:65" s="1" customFormat="1" ht="10.35" customHeight="1">
      <c r="B139" s="33"/>
      <c r="C139" s="34"/>
      <c r="D139" s="34"/>
      <c r="E139" s="34"/>
      <c r="F139" s="34"/>
      <c r="G139" s="34"/>
      <c r="H139" s="34"/>
      <c r="I139" s="109"/>
      <c r="J139" s="34"/>
      <c r="K139" s="34"/>
      <c r="L139" s="37"/>
    </row>
    <row r="140" spans="2:65" s="10" customFormat="1" ht="29.25" customHeight="1">
      <c r="B140" s="164"/>
      <c r="C140" s="165" t="s">
        <v>122</v>
      </c>
      <c r="D140" s="166" t="s">
        <v>60</v>
      </c>
      <c r="E140" s="166" t="s">
        <v>56</v>
      </c>
      <c r="F140" s="166" t="s">
        <v>57</v>
      </c>
      <c r="G140" s="166" t="s">
        <v>123</v>
      </c>
      <c r="H140" s="166" t="s">
        <v>124</v>
      </c>
      <c r="I140" s="167" t="s">
        <v>125</v>
      </c>
      <c r="J140" s="168" t="s">
        <v>93</v>
      </c>
      <c r="K140" s="169" t="s">
        <v>126</v>
      </c>
      <c r="L140" s="170"/>
      <c r="M140" s="69" t="s">
        <v>1</v>
      </c>
      <c r="N140" s="70" t="s">
        <v>39</v>
      </c>
      <c r="O140" s="70" t="s">
        <v>127</v>
      </c>
      <c r="P140" s="70" t="s">
        <v>128</v>
      </c>
      <c r="Q140" s="70" t="s">
        <v>129</v>
      </c>
      <c r="R140" s="70" t="s">
        <v>130</v>
      </c>
      <c r="S140" s="70" t="s">
        <v>131</v>
      </c>
      <c r="T140" s="71" t="s">
        <v>132</v>
      </c>
    </row>
    <row r="141" spans="2:65" s="1" customFormat="1" ht="22.9" customHeight="1">
      <c r="B141" s="33"/>
      <c r="C141" s="76" t="s">
        <v>133</v>
      </c>
      <c r="D141" s="34"/>
      <c r="E141" s="34"/>
      <c r="F141" s="34"/>
      <c r="G141" s="34"/>
      <c r="H141" s="34"/>
      <c r="I141" s="109"/>
      <c r="J141" s="171">
        <f>BK141</f>
        <v>0</v>
      </c>
      <c r="K141" s="34"/>
      <c r="L141" s="37"/>
      <c r="M141" s="72"/>
      <c r="N141" s="73"/>
      <c r="O141" s="73"/>
      <c r="P141" s="172">
        <f>P142+P274+P419+P421</f>
        <v>0</v>
      </c>
      <c r="Q141" s="73"/>
      <c r="R141" s="172">
        <f>R142+R274+R419+R421</f>
        <v>148.48447761999998</v>
      </c>
      <c r="S141" s="73"/>
      <c r="T141" s="173">
        <f>T142+T274+T419+T421</f>
        <v>10.260212999999998</v>
      </c>
      <c r="AT141" s="16" t="s">
        <v>74</v>
      </c>
      <c r="AU141" s="16" t="s">
        <v>95</v>
      </c>
      <c r="BK141" s="174">
        <f>BK142+BK274+BK419+BK421</f>
        <v>0</v>
      </c>
    </row>
    <row r="142" spans="2:65" s="11" customFormat="1" ht="25.9" customHeight="1">
      <c r="B142" s="175"/>
      <c r="C142" s="176"/>
      <c r="D142" s="177" t="s">
        <v>74</v>
      </c>
      <c r="E142" s="178" t="s">
        <v>134</v>
      </c>
      <c r="F142" s="178" t="s">
        <v>135</v>
      </c>
      <c r="G142" s="176"/>
      <c r="H142" s="176"/>
      <c r="I142" s="179"/>
      <c r="J142" s="180">
        <f>BK142</f>
        <v>0</v>
      </c>
      <c r="K142" s="176"/>
      <c r="L142" s="181"/>
      <c r="M142" s="182"/>
      <c r="N142" s="183"/>
      <c r="O142" s="183"/>
      <c r="P142" s="184">
        <f>P143+P147+P237+P266+P272</f>
        <v>0</v>
      </c>
      <c r="Q142" s="183"/>
      <c r="R142" s="184">
        <f>R143+R147+R237+R266+R272</f>
        <v>123.62909329999998</v>
      </c>
      <c r="S142" s="183"/>
      <c r="T142" s="185">
        <f>T143+T147+T237+T266+T272</f>
        <v>7.871999999999999</v>
      </c>
      <c r="AR142" s="186" t="s">
        <v>83</v>
      </c>
      <c r="AT142" s="187" t="s">
        <v>74</v>
      </c>
      <c r="AU142" s="187" t="s">
        <v>75</v>
      </c>
      <c r="AY142" s="186" t="s">
        <v>136</v>
      </c>
      <c r="BK142" s="188">
        <f>BK143+BK147+BK237+BK266+BK272</f>
        <v>0</v>
      </c>
    </row>
    <row r="143" spans="2:65" s="11" customFormat="1" ht="22.9" customHeight="1">
      <c r="B143" s="175"/>
      <c r="C143" s="176"/>
      <c r="D143" s="177" t="s">
        <v>74</v>
      </c>
      <c r="E143" s="189" t="s">
        <v>137</v>
      </c>
      <c r="F143" s="189" t="s">
        <v>138</v>
      </c>
      <c r="G143" s="176"/>
      <c r="H143" s="176"/>
      <c r="I143" s="179"/>
      <c r="J143" s="190">
        <f>BK143</f>
        <v>0</v>
      </c>
      <c r="K143" s="176"/>
      <c r="L143" s="181"/>
      <c r="M143" s="182"/>
      <c r="N143" s="183"/>
      <c r="O143" s="183"/>
      <c r="P143" s="184">
        <f>SUM(P144:P146)</f>
        <v>0</v>
      </c>
      <c r="Q143" s="183"/>
      <c r="R143" s="184">
        <f>SUM(R144:R146)</f>
        <v>1.76</v>
      </c>
      <c r="S143" s="183"/>
      <c r="T143" s="185">
        <f>SUM(T144:T146)</f>
        <v>0</v>
      </c>
      <c r="AR143" s="186" t="s">
        <v>83</v>
      </c>
      <c r="AT143" s="187" t="s">
        <v>74</v>
      </c>
      <c r="AU143" s="187" t="s">
        <v>83</v>
      </c>
      <c r="AY143" s="186" t="s">
        <v>136</v>
      </c>
      <c r="BK143" s="188">
        <f>SUM(BK144:BK146)</f>
        <v>0</v>
      </c>
    </row>
    <row r="144" spans="2:65" s="1" customFormat="1" ht="24" customHeight="1">
      <c r="B144" s="33"/>
      <c r="C144" s="191" t="s">
        <v>83</v>
      </c>
      <c r="D144" s="191" t="s">
        <v>139</v>
      </c>
      <c r="E144" s="192" t="s">
        <v>140</v>
      </c>
      <c r="F144" s="193" t="s">
        <v>141</v>
      </c>
      <c r="G144" s="194" t="s">
        <v>142</v>
      </c>
      <c r="H144" s="195">
        <v>8</v>
      </c>
      <c r="I144" s="196"/>
      <c r="J144" s="197">
        <f>ROUND(I144*H144,2)</f>
        <v>0</v>
      </c>
      <c r="K144" s="193" t="s">
        <v>143</v>
      </c>
      <c r="L144" s="37"/>
      <c r="M144" s="198" t="s">
        <v>1</v>
      </c>
      <c r="N144" s="199" t="s">
        <v>41</v>
      </c>
      <c r="O144" s="65"/>
      <c r="P144" s="200">
        <f>O144*H144</f>
        <v>0</v>
      </c>
      <c r="Q144" s="200">
        <v>0.22</v>
      </c>
      <c r="R144" s="200">
        <f>Q144*H144</f>
        <v>1.76</v>
      </c>
      <c r="S144" s="200">
        <v>0</v>
      </c>
      <c r="T144" s="201">
        <f>S144*H144</f>
        <v>0</v>
      </c>
      <c r="AR144" s="202" t="s">
        <v>137</v>
      </c>
      <c r="AT144" s="202" t="s">
        <v>139</v>
      </c>
      <c r="AU144" s="202" t="s">
        <v>144</v>
      </c>
      <c r="AY144" s="16" t="s">
        <v>136</v>
      </c>
      <c r="BE144" s="203">
        <f>IF(N144="základní",J144,0)</f>
        <v>0</v>
      </c>
      <c r="BF144" s="203">
        <f>IF(N144="snížená",J144,0)</f>
        <v>0</v>
      </c>
      <c r="BG144" s="203">
        <f>IF(N144="zákl. přenesená",J144,0)</f>
        <v>0</v>
      </c>
      <c r="BH144" s="203">
        <f>IF(N144="sníž. přenesená",J144,0)</f>
        <v>0</v>
      </c>
      <c r="BI144" s="203">
        <f>IF(N144="nulová",J144,0)</f>
        <v>0</v>
      </c>
      <c r="BJ144" s="16" t="s">
        <v>144</v>
      </c>
      <c r="BK144" s="203">
        <f>ROUND(I144*H144,2)</f>
        <v>0</v>
      </c>
      <c r="BL144" s="16" t="s">
        <v>137</v>
      </c>
      <c r="BM144" s="202" t="s">
        <v>145</v>
      </c>
    </row>
    <row r="145" spans="2:65" s="12" customFormat="1" ht="11.25">
      <c r="B145" s="204"/>
      <c r="C145" s="205"/>
      <c r="D145" s="206" t="s">
        <v>146</v>
      </c>
      <c r="E145" s="207" t="s">
        <v>1</v>
      </c>
      <c r="F145" s="208" t="s">
        <v>147</v>
      </c>
      <c r="G145" s="205"/>
      <c r="H145" s="207" t="s">
        <v>1</v>
      </c>
      <c r="I145" s="209"/>
      <c r="J145" s="205"/>
      <c r="K145" s="205"/>
      <c r="L145" s="210"/>
      <c r="M145" s="211"/>
      <c r="N145" s="212"/>
      <c r="O145" s="212"/>
      <c r="P145" s="212"/>
      <c r="Q145" s="212"/>
      <c r="R145" s="212"/>
      <c r="S145" s="212"/>
      <c r="T145" s="213"/>
      <c r="AT145" s="214" t="s">
        <v>146</v>
      </c>
      <c r="AU145" s="214" t="s">
        <v>144</v>
      </c>
      <c r="AV145" s="12" t="s">
        <v>83</v>
      </c>
      <c r="AW145" s="12" t="s">
        <v>31</v>
      </c>
      <c r="AX145" s="12" t="s">
        <v>75</v>
      </c>
      <c r="AY145" s="214" t="s">
        <v>136</v>
      </c>
    </row>
    <row r="146" spans="2:65" s="13" customFormat="1" ht="11.25">
      <c r="B146" s="215"/>
      <c r="C146" s="216"/>
      <c r="D146" s="206" t="s">
        <v>146</v>
      </c>
      <c r="E146" s="217" t="s">
        <v>1</v>
      </c>
      <c r="F146" s="218" t="s">
        <v>148</v>
      </c>
      <c r="G146" s="216"/>
      <c r="H146" s="219">
        <v>8</v>
      </c>
      <c r="I146" s="220"/>
      <c r="J146" s="216"/>
      <c r="K146" s="216"/>
      <c r="L146" s="221"/>
      <c r="M146" s="222"/>
      <c r="N146" s="223"/>
      <c r="O146" s="223"/>
      <c r="P146" s="223"/>
      <c r="Q146" s="223"/>
      <c r="R146" s="223"/>
      <c r="S146" s="223"/>
      <c r="T146" s="224"/>
      <c r="AT146" s="225" t="s">
        <v>146</v>
      </c>
      <c r="AU146" s="225" t="s">
        <v>144</v>
      </c>
      <c r="AV146" s="13" t="s">
        <v>144</v>
      </c>
      <c r="AW146" s="13" t="s">
        <v>31</v>
      </c>
      <c r="AX146" s="13" t="s">
        <v>83</v>
      </c>
      <c r="AY146" s="225" t="s">
        <v>136</v>
      </c>
    </row>
    <row r="147" spans="2:65" s="11" customFormat="1" ht="22.9" customHeight="1">
      <c r="B147" s="175"/>
      <c r="C147" s="176"/>
      <c r="D147" s="177" t="s">
        <v>74</v>
      </c>
      <c r="E147" s="189" t="s">
        <v>149</v>
      </c>
      <c r="F147" s="189" t="s">
        <v>150</v>
      </c>
      <c r="G147" s="176"/>
      <c r="H147" s="176"/>
      <c r="I147" s="179"/>
      <c r="J147" s="190">
        <f>BK147</f>
        <v>0</v>
      </c>
      <c r="K147" s="176"/>
      <c r="L147" s="181"/>
      <c r="M147" s="182"/>
      <c r="N147" s="183"/>
      <c r="O147" s="183"/>
      <c r="P147" s="184">
        <f>SUM(P148:P236)</f>
        <v>0</v>
      </c>
      <c r="Q147" s="183"/>
      <c r="R147" s="184">
        <f>SUM(R148:R236)</f>
        <v>121.15562129999998</v>
      </c>
      <c r="S147" s="183"/>
      <c r="T147" s="185">
        <f>SUM(T148:T236)</f>
        <v>0</v>
      </c>
      <c r="AR147" s="186" t="s">
        <v>83</v>
      </c>
      <c r="AT147" s="187" t="s">
        <v>74</v>
      </c>
      <c r="AU147" s="187" t="s">
        <v>83</v>
      </c>
      <c r="AY147" s="186" t="s">
        <v>136</v>
      </c>
      <c r="BK147" s="188">
        <f>SUM(BK148:BK236)</f>
        <v>0</v>
      </c>
    </row>
    <row r="148" spans="2:65" s="1" customFormat="1" ht="24" customHeight="1">
      <c r="B148" s="33"/>
      <c r="C148" s="191" t="s">
        <v>144</v>
      </c>
      <c r="D148" s="191" t="s">
        <v>139</v>
      </c>
      <c r="E148" s="192" t="s">
        <v>151</v>
      </c>
      <c r="F148" s="193" t="s">
        <v>152</v>
      </c>
      <c r="G148" s="194" t="s">
        <v>153</v>
      </c>
      <c r="H148" s="195">
        <v>216.45</v>
      </c>
      <c r="I148" s="196"/>
      <c r="J148" s="197">
        <f>ROUND(I148*H148,2)</f>
        <v>0</v>
      </c>
      <c r="K148" s="193" t="s">
        <v>143</v>
      </c>
      <c r="L148" s="37"/>
      <c r="M148" s="198" t="s">
        <v>1</v>
      </c>
      <c r="N148" s="199" t="s">
        <v>41</v>
      </c>
      <c r="O148" s="65"/>
      <c r="P148" s="200">
        <f>O148*H148</f>
        <v>0</v>
      </c>
      <c r="Q148" s="200">
        <v>1.1440000000000001E-2</v>
      </c>
      <c r="R148" s="200">
        <f>Q148*H148</f>
        <v>2.4761880000000001</v>
      </c>
      <c r="S148" s="200">
        <v>0</v>
      </c>
      <c r="T148" s="201">
        <f>S148*H148</f>
        <v>0</v>
      </c>
      <c r="AR148" s="202" t="s">
        <v>137</v>
      </c>
      <c r="AT148" s="202" t="s">
        <v>139</v>
      </c>
      <c r="AU148" s="202" t="s">
        <v>144</v>
      </c>
      <c r="AY148" s="16" t="s">
        <v>136</v>
      </c>
      <c r="BE148" s="203">
        <f>IF(N148="základní",J148,0)</f>
        <v>0</v>
      </c>
      <c r="BF148" s="203">
        <f>IF(N148="snížená",J148,0)</f>
        <v>0</v>
      </c>
      <c r="BG148" s="203">
        <f>IF(N148="zákl. přenesená",J148,0)</f>
        <v>0</v>
      </c>
      <c r="BH148" s="203">
        <f>IF(N148="sníž. přenesená",J148,0)</f>
        <v>0</v>
      </c>
      <c r="BI148" s="203">
        <f>IF(N148="nulová",J148,0)</f>
        <v>0</v>
      </c>
      <c r="BJ148" s="16" t="s">
        <v>144</v>
      </c>
      <c r="BK148" s="203">
        <f>ROUND(I148*H148,2)</f>
        <v>0</v>
      </c>
      <c r="BL148" s="16" t="s">
        <v>137</v>
      </c>
      <c r="BM148" s="202" t="s">
        <v>154</v>
      </c>
    </row>
    <row r="149" spans="2:65" s="13" customFormat="1" ht="11.25">
      <c r="B149" s="215"/>
      <c r="C149" s="216"/>
      <c r="D149" s="206" t="s">
        <v>146</v>
      </c>
      <c r="E149" s="217" t="s">
        <v>1</v>
      </c>
      <c r="F149" s="218" t="s">
        <v>155</v>
      </c>
      <c r="G149" s="216"/>
      <c r="H149" s="219">
        <v>216.45</v>
      </c>
      <c r="I149" s="220"/>
      <c r="J149" s="216"/>
      <c r="K149" s="216"/>
      <c r="L149" s="221"/>
      <c r="M149" s="222"/>
      <c r="N149" s="223"/>
      <c r="O149" s="223"/>
      <c r="P149" s="223"/>
      <c r="Q149" s="223"/>
      <c r="R149" s="223"/>
      <c r="S149" s="223"/>
      <c r="T149" s="224"/>
      <c r="AT149" s="225" t="s">
        <v>146</v>
      </c>
      <c r="AU149" s="225" t="s">
        <v>144</v>
      </c>
      <c r="AV149" s="13" t="s">
        <v>144</v>
      </c>
      <c r="AW149" s="13" t="s">
        <v>31</v>
      </c>
      <c r="AX149" s="13" t="s">
        <v>83</v>
      </c>
      <c r="AY149" s="225" t="s">
        <v>136</v>
      </c>
    </row>
    <row r="150" spans="2:65" s="1" customFormat="1" ht="16.5" customHeight="1">
      <c r="B150" s="33"/>
      <c r="C150" s="226" t="s">
        <v>156</v>
      </c>
      <c r="D150" s="226" t="s">
        <v>157</v>
      </c>
      <c r="E150" s="227" t="s">
        <v>158</v>
      </c>
      <c r="F150" s="228" t="s">
        <v>159</v>
      </c>
      <c r="G150" s="229" t="s">
        <v>153</v>
      </c>
      <c r="H150" s="230">
        <v>220.779</v>
      </c>
      <c r="I150" s="231"/>
      <c r="J150" s="232">
        <f>ROUND(I150*H150,2)</f>
        <v>0</v>
      </c>
      <c r="K150" s="228" t="s">
        <v>143</v>
      </c>
      <c r="L150" s="233"/>
      <c r="M150" s="234" t="s">
        <v>1</v>
      </c>
      <c r="N150" s="235" t="s">
        <v>41</v>
      </c>
      <c r="O150" s="65"/>
      <c r="P150" s="200">
        <f>O150*H150</f>
        <v>0</v>
      </c>
      <c r="Q150" s="200">
        <v>0.01</v>
      </c>
      <c r="R150" s="200">
        <f>Q150*H150</f>
        <v>2.2077900000000001</v>
      </c>
      <c r="S150" s="200">
        <v>0</v>
      </c>
      <c r="T150" s="201">
        <f>S150*H150</f>
        <v>0</v>
      </c>
      <c r="AR150" s="202" t="s">
        <v>148</v>
      </c>
      <c r="AT150" s="202" t="s">
        <v>157</v>
      </c>
      <c r="AU150" s="202" t="s">
        <v>144</v>
      </c>
      <c r="AY150" s="16" t="s">
        <v>136</v>
      </c>
      <c r="BE150" s="203">
        <f>IF(N150="základní",J150,0)</f>
        <v>0</v>
      </c>
      <c r="BF150" s="203">
        <f>IF(N150="snížená",J150,0)</f>
        <v>0</v>
      </c>
      <c r="BG150" s="203">
        <f>IF(N150="zákl. přenesená",J150,0)</f>
        <v>0</v>
      </c>
      <c r="BH150" s="203">
        <f>IF(N150="sníž. přenesená",J150,0)</f>
        <v>0</v>
      </c>
      <c r="BI150" s="203">
        <f>IF(N150="nulová",J150,0)</f>
        <v>0</v>
      </c>
      <c r="BJ150" s="16" t="s">
        <v>144</v>
      </c>
      <c r="BK150" s="203">
        <f>ROUND(I150*H150,2)</f>
        <v>0</v>
      </c>
      <c r="BL150" s="16" t="s">
        <v>137</v>
      </c>
      <c r="BM150" s="202" t="s">
        <v>160</v>
      </c>
    </row>
    <row r="151" spans="2:65" s="13" customFormat="1" ht="11.25">
      <c r="B151" s="215"/>
      <c r="C151" s="216"/>
      <c r="D151" s="206" t="s">
        <v>146</v>
      </c>
      <c r="E151" s="217" t="s">
        <v>1</v>
      </c>
      <c r="F151" s="218" t="s">
        <v>161</v>
      </c>
      <c r="G151" s="216"/>
      <c r="H151" s="219">
        <v>216.45</v>
      </c>
      <c r="I151" s="220"/>
      <c r="J151" s="216"/>
      <c r="K151" s="216"/>
      <c r="L151" s="221"/>
      <c r="M151" s="222"/>
      <c r="N151" s="223"/>
      <c r="O151" s="223"/>
      <c r="P151" s="223"/>
      <c r="Q151" s="223"/>
      <c r="R151" s="223"/>
      <c r="S151" s="223"/>
      <c r="T151" s="224"/>
      <c r="AT151" s="225" t="s">
        <v>146</v>
      </c>
      <c r="AU151" s="225" t="s">
        <v>144</v>
      </c>
      <c r="AV151" s="13" t="s">
        <v>144</v>
      </c>
      <c r="AW151" s="13" t="s">
        <v>31</v>
      </c>
      <c r="AX151" s="13" t="s">
        <v>83</v>
      </c>
      <c r="AY151" s="225" t="s">
        <v>136</v>
      </c>
    </row>
    <row r="152" spans="2:65" s="13" customFormat="1" ht="11.25">
      <c r="B152" s="215"/>
      <c r="C152" s="216"/>
      <c r="D152" s="206" t="s">
        <v>146</v>
      </c>
      <c r="E152" s="216"/>
      <c r="F152" s="218" t="s">
        <v>162</v>
      </c>
      <c r="G152" s="216"/>
      <c r="H152" s="219">
        <v>220.779</v>
      </c>
      <c r="I152" s="220"/>
      <c r="J152" s="216"/>
      <c r="K152" s="216"/>
      <c r="L152" s="221"/>
      <c r="M152" s="222"/>
      <c r="N152" s="223"/>
      <c r="O152" s="223"/>
      <c r="P152" s="223"/>
      <c r="Q152" s="223"/>
      <c r="R152" s="223"/>
      <c r="S152" s="223"/>
      <c r="T152" s="224"/>
      <c r="AT152" s="225" t="s">
        <v>146</v>
      </c>
      <c r="AU152" s="225" t="s">
        <v>144</v>
      </c>
      <c r="AV152" s="13" t="s">
        <v>144</v>
      </c>
      <c r="AW152" s="13" t="s">
        <v>4</v>
      </c>
      <c r="AX152" s="13" t="s">
        <v>83</v>
      </c>
      <c r="AY152" s="225" t="s">
        <v>136</v>
      </c>
    </row>
    <row r="153" spans="2:65" s="1" customFormat="1" ht="24" customHeight="1">
      <c r="B153" s="33"/>
      <c r="C153" s="191" t="s">
        <v>137</v>
      </c>
      <c r="D153" s="191" t="s">
        <v>139</v>
      </c>
      <c r="E153" s="192" t="s">
        <v>163</v>
      </c>
      <c r="F153" s="193" t="s">
        <v>164</v>
      </c>
      <c r="G153" s="194" t="s">
        <v>153</v>
      </c>
      <c r="H153" s="195">
        <v>83.25</v>
      </c>
      <c r="I153" s="196"/>
      <c r="J153" s="197">
        <f>ROUND(I153*H153,2)</f>
        <v>0</v>
      </c>
      <c r="K153" s="193" t="s">
        <v>143</v>
      </c>
      <c r="L153" s="37"/>
      <c r="M153" s="198" t="s">
        <v>1</v>
      </c>
      <c r="N153" s="199" t="s">
        <v>41</v>
      </c>
      <c r="O153" s="65"/>
      <c r="P153" s="200">
        <f>O153*H153</f>
        <v>0</v>
      </c>
      <c r="Q153" s="200">
        <v>1.2E-4</v>
      </c>
      <c r="R153" s="200">
        <f>Q153*H153</f>
        <v>9.9900000000000006E-3</v>
      </c>
      <c r="S153" s="200">
        <v>0</v>
      </c>
      <c r="T153" s="201">
        <f>S153*H153</f>
        <v>0</v>
      </c>
      <c r="AR153" s="202" t="s">
        <v>137</v>
      </c>
      <c r="AT153" s="202" t="s">
        <v>139</v>
      </c>
      <c r="AU153" s="202" t="s">
        <v>144</v>
      </c>
      <c r="AY153" s="16" t="s">
        <v>136</v>
      </c>
      <c r="BE153" s="203">
        <f>IF(N153="základní",J153,0)</f>
        <v>0</v>
      </c>
      <c r="BF153" s="203">
        <f>IF(N153="snížená",J153,0)</f>
        <v>0</v>
      </c>
      <c r="BG153" s="203">
        <f>IF(N153="zákl. přenesená",J153,0)</f>
        <v>0</v>
      </c>
      <c r="BH153" s="203">
        <f>IF(N153="sníž. přenesená",J153,0)</f>
        <v>0</v>
      </c>
      <c r="BI153" s="203">
        <f>IF(N153="nulová",J153,0)</f>
        <v>0</v>
      </c>
      <c r="BJ153" s="16" t="s">
        <v>144</v>
      </c>
      <c r="BK153" s="203">
        <f>ROUND(I153*H153,2)</f>
        <v>0</v>
      </c>
      <c r="BL153" s="16" t="s">
        <v>137</v>
      </c>
      <c r="BM153" s="202" t="s">
        <v>165</v>
      </c>
    </row>
    <row r="154" spans="2:65" s="13" customFormat="1" ht="11.25">
      <c r="B154" s="215"/>
      <c r="C154" s="216"/>
      <c r="D154" s="206" t="s">
        <v>146</v>
      </c>
      <c r="E154" s="217" t="s">
        <v>1</v>
      </c>
      <c r="F154" s="218" t="s">
        <v>166</v>
      </c>
      <c r="G154" s="216"/>
      <c r="H154" s="219">
        <v>83.25</v>
      </c>
      <c r="I154" s="220"/>
      <c r="J154" s="216"/>
      <c r="K154" s="216"/>
      <c r="L154" s="221"/>
      <c r="M154" s="222"/>
      <c r="N154" s="223"/>
      <c r="O154" s="223"/>
      <c r="P154" s="223"/>
      <c r="Q154" s="223"/>
      <c r="R154" s="223"/>
      <c r="S154" s="223"/>
      <c r="T154" s="224"/>
      <c r="AT154" s="225" t="s">
        <v>146</v>
      </c>
      <c r="AU154" s="225" t="s">
        <v>144</v>
      </c>
      <c r="AV154" s="13" t="s">
        <v>144</v>
      </c>
      <c r="AW154" s="13" t="s">
        <v>31</v>
      </c>
      <c r="AX154" s="13" t="s">
        <v>83</v>
      </c>
      <c r="AY154" s="225" t="s">
        <v>136</v>
      </c>
    </row>
    <row r="155" spans="2:65" s="1" customFormat="1" ht="24" customHeight="1">
      <c r="B155" s="33"/>
      <c r="C155" s="191" t="s">
        <v>167</v>
      </c>
      <c r="D155" s="191" t="s">
        <v>139</v>
      </c>
      <c r="E155" s="192" t="s">
        <v>168</v>
      </c>
      <c r="F155" s="193" t="s">
        <v>169</v>
      </c>
      <c r="G155" s="194" t="s">
        <v>153</v>
      </c>
      <c r="H155" s="195">
        <v>216.45</v>
      </c>
      <c r="I155" s="196"/>
      <c r="J155" s="197">
        <f>ROUND(I155*H155,2)</f>
        <v>0</v>
      </c>
      <c r="K155" s="193" t="s">
        <v>143</v>
      </c>
      <c r="L155" s="37"/>
      <c r="M155" s="198" t="s">
        <v>1</v>
      </c>
      <c r="N155" s="199" t="s">
        <v>41</v>
      </c>
      <c r="O155" s="65"/>
      <c r="P155" s="200">
        <f>O155*H155</f>
        <v>0</v>
      </c>
      <c r="Q155" s="200">
        <v>9.0000000000000006E-5</v>
      </c>
      <c r="R155" s="200">
        <f>Q155*H155</f>
        <v>1.9480500000000001E-2</v>
      </c>
      <c r="S155" s="200">
        <v>0</v>
      </c>
      <c r="T155" s="201">
        <f>S155*H155</f>
        <v>0</v>
      </c>
      <c r="AR155" s="202" t="s">
        <v>137</v>
      </c>
      <c r="AT155" s="202" t="s">
        <v>139</v>
      </c>
      <c r="AU155" s="202" t="s">
        <v>144</v>
      </c>
      <c r="AY155" s="16" t="s">
        <v>136</v>
      </c>
      <c r="BE155" s="203">
        <f>IF(N155="základní",J155,0)</f>
        <v>0</v>
      </c>
      <c r="BF155" s="203">
        <f>IF(N155="snížená",J155,0)</f>
        <v>0</v>
      </c>
      <c r="BG155" s="203">
        <f>IF(N155="zákl. přenesená",J155,0)</f>
        <v>0</v>
      </c>
      <c r="BH155" s="203">
        <f>IF(N155="sníž. přenesená",J155,0)</f>
        <v>0</v>
      </c>
      <c r="BI155" s="203">
        <f>IF(N155="nulová",J155,0)</f>
        <v>0</v>
      </c>
      <c r="BJ155" s="16" t="s">
        <v>144</v>
      </c>
      <c r="BK155" s="203">
        <f>ROUND(I155*H155,2)</f>
        <v>0</v>
      </c>
      <c r="BL155" s="16" t="s">
        <v>137</v>
      </c>
      <c r="BM155" s="202" t="s">
        <v>170</v>
      </c>
    </row>
    <row r="156" spans="2:65" s="1" customFormat="1" ht="24" customHeight="1">
      <c r="B156" s="33"/>
      <c r="C156" s="191" t="s">
        <v>149</v>
      </c>
      <c r="D156" s="191" t="s">
        <v>139</v>
      </c>
      <c r="E156" s="192" t="s">
        <v>171</v>
      </c>
      <c r="F156" s="193" t="s">
        <v>172</v>
      </c>
      <c r="G156" s="194" t="s">
        <v>153</v>
      </c>
      <c r="H156" s="195">
        <v>216.45</v>
      </c>
      <c r="I156" s="196"/>
      <c r="J156" s="197">
        <f>ROUND(I156*H156,2)</f>
        <v>0</v>
      </c>
      <c r="K156" s="193" t="s">
        <v>143</v>
      </c>
      <c r="L156" s="37"/>
      <c r="M156" s="198" t="s">
        <v>1</v>
      </c>
      <c r="N156" s="199" t="s">
        <v>41</v>
      </c>
      <c r="O156" s="65"/>
      <c r="P156" s="200">
        <f>O156*H156</f>
        <v>0</v>
      </c>
      <c r="Q156" s="200">
        <v>3.48E-3</v>
      </c>
      <c r="R156" s="200">
        <f>Q156*H156</f>
        <v>0.75324599999999997</v>
      </c>
      <c r="S156" s="200">
        <v>0</v>
      </c>
      <c r="T156" s="201">
        <f>S156*H156</f>
        <v>0</v>
      </c>
      <c r="AR156" s="202" t="s">
        <v>137</v>
      </c>
      <c r="AT156" s="202" t="s">
        <v>139</v>
      </c>
      <c r="AU156" s="202" t="s">
        <v>144</v>
      </c>
      <c r="AY156" s="16" t="s">
        <v>136</v>
      </c>
      <c r="BE156" s="203">
        <f>IF(N156="základní",J156,0)</f>
        <v>0</v>
      </c>
      <c r="BF156" s="203">
        <f>IF(N156="snížená",J156,0)</f>
        <v>0</v>
      </c>
      <c r="BG156" s="203">
        <f>IF(N156="zákl. přenesená",J156,0)</f>
        <v>0</v>
      </c>
      <c r="BH156" s="203">
        <f>IF(N156="sníž. přenesená",J156,0)</f>
        <v>0</v>
      </c>
      <c r="BI156" s="203">
        <f>IF(N156="nulová",J156,0)</f>
        <v>0</v>
      </c>
      <c r="BJ156" s="16" t="s">
        <v>144</v>
      </c>
      <c r="BK156" s="203">
        <f>ROUND(I156*H156,2)</f>
        <v>0</v>
      </c>
      <c r="BL156" s="16" t="s">
        <v>137</v>
      </c>
      <c r="BM156" s="202" t="s">
        <v>173</v>
      </c>
    </row>
    <row r="157" spans="2:65" s="13" customFormat="1" ht="11.25">
      <c r="B157" s="215"/>
      <c r="C157" s="216"/>
      <c r="D157" s="206" t="s">
        <v>146</v>
      </c>
      <c r="E157" s="217" t="s">
        <v>1</v>
      </c>
      <c r="F157" s="218" t="s">
        <v>161</v>
      </c>
      <c r="G157" s="216"/>
      <c r="H157" s="219">
        <v>216.45</v>
      </c>
      <c r="I157" s="220"/>
      <c r="J157" s="216"/>
      <c r="K157" s="216"/>
      <c r="L157" s="221"/>
      <c r="M157" s="222"/>
      <c r="N157" s="223"/>
      <c r="O157" s="223"/>
      <c r="P157" s="223"/>
      <c r="Q157" s="223"/>
      <c r="R157" s="223"/>
      <c r="S157" s="223"/>
      <c r="T157" s="224"/>
      <c r="AT157" s="225" t="s">
        <v>146</v>
      </c>
      <c r="AU157" s="225" t="s">
        <v>144</v>
      </c>
      <c r="AV157" s="13" t="s">
        <v>144</v>
      </c>
      <c r="AW157" s="13" t="s">
        <v>31</v>
      </c>
      <c r="AX157" s="13" t="s">
        <v>83</v>
      </c>
      <c r="AY157" s="225" t="s">
        <v>136</v>
      </c>
    </row>
    <row r="158" spans="2:65" s="1" customFormat="1" ht="24" customHeight="1">
      <c r="B158" s="33"/>
      <c r="C158" s="191" t="s">
        <v>174</v>
      </c>
      <c r="D158" s="191" t="s">
        <v>139</v>
      </c>
      <c r="E158" s="192" t="s">
        <v>175</v>
      </c>
      <c r="F158" s="193" t="s">
        <v>176</v>
      </c>
      <c r="G158" s="194" t="s">
        <v>177</v>
      </c>
      <c r="H158" s="195">
        <v>13</v>
      </c>
      <c r="I158" s="196"/>
      <c r="J158" s="197">
        <f>ROUND(I158*H158,2)</f>
        <v>0</v>
      </c>
      <c r="K158" s="193" t="s">
        <v>143</v>
      </c>
      <c r="L158" s="37"/>
      <c r="M158" s="198" t="s">
        <v>1</v>
      </c>
      <c r="N158" s="199" t="s">
        <v>41</v>
      </c>
      <c r="O158" s="65"/>
      <c r="P158" s="200">
        <f>O158*H158</f>
        <v>0</v>
      </c>
      <c r="Q158" s="200">
        <v>0</v>
      </c>
      <c r="R158" s="200">
        <f>Q158*H158</f>
        <v>0</v>
      </c>
      <c r="S158" s="200">
        <v>0</v>
      </c>
      <c r="T158" s="201">
        <f>S158*H158</f>
        <v>0</v>
      </c>
      <c r="AR158" s="202" t="s">
        <v>137</v>
      </c>
      <c r="AT158" s="202" t="s">
        <v>139</v>
      </c>
      <c r="AU158" s="202" t="s">
        <v>144</v>
      </c>
      <c r="AY158" s="16" t="s">
        <v>136</v>
      </c>
      <c r="BE158" s="203">
        <f>IF(N158="základní",J158,0)</f>
        <v>0</v>
      </c>
      <c r="BF158" s="203">
        <f>IF(N158="snížená",J158,0)</f>
        <v>0</v>
      </c>
      <c r="BG158" s="203">
        <f>IF(N158="zákl. přenesená",J158,0)</f>
        <v>0</v>
      </c>
      <c r="BH158" s="203">
        <f>IF(N158="sníž. přenesená",J158,0)</f>
        <v>0</v>
      </c>
      <c r="BI158" s="203">
        <f>IF(N158="nulová",J158,0)</f>
        <v>0</v>
      </c>
      <c r="BJ158" s="16" t="s">
        <v>144</v>
      </c>
      <c r="BK158" s="203">
        <f>ROUND(I158*H158,2)</f>
        <v>0</v>
      </c>
      <c r="BL158" s="16" t="s">
        <v>137</v>
      </c>
      <c r="BM158" s="202" t="s">
        <v>178</v>
      </c>
    </row>
    <row r="159" spans="2:65" s="12" customFormat="1" ht="22.5">
      <c r="B159" s="204"/>
      <c r="C159" s="205"/>
      <c r="D159" s="206" t="s">
        <v>146</v>
      </c>
      <c r="E159" s="207" t="s">
        <v>1</v>
      </c>
      <c r="F159" s="208" t="s">
        <v>179</v>
      </c>
      <c r="G159" s="205"/>
      <c r="H159" s="207" t="s">
        <v>1</v>
      </c>
      <c r="I159" s="209"/>
      <c r="J159" s="205"/>
      <c r="K159" s="205"/>
      <c r="L159" s="210"/>
      <c r="M159" s="211"/>
      <c r="N159" s="212"/>
      <c r="O159" s="212"/>
      <c r="P159" s="212"/>
      <c r="Q159" s="212"/>
      <c r="R159" s="212"/>
      <c r="S159" s="212"/>
      <c r="T159" s="213"/>
      <c r="AT159" s="214" t="s">
        <v>146</v>
      </c>
      <c r="AU159" s="214" t="s">
        <v>144</v>
      </c>
      <c r="AV159" s="12" t="s">
        <v>83</v>
      </c>
      <c r="AW159" s="12" t="s">
        <v>31</v>
      </c>
      <c r="AX159" s="12" t="s">
        <v>75</v>
      </c>
      <c r="AY159" s="214" t="s">
        <v>136</v>
      </c>
    </row>
    <row r="160" spans="2:65" s="13" customFormat="1" ht="11.25">
      <c r="B160" s="215"/>
      <c r="C160" s="216"/>
      <c r="D160" s="206" t="s">
        <v>146</v>
      </c>
      <c r="E160" s="217" t="s">
        <v>1</v>
      </c>
      <c r="F160" s="218" t="s">
        <v>180</v>
      </c>
      <c r="G160" s="216"/>
      <c r="H160" s="219">
        <v>13</v>
      </c>
      <c r="I160" s="220"/>
      <c r="J160" s="216"/>
      <c r="K160" s="216"/>
      <c r="L160" s="221"/>
      <c r="M160" s="222"/>
      <c r="N160" s="223"/>
      <c r="O160" s="223"/>
      <c r="P160" s="223"/>
      <c r="Q160" s="223"/>
      <c r="R160" s="223"/>
      <c r="S160" s="223"/>
      <c r="T160" s="224"/>
      <c r="AT160" s="225" t="s">
        <v>146</v>
      </c>
      <c r="AU160" s="225" t="s">
        <v>144</v>
      </c>
      <c r="AV160" s="13" t="s">
        <v>144</v>
      </c>
      <c r="AW160" s="13" t="s">
        <v>31</v>
      </c>
      <c r="AX160" s="13" t="s">
        <v>83</v>
      </c>
      <c r="AY160" s="225" t="s">
        <v>136</v>
      </c>
    </row>
    <row r="161" spans="2:65" s="1" customFormat="1" ht="16.5" customHeight="1">
      <c r="B161" s="33"/>
      <c r="C161" s="226" t="s">
        <v>148</v>
      </c>
      <c r="D161" s="226" t="s">
        <v>157</v>
      </c>
      <c r="E161" s="227" t="s">
        <v>181</v>
      </c>
      <c r="F161" s="228" t="s">
        <v>182</v>
      </c>
      <c r="G161" s="229" t="s">
        <v>177</v>
      </c>
      <c r="H161" s="230">
        <v>13.65</v>
      </c>
      <c r="I161" s="231"/>
      <c r="J161" s="232">
        <f>ROUND(I161*H161,2)</f>
        <v>0</v>
      </c>
      <c r="K161" s="228" t="s">
        <v>143</v>
      </c>
      <c r="L161" s="233"/>
      <c r="M161" s="234" t="s">
        <v>1</v>
      </c>
      <c r="N161" s="235" t="s">
        <v>41</v>
      </c>
      <c r="O161" s="65"/>
      <c r="P161" s="200">
        <f>O161*H161</f>
        <v>0</v>
      </c>
      <c r="Q161" s="200">
        <v>5.0000000000000001E-4</v>
      </c>
      <c r="R161" s="200">
        <f>Q161*H161</f>
        <v>6.8250000000000003E-3</v>
      </c>
      <c r="S161" s="200">
        <v>0</v>
      </c>
      <c r="T161" s="201">
        <f>S161*H161</f>
        <v>0</v>
      </c>
      <c r="AR161" s="202" t="s">
        <v>148</v>
      </c>
      <c r="AT161" s="202" t="s">
        <v>157</v>
      </c>
      <c r="AU161" s="202" t="s">
        <v>144</v>
      </c>
      <c r="AY161" s="16" t="s">
        <v>136</v>
      </c>
      <c r="BE161" s="203">
        <f>IF(N161="základní",J161,0)</f>
        <v>0</v>
      </c>
      <c r="BF161" s="203">
        <f>IF(N161="snížená",J161,0)</f>
        <v>0</v>
      </c>
      <c r="BG161" s="203">
        <f>IF(N161="zákl. přenesená",J161,0)</f>
        <v>0</v>
      </c>
      <c r="BH161" s="203">
        <f>IF(N161="sníž. přenesená",J161,0)</f>
        <v>0</v>
      </c>
      <c r="BI161" s="203">
        <f>IF(N161="nulová",J161,0)</f>
        <v>0</v>
      </c>
      <c r="BJ161" s="16" t="s">
        <v>144</v>
      </c>
      <c r="BK161" s="203">
        <f>ROUND(I161*H161,2)</f>
        <v>0</v>
      </c>
      <c r="BL161" s="16" t="s">
        <v>137</v>
      </c>
      <c r="BM161" s="202" t="s">
        <v>183</v>
      </c>
    </row>
    <row r="162" spans="2:65" s="13" customFormat="1" ht="11.25">
      <c r="B162" s="215"/>
      <c r="C162" s="216"/>
      <c r="D162" s="206" t="s">
        <v>146</v>
      </c>
      <c r="E162" s="217" t="s">
        <v>1</v>
      </c>
      <c r="F162" s="218" t="s">
        <v>180</v>
      </c>
      <c r="G162" s="216"/>
      <c r="H162" s="219">
        <v>13</v>
      </c>
      <c r="I162" s="220"/>
      <c r="J162" s="216"/>
      <c r="K162" s="216"/>
      <c r="L162" s="221"/>
      <c r="M162" s="222"/>
      <c r="N162" s="223"/>
      <c r="O162" s="223"/>
      <c r="P162" s="223"/>
      <c r="Q162" s="223"/>
      <c r="R162" s="223"/>
      <c r="S162" s="223"/>
      <c r="T162" s="224"/>
      <c r="AT162" s="225" t="s">
        <v>146</v>
      </c>
      <c r="AU162" s="225" t="s">
        <v>144</v>
      </c>
      <c r="AV162" s="13" t="s">
        <v>144</v>
      </c>
      <c r="AW162" s="13" t="s">
        <v>31</v>
      </c>
      <c r="AX162" s="13" t="s">
        <v>83</v>
      </c>
      <c r="AY162" s="225" t="s">
        <v>136</v>
      </c>
    </row>
    <row r="163" spans="2:65" s="13" customFormat="1" ht="11.25">
      <c r="B163" s="215"/>
      <c r="C163" s="216"/>
      <c r="D163" s="206" t="s">
        <v>146</v>
      </c>
      <c r="E163" s="216"/>
      <c r="F163" s="218" t="s">
        <v>184</v>
      </c>
      <c r="G163" s="216"/>
      <c r="H163" s="219">
        <v>13.65</v>
      </c>
      <c r="I163" s="220"/>
      <c r="J163" s="216"/>
      <c r="K163" s="216"/>
      <c r="L163" s="221"/>
      <c r="M163" s="222"/>
      <c r="N163" s="223"/>
      <c r="O163" s="223"/>
      <c r="P163" s="223"/>
      <c r="Q163" s="223"/>
      <c r="R163" s="223"/>
      <c r="S163" s="223"/>
      <c r="T163" s="224"/>
      <c r="AT163" s="225" t="s">
        <v>146</v>
      </c>
      <c r="AU163" s="225" t="s">
        <v>144</v>
      </c>
      <c r="AV163" s="13" t="s">
        <v>144</v>
      </c>
      <c r="AW163" s="13" t="s">
        <v>4</v>
      </c>
      <c r="AX163" s="13" t="s">
        <v>83</v>
      </c>
      <c r="AY163" s="225" t="s">
        <v>136</v>
      </c>
    </row>
    <row r="164" spans="2:65" s="1" customFormat="1" ht="24" customHeight="1">
      <c r="B164" s="33"/>
      <c r="C164" s="191" t="s">
        <v>185</v>
      </c>
      <c r="D164" s="191" t="s">
        <v>139</v>
      </c>
      <c r="E164" s="192" t="s">
        <v>186</v>
      </c>
      <c r="F164" s="193" t="s">
        <v>187</v>
      </c>
      <c r="G164" s="194" t="s">
        <v>177</v>
      </c>
      <c r="H164" s="195">
        <v>1053.5999999999999</v>
      </c>
      <c r="I164" s="196"/>
      <c r="J164" s="197">
        <f>ROUND(I164*H164,2)</f>
        <v>0</v>
      </c>
      <c r="K164" s="193" t="s">
        <v>143</v>
      </c>
      <c r="L164" s="37"/>
      <c r="M164" s="198" t="s">
        <v>1</v>
      </c>
      <c r="N164" s="199" t="s">
        <v>41</v>
      </c>
      <c r="O164" s="65"/>
      <c r="P164" s="200">
        <f>O164*H164</f>
        <v>0</v>
      </c>
      <c r="Q164" s="200">
        <v>0</v>
      </c>
      <c r="R164" s="200">
        <f>Q164*H164</f>
        <v>0</v>
      </c>
      <c r="S164" s="200">
        <v>0</v>
      </c>
      <c r="T164" s="201">
        <f>S164*H164</f>
        <v>0</v>
      </c>
      <c r="AR164" s="202" t="s">
        <v>137</v>
      </c>
      <c r="AT164" s="202" t="s">
        <v>139</v>
      </c>
      <c r="AU164" s="202" t="s">
        <v>144</v>
      </c>
      <c r="AY164" s="16" t="s">
        <v>136</v>
      </c>
      <c r="BE164" s="203">
        <f>IF(N164="základní",J164,0)</f>
        <v>0</v>
      </c>
      <c r="BF164" s="203">
        <f>IF(N164="snížená",J164,0)</f>
        <v>0</v>
      </c>
      <c r="BG164" s="203">
        <f>IF(N164="zákl. přenesená",J164,0)</f>
        <v>0</v>
      </c>
      <c r="BH164" s="203">
        <f>IF(N164="sníž. přenesená",J164,0)</f>
        <v>0</v>
      </c>
      <c r="BI164" s="203">
        <f>IF(N164="nulová",J164,0)</f>
        <v>0</v>
      </c>
      <c r="BJ164" s="16" t="s">
        <v>144</v>
      </c>
      <c r="BK164" s="203">
        <f>ROUND(I164*H164,2)</f>
        <v>0</v>
      </c>
      <c r="BL164" s="16" t="s">
        <v>137</v>
      </c>
      <c r="BM164" s="202" t="s">
        <v>188</v>
      </c>
    </row>
    <row r="165" spans="2:65" s="13" customFormat="1" ht="11.25">
      <c r="B165" s="215"/>
      <c r="C165" s="216"/>
      <c r="D165" s="206" t="s">
        <v>146</v>
      </c>
      <c r="E165" s="217" t="s">
        <v>1</v>
      </c>
      <c r="F165" s="218" t="s">
        <v>189</v>
      </c>
      <c r="G165" s="216"/>
      <c r="H165" s="219">
        <v>1053.5999999999999</v>
      </c>
      <c r="I165" s="220"/>
      <c r="J165" s="216"/>
      <c r="K165" s="216"/>
      <c r="L165" s="221"/>
      <c r="M165" s="222"/>
      <c r="N165" s="223"/>
      <c r="O165" s="223"/>
      <c r="P165" s="223"/>
      <c r="Q165" s="223"/>
      <c r="R165" s="223"/>
      <c r="S165" s="223"/>
      <c r="T165" s="224"/>
      <c r="AT165" s="225" t="s">
        <v>146</v>
      </c>
      <c r="AU165" s="225" t="s">
        <v>144</v>
      </c>
      <c r="AV165" s="13" t="s">
        <v>144</v>
      </c>
      <c r="AW165" s="13" t="s">
        <v>31</v>
      </c>
      <c r="AX165" s="13" t="s">
        <v>83</v>
      </c>
      <c r="AY165" s="225" t="s">
        <v>136</v>
      </c>
    </row>
    <row r="166" spans="2:65" s="1" customFormat="1" ht="16.5" customHeight="1">
      <c r="B166" s="33"/>
      <c r="C166" s="226" t="s">
        <v>190</v>
      </c>
      <c r="D166" s="226" t="s">
        <v>157</v>
      </c>
      <c r="E166" s="227" t="s">
        <v>191</v>
      </c>
      <c r="F166" s="228" t="s">
        <v>192</v>
      </c>
      <c r="G166" s="229" t="s">
        <v>177</v>
      </c>
      <c r="H166" s="230">
        <v>1074.672</v>
      </c>
      <c r="I166" s="231"/>
      <c r="J166" s="232">
        <f>ROUND(I166*H166,2)</f>
        <v>0</v>
      </c>
      <c r="K166" s="228" t="s">
        <v>143</v>
      </c>
      <c r="L166" s="233"/>
      <c r="M166" s="234" t="s">
        <v>1</v>
      </c>
      <c r="N166" s="235" t="s">
        <v>41</v>
      </c>
      <c r="O166" s="65"/>
      <c r="P166" s="200">
        <f>O166*H166</f>
        <v>0</v>
      </c>
      <c r="Q166" s="200">
        <v>3.0000000000000001E-5</v>
      </c>
      <c r="R166" s="200">
        <f>Q166*H166</f>
        <v>3.2240160000000004E-2</v>
      </c>
      <c r="S166" s="200">
        <v>0</v>
      </c>
      <c r="T166" s="201">
        <f>S166*H166</f>
        <v>0</v>
      </c>
      <c r="AR166" s="202" t="s">
        <v>148</v>
      </c>
      <c r="AT166" s="202" t="s">
        <v>157</v>
      </c>
      <c r="AU166" s="202" t="s">
        <v>144</v>
      </c>
      <c r="AY166" s="16" t="s">
        <v>136</v>
      </c>
      <c r="BE166" s="203">
        <f>IF(N166="základní",J166,0)</f>
        <v>0</v>
      </c>
      <c r="BF166" s="203">
        <f>IF(N166="snížená",J166,0)</f>
        <v>0</v>
      </c>
      <c r="BG166" s="203">
        <f>IF(N166="zákl. přenesená",J166,0)</f>
        <v>0</v>
      </c>
      <c r="BH166" s="203">
        <f>IF(N166="sníž. přenesená",J166,0)</f>
        <v>0</v>
      </c>
      <c r="BI166" s="203">
        <f>IF(N166="nulová",J166,0)</f>
        <v>0</v>
      </c>
      <c r="BJ166" s="16" t="s">
        <v>144</v>
      </c>
      <c r="BK166" s="203">
        <f>ROUND(I166*H166,2)</f>
        <v>0</v>
      </c>
      <c r="BL166" s="16" t="s">
        <v>137</v>
      </c>
      <c r="BM166" s="202" t="s">
        <v>193</v>
      </c>
    </row>
    <row r="167" spans="2:65" s="13" customFormat="1" ht="11.25">
      <c r="B167" s="215"/>
      <c r="C167" s="216"/>
      <c r="D167" s="206" t="s">
        <v>146</v>
      </c>
      <c r="E167" s="217" t="s">
        <v>1</v>
      </c>
      <c r="F167" s="218" t="s">
        <v>194</v>
      </c>
      <c r="G167" s="216"/>
      <c r="H167" s="219">
        <v>1053.5999999999999</v>
      </c>
      <c r="I167" s="220"/>
      <c r="J167" s="216"/>
      <c r="K167" s="216"/>
      <c r="L167" s="221"/>
      <c r="M167" s="222"/>
      <c r="N167" s="223"/>
      <c r="O167" s="223"/>
      <c r="P167" s="223"/>
      <c r="Q167" s="223"/>
      <c r="R167" s="223"/>
      <c r="S167" s="223"/>
      <c r="T167" s="224"/>
      <c r="AT167" s="225" t="s">
        <v>146</v>
      </c>
      <c r="AU167" s="225" t="s">
        <v>144</v>
      </c>
      <c r="AV167" s="13" t="s">
        <v>144</v>
      </c>
      <c r="AW167" s="13" t="s">
        <v>31</v>
      </c>
      <c r="AX167" s="13" t="s">
        <v>83</v>
      </c>
      <c r="AY167" s="225" t="s">
        <v>136</v>
      </c>
    </row>
    <row r="168" spans="2:65" s="13" customFormat="1" ht="11.25">
      <c r="B168" s="215"/>
      <c r="C168" s="216"/>
      <c r="D168" s="206" t="s">
        <v>146</v>
      </c>
      <c r="E168" s="216"/>
      <c r="F168" s="218" t="s">
        <v>195</v>
      </c>
      <c r="G168" s="216"/>
      <c r="H168" s="219">
        <v>1074.672</v>
      </c>
      <c r="I168" s="220"/>
      <c r="J168" s="216"/>
      <c r="K168" s="216"/>
      <c r="L168" s="221"/>
      <c r="M168" s="222"/>
      <c r="N168" s="223"/>
      <c r="O168" s="223"/>
      <c r="P168" s="223"/>
      <c r="Q168" s="223"/>
      <c r="R168" s="223"/>
      <c r="S168" s="223"/>
      <c r="T168" s="224"/>
      <c r="AT168" s="225" t="s">
        <v>146</v>
      </c>
      <c r="AU168" s="225" t="s">
        <v>144</v>
      </c>
      <c r="AV168" s="13" t="s">
        <v>144</v>
      </c>
      <c r="AW168" s="13" t="s">
        <v>4</v>
      </c>
      <c r="AX168" s="13" t="s">
        <v>83</v>
      </c>
      <c r="AY168" s="225" t="s">
        <v>136</v>
      </c>
    </row>
    <row r="169" spans="2:65" s="1" customFormat="1" ht="24" customHeight="1">
      <c r="B169" s="33"/>
      <c r="C169" s="191" t="s">
        <v>196</v>
      </c>
      <c r="D169" s="191" t="s">
        <v>139</v>
      </c>
      <c r="E169" s="192" t="s">
        <v>197</v>
      </c>
      <c r="F169" s="193" t="s">
        <v>198</v>
      </c>
      <c r="G169" s="194" t="s">
        <v>177</v>
      </c>
      <c r="H169" s="195">
        <v>1317</v>
      </c>
      <c r="I169" s="196"/>
      <c r="J169" s="197">
        <f>ROUND(I169*H169,2)</f>
        <v>0</v>
      </c>
      <c r="K169" s="193" t="s">
        <v>143</v>
      </c>
      <c r="L169" s="37"/>
      <c r="M169" s="198" t="s">
        <v>1</v>
      </c>
      <c r="N169" s="199" t="s">
        <v>41</v>
      </c>
      <c r="O169" s="65"/>
      <c r="P169" s="200">
        <f>O169*H169</f>
        <v>0</v>
      </c>
      <c r="Q169" s="200">
        <v>0</v>
      </c>
      <c r="R169" s="200">
        <f>Q169*H169</f>
        <v>0</v>
      </c>
      <c r="S169" s="200">
        <v>0</v>
      </c>
      <c r="T169" s="201">
        <f>S169*H169</f>
        <v>0</v>
      </c>
      <c r="AR169" s="202" t="s">
        <v>137</v>
      </c>
      <c r="AT169" s="202" t="s">
        <v>139</v>
      </c>
      <c r="AU169" s="202" t="s">
        <v>144</v>
      </c>
      <c r="AY169" s="16" t="s">
        <v>136</v>
      </c>
      <c r="BE169" s="203">
        <f>IF(N169="základní",J169,0)</f>
        <v>0</v>
      </c>
      <c r="BF169" s="203">
        <f>IF(N169="snížená",J169,0)</f>
        <v>0</v>
      </c>
      <c r="BG169" s="203">
        <f>IF(N169="zákl. přenesená",J169,0)</f>
        <v>0</v>
      </c>
      <c r="BH169" s="203">
        <f>IF(N169="sníž. přenesená",J169,0)</f>
        <v>0</v>
      </c>
      <c r="BI169" s="203">
        <f>IF(N169="nulová",J169,0)</f>
        <v>0</v>
      </c>
      <c r="BJ169" s="16" t="s">
        <v>144</v>
      </c>
      <c r="BK169" s="203">
        <f>ROUND(I169*H169,2)</f>
        <v>0</v>
      </c>
      <c r="BL169" s="16" t="s">
        <v>137</v>
      </c>
      <c r="BM169" s="202" t="s">
        <v>199</v>
      </c>
    </row>
    <row r="170" spans="2:65" s="13" customFormat="1" ht="22.5">
      <c r="B170" s="215"/>
      <c r="C170" s="216"/>
      <c r="D170" s="206" t="s">
        <v>146</v>
      </c>
      <c r="E170" s="217" t="s">
        <v>1</v>
      </c>
      <c r="F170" s="218" t="s">
        <v>200</v>
      </c>
      <c r="G170" s="216"/>
      <c r="H170" s="219">
        <v>1238.5999999999999</v>
      </c>
      <c r="I170" s="220"/>
      <c r="J170" s="216"/>
      <c r="K170" s="216"/>
      <c r="L170" s="221"/>
      <c r="M170" s="222"/>
      <c r="N170" s="223"/>
      <c r="O170" s="223"/>
      <c r="P170" s="223"/>
      <c r="Q170" s="223"/>
      <c r="R170" s="223"/>
      <c r="S170" s="223"/>
      <c r="T170" s="224"/>
      <c r="AT170" s="225" t="s">
        <v>146</v>
      </c>
      <c r="AU170" s="225" t="s">
        <v>144</v>
      </c>
      <c r="AV170" s="13" t="s">
        <v>144</v>
      </c>
      <c r="AW170" s="13" t="s">
        <v>31</v>
      </c>
      <c r="AX170" s="13" t="s">
        <v>75</v>
      </c>
      <c r="AY170" s="225" t="s">
        <v>136</v>
      </c>
    </row>
    <row r="171" spans="2:65" s="13" customFormat="1" ht="22.5">
      <c r="B171" s="215"/>
      <c r="C171" s="216"/>
      <c r="D171" s="206" t="s">
        <v>146</v>
      </c>
      <c r="E171" s="217" t="s">
        <v>1</v>
      </c>
      <c r="F171" s="218" t="s">
        <v>201</v>
      </c>
      <c r="G171" s="216"/>
      <c r="H171" s="219">
        <v>56.6</v>
      </c>
      <c r="I171" s="220"/>
      <c r="J171" s="216"/>
      <c r="K171" s="216"/>
      <c r="L171" s="221"/>
      <c r="M171" s="222"/>
      <c r="N171" s="223"/>
      <c r="O171" s="223"/>
      <c r="P171" s="223"/>
      <c r="Q171" s="223"/>
      <c r="R171" s="223"/>
      <c r="S171" s="223"/>
      <c r="T171" s="224"/>
      <c r="AT171" s="225" t="s">
        <v>146</v>
      </c>
      <c r="AU171" s="225" t="s">
        <v>144</v>
      </c>
      <c r="AV171" s="13" t="s">
        <v>144</v>
      </c>
      <c r="AW171" s="13" t="s">
        <v>31</v>
      </c>
      <c r="AX171" s="13" t="s">
        <v>75</v>
      </c>
      <c r="AY171" s="225" t="s">
        <v>136</v>
      </c>
    </row>
    <row r="172" spans="2:65" s="13" customFormat="1" ht="11.25">
      <c r="B172" s="215"/>
      <c r="C172" s="216"/>
      <c r="D172" s="206" t="s">
        <v>146</v>
      </c>
      <c r="E172" s="217" t="s">
        <v>1</v>
      </c>
      <c r="F172" s="218" t="s">
        <v>202</v>
      </c>
      <c r="G172" s="216"/>
      <c r="H172" s="219">
        <v>21.8</v>
      </c>
      <c r="I172" s="220"/>
      <c r="J172" s="216"/>
      <c r="K172" s="216"/>
      <c r="L172" s="221"/>
      <c r="M172" s="222"/>
      <c r="N172" s="223"/>
      <c r="O172" s="223"/>
      <c r="P172" s="223"/>
      <c r="Q172" s="223"/>
      <c r="R172" s="223"/>
      <c r="S172" s="223"/>
      <c r="T172" s="224"/>
      <c r="AT172" s="225" t="s">
        <v>146</v>
      </c>
      <c r="AU172" s="225" t="s">
        <v>144</v>
      </c>
      <c r="AV172" s="13" t="s">
        <v>144</v>
      </c>
      <c r="AW172" s="13" t="s">
        <v>31</v>
      </c>
      <c r="AX172" s="13" t="s">
        <v>75</v>
      </c>
      <c r="AY172" s="225" t="s">
        <v>136</v>
      </c>
    </row>
    <row r="173" spans="2:65" s="14" customFormat="1" ht="11.25">
      <c r="B173" s="236"/>
      <c r="C173" s="237"/>
      <c r="D173" s="206" t="s">
        <v>146</v>
      </c>
      <c r="E173" s="238" t="s">
        <v>1</v>
      </c>
      <c r="F173" s="239" t="s">
        <v>203</v>
      </c>
      <c r="G173" s="237"/>
      <c r="H173" s="240">
        <v>1317</v>
      </c>
      <c r="I173" s="241"/>
      <c r="J173" s="237"/>
      <c r="K173" s="237"/>
      <c r="L173" s="242"/>
      <c r="M173" s="243"/>
      <c r="N173" s="244"/>
      <c r="O173" s="244"/>
      <c r="P173" s="244"/>
      <c r="Q173" s="244"/>
      <c r="R173" s="244"/>
      <c r="S173" s="244"/>
      <c r="T173" s="245"/>
      <c r="AT173" s="246" t="s">
        <v>146</v>
      </c>
      <c r="AU173" s="246" t="s">
        <v>144</v>
      </c>
      <c r="AV173" s="14" t="s">
        <v>137</v>
      </c>
      <c r="AW173" s="14" t="s">
        <v>31</v>
      </c>
      <c r="AX173" s="14" t="s">
        <v>83</v>
      </c>
      <c r="AY173" s="246" t="s">
        <v>136</v>
      </c>
    </row>
    <row r="174" spans="2:65" s="1" customFormat="1" ht="16.5" customHeight="1">
      <c r="B174" s="33"/>
      <c r="C174" s="226" t="s">
        <v>204</v>
      </c>
      <c r="D174" s="226" t="s">
        <v>157</v>
      </c>
      <c r="E174" s="227" t="s">
        <v>205</v>
      </c>
      <c r="F174" s="228" t="s">
        <v>206</v>
      </c>
      <c r="G174" s="229" t="s">
        <v>177</v>
      </c>
      <c r="H174" s="230">
        <v>1382.85</v>
      </c>
      <c r="I174" s="231"/>
      <c r="J174" s="232">
        <f>ROUND(I174*H174,2)</f>
        <v>0</v>
      </c>
      <c r="K174" s="228" t="s">
        <v>143</v>
      </c>
      <c r="L174" s="233"/>
      <c r="M174" s="234" t="s">
        <v>1</v>
      </c>
      <c r="N174" s="235" t="s">
        <v>41</v>
      </c>
      <c r="O174" s="65"/>
      <c r="P174" s="200">
        <f>O174*H174</f>
        <v>0</v>
      </c>
      <c r="Q174" s="200">
        <v>4.0000000000000003E-5</v>
      </c>
      <c r="R174" s="200">
        <f>Q174*H174</f>
        <v>5.5314000000000002E-2</v>
      </c>
      <c r="S174" s="200">
        <v>0</v>
      </c>
      <c r="T174" s="201">
        <f>S174*H174</f>
        <v>0</v>
      </c>
      <c r="AR174" s="202" t="s">
        <v>148</v>
      </c>
      <c r="AT174" s="202" t="s">
        <v>157</v>
      </c>
      <c r="AU174" s="202" t="s">
        <v>144</v>
      </c>
      <c r="AY174" s="16" t="s">
        <v>136</v>
      </c>
      <c r="BE174" s="203">
        <f>IF(N174="základní",J174,0)</f>
        <v>0</v>
      </c>
      <c r="BF174" s="203">
        <f>IF(N174="snížená",J174,0)</f>
        <v>0</v>
      </c>
      <c r="BG174" s="203">
        <f>IF(N174="zákl. přenesená",J174,0)</f>
        <v>0</v>
      </c>
      <c r="BH174" s="203">
        <f>IF(N174="sníž. přenesená",J174,0)</f>
        <v>0</v>
      </c>
      <c r="BI174" s="203">
        <f>IF(N174="nulová",J174,0)</f>
        <v>0</v>
      </c>
      <c r="BJ174" s="16" t="s">
        <v>144</v>
      </c>
      <c r="BK174" s="203">
        <f>ROUND(I174*H174,2)</f>
        <v>0</v>
      </c>
      <c r="BL174" s="16" t="s">
        <v>137</v>
      </c>
      <c r="BM174" s="202" t="s">
        <v>207</v>
      </c>
    </row>
    <row r="175" spans="2:65" s="13" customFormat="1" ht="11.25">
      <c r="B175" s="215"/>
      <c r="C175" s="216"/>
      <c r="D175" s="206" t="s">
        <v>146</v>
      </c>
      <c r="E175" s="217" t="s">
        <v>1</v>
      </c>
      <c r="F175" s="218" t="s">
        <v>208</v>
      </c>
      <c r="G175" s="216"/>
      <c r="H175" s="219">
        <v>1317</v>
      </c>
      <c r="I175" s="220"/>
      <c r="J175" s="216"/>
      <c r="K175" s="216"/>
      <c r="L175" s="221"/>
      <c r="M175" s="222"/>
      <c r="N175" s="223"/>
      <c r="O175" s="223"/>
      <c r="P175" s="223"/>
      <c r="Q175" s="223"/>
      <c r="R175" s="223"/>
      <c r="S175" s="223"/>
      <c r="T175" s="224"/>
      <c r="AT175" s="225" t="s">
        <v>146</v>
      </c>
      <c r="AU175" s="225" t="s">
        <v>144</v>
      </c>
      <c r="AV175" s="13" t="s">
        <v>144</v>
      </c>
      <c r="AW175" s="13" t="s">
        <v>31</v>
      </c>
      <c r="AX175" s="13" t="s">
        <v>83</v>
      </c>
      <c r="AY175" s="225" t="s">
        <v>136</v>
      </c>
    </row>
    <row r="176" spans="2:65" s="13" customFormat="1" ht="11.25">
      <c r="B176" s="215"/>
      <c r="C176" s="216"/>
      <c r="D176" s="206" t="s">
        <v>146</v>
      </c>
      <c r="E176" s="216"/>
      <c r="F176" s="218" t="s">
        <v>209</v>
      </c>
      <c r="G176" s="216"/>
      <c r="H176" s="219">
        <v>1382.85</v>
      </c>
      <c r="I176" s="220"/>
      <c r="J176" s="216"/>
      <c r="K176" s="216"/>
      <c r="L176" s="221"/>
      <c r="M176" s="222"/>
      <c r="N176" s="223"/>
      <c r="O176" s="223"/>
      <c r="P176" s="223"/>
      <c r="Q176" s="223"/>
      <c r="R176" s="223"/>
      <c r="S176" s="223"/>
      <c r="T176" s="224"/>
      <c r="AT176" s="225" t="s">
        <v>146</v>
      </c>
      <c r="AU176" s="225" t="s">
        <v>144</v>
      </c>
      <c r="AV176" s="13" t="s">
        <v>144</v>
      </c>
      <c r="AW176" s="13" t="s">
        <v>4</v>
      </c>
      <c r="AX176" s="13" t="s">
        <v>83</v>
      </c>
      <c r="AY176" s="225" t="s">
        <v>136</v>
      </c>
    </row>
    <row r="177" spans="2:65" s="1" customFormat="1" ht="24" customHeight="1">
      <c r="B177" s="33"/>
      <c r="C177" s="191" t="s">
        <v>210</v>
      </c>
      <c r="D177" s="191" t="s">
        <v>139</v>
      </c>
      <c r="E177" s="192" t="s">
        <v>211</v>
      </c>
      <c r="F177" s="193" t="s">
        <v>212</v>
      </c>
      <c r="G177" s="194" t="s">
        <v>153</v>
      </c>
      <c r="H177" s="195">
        <v>55.26</v>
      </c>
      <c r="I177" s="196"/>
      <c r="J177" s="197">
        <f>ROUND(I177*H177,2)</f>
        <v>0</v>
      </c>
      <c r="K177" s="193" t="s">
        <v>143</v>
      </c>
      <c r="L177" s="37"/>
      <c r="M177" s="198" t="s">
        <v>1</v>
      </c>
      <c r="N177" s="199" t="s">
        <v>41</v>
      </c>
      <c r="O177" s="65"/>
      <c r="P177" s="200">
        <f>O177*H177</f>
        <v>0</v>
      </c>
      <c r="Q177" s="200">
        <v>8.3199999999999993E-3</v>
      </c>
      <c r="R177" s="200">
        <f>Q177*H177</f>
        <v>0.45976319999999993</v>
      </c>
      <c r="S177" s="200">
        <v>0</v>
      </c>
      <c r="T177" s="201">
        <f>S177*H177</f>
        <v>0</v>
      </c>
      <c r="AR177" s="202" t="s">
        <v>137</v>
      </c>
      <c r="AT177" s="202" t="s">
        <v>139</v>
      </c>
      <c r="AU177" s="202" t="s">
        <v>144</v>
      </c>
      <c r="AY177" s="16" t="s">
        <v>136</v>
      </c>
      <c r="BE177" s="203">
        <f>IF(N177="základní",J177,0)</f>
        <v>0</v>
      </c>
      <c r="BF177" s="203">
        <f>IF(N177="snížená",J177,0)</f>
        <v>0</v>
      </c>
      <c r="BG177" s="203">
        <f>IF(N177="zákl. přenesená",J177,0)</f>
        <v>0</v>
      </c>
      <c r="BH177" s="203">
        <f>IF(N177="sníž. přenesená",J177,0)</f>
        <v>0</v>
      </c>
      <c r="BI177" s="203">
        <f>IF(N177="nulová",J177,0)</f>
        <v>0</v>
      </c>
      <c r="BJ177" s="16" t="s">
        <v>144</v>
      </c>
      <c r="BK177" s="203">
        <f>ROUND(I177*H177,2)</f>
        <v>0</v>
      </c>
      <c r="BL177" s="16" t="s">
        <v>137</v>
      </c>
      <c r="BM177" s="202" t="s">
        <v>213</v>
      </c>
    </row>
    <row r="178" spans="2:65" s="12" customFormat="1" ht="11.25">
      <c r="B178" s="204"/>
      <c r="C178" s="205"/>
      <c r="D178" s="206" t="s">
        <v>146</v>
      </c>
      <c r="E178" s="207" t="s">
        <v>1</v>
      </c>
      <c r="F178" s="208" t="s">
        <v>214</v>
      </c>
      <c r="G178" s="205"/>
      <c r="H178" s="207" t="s">
        <v>1</v>
      </c>
      <c r="I178" s="209"/>
      <c r="J178" s="205"/>
      <c r="K178" s="205"/>
      <c r="L178" s="210"/>
      <c r="M178" s="211"/>
      <c r="N178" s="212"/>
      <c r="O178" s="212"/>
      <c r="P178" s="212"/>
      <c r="Q178" s="212"/>
      <c r="R178" s="212"/>
      <c r="S178" s="212"/>
      <c r="T178" s="213"/>
      <c r="AT178" s="214" t="s">
        <v>146</v>
      </c>
      <c r="AU178" s="214" t="s">
        <v>144</v>
      </c>
      <c r="AV178" s="12" t="s">
        <v>83</v>
      </c>
      <c r="AW178" s="12" t="s">
        <v>31</v>
      </c>
      <c r="AX178" s="12" t="s">
        <v>75</v>
      </c>
      <c r="AY178" s="214" t="s">
        <v>136</v>
      </c>
    </row>
    <row r="179" spans="2:65" s="13" customFormat="1" ht="11.25">
      <c r="B179" s="215"/>
      <c r="C179" s="216"/>
      <c r="D179" s="206" t="s">
        <v>146</v>
      </c>
      <c r="E179" s="217" t="s">
        <v>1</v>
      </c>
      <c r="F179" s="218" t="s">
        <v>215</v>
      </c>
      <c r="G179" s="216"/>
      <c r="H179" s="219">
        <v>55.26</v>
      </c>
      <c r="I179" s="220"/>
      <c r="J179" s="216"/>
      <c r="K179" s="216"/>
      <c r="L179" s="221"/>
      <c r="M179" s="222"/>
      <c r="N179" s="223"/>
      <c r="O179" s="223"/>
      <c r="P179" s="223"/>
      <c r="Q179" s="223"/>
      <c r="R179" s="223"/>
      <c r="S179" s="223"/>
      <c r="T179" s="224"/>
      <c r="AT179" s="225" t="s">
        <v>146</v>
      </c>
      <c r="AU179" s="225" t="s">
        <v>144</v>
      </c>
      <c r="AV179" s="13" t="s">
        <v>144</v>
      </c>
      <c r="AW179" s="13" t="s">
        <v>31</v>
      </c>
      <c r="AX179" s="13" t="s">
        <v>83</v>
      </c>
      <c r="AY179" s="225" t="s">
        <v>136</v>
      </c>
    </row>
    <row r="180" spans="2:65" s="1" customFormat="1" ht="24" customHeight="1">
      <c r="B180" s="33"/>
      <c r="C180" s="226" t="s">
        <v>216</v>
      </c>
      <c r="D180" s="226" t="s">
        <v>157</v>
      </c>
      <c r="E180" s="227" t="s">
        <v>217</v>
      </c>
      <c r="F180" s="228" t="s">
        <v>218</v>
      </c>
      <c r="G180" s="229" t="s">
        <v>153</v>
      </c>
      <c r="H180" s="230">
        <v>56.365000000000002</v>
      </c>
      <c r="I180" s="231"/>
      <c r="J180" s="232">
        <f>ROUND(I180*H180,2)</f>
        <v>0</v>
      </c>
      <c r="K180" s="228" t="s">
        <v>143</v>
      </c>
      <c r="L180" s="233"/>
      <c r="M180" s="234" t="s">
        <v>1</v>
      </c>
      <c r="N180" s="235" t="s">
        <v>41</v>
      </c>
      <c r="O180" s="65"/>
      <c r="P180" s="200">
        <f>O180*H180</f>
        <v>0</v>
      </c>
      <c r="Q180" s="200">
        <v>3.8400000000000001E-3</v>
      </c>
      <c r="R180" s="200">
        <f>Q180*H180</f>
        <v>0.21644160000000001</v>
      </c>
      <c r="S180" s="200">
        <v>0</v>
      </c>
      <c r="T180" s="201">
        <f>S180*H180</f>
        <v>0</v>
      </c>
      <c r="AR180" s="202" t="s">
        <v>148</v>
      </c>
      <c r="AT180" s="202" t="s">
        <v>157</v>
      </c>
      <c r="AU180" s="202" t="s">
        <v>144</v>
      </c>
      <c r="AY180" s="16" t="s">
        <v>136</v>
      </c>
      <c r="BE180" s="203">
        <f>IF(N180="základní",J180,0)</f>
        <v>0</v>
      </c>
      <c r="BF180" s="203">
        <f>IF(N180="snížená",J180,0)</f>
        <v>0</v>
      </c>
      <c r="BG180" s="203">
        <f>IF(N180="zákl. přenesená",J180,0)</f>
        <v>0</v>
      </c>
      <c r="BH180" s="203">
        <f>IF(N180="sníž. přenesená",J180,0)</f>
        <v>0</v>
      </c>
      <c r="BI180" s="203">
        <f>IF(N180="nulová",J180,0)</f>
        <v>0</v>
      </c>
      <c r="BJ180" s="16" t="s">
        <v>144</v>
      </c>
      <c r="BK180" s="203">
        <f>ROUND(I180*H180,2)</f>
        <v>0</v>
      </c>
      <c r="BL180" s="16" t="s">
        <v>137</v>
      </c>
      <c r="BM180" s="202" t="s">
        <v>219</v>
      </c>
    </row>
    <row r="181" spans="2:65" s="13" customFormat="1" ht="11.25">
      <c r="B181" s="215"/>
      <c r="C181" s="216"/>
      <c r="D181" s="206" t="s">
        <v>146</v>
      </c>
      <c r="E181" s="216"/>
      <c r="F181" s="218" t="s">
        <v>220</v>
      </c>
      <c r="G181" s="216"/>
      <c r="H181" s="219">
        <v>56.365000000000002</v>
      </c>
      <c r="I181" s="220"/>
      <c r="J181" s="216"/>
      <c r="K181" s="216"/>
      <c r="L181" s="221"/>
      <c r="M181" s="222"/>
      <c r="N181" s="223"/>
      <c r="O181" s="223"/>
      <c r="P181" s="223"/>
      <c r="Q181" s="223"/>
      <c r="R181" s="223"/>
      <c r="S181" s="223"/>
      <c r="T181" s="224"/>
      <c r="AT181" s="225" t="s">
        <v>146</v>
      </c>
      <c r="AU181" s="225" t="s">
        <v>144</v>
      </c>
      <c r="AV181" s="13" t="s">
        <v>144</v>
      </c>
      <c r="AW181" s="13" t="s">
        <v>4</v>
      </c>
      <c r="AX181" s="13" t="s">
        <v>83</v>
      </c>
      <c r="AY181" s="225" t="s">
        <v>136</v>
      </c>
    </row>
    <row r="182" spans="2:65" s="1" customFormat="1" ht="24" customHeight="1">
      <c r="B182" s="33"/>
      <c r="C182" s="191" t="s">
        <v>8</v>
      </c>
      <c r="D182" s="191" t="s">
        <v>139</v>
      </c>
      <c r="E182" s="192" t="s">
        <v>221</v>
      </c>
      <c r="F182" s="193" t="s">
        <v>222</v>
      </c>
      <c r="G182" s="194" t="s">
        <v>153</v>
      </c>
      <c r="H182" s="195">
        <v>189.50399999999999</v>
      </c>
      <c r="I182" s="196"/>
      <c r="J182" s="197">
        <f>ROUND(I182*H182,2)</f>
        <v>0</v>
      </c>
      <c r="K182" s="193" t="s">
        <v>143</v>
      </c>
      <c r="L182" s="37"/>
      <c r="M182" s="198" t="s">
        <v>1</v>
      </c>
      <c r="N182" s="199" t="s">
        <v>41</v>
      </c>
      <c r="O182" s="65"/>
      <c r="P182" s="200">
        <f>O182*H182</f>
        <v>0</v>
      </c>
      <c r="Q182" s="200">
        <v>1.1440000000000001E-2</v>
      </c>
      <c r="R182" s="200">
        <f>Q182*H182</f>
        <v>2.1679257600000001</v>
      </c>
      <c r="S182" s="200">
        <v>0</v>
      </c>
      <c r="T182" s="201">
        <f>S182*H182</f>
        <v>0</v>
      </c>
      <c r="AR182" s="202" t="s">
        <v>137</v>
      </c>
      <c r="AT182" s="202" t="s">
        <v>139</v>
      </c>
      <c r="AU182" s="202" t="s">
        <v>144</v>
      </c>
      <c r="AY182" s="16" t="s">
        <v>136</v>
      </c>
      <c r="BE182" s="203">
        <f>IF(N182="základní",J182,0)</f>
        <v>0</v>
      </c>
      <c r="BF182" s="203">
        <f>IF(N182="snížená",J182,0)</f>
        <v>0</v>
      </c>
      <c r="BG182" s="203">
        <f>IF(N182="zákl. přenesená",J182,0)</f>
        <v>0</v>
      </c>
      <c r="BH182" s="203">
        <f>IF(N182="sníž. přenesená",J182,0)</f>
        <v>0</v>
      </c>
      <c r="BI182" s="203">
        <f>IF(N182="nulová",J182,0)</f>
        <v>0</v>
      </c>
      <c r="BJ182" s="16" t="s">
        <v>144</v>
      </c>
      <c r="BK182" s="203">
        <f>ROUND(I182*H182,2)</f>
        <v>0</v>
      </c>
      <c r="BL182" s="16" t="s">
        <v>137</v>
      </c>
      <c r="BM182" s="202" t="s">
        <v>223</v>
      </c>
    </row>
    <row r="183" spans="2:65" s="13" customFormat="1" ht="11.25">
      <c r="B183" s="215"/>
      <c r="C183" s="216"/>
      <c r="D183" s="206" t="s">
        <v>146</v>
      </c>
      <c r="E183" s="217" t="s">
        <v>1</v>
      </c>
      <c r="F183" s="218" t="s">
        <v>224</v>
      </c>
      <c r="G183" s="216"/>
      <c r="H183" s="219">
        <v>189.50399999999999</v>
      </c>
      <c r="I183" s="220"/>
      <c r="J183" s="216"/>
      <c r="K183" s="216"/>
      <c r="L183" s="221"/>
      <c r="M183" s="222"/>
      <c r="N183" s="223"/>
      <c r="O183" s="223"/>
      <c r="P183" s="223"/>
      <c r="Q183" s="223"/>
      <c r="R183" s="223"/>
      <c r="S183" s="223"/>
      <c r="T183" s="224"/>
      <c r="AT183" s="225" t="s">
        <v>146</v>
      </c>
      <c r="AU183" s="225" t="s">
        <v>144</v>
      </c>
      <c r="AV183" s="13" t="s">
        <v>144</v>
      </c>
      <c r="AW183" s="13" t="s">
        <v>31</v>
      </c>
      <c r="AX183" s="13" t="s">
        <v>83</v>
      </c>
      <c r="AY183" s="225" t="s">
        <v>136</v>
      </c>
    </row>
    <row r="184" spans="2:65" s="1" customFormat="1" ht="16.5" customHeight="1">
      <c r="B184" s="33"/>
      <c r="C184" s="226" t="s">
        <v>225</v>
      </c>
      <c r="D184" s="226" t="s">
        <v>157</v>
      </c>
      <c r="E184" s="227" t="s">
        <v>226</v>
      </c>
      <c r="F184" s="228" t="s">
        <v>227</v>
      </c>
      <c r="G184" s="229" t="s">
        <v>153</v>
      </c>
      <c r="H184" s="230">
        <v>193.29400000000001</v>
      </c>
      <c r="I184" s="231"/>
      <c r="J184" s="232">
        <f>ROUND(I184*H184,2)</f>
        <v>0</v>
      </c>
      <c r="K184" s="228" t="s">
        <v>143</v>
      </c>
      <c r="L184" s="233"/>
      <c r="M184" s="234" t="s">
        <v>1</v>
      </c>
      <c r="N184" s="235" t="s">
        <v>41</v>
      </c>
      <c r="O184" s="65"/>
      <c r="P184" s="200">
        <f>O184*H184</f>
        <v>0</v>
      </c>
      <c r="Q184" s="200">
        <v>1.2E-2</v>
      </c>
      <c r="R184" s="200">
        <f>Q184*H184</f>
        <v>2.319528</v>
      </c>
      <c r="S184" s="200">
        <v>0</v>
      </c>
      <c r="T184" s="201">
        <f>S184*H184</f>
        <v>0</v>
      </c>
      <c r="AR184" s="202" t="s">
        <v>148</v>
      </c>
      <c r="AT184" s="202" t="s">
        <v>157</v>
      </c>
      <c r="AU184" s="202" t="s">
        <v>144</v>
      </c>
      <c r="AY184" s="16" t="s">
        <v>136</v>
      </c>
      <c r="BE184" s="203">
        <f>IF(N184="základní",J184,0)</f>
        <v>0</v>
      </c>
      <c r="BF184" s="203">
        <f>IF(N184="snížená",J184,0)</f>
        <v>0</v>
      </c>
      <c r="BG184" s="203">
        <f>IF(N184="zákl. přenesená",J184,0)</f>
        <v>0</v>
      </c>
      <c r="BH184" s="203">
        <f>IF(N184="sníž. přenesená",J184,0)</f>
        <v>0</v>
      </c>
      <c r="BI184" s="203">
        <f>IF(N184="nulová",J184,0)</f>
        <v>0</v>
      </c>
      <c r="BJ184" s="16" t="s">
        <v>144</v>
      </c>
      <c r="BK184" s="203">
        <f>ROUND(I184*H184,2)</f>
        <v>0</v>
      </c>
      <c r="BL184" s="16" t="s">
        <v>137</v>
      </c>
      <c r="BM184" s="202" t="s">
        <v>228</v>
      </c>
    </row>
    <row r="185" spans="2:65" s="13" customFormat="1" ht="11.25">
      <c r="B185" s="215"/>
      <c r="C185" s="216"/>
      <c r="D185" s="206" t="s">
        <v>146</v>
      </c>
      <c r="E185" s="217" t="s">
        <v>1</v>
      </c>
      <c r="F185" s="218" t="s">
        <v>229</v>
      </c>
      <c r="G185" s="216"/>
      <c r="H185" s="219">
        <v>193.29400000000001</v>
      </c>
      <c r="I185" s="220"/>
      <c r="J185" s="216"/>
      <c r="K185" s="216"/>
      <c r="L185" s="221"/>
      <c r="M185" s="222"/>
      <c r="N185" s="223"/>
      <c r="O185" s="223"/>
      <c r="P185" s="223"/>
      <c r="Q185" s="223"/>
      <c r="R185" s="223"/>
      <c r="S185" s="223"/>
      <c r="T185" s="224"/>
      <c r="AT185" s="225" t="s">
        <v>146</v>
      </c>
      <c r="AU185" s="225" t="s">
        <v>144</v>
      </c>
      <c r="AV185" s="13" t="s">
        <v>144</v>
      </c>
      <c r="AW185" s="13" t="s">
        <v>31</v>
      </c>
      <c r="AX185" s="13" t="s">
        <v>83</v>
      </c>
      <c r="AY185" s="225" t="s">
        <v>136</v>
      </c>
    </row>
    <row r="186" spans="2:65" s="1" customFormat="1" ht="24" customHeight="1">
      <c r="B186" s="33"/>
      <c r="C186" s="191" t="s">
        <v>230</v>
      </c>
      <c r="D186" s="191" t="s">
        <v>139</v>
      </c>
      <c r="E186" s="192" t="s">
        <v>231</v>
      </c>
      <c r="F186" s="193" t="s">
        <v>232</v>
      </c>
      <c r="G186" s="194" t="s">
        <v>153</v>
      </c>
      <c r="H186" s="195">
        <v>2944.18</v>
      </c>
      <c r="I186" s="196"/>
      <c r="J186" s="197">
        <f>ROUND(I186*H186,2)</f>
        <v>0</v>
      </c>
      <c r="K186" s="193" t="s">
        <v>143</v>
      </c>
      <c r="L186" s="37"/>
      <c r="M186" s="198" t="s">
        <v>1</v>
      </c>
      <c r="N186" s="199" t="s">
        <v>41</v>
      </c>
      <c r="O186" s="65"/>
      <c r="P186" s="200">
        <f>O186*H186</f>
        <v>0</v>
      </c>
      <c r="Q186" s="200">
        <v>1.15E-2</v>
      </c>
      <c r="R186" s="200">
        <f>Q186*H186</f>
        <v>33.858069999999998</v>
      </c>
      <c r="S186" s="200">
        <v>0</v>
      </c>
      <c r="T186" s="201">
        <f>S186*H186</f>
        <v>0</v>
      </c>
      <c r="AR186" s="202" t="s">
        <v>137</v>
      </c>
      <c r="AT186" s="202" t="s">
        <v>139</v>
      </c>
      <c r="AU186" s="202" t="s">
        <v>144</v>
      </c>
      <c r="AY186" s="16" t="s">
        <v>136</v>
      </c>
      <c r="BE186" s="203">
        <f>IF(N186="základní",J186,0)</f>
        <v>0</v>
      </c>
      <c r="BF186" s="203">
        <f>IF(N186="snížená",J186,0)</f>
        <v>0</v>
      </c>
      <c r="BG186" s="203">
        <f>IF(N186="zákl. přenesená",J186,0)</f>
        <v>0</v>
      </c>
      <c r="BH186" s="203">
        <f>IF(N186="sníž. přenesená",J186,0)</f>
        <v>0</v>
      </c>
      <c r="BI186" s="203">
        <f>IF(N186="nulová",J186,0)</f>
        <v>0</v>
      </c>
      <c r="BJ186" s="16" t="s">
        <v>144</v>
      </c>
      <c r="BK186" s="203">
        <f>ROUND(I186*H186,2)</f>
        <v>0</v>
      </c>
      <c r="BL186" s="16" t="s">
        <v>137</v>
      </c>
      <c r="BM186" s="202" t="s">
        <v>233</v>
      </c>
    </row>
    <row r="187" spans="2:65" s="13" customFormat="1" ht="11.25">
      <c r="B187" s="215"/>
      <c r="C187" s="216"/>
      <c r="D187" s="206" t="s">
        <v>146</v>
      </c>
      <c r="E187" s="217" t="s">
        <v>1</v>
      </c>
      <c r="F187" s="218" t="s">
        <v>234</v>
      </c>
      <c r="G187" s="216"/>
      <c r="H187" s="219">
        <v>3510.16</v>
      </c>
      <c r="I187" s="220"/>
      <c r="J187" s="216"/>
      <c r="K187" s="216"/>
      <c r="L187" s="221"/>
      <c r="M187" s="222"/>
      <c r="N187" s="223"/>
      <c r="O187" s="223"/>
      <c r="P187" s="223"/>
      <c r="Q187" s="223"/>
      <c r="R187" s="223"/>
      <c r="S187" s="223"/>
      <c r="T187" s="224"/>
      <c r="AT187" s="225" t="s">
        <v>146</v>
      </c>
      <c r="AU187" s="225" t="s">
        <v>144</v>
      </c>
      <c r="AV187" s="13" t="s">
        <v>144</v>
      </c>
      <c r="AW187" s="13" t="s">
        <v>31</v>
      </c>
      <c r="AX187" s="13" t="s">
        <v>75</v>
      </c>
      <c r="AY187" s="225" t="s">
        <v>136</v>
      </c>
    </row>
    <row r="188" spans="2:65" s="13" customFormat="1" ht="33.75">
      <c r="B188" s="215"/>
      <c r="C188" s="216"/>
      <c r="D188" s="206" t="s">
        <v>146</v>
      </c>
      <c r="E188" s="217" t="s">
        <v>1</v>
      </c>
      <c r="F188" s="218" t="s">
        <v>235</v>
      </c>
      <c r="G188" s="216"/>
      <c r="H188" s="219">
        <v>-810</v>
      </c>
      <c r="I188" s="220"/>
      <c r="J188" s="216"/>
      <c r="K188" s="216"/>
      <c r="L188" s="221"/>
      <c r="M188" s="222"/>
      <c r="N188" s="223"/>
      <c r="O188" s="223"/>
      <c r="P188" s="223"/>
      <c r="Q188" s="223"/>
      <c r="R188" s="223"/>
      <c r="S188" s="223"/>
      <c r="T188" s="224"/>
      <c r="AT188" s="225" t="s">
        <v>146</v>
      </c>
      <c r="AU188" s="225" t="s">
        <v>144</v>
      </c>
      <c r="AV188" s="13" t="s">
        <v>144</v>
      </c>
      <c r="AW188" s="13" t="s">
        <v>31</v>
      </c>
      <c r="AX188" s="13" t="s">
        <v>75</v>
      </c>
      <c r="AY188" s="225" t="s">
        <v>136</v>
      </c>
    </row>
    <row r="189" spans="2:65" s="13" customFormat="1" ht="11.25">
      <c r="B189" s="215"/>
      <c r="C189" s="216"/>
      <c r="D189" s="206" t="s">
        <v>146</v>
      </c>
      <c r="E189" s="217" t="s">
        <v>1</v>
      </c>
      <c r="F189" s="218" t="s">
        <v>236</v>
      </c>
      <c r="G189" s="216"/>
      <c r="H189" s="219">
        <v>78.36</v>
      </c>
      <c r="I189" s="220"/>
      <c r="J189" s="216"/>
      <c r="K189" s="216"/>
      <c r="L189" s="221"/>
      <c r="M189" s="222"/>
      <c r="N189" s="223"/>
      <c r="O189" s="223"/>
      <c r="P189" s="223"/>
      <c r="Q189" s="223"/>
      <c r="R189" s="223"/>
      <c r="S189" s="223"/>
      <c r="T189" s="224"/>
      <c r="AT189" s="225" t="s">
        <v>146</v>
      </c>
      <c r="AU189" s="225" t="s">
        <v>144</v>
      </c>
      <c r="AV189" s="13" t="s">
        <v>144</v>
      </c>
      <c r="AW189" s="13" t="s">
        <v>31</v>
      </c>
      <c r="AX189" s="13" t="s">
        <v>75</v>
      </c>
      <c r="AY189" s="225" t="s">
        <v>136</v>
      </c>
    </row>
    <row r="190" spans="2:65" s="13" customFormat="1" ht="11.25">
      <c r="B190" s="215"/>
      <c r="C190" s="216"/>
      <c r="D190" s="206" t="s">
        <v>146</v>
      </c>
      <c r="E190" s="217" t="s">
        <v>1</v>
      </c>
      <c r="F190" s="218" t="s">
        <v>237</v>
      </c>
      <c r="G190" s="216"/>
      <c r="H190" s="219">
        <v>-22.48</v>
      </c>
      <c r="I190" s="220"/>
      <c r="J190" s="216"/>
      <c r="K190" s="216"/>
      <c r="L190" s="221"/>
      <c r="M190" s="222"/>
      <c r="N190" s="223"/>
      <c r="O190" s="223"/>
      <c r="P190" s="223"/>
      <c r="Q190" s="223"/>
      <c r="R190" s="223"/>
      <c r="S190" s="223"/>
      <c r="T190" s="224"/>
      <c r="AT190" s="225" t="s">
        <v>146</v>
      </c>
      <c r="AU190" s="225" t="s">
        <v>144</v>
      </c>
      <c r="AV190" s="13" t="s">
        <v>144</v>
      </c>
      <c r="AW190" s="13" t="s">
        <v>31</v>
      </c>
      <c r="AX190" s="13" t="s">
        <v>75</v>
      </c>
      <c r="AY190" s="225" t="s">
        <v>136</v>
      </c>
    </row>
    <row r="191" spans="2:65" s="13" customFormat="1" ht="11.25">
      <c r="B191" s="215"/>
      <c r="C191" s="216"/>
      <c r="D191" s="206" t="s">
        <v>146</v>
      </c>
      <c r="E191" s="217" t="s">
        <v>1</v>
      </c>
      <c r="F191" s="218" t="s">
        <v>238</v>
      </c>
      <c r="G191" s="216"/>
      <c r="H191" s="219">
        <v>194.62</v>
      </c>
      <c r="I191" s="220"/>
      <c r="J191" s="216"/>
      <c r="K191" s="216"/>
      <c r="L191" s="221"/>
      <c r="M191" s="222"/>
      <c r="N191" s="223"/>
      <c r="O191" s="223"/>
      <c r="P191" s="223"/>
      <c r="Q191" s="223"/>
      <c r="R191" s="223"/>
      <c r="S191" s="223"/>
      <c r="T191" s="224"/>
      <c r="AT191" s="225" t="s">
        <v>146</v>
      </c>
      <c r="AU191" s="225" t="s">
        <v>144</v>
      </c>
      <c r="AV191" s="13" t="s">
        <v>144</v>
      </c>
      <c r="AW191" s="13" t="s">
        <v>31</v>
      </c>
      <c r="AX191" s="13" t="s">
        <v>75</v>
      </c>
      <c r="AY191" s="225" t="s">
        <v>136</v>
      </c>
    </row>
    <row r="192" spans="2:65" s="13" customFormat="1" ht="11.25">
      <c r="B192" s="215"/>
      <c r="C192" s="216"/>
      <c r="D192" s="206" t="s">
        <v>146</v>
      </c>
      <c r="E192" s="217" t="s">
        <v>1</v>
      </c>
      <c r="F192" s="218" t="s">
        <v>239</v>
      </c>
      <c r="G192" s="216"/>
      <c r="H192" s="219">
        <v>-6.48</v>
      </c>
      <c r="I192" s="220"/>
      <c r="J192" s="216"/>
      <c r="K192" s="216"/>
      <c r="L192" s="221"/>
      <c r="M192" s="222"/>
      <c r="N192" s="223"/>
      <c r="O192" s="223"/>
      <c r="P192" s="223"/>
      <c r="Q192" s="223"/>
      <c r="R192" s="223"/>
      <c r="S192" s="223"/>
      <c r="T192" s="224"/>
      <c r="AT192" s="225" t="s">
        <v>146</v>
      </c>
      <c r="AU192" s="225" t="s">
        <v>144</v>
      </c>
      <c r="AV192" s="13" t="s">
        <v>144</v>
      </c>
      <c r="AW192" s="13" t="s">
        <v>31</v>
      </c>
      <c r="AX192" s="13" t="s">
        <v>75</v>
      </c>
      <c r="AY192" s="225" t="s">
        <v>136</v>
      </c>
    </row>
    <row r="193" spans="2:65" s="14" customFormat="1" ht="11.25">
      <c r="B193" s="236"/>
      <c r="C193" s="237"/>
      <c r="D193" s="206" t="s">
        <v>146</v>
      </c>
      <c r="E193" s="238" t="s">
        <v>1</v>
      </c>
      <c r="F193" s="239" t="s">
        <v>203</v>
      </c>
      <c r="G193" s="237"/>
      <c r="H193" s="240">
        <v>2944.18</v>
      </c>
      <c r="I193" s="241"/>
      <c r="J193" s="237"/>
      <c r="K193" s="237"/>
      <c r="L193" s="242"/>
      <c r="M193" s="243"/>
      <c r="N193" s="244"/>
      <c r="O193" s="244"/>
      <c r="P193" s="244"/>
      <c r="Q193" s="244"/>
      <c r="R193" s="244"/>
      <c r="S193" s="244"/>
      <c r="T193" s="245"/>
      <c r="AT193" s="246" t="s">
        <v>146</v>
      </c>
      <c r="AU193" s="246" t="s">
        <v>144</v>
      </c>
      <c r="AV193" s="14" t="s">
        <v>137</v>
      </c>
      <c r="AW193" s="14" t="s">
        <v>31</v>
      </c>
      <c r="AX193" s="14" t="s">
        <v>83</v>
      </c>
      <c r="AY193" s="246" t="s">
        <v>136</v>
      </c>
    </row>
    <row r="194" spans="2:65" s="1" customFormat="1" ht="16.5" customHeight="1">
      <c r="B194" s="33"/>
      <c r="C194" s="226" t="s">
        <v>240</v>
      </c>
      <c r="D194" s="226" t="s">
        <v>157</v>
      </c>
      <c r="E194" s="227" t="s">
        <v>241</v>
      </c>
      <c r="F194" s="228" t="s">
        <v>242</v>
      </c>
      <c r="G194" s="229" t="s">
        <v>153</v>
      </c>
      <c r="H194" s="230">
        <v>3003.0639999999999</v>
      </c>
      <c r="I194" s="231"/>
      <c r="J194" s="232">
        <f>ROUND(I194*H194,2)</f>
        <v>0</v>
      </c>
      <c r="K194" s="228" t="s">
        <v>143</v>
      </c>
      <c r="L194" s="233"/>
      <c r="M194" s="234" t="s">
        <v>1</v>
      </c>
      <c r="N194" s="235" t="s">
        <v>41</v>
      </c>
      <c r="O194" s="65"/>
      <c r="P194" s="200">
        <f>O194*H194</f>
        <v>0</v>
      </c>
      <c r="Q194" s="200">
        <v>1.6E-2</v>
      </c>
      <c r="R194" s="200">
        <f>Q194*H194</f>
        <v>48.049023999999996</v>
      </c>
      <c r="S194" s="200">
        <v>0</v>
      </c>
      <c r="T194" s="201">
        <f>S194*H194</f>
        <v>0</v>
      </c>
      <c r="AR194" s="202" t="s">
        <v>148</v>
      </c>
      <c r="AT194" s="202" t="s">
        <v>157</v>
      </c>
      <c r="AU194" s="202" t="s">
        <v>144</v>
      </c>
      <c r="AY194" s="16" t="s">
        <v>136</v>
      </c>
      <c r="BE194" s="203">
        <f>IF(N194="základní",J194,0)</f>
        <v>0</v>
      </c>
      <c r="BF194" s="203">
        <f>IF(N194="snížená",J194,0)</f>
        <v>0</v>
      </c>
      <c r="BG194" s="203">
        <f>IF(N194="zákl. přenesená",J194,0)</f>
        <v>0</v>
      </c>
      <c r="BH194" s="203">
        <f>IF(N194="sníž. přenesená",J194,0)</f>
        <v>0</v>
      </c>
      <c r="BI194" s="203">
        <f>IF(N194="nulová",J194,0)</f>
        <v>0</v>
      </c>
      <c r="BJ194" s="16" t="s">
        <v>144</v>
      </c>
      <c r="BK194" s="203">
        <f>ROUND(I194*H194,2)</f>
        <v>0</v>
      </c>
      <c r="BL194" s="16" t="s">
        <v>137</v>
      </c>
      <c r="BM194" s="202" t="s">
        <v>243</v>
      </c>
    </row>
    <row r="195" spans="2:65" s="13" customFormat="1" ht="11.25">
      <c r="B195" s="215"/>
      <c r="C195" s="216"/>
      <c r="D195" s="206" t="s">
        <v>146</v>
      </c>
      <c r="E195" s="217" t="s">
        <v>1</v>
      </c>
      <c r="F195" s="218" t="s">
        <v>244</v>
      </c>
      <c r="G195" s="216"/>
      <c r="H195" s="219">
        <v>2944.18</v>
      </c>
      <c r="I195" s="220"/>
      <c r="J195" s="216"/>
      <c r="K195" s="216"/>
      <c r="L195" s="221"/>
      <c r="M195" s="222"/>
      <c r="N195" s="223"/>
      <c r="O195" s="223"/>
      <c r="P195" s="223"/>
      <c r="Q195" s="223"/>
      <c r="R195" s="223"/>
      <c r="S195" s="223"/>
      <c r="T195" s="224"/>
      <c r="AT195" s="225" t="s">
        <v>146</v>
      </c>
      <c r="AU195" s="225" t="s">
        <v>144</v>
      </c>
      <c r="AV195" s="13" t="s">
        <v>144</v>
      </c>
      <c r="AW195" s="13" t="s">
        <v>31</v>
      </c>
      <c r="AX195" s="13" t="s">
        <v>83</v>
      </c>
      <c r="AY195" s="225" t="s">
        <v>136</v>
      </c>
    </row>
    <row r="196" spans="2:65" s="13" customFormat="1" ht="11.25">
      <c r="B196" s="215"/>
      <c r="C196" s="216"/>
      <c r="D196" s="206" t="s">
        <v>146</v>
      </c>
      <c r="E196" s="216"/>
      <c r="F196" s="218" t="s">
        <v>245</v>
      </c>
      <c r="G196" s="216"/>
      <c r="H196" s="219">
        <v>3003.0639999999999</v>
      </c>
      <c r="I196" s="220"/>
      <c r="J196" s="216"/>
      <c r="K196" s="216"/>
      <c r="L196" s="221"/>
      <c r="M196" s="222"/>
      <c r="N196" s="223"/>
      <c r="O196" s="223"/>
      <c r="P196" s="223"/>
      <c r="Q196" s="223"/>
      <c r="R196" s="223"/>
      <c r="S196" s="223"/>
      <c r="T196" s="224"/>
      <c r="AT196" s="225" t="s">
        <v>146</v>
      </c>
      <c r="AU196" s="225" t="s">
        <v>144</v>
      </c>
      <c r="AV196" s="13" t="s">
        <v>144</v>
      </c>
      <c r="AW196" s="13" t="s">
        <v>4</v>
      </c>
      <c r="AX196" s="13" t="s">
        <v>83</v>
      </c>
      <c r="AY196" s="225" t="s">
        <v>136</v>
      </c>
    </row>
    <row r="197" spans="2:65" s="1" customFormat="1" ht="24" customHeight="1">
      <c r="B197" s="33"/>
      <c r="C197" s="191" t="s">
        <v>246</v>
      </c>
      <c r="D197" s="191" t="s">
        <v>139</v>
      </c>
      <c r="E197" s="192" t="s">
        <v>247</v>
      </c>
      <c r="F197" s="193" t="s">
        <v>248</v>
      </c>
      <c r="G197" s="194" t="s">
        <v>177</v>
      </c>
      <c r="H197" s="195">
        <v>1317</v>
      </c>
      <c r="I197" s="196"/>
      <c r="J197" s="197">
        <f>ROUND(I197*H197,2)</f>
        <v>0</v>
      </c>
      <c r="K197" s="193" t="s">
        <v>143</v>
      </c>
      <c r="L197" s="37"/>
      <c r="M197" s="198" t="s">
        <v>1</v>
      </c>
      <c r="N197" s="199" t="s">
        <v>41</v>
      </c>
      <c r="O197" s="65"/>
      <c r="P197" s="200">
        <f>O197*H197</f>
        <v>0</v>
      </c>
      <c r="Q197" s="200">
        <v>3.31E-3</v>
      </c>
      <c r="R197" s="200">
        <f>Q197*H197</f>
        <v>4.3592700000000004</v>
      </c>
      <c r="S197" s="200">
        <v>0</v>
      </c>
      <c r="T197" s="201">
        <f>S197*H197</f>
        <v>0</v>
      </c>
      <c r="AR197" s="202" t="s">
        <v>137</v>
      </c>
      <c r="AT197" s="202" t="s">
        <v>139</v>
      </c>
      <c r="AU197" s="202" t="s">
        <v>144</v>
      </c>
      <c r="AY197" s="16" t="s">
        <v>136</v>
      </c>
      <c r="BE197" s="203">
        <f>IF(N197="základní",J197,0)</f>
        <v>0</v>
      </c>
      <c r="BF197" s="203">
        <f>IF(N197="snížená",J197,0)</f>
        <v>0</v>
      </c>
      <c r="BG197" s="203">
        <f>IF(N197="zákl. přenesená",J197,0)</f>
        <v>0</v>
      </c>
      <c r="BH197" s="203">
        <f>IF(N197="sníž. přenesená",J197,0)</f>
        <v>0</v>
      </c>
      <c r="BI197" s="203">
        <f>IF(N197="nulová",J197,0)</f>
        <v>0</v>
      </c>
      <c r="BJ197" s="16" t="s">
        <v>144</v>
      </c>
      <c r="BK197" s="203">
        <f>ROUND(I197*H197,2)</f>
        <v>0</v>
      </c>
      <c r="BL197" s="16" t="s">
        <v>137</v>
      </c>
      <c r="BM197" s="202" t="s">
        <v>249</v>
      </c>
    </row>
    <row r="198" spans="2:65" s="13" customFormat="1" ht="22.5">
      <c r="B198" s="215"/>
      <c r="C198" s="216"/>
      <c r="D198" s="206" t="s">
        <v>146</v>
      </c>
      <c r="E198" s="217" t="s">
        <v>1</v>
      </c>
      <c r="F198" s="218" t="s">
        <v>200</v>
      </c>
      <c r="G198" s="216"/>
      <c r="H198" s="219">
        <v>1238.5999999999999</v>
      </c>
      <c r="I198" s="220"/>
      <c r="J198" s="216"/>
      <c r="K198" s="216"/>
      <c r="L198" s="221"/>
      <c r="M198" s="222"/>
      <c r="N198" s="223"/>
      <c r="O198" s="223"/>
      <c r="P198" s="223"/>
      <c r="Q198" s="223"/>
      <c r="R198" s="223"/>
      <c r="S198" s="223"/>
      <c r="T198" s="224"/>
      <c r="AT198" s="225" t="s">
        <v>146</v>
      </c>
      <c r="AU198" s="225" t="s">
        <v>144</v>
      </c>
      <c r="AV198" s="13" t="s">
        <v>144</v>
      </c>
      <c r="AW198" s="13" t="s">
        <v>31</v>
      </c>
      <c r="AX198" s="13" t="s">
        <v>75</v>
      </c>
      <c r="AY198" s="225" t="s">
        <v>136</v>
      </c>
    </row>
    <row r="199" spans="2:65" s="13" customFormat="1" ht="22.5">
      <c r="B199" s="215"/>
      <c r="C199" s="216"/>
      <c r="D199" s="206" t="s">
        <v>146</v>
      </c>
      <c r="E199" s="217" t="s">
        <v>1</v>
      </c>
      <c r="F199" s="218" t="s">
        <v>201</v>
      </c>
      <c r="G199" s="216"/>
      <c r="H199" s="219">
        <v>56.6</v>
      </c>
      <c r="I199" s="220"/>
      <c r="J199" s="216"/>
      <c r="K199" s="216"/>
      <c r="L199" s="221"/>
      <c r="M199" s="222"/>
      <c r="N199" s="223"/>
      <c r="O199" s="223"/>
      <c r="P199" s="223"/>
      <c r="Q199" s="223"/>
      <c r="R199" s="223"/>
      <c r="S199" s="223"/>
      <c r="T199" s="224"/>
      <c r="AT199" s="225" t="s">
        <v>146</v>
      </c>
      <c r="AU199" s="225" t="s">
        <v>144</v>
      </c>
      <c r="AV199" s="13" t="s">
        <v>144</v>
      </c>
      <c r="AW199" s="13" t="s">
        <v>31</v>
      </c>
      <c r="AX199" s="13" t="s">
        <v>75</v>
      </c>
      <c r="AY199" s="225" t="s">
        <v>136</v>
      </c>
    </row>
    <row r="200" spans="2:65" s="13" customFormat="1" ht="11.25">
      <c r="B200" s="215"/>
      <c r="C200" s="216"/>
      <c r="D200" s="206" t="s">
        <v>146</v>
      </c>
      <c r="E200" s="217" t="s">
        <v>1</v>
      </c>
      <c r="F200" s="218" t="s">
        <v>202</v>
      </c>
      <c r="G200" s="216"/>
      <c r="H200" s="219">
        <v>21.8</v>
      </c>
      <c r="I200" s="220"/>
      <c r="J200" s="216"/>
      <c r="K200" s="216"/>
      <c r="L200" s="221"/>
      <c r="M200" s="222"/>
      <c r="N200" s="223"/>
      <c r="O200" s="223"/>
      <c r="P200" s="223"/>
      <c r="Q200" s="223"/>
      <c r="R200" s="223"/>
      <c r="S200" s="223"/>
      <c r="T200" s="224"/>
      <c r="AT200" s="225" t="s">
        <v>146</v>
      </c>
      <c r="AU200" s="225" t="s">
        <v>144</v>
      </c>
      <c r="AV200" s="13" t="s">
        <v>144</v>
      </c>
      <c r="AW200" s="13" t="s">
        <v>31</v>
      </c>
      <c r="AX200" s="13" t="s">
        <v>75</v>
      </c>
      <c r="AY200" s="225" t="s">
        <v>136</v>
      </c>
    </row>
    <row r="201" spans="2:65" s="14" customFormat="1" ht="11.25">
      <c r="B201" s="236"/>
      <c r="C201" s="237"/>
      <c r="D201" s="206" t="s">
        <v>146</v>
      </c>
      <c r="E201" s="238" t="s">
        <v>1</v>
      </c>
      <c r="F201" s="239" t="s">
        <v>203</v>
      </c>
      <c r="G201" s="237"/>
      <c r="H201" s="240">
        <v>1317</v>
      </c>
      <c r="I201" s="241"/>
      <c r="J201" s="237"/>
      <c r="K201" s="237"/>
      <c r="L201" s="242"/>
      <c r="M201" s="243"/>
      <c r="N201" s="244"/>
      <c r="O201" s="244"/>
      <c r="P201" s="244"/>
      <c r="Q201" s="244"/>
      <c r="R201" s="244"/>
      <c r="S201" s="244"/>
      <c r="T201" s="245"/>
      <c r="AT201" s="246" t="s">
        <v>146</v>
      </c>
      <c r="AU201" s="246" t="s">
        <v>144</v>
      </c>
      <c r="AV201" s="14" t="s">
        <v>137</v>
      </c>
      <c r="AW201" s="14" t="s">
        <v>31</v>
      </c>
      <c r="AX201" s="14" t="s">
        <v>83</v>
      </c>
      <c r="AY201" s="246" t="s">
        <v>136</v>
      </c>
    </row>
    <row r="202" spans="2:65" s="1" customFormat="1" ht="16.5" customHeight="1">
      <c r="B202" s="33"/>
      <c r="C202" s="226" t="s">
        <v>250</v>
      </c>
      <c r="D202" s="226" t="s">
        <v>157</v>
      </c>
      <c r="E202" s="227" t="s">
        <v>251</v>
      </c>
      <c r="F202" s="228" t="s">
        <v>252</v>
      </c>
      <c r="G202" s="229" t="s">
        <v>153</v>
      </c>
      <c r="H202" s="230">
        <v>362.17500000000001</v>
      </c>
      <c r="I202" s="231"/>
      <c r="J202" s="232">
        <f>ROUND(I202*H202,2)</f>
        <v>0</v>
      </c>
      <c r="K202" s="228" t="s">
        <v>143</v>
      </c>
      <c r="L202" s="233"/>
      <c r="M202" s="234" t="s">
        <v>1</v>
      </c>
      <c r="N202" s="235" t="s">
        <v>41</v>
      </c>
      <c r="O202" s="65"/>
      <c r="P202" s="200">
        <f>O202*H202</f>
        <v>0</v>
      </c>
      <c r="Q202" s="200">
        <v>4.0000000000000001E-3</v>
      </c>
      <c r="R202" s="200">
        <f>Q202*H202</f>
        <v>1.4487000000000001</v>
      </c>
      <c r="S202" s="200">
        <v>0</v>
      </c>
      <c r="T202" s="201">
        <f>S202*H202</f>
        <v>0</v>
      </c>
      <c r="AR202" s="202" t="s">
        <v>148</v>
      </c>
      <c r="AT202" s="202" t="s">
        <v>157</v>
      </c>
      <c r="AU202" s="202" t="s">
        <v>144</v>
      </c>
      <c r="AY202" s="16" t="s">
        <v>136</v>
      </c>
      <c r="BE202" s="203">
        <f>IF(N202="základní",J202,0)</f>
        <v>0</v>
      </c>
      <c r="BF202" s="203">
        <f>IF(N202="snížená",J202,0)</f>
        <v>0</v>
      </c>
      <c r="BG202" s="203">
        <f>IF(N202="zákl. přenesená",J202,0)</f>
        <v>0</v>
      </c>
      <c r="BH202" s="203">
        <f>IF(N202="sníž. přenesená",J202,0)</f>
        <v>0</v>
      </c>
      <c r="BI202" s="203">
        <f>IF(N202="nulová",J202,0)</f>
        <v>0</v>
      </c>
      <c r="BJ202" s="16" t="s">
        <v>144</v>
      </c>
      <c r="BK202" s="203">
        <f>ROUND(I202*H202,2)</f>
        <v>0</v>
      </c>
      <c r="BL202" s="16" t="s">
        <v>137</v>
      </c>
      <c r="BM202" s="202" t="s">
        <v>253</v>
      </c>
    </row>
    <row r="203" spans="2:65" s="13" customFormat="1" ht="11.25">
      <c r="B203" s="215"/>
      <c r="C203" s="216"/>
      <c r="D203" s="206" t="s">
        <v>146</v>
      </c>
      <c r="E203" s="217" t="s">
        <v>1</v>
      </c>
      <c r="F203" s="218" t="s">
        <v>254</v>
      </c>
      <c r="G203" s="216"/>
      <c r="H203" s="219">
        <v>362.17500000000001</v>
      </c>
      <c r="I203" s="220"/>
      <c r="J203" s="216"/>
      <c r="K203" s="216"/>
      <c r="L203" s="221"/>
      <c r="M203" s="222"/>
      <c r="N203" s="223"/>
      <c r="O203" s="223"/>
      <c r="P203" s="223"/>
      <c r="Q203" s="223"/>
      <c r="R203" s="223"/>
      <c r="S203" s="223"/>
      <c r="T203" s="224"/>
      <c r="AT203" s="225" t="s">
        <v>146</v>
      </c>
      <c r="AU203" s="225" t="s">
        <v>144</v>
      </c>
      <c r="AV203" s="13" t="s">
        <v>144</v>
      </c>
      <c r="AW203" s="13" t="s">
        <v>31</v>
      </c>
      <c r="AX203" s="13" t="s">
        <v>83</v>
      </c>
      <c r="AY203" s="225" t="s">
        <v>136</v>
      </c>
    </row>
    <row r="204" spans="2:65" s="1" customFormat="1" ht="24" customHeight="1">
      <c r="B204" s="33"/>
      <c r="C204" s="191" t="s">
        <v>7</v>
      </c>
      <c r="D204" s="191" t="s">
        <v>139</v>
      </c>
      <c r="E204" s="192" t="s">
        <v>255</v>
      </c>
      <c r="F204" s="193" t="s">
        <v>256</v>
      </c>
      <c r="G204" s="194" t="s">
        <v>153</v>
      </c>
      <c r="H204" s="195">
        <v>78.959999999999994</v>
      </c>
      <c r="I204" s="196"/>
      <c r="J204" s="197">
        <f>ROUND(I204*H204,2)</f>
        <v>0</v>
      </c>
      <c r="K204" s="193" t="s">
        <v>143</v>
      </c>
      <c r="L204" s="37"/>
      <c r="M204" s="198" t="s">
        <v>1</v>
      </c>
      <c r="N204" s="199" t="s">
        <v>41</v>
      </c>
      <c r="O204" s="65"/>
      <c r="P204" s="200">
        <f>O204*H204</f>
        <v>0</v>
      </c>
      <c r="Q204" s="200">
        <v>1.2E-4</v>
      </c>
      <c r="R204" s="200">
        <f>Q204*H204</f>
        <v>9.4751999999999996E-3</v>
      </c>
      <c r="S204" s="200">
        <v>0</v>
      </c>
      <c r="T204" s="201">
        <f>S204*H204</f>
        <v>0</v>
      </c>
      <c r="AR204" s="202" t="s">
        <v>137</v>
      </c>
      <c r="AT204" s="202" t="s">
        <v>139</v>
      </c>
      <c r="AU204" s="202" t="s">
        <v>144</v>
      </c>
      <c r="AY204" s="16" t="s">
        <v>136</v>
      </c>
      <c r="BE204" s="203">
        <f>IF(N204="základní",J204,0)</f>
        <v>0</v>
      </c>
      <c r="BF204" s="203">
        <f>IF(N204="snížená",J204,0)</f>
        <v>0</v>
      </c>
      <c r="BG204" s="203">
        <f>IF(N204="zákl. přenesená",J204,0)</f>
        <v>0</v>
      </c>
      <c r="BH204" s="203">
        <f>IF(N204="sníž. přenesená",J204,0)</f>
        <v>0</v>
      </c>
      <c r="BI204" s="203">
        <f>IF(N204="nulová",J204,0)</f>
        <v>0</v>
      </c>
      <c r="BJ204" s="16" t="s">
        <v>144</v>
      </c>
      <c r="BK204" s="203">
        <f>ROUND(I204*H204,2)</f>
        <v>0</v>
      </c>
      <c r="BL204" s="16" t="s">
        <v>137</v>
      </c>
      <c r="BM204" s="202" t="s">
        <v>257</v>
      </c>
    </row>
    <row r="205" spans="2:65" s="13" customFormat="1" ht="11.25">
      <c r="B205" s="215"/>
      <c r="C205" s="216"/>
      <c r="D205" s="206" t="s">
        <v>146</v>
      </c>
      <c r="E205" s="217" t="s">
        <v>1</v>
      </c>
      <c r="F205" s="218" t="s">
        <v>258</v>
      </c>
      <c r="G205" s="216"/>
      <c r="H205" s="219">
        <v>78.959999999999994</v>
      </c>
      <c r="I205" s="220"/>
      <c r="J205" s="216"/>
      <c r="K205" s="216"/>
      <c r="L205" s="221"/>
      <c r="M205" s="222"/>
      <c r="N205" s="223"/>
      <c r="O205" s="223"/>
      <c r="P205" s="223"/>
      <c r="Q205" s="223"/>
      <c r="R205" s="223"/>
      <c r="S205" s="223"/>
      <c r="T205" s="224"/>
      <c r="AT205" s="225" t="s">
        <v>146</v>
      </c>
      <c r="AU205" s="225" t="s">
        <v>144</v>
      </c>
      <c r="AV205" s="13" t="s">
        <v>144</v>
      </c>
      <c r="AW205" s="13" t="s">
        <v>31</v>
      </c>
      <c r="AX205" s="13" t="s">
        <v>83</v>
      </c>
      <c r="AY205" s="225" t="s">
        <v>136</v>
      </c>
    </row>
    <row r="206" spans="2:65" s="1" customFormat="1" ht="24" customHeight="1">
      <c r="B206" s="33"/>
      <c r="C206" s="191" t="s">
        <v>259</v>
      </c>
      <c r="D206" s="191" t="s">
        <v>139</v>
      </c>
      <c r="E206" s="192" t="s">
        <v>260</v>
      </c>
      <c r="F206" s="193" t="s">
        <v>261</v>
      </c>
      <c r="G206" s="194" t="s">
        <v>153</v>
      </c>
      <c r="H206" s="195">
        <v>1342.3</v>
      </c>
      <c r="I206" s="196"/>
      <c r="J206" s="197">
        <f>ROUND(I206*H206,2)</f>
        <v>0</v>
      </c>
      <c r="K206" s="193" t="s">
        <v>143</v>
      </c>
      <c r="L206" s="37"/>
      <c r="M206" s="198" t="s">
        <v>1</v>
      </c>
      <c r="N206" s="199" t="s">
        <v>41</v>
      </c>
      <c r="O206" s="65"/>
      <c r="P206" s="200">
        <f>O206*H206</f>
        <v>0</v>
      </c>
      <c r="Q206" s="200">
        <v>1.6000000000000001E-4</v>
      </c>
      <c r="R206" s="200">
        <f>Q206*H206</f>
        <v>0.21476800000000001</v>
      </c>
      <c r="S206" s="200">
        <v>0</v>
      </c>
      <c r="T206" s="201">
        <f>S206*H206</f>
        <v>0</v>
      </c>
      <c r="AR206" s="202" t="s">
        <v>137</v>
      </c>
      <c r="AT206" s="202" t="s">
        <v>139</v>
      </c>
      <c r="AU206" s="202" t="s">
        <v>144</v>
      </c>
      <c r="AY206" s="16" t="s">
        <v>136</v>
      </c>
      <c r="BE206" s="203">
        <f>IF(N206="základní",J206,0)</f>
        <v>0</v>
      </c>
      <c r="BF206" s="203">
        <f>IF(N206="snížená",J206,0)</f>
        <v>0</v>
      </c>
      <c r="BG206" s="203">
        <f>IF(N206="zákl. přenesená",J206,0)</f>
        <v>0</v>
      </c>
      <c r="BH206" s="203">
        <f>IF(N206="sníž. přenesená",J206,0)</f>
        <v>0</v>
      </c>
      <c r="BI206" s="203">
        <f>IF(N206="nulová",J206,0)</f>
        <v>0</v>
      </c>
      <c r="BJ206" s="16" t="s">
        <v>144</v>
      </c>
      <c r="BK206" s="203">
        <f>ROUND(I206*H206,2)</f>
        <v>0</v>
      </c>
      <c r="BL206" s="16" t="s">
        <v>137</v>
      </c>
      <c r="BM206" s="202" t="s">
        <v>262</v>
      </c>
    </row>
    <row r="207" spans="2:65" s="13" customFormat="1" ht="11.25">
      <c r="B207" s="215"/>
      <c r="C207" s="216"/>
      <c r="D207" s="206" t="s">
        <v>146</v>
      </c>
      <c r="E207" s="217" t="s">
        <v>1</v>
      </c>
      <c r="F207" s="218" t="s">
        <v>263</v>
      </c>
      <c r="G207" s="216"/>
      <c r="H207" s="219">
        <v>1488.86</v>
      </c>
      <c r="I207" s="220"/>
      <c r="J207" s="216"/>
      <c r="K207" s="216"/>
      <c r="L207" s="221"/>
      <c r="M207" s="222"/>
      <c r="N207" s="223"/>
      <c r="O207" s="223"/>
      <c r="P207" s="223"/>
      <c r="Q207" s="223"/>
      <c r="R207" s="223"/>
      <c r="S207" s="223"/>
      <c r="T207" s="224"/>
      <c r="AT207" s="225" t="s">
        <v>146</v>
      </c>
      <c r="AU207" s="225" t="s">
        <v>144</v>
      </c>
      <c r="AV207" s="13" t="s">
        <v>144</v>
      </c>
      <c r="AW207" s="13" t="s">
        <v>31</v>
      </c>
      <c r="AX207" s="13" t="s">
        <v>75</v>
      </c>
      <c r="AY207" s="225" t="s">
        <v>136</v>
      </c>
    </row>
    <row r="208" spans="2:65" s="13" customFormat="1" ht="33.75">
      <c r="B208" s="215"/>
      <c r="C208" s="216"/>
      <c r="D208" s="206" t="s">
        <v>146</v>
      </c>
      <c r="E208" s="217" t="s">
        <v>1</v>
      </c>
      <c r="F208" s="218" t="s">
        <v>264</v>
      </c>
      <c r="G208" s="216"/>
      <c r="H208" s="219">
        <v>-334.7</v>
      </c>
      <c r="I208" s="220"/>
      <c r="J208" s="216"/>
      <c r="K208" s="216"/>
      <c r="L208" s="221"/>
      <c r="M208" s="222"/>
      <c r="N208" s="223"/>
      <c r="O208" s="223"/>
      <c r="P208" s="223"/>
      <c r="Q208" s="223"/>
      <c r="R208" s="223"/>
      <c r="S208" s="223"/>
      <c r="T208" s="224"/>
      <c r="AT208" s="225" t="s">
        <v>146</v>
      </c>
      <c r="AU208" s="225" t="s">
        <v>144</v>
      </c>
      <c r="AV208" s="13" t="s">
        <v>144</v>
      </c>
      <c r="AW208" s="13" t="s">
        <v>31</v>
      </c>
      <c r="AX208" s="13" t="s">
        <v>75</v>
      </c>
      <c r="AY208" s="225" t="s">
        <v>136</v>
      </c>
    </row>
    <row r="209" spans="2:65" s="13" customFormat="1" ht="11.25">
      <c r="B209" s="215"/>
      <c r="C209" s="216"/>
      <c r="D209" s="206" t="s">
        <v>146</v>
      </c>
      <c r="E209" s="217" t="s">
        <v>1</v>
      </c>
      <c r="F209" s="218" t="s">
        <v>238</v>
      </c>
      <c r="G209" s="216"/>
      <c r="H209" s="219">
        <v>194.62</v>
      </c>
      <c r="I209" s="220"/>
      <c r="J209" s="216"/>
      <c r="K209" s="216"/>
      <c r="L209" s="221"/>
      <c r="M209" s="222"/>
      <c r="N209" s="223"/>
      <c r="O209" s="223"/>
      <c r="P209" s="223"/>
      <c r="Q209" s="223"/>
      <c r="R209" s="223"/>
      <c r="S209" s="223"/>
      <c r="T209" s="224"/>
      <c r="AT209" s="225" t="s">
        <v>146</v>
      </c>
      <c r="AU209" s="225" t="s">
        <v>144</v>
      </c>
      <c r="AV209" s="13" t="s">
        <v>144</v>
      </c>
      <c r="AW209" s="13" t="s">
        <v>31</v>
      </c>
      <c r="AX209" s="13" t="s">
        <v>75</v>
      </c>
      <c r="AY209" s="225" t="s">
        <v>136</v>
      </c>
    </row>
    <row r="210" spans="2:65" s="13" customFormat="1" ht="11.25">
      <c r="B210" s="215"/>
      <c r="C210" s="216"/>
      <c r="D210" s="206" t="s">
        <v>146</v>
      </c>
      <c r="E210" s="217" t="s">
        <v>1</v>
      </c>
      <c r="F210" s="218" t="s">
        <v>239</v>
      </c>
      <c r="G210" s="216"/>
      <c r="H210" s="219">
        <v>-6.48</v>
      </c>
      <c r="I210" s="220"/>
      <c r="J210" s="216"/>
      <c r="K210" s="216"/>
      <c r="L210" s="221"/>
      <c r="M210" s="222"/>
      <c r="N210" s="223"/>
      <c r="O210" s="223"/>
      <c r="P210" s="223"/>
      <c r="Q210" s="223"/>
      <c r="R210" s="223"/>
      <c r="S210" s="223"/>
      <c r="T210" s="224"/>
      <c r="AT210" s="225" t="s">
        <v>146</v>
      </c>
      <c r="AU210" s="225" t="s">
        <v>144</v>
      </c>
      <c r="AV210" s="13" t="s">
        <v>144</v>
      </c>
      <c r="AW210" s="13" t="s">
        <v>31</v>
      </c>
      <c r="AX210" s="13" t="s">
        <v>75</v>
      </c>
      <c r="AY210" s="225" t="s">
        <v>136</v>
      </c>
    </row>
    <row r="211" spans="2:65" s="14" customFormat="1" ht="11.25">
      <c r="B211" s="236"/>
      <c r="C211" s="237"/>
      <c r="D211" s="206" t="s">
        <v>146</v>
      </c>
      <c r="E211" s="238" t="s">
        <v>1</v>
      </c>
      <c r="F211" s="239" t="s">
        <v>203</v>
      </c>
      <c r="G211" s="237"/>
      <c r="H211" s="240">
        <v>1342.3</v>
      </c>
      <c r="I211" s="241"/>
      <c r="J211" s="237"/>
      <c r="K211" s="237"/>
      <c r="L211" s="242"/>
      <c r="M211" s="243"/>
      <c r="N211" s="244"/>
      <c r="O211" s="244"/>
      <c r="P211" s="244"/>
      <c r="Q211" s="244"/>
      <c r="R211" s="244"/>
      <c r="S211" s="244"/>
      <c r="T211" s="245"/>
      <c r="AT211" s="246" t="s">
        <v>146</v>
      </c>
      <c r="AU211" s="246" t="s">
        <v>144</v>
      </c>
      <c r="AV211" s="14" t="s">
        <v>137</v>
      </c>
      <c r="AW211" s="14" t="s">
        <v>31</v>
      </c>
      <c r="AX211" s="14" t="s">
        <v>83</v>
      </c>
      <c r="AY211" s="246" t="s">
        <v>136</v>
      </c>
    </row>
    <row r="212" spans="2:65" s="1" customFormat="1" ht="24" customHeight="1">
      <c r="B212" s="33"/>
      <c r="C212" s="191" t="s">
        <v>265</v>
      </c>
      <c r="D212" s="191" t="s">
        <v>139</v>
      </c>
      <c r="E212" s="192" t="s">
        <v>266</v>
      </c>
      <c r="F212" s="193" t="s">
        <v>267</v>
      </c>
      <c r="G212" s="194" t="s">
        <v>153</v>
      </c>
      <c r="H212" s="195">
        <v>3133.6840000000002</v>
      </c>
      <c r="I212" s="196"/>
      <c r="J212" s="197">
        <f>ROUND(I212*H212,2)</f>
        <v>0</v>
      </c>
      <c r="K212" s="193" t="s">
        <v>143</v>
      </c>
      <c r="L212" s="37"/>
      <c r="M212" s="198" t="s">
        <v>1</v>
      </c>
      <c r="N212" s="199" t="s">
        <v>41</v>
      </c>
      <c r="O212" s="65"/>
      <c r="P212" s="200">
        <f>O212*H212</f>
        <v>0</v>
      </c>
      <c r="Q212" s="200">
        <v>6.0000000000000002E-5</v>
      </c>
      <c r="R212" s="200">
        <f>Q212*H212</f>
        <v>0.18802104000000003</v>
      </c>
      <c r="S212" s="200">
        <v>0</v>
      </c>
      <c r="T212" s="201">
        <f>S212*H212</f>
        <v>0</v>
      </c>
      <c r="AR212" s="202" t="s">
        <v>137</v>
      </c>
      <c r="AT212" s="202" t="s">
        <v>139</v>
      </c>
      <c r="AU212" s="202" t="s">
        <v>144</v>
      </c>
      <c r="AY212" s="16" t="s">
        <v>136</v>
      </c>
      <c r="BE212" s="203">
        <f>IF(N212="základní",J212,0)</f>
        <v>0</v>
      </c>
      <c r="BF212" s="203">
        <f>IF(N212="snížená",J212,0)</f>
        <v>0</v>
      </c>
      <c r="BG212" s="203">
        <f>IF(N212="zákl. přenesená",J212,0)</f>
        <v>0</v>
      </c>
      <c r="BH212" s="203">
        <f>IF(N212="sníž. přenesená",J212,0)</f>
        <v>0</v>
      </c>
      <c r="BI212" s="203">
        <f>IF(N212="nulová",J212,0)</f>
        <v>0</v>
      </c>
      <c r="BJ212" s="16" t="s">
        <v>144</v>
      </c>
      <c r="BK212" s="203">
        <f>ROUND(I212*H212,2)</f>
        <v>0</v>
      </c>
      <c r="BL212" s="16" t="s">
        <v>137</v>
      </c>
      <c r="BM212" s="202" t="s">
        <v>268</v>
      </c>
    </row>
    <row r="213" spans="2:65" s="13" customFormat="1" ht="11.25">
      <c r="B213" s="215"/>
      <c r="C213" s="216"/>
      <c r="D213" s="206" t="s">
        <v>146</v>
      </c>
      <c r="E213" s="217" t="s">
        <v>1</v>
      </c>
      <c r="F213" s="218" t="s">
        <v>269</v>
      </c>
      <c r="G213" s="216"/>
      <c r="H213" s="219">
        <v>3133.6840000000002</v>
      </c>
      <c r="I213" s="220"/>
      <c r="J213" s="216"/>
      <c r="K213" s="216"/>
      <c r="L213" s="221"/>
      <c r="M213" s="222"/>
      <c r="N213" s="223"/>
      <c r="O213" s="223"/>
      <c r="P213" s="223"/>
      <c r="Q213" s="223"/>
      <c r="R213" s="223"/>
      <c r="S213" s="223"/>
      <c r="T213" s="224"/>
      <c r="AT213" s="225" t="s">
        <v>146</v>
      </c>
      <c r="AU213" s="225" t="s">
        <v>144</v>
      </c>
      <c r="AV213" s="13" t="s">
        <v>144</v>
      </c>
      <c r="AW213" s="13" t="s">
        <v>31</v>
      </c>
      <c r="AX213" s="13" t="s">
        <v>83</v>
      </c>
      <c r="AY213" s="225" t="s">
        <v>136</v>
      </c>
    </row>
    <row r="214" spans="2:65" s="1" customFormat="1" ht="16.5" customHeight="1">
      <c r="B214" s="33"/>
      <c r="C214" s="191" t="s">
        <v>270</v>
      </c>
      <c r="D214" s="191" t="s">
        <v>139</v>
      </c>
      <c r="E214" s="192" t="s">
        <v>271</v>
      </c>
      <c r="F214" s="193" t="s">
        <v>272</v>
      </c>
      <c r="G214" s="194" t="s">
        <v>177</v>
      </c>
      <c r="H214" s="195">
        <v>97.74</v>
      </c>
      <c r="I214" s="196"/>
      <c r="J214" s="197">
        <f>ROUND(I214*H214,2)</f>
        <v>0</v>
      </c>
      <c r="K214" s="193" t="s">
        <v>143</v>
      </c>
      <c r="L214" s="37"/>
      <c r="M214" s="198" t="s">
        <v>1</v>
      </c>
      <c r="N214" s="199" t="s">
        <v>41</v>
      </c>
      <c r="O214" s="65"/>
      <c r="P214" s="200">
        <f>O214*H214</f>
        <v>0</v>
      </c>
      <c r="Q214" s="200">
        <v>6.0000000000000002E-5</v>
      </c>
      <c r="R214" s="200">
        <f>Q214*H214</f>
        <v>5.8643999999999996E-3</v>
      </c>
      <c r="S214" s="200">
        <v>0</v>
      </c>
      <c r="T214" s="201">
        <f>S214*H214</f>
        <v>0</v>
      </c>
      <c r="AR214" s="202" t="s">
        <v>137</v>
      </c>
      <c r="AT214" s="202" t="s">
        <v>139</v>
      </c>
      <c r="AU214" s="202" t="s">
        <v>144</v>
      </c>
      <c r="AY214" s="16" t="s">
        <v>136</v>
      </c>
      <c r="BE214" s="203">
        <f>IF(N214="základní",J214,0)</f>
        <v>0</v>
      </c>
      <c r="BF214" s="203">
        <f>IF(N214="snížená",J214,0)</f>
        <v>0</v>
      </c>
      <c r="BG214" s="203">
        <f>IF(N214="zákl. přenesená",J214,0)</f>
        <v>0</v>
      </c>
      <c r="BH214" s="203">
        <f>IF(N214="sníž. přenesená",J214,0)</f>
        <v>0</v>
      </c>
      <c r="BI214" s="203">
        <f>IF(N214="nulová",J214,0)</f>
        <v>0</v>
      </c>
      <c r="BJ214" s="16" t="s">
        <v>144</v>
      </c>
      <c r="BK214" s="203">
        <f>ROUND(I214*H214,2)</f>
        <v>0</v>
      </c>
      <c r="BL214" s="16" t="s">
        <v>137</v>
      </c>
      <c r="BM214" s="202" t="s">
        <v>273</v>
      </c>
    </row>
    <row r="215" spans="2:65" s="13" customFormat="1" ht="11.25">
      <c r="B215" s="215"/>
      <c r="C215" s="216"/>
      <c r="D215" s="206" t="s">
        <v>146</v>
      </c>
      <c r="E215" s="217" t="s">
        <v>1</v>
      </c>
      <c r="F215" s="218" t="s">
        <v>274</v>
      </c>
      <c r="G215" s="216"/>
      <c r="H215" s="219">
        <v>97.74</v>
      </c>
      <c r="I215" s="220"/>
      <c r="J215" s="216"/>
      <c r="K215" s="216"/>
      <c r="L215" s="221"/>
      <c r="M215" s="222"/>
      <c r="N215" s="223"/>
      <c r="O215" s="223"/>
      <c r="P215" s="223"/>
      <c r="Q215" s="223"/>
      <c r="R215" s="223"/>
      <c r="S215" s="223"/>
      <c r="T215" s="224"/>
      <c r="AT215" s="225" t="s">
        <v>146</v>
      </c>
      <c r="AU215" s="225" t="s">
        <v>144</v>
      </c>
      <c r="AV215" s="13" t="s">
        <v>144</v>
      </c>
      <c r="AW215" s="13" t="s">
        <v>31</v>
      </c>
      <c r="AX215" s="13" t="s">
        <v>83</v>
      </c>
      <c r="AY215" s="225" t="s">
        <v>136</v>
      </c>
    </row>
    <row r="216" spans="2:65" s="1" customFormat="1" ht="24" customHeight="1">
      <c r="B216" s="33"/>
      <c r="C216" s="226" t="s">
        <v>275</v>
      </c>
      <c r="D216" s="226" t="s">
        <v>157</v>
      </c>
      <c r="E216" s="227" t="s">
        <v>276</v>
      </c>
      <c r="F216" s="228" t="s">
        <v>277</v>
      </c>
      <c r="G216" s="229" t="s">
        <v>177</v>
      </c>
      <c r="H216" s="230">
        <v>86.834999999999994</v>
      </c>
      <c r="I216" s="231"/>
      <c r="J216" s="232">
        <f>ROUND(I216*H216,2)</f>
        <v>0</v>
      </c>
      <c r="K216" s="228" t="s">
        <v>143</v>
      </c>
      <c r="L216" s="233"/>
      <c r="M216" s="234" t="s">
        <v>1</v>
      </c>
      <c r="N216" s="235" t="s">
        <v>41</v>
      </c>
      <c r="O216" s="65"/>
      <c r="P216" s="200">
        <f>O216*H216</f>
        <v>0</v>
      </c>
      <c r="Q216" s="200">
        <v>5.9999999999999995E-4</v>
      </c>
      <c r="R216" s="200">
        <f>Q216*H216</f>
        <v>5.2100999999999995E-2</v>
      </c>
      <c r="S216" s="200">
        <v>0</v>
      </c>
      <c r="T216" s="201">
        <f>S216*H216</f>
        <v>0</v>
      </c>
      <c r="AR216" s="202" t="s">
        <v>148</v>
      </c>
      <c r="AT216" s="202" t="s">
        <v>157</v>
      </c>
      <c r="AU216" s="202" t="s">
        <v>144</v>
      </c>
      <c r="AY216" s="16" t="s">
        <v>136</v>
      </c>
      <c r="BE216" s="203">
        <f>IF(N216="základní",J216,0)</f>
        <v>0</v>
      </c>
      <c r="BF216" s="203">
        <f>IF(N216="snížená",J216,0)</f>
        <v>0</v>
      </c>
      <c r="BG216" s="203">
        <f>IF(N216="zákl. přenesená",J216,0)</f>
        <v>0</v>
      </c>
      <c r="BH216" s="203">
        <f>IF(N216="sníž. přenesená",J216,0)</f>
        <v>0</v>
      </c>
      <c r="BI216" s="203">
        <f>IF(N216="nulová",J216,0)</f>
        <v>0</v>
      </c>
      <c r="BJ216" s="16" t="s">
        <v>144</v>
      </c>
      <c r="BK216" s="203">
        <f>ROUND(I216*H216,2)</f>
        <v>0</v>
      </c>
      <c r="BL216" s="16" t="s">
        <v>137</v>
      </c>
      <c r="BM216" s="202" t="s">
        <v>278</v>
      </c>
    </row>
    <row r="217" spans="2:65" s="13" customFormat="1" ht="11.25">
      <c r="B217" s="215"/>
      <c r="C217" s="216"/>
      <c r="D217" s="206" t="s">
        <v>146</v>
      </c>
      <c r="E217" s="217" t="s">
        <v>1</v>
      </c>
      <c r="F217" s="218" t="s">
        <v>279</v>
      </c>
      <c r="G217" s="216"/>
      <c r="H217" s="219">
        <v>82.7</v>
      </c>
      <c r="I217" s="220"/>
      <c r="J217" s="216"/>
      <c r="K217" s="216"/>
      <c r="L217" s="221"/>
      <c r="M217" s="222"/>
      <c r="N217" s="223"/>
      <c r="O217" s="223"/>
      <c r="P217" s="223"/>
      <c r="Q217" s="223"/>
      <c r="R217" s="223"/>
      <c r="S217" s="223"/>
      <c r="T217" s="224"/>
      <c r="AT217" s="225" t="s">
        <v>146</v>
      </c>
      <c r="AU217" s="225" t="s">
        <v>144</v>
      </c>
      <c r="AV217" s="13" t="s">
        <v>144</v>
      </c>
      <c r="AW217" s="13" t="s">
        <v>31</v>
      </c>
      <c r="AX217" s="13" t="s">
        <v>83</v>
      </c>
      <c r="AY217" s="225" t="s">
        <v>136</v>
      </c>
    </row>
    <row r="218" spans="2:65" s="13" customFormat="1" ht="11.25">
      <c r="B218" s="215"/>
      <c r="C218" s="216"/>
      <c r="D218" s="206" t="s">
        <v>146</v>
      </c>
      <c r="E218" s="216"/>
      <c r="F218" s="218" t="s">
        <v>280</v>
      </c>
      <c r="G218" s="216"/>
      <c r="H218" s="219">
        <v>86.834999999999994</v>
      </c>
      <c r="I218" s="220"/>
      <c r="J218" s="216"/>
      <c r="K218" s="216"/>
      <c r="L218" s="221"/>
      <c r="M218" s="222"/>
      <c r="N218" s="223"/>
      <c r="O218" s="223"/>
      <c r="P218" s="223"/>
      <c r="Q218" s="223"/>
      <c r="R218" s="223"/>
      <c r="S218" s="223"/>
      <c r="T218" s="224"/>
      <c r="AT218" s="225" t="s">
        <v>146</v>
      </c>
      <c r="AU218" s="225" t="s">
        <v>144</v>
      </c>
      <c r="AV218" s="13" t="s">
        <v>144</v>
      </c>
      <c r="AW218" s="13" t="s">
        <v>4</v>
      </c>
      <c r="AX218" s="13" t="s">
        <v>83</v>
      </c>
      <c r="AY218" s="225" t="s">
        <v>136</v>
      </c>
    </row>
    <row r="219" spans="2:65" s="1" customFormat="1" ht="24" customHeight="1">
      <c r="B219" s="33"/>
      <c r="C219" s="226" t="s">
        <v>281</v>
      </c>
      <c r="D219" s="226" t="s">
        <v>157</v>
      </c>
      <c r="E219" s="227" t="s">
        <v>282</v>
      </c>
      <c r="F219" s="228" t="s">
        <v>283</v>
      </c>
      <c r="G219" s="229" t="s">
        <v>177</v>
      </c>
      <c r="H219" s="230">
        <v>15.340999999999999</v>
      </c>
      <c r="I219" s="231"/>
      <c r="J219" s="232">
        <f>ROUND(I219*H219,2)</f>
        <v>0</v>
      </c>
      <c r="K219" s="228" t="s">
        <v>143</v>
      </c>
      <c r="L219" s="233"/>
      <c r="M219" s="234" t="s">
        <v>1</v>
      </c>
      <c r="N219" s="235" t="s">
        <v>41</v>
      </c>
      <c r="O219" s="65"/>
      <c r="P219" s="200">
        <f>O219*H219</f>
        <v>0</v>
      </c>
      <c r="Q219" s="200">
        <v>3.2000000000000003E-4</v>
      </c>
      <c r="R219" s="200">
        <f>Q219*H219</f>
        <v>4.9091200000000003E-3</v>
      </c>
      <c r="S219" s="200">
        <v>0</v>
      </c>
      <c r="T219" s="201">
        <f>S219*H219</f>
        <v>0</v>
      </c>
      <c r="AR219" s="202" t="s">
        <v>148</v>
      </c>
      <c r="AT219" s="202" t="s">
        <v>157</v>
      </c>
      <c r="AU219" s="202" t="s">
        <v>144</v>
      </c>
      <c r="AY219" s="16" t="s">
        <v>136</v>
      </c>
      <c r="BE219" s="203">
        <f>IF(N219="základní",J219,0)</f>
        <v>0</v>
      </c>
      <c r="BF219" s="203">
        <f>IF(N219="snížená",J219,0)</f>
        <v>0</v>
      </c>
      <c r="BG219" s="203">
        <f>IF(N219="zákl. přenesená",J219,0)</f>
        <v>0</v>
      </c>
      <c r="BH219" s="203">
        <f>IF(N219="sníž. přenesená",J219,0)</f>
        <v>0</v>
      </c>
      <c r="BI219" s="203">
        <f>IF(N219="nulová",J219,0)</f>
        <v>0</v>
      </c>
      <c r="BJ219" s="16" t="s">
        <v>144</v>
      </c>
      <c r="BK219" s="203">
        <f>ROUND(I219*H219,2)</f>
        <v>0</v>
      </c>
      <c r="BL219" s="16" t="s">
        <v>137</v>
      </c>
      <c r="BM219" s="202" t="s">
        <v>284</v>
      </c>
    </row>
    <row r="220" spans="2:65" s="13" customFormat="1" ht="11.25">
      <c r="B220" s="215"/>
      <c r="C220" s="216"/>
      <c r="D220" s="206" t="s">
        <v>146</v>
      </c>
      <c r="E220" s="217" t="s">
        <v>1</v>
      </c>
      <c r="F220" s="218" t="s">
        <v>285</v>
      </c>
      <c r="G220" s="216"/>
      <c r="H220" s="219">
        <v>15.04</v>
      </c>
      <c r="I220" s="220"/>
      <c r="J220" s="216"/>
      <c r="K220" s="216"/>
      <c r="L220" s="221"/>
      <c r="M220" s="222"/>
      <c r="N220" s="223"/>
      <c r="O220" s="223"/>
      <c r="P220" s="223"/>
      <c r="Q220" s="223"/>
      <c r="R220" s="223"/>
      <c r="S220" s="223"/>
      <c r="T220" s="224"/>
      <c r="AT220" s="225" t="s">
        <v>146</v>
      </c>
      <c r="AU220" s="225" t="s">
        <v>144</v>
      </c>
      <c r="AV220" s="13" t="s">
        <v>144</v>
      </c>
      <c r="AW220" s="13" t="s">
        <v>31</v>
      </c>
      <c r="AX220" s="13" t="s">
        <v>83</v>
      </c>
      <c r="AY220" s="225" t="s">
        <v>136</v>
      </c>
    </row>
    <row r="221" spans="2:65" s="13" customFormat="1" ht="11.25">
      <c r="B221" s="215"/>
      <c r="C221" s="216"/>
      <c r="D221" s="206" t="s">
        <v>146</v>
      </c>
      <c r="E221" s="216"/>
      <c r="F221" s="218" t="s">
        <v>286</v>
      </c>
      <c r="G221" s="216"/>
      <c r="H221" s="219">
        <v>15.340999999999999</v>
      </c>
      <c r="I221" s="220"/>
      <c r="J221" s="216"/>
      <c r="K221" s="216"/>
      <c r="L221" s="221"/>
      <c r="M221" s="222"/>
      <c r="N221" s="223"/>
      <c r="O221" s="223"/>
      <c r="P221" s="223"/>
      <c r="Q221" s="223"/>
      <c r="R221" s="223"/>
      <c r="S221" s="223"/>
      <c r="T221" s="224"/>
      <c r="AT221" s="225" t="s">
        <v>146</v>
      </c>
      <c r="AU221" s="225" t="s">
        <v>144</v>
      </c>
      <c r="AV221" s="13" t="s">
        <v>144</v>
      </c>
      <c r="AW221" s="13" t="s">
        <v>4</v>
      </c>
      <c r="AX221" s="13" t="s">
        <v>83</v>
      </c>
      <c r="AY221" s="225" t="s">
        <v>136</v>
      </c>
    </row>
    <row r="222" spans="2:65" s="1" customFormat="1" ht="16.5" customHeight="1">
      <c r="B222" s="33"/>
      <c r="C222" s="191" t="s">
        <v>287</v>
      </c>
      <c r="D222" s="191" t="s">
        <v>139</v>
      </c>
      <c r="E222" s="192" t="s">
        <v>288</v>
      </c>
      <c r="F222" s="193" t="s">
        <v>289</v>
      </c>
      <c r="G222" s="194" t="s">
        <v>177</v>
      </c>
      <c r="H222" s="195">
        <v>483.4</v>
      </c>
      <c r="I222" s="196"/>
      <c r="J222" s="197">
        <f>ROUND(I222*H222,2)</f>
        <v>0</v>
      </c>
      <c r="K222" s="193" t="s">
        <v>143</v>
      </c>
      <c r="L222" s="37"/>
      <c r="M222" s="198" t="s">
        <v>1</v>
      </c>
      <c r="N222" s="199" t="s">
        <v>41</v>
      </c>
      <c r="O222" s="65"/>
      <c r="P222" s="200">
        <f>O222*H222</f>
        <v>0</v>
      </c>
      <c r="Q222" s="200">
        <v>2.5000000000000001E-4</v>
      </c>
      <c r="R222" s="200">
        <f>Q222*H222</f>
        <v>0.12085</v>
      </c>
      <c r="S222" s="200">
        <v>0</v>
      </c>
      <c r="T222" s="201">
        <f>S222*H222</f>
        <v>0</v>
      </c>
      <c r="AR222" s="202" t="s">
        <v>137</v>
      </c>
      <c r="AT222" s="202" t="s">
        <v>139</v>
      </c>
      <c r="AU222" s="202" t="s">
        <v>144</v>
      </c>
      <c r="AY222" s="16" t="s">
        <v>136</v>
      </c>
      <c r="BE222" s="203">
        <f>IF(N222="základní",J222,0)</f>
        <v>0</v>
      </c>
      <c r="BF222" s="203">
        <f>IF(N222="snížená",J222,0)</f>
        <v>0</v>
      </c>
      <c r="BG222" s="203">
        <f>IF(N222="zákl. přenesená",J222,0)</f>
        <v>0</v>
      </c>
      <c r="BH222" s="203">
        <f>IF(N222="sníž. přenesená",J222,0)</f>
        <v>0</v>
      </c>
      <c r="BI222" s="203">
        <f>IF(N222="nulová",J222,0)</f>
        <v>0</v>
      </c>
      <c r="BJ222" s="16" t="s">
        <v>144</v>
      </c>
      <c r="BK222" s="203">
        <f>ROUND(I222*H222,2)</f>
        <v>0</v>
      </c>
      <c r="BL222" s="16" t="s">
        <v>137</v>
      </c>
      <c r="BM222" s="202" t="s">
        <v>290</v>
      </c>
    </row>
    <row r="223" spans="2:65" s="12" customFormat="1" ht="11.25">
      <c r="B223" s="204"/>
      <c r="C223" s="205"/>
      <c r="D223" s="206" t="s">
        <v>146</v>
      </c>
      <c r="E223" s="207" t="s">
        <v>1</v>
      </c>
      <c r="F223" s="208" t="s">
        <v>291</v>
      </c>
      <c r="G223" s="205"/>
      <c r="H223" s="207" t="s">
        <v>1</v>
      </c>
      <c r="I223" s="209"/>
      <c r="J223" s="205"/>
      <c r="K223" s="205"/>
      <c r="L223" s="210"/>
      <c r="M223" s="211"/>
      <c r="N223" s="212"/>
      <c r="O223" s="212"/>
      <c r="P223" s="212"/>
      <c r="Q223" s="212"/>
      <c r="R223" s="212"/>
      <c r="S223" s="212"/>
      <c r="T223" s="213"/>
      <c r="AT223" s="214" t="s">
        <v>146</v>
      </c>
      <c r="AU223" s="214" t="s">
        <v>144</v>
      </c>
      <c r="AV223" s="12" t="s">
        <v>83</v>
      </c>
      <c r="AW223" s="12" t="s">
        <v>31</v>
      </c>
      <c r="AX223" s="12" t="s">
        <v>75</v>
      </c>
      <c r="AY223" s="214" t="s">
        <v>136</v>
      </c>
    </row>
    <row r="224" spans="2:65" s="13" customFormat="1" ht="22.5">
      <c r="B224" s="215"/>
      <c r="C224" s="216"/>
      <c r="D224" s="206" t="s">
        <v>146</v>
      </c>
      <c r="E224" s="217" t="s">
        <v>1</v>
      </c>
      <c r="F224" s="218" t="s">
        <v>292</v>
      </c>
      <c r="G224" s="216"/>
      <c r="H224" s="219">
        <v>483.4</v>
      </c>
      <c r="I224" s="220"/>
      <c r="J224" s="216"/>
      <c r="K224" s="216"/>
      <c r="L224" s="221"/>
      <c r="M224" s="222"/>
      <c r="N224" s="223"/>
      <c r="O224" s="223"/>
      <c r="P224" s="223"/>
      <c r="Q224" s="223"/>
      <c r="R224" s="223"/>
      <c r="S224" s="223"/>
      <c r="T224" s="224"/>
      <c r="AT224" s="225" t="s">
        <v>146</v>
      </c>
      <c r="AU224" s="225" t="s">
        <v>144</v>
      </c>
      <c r="AV224" s="13" t="s">
        <v>144</v>
      </c>
      <c r="AW224" s="13" t="s">
        <v>31</v>
      </c>
      <c r="AX224" s="13" t="s">
        <v>83</v>
      </c>
      <c r="AY224" s="225" t="s">
        <v>136</v>
      </c>
    </row>
    <row r="225" spans="2:65" s="1" customFormat="1" ht="16.5" customHeight="1">
      <c r="B225" s="33"/>
      <c r="C225" s="226" t="s">
        <v>293</v>
      </c>
      <c r="D225" s="226" t="s">
        <v>157</v>
      </c>
      <c r="E225" s="227" t="s">
        <v>294</v>
      </c>
      <c r="F225" s="228" t="s">
        <v>295</v>
      </c>
      <c r="G225" s="229" t="s">
        <v>177</v>
      </c>
      <c r="H225" s="230">
        <v>507.57</v>
      </c>
      <c r="I225" s="231"/>
      <c r="J225" s="232">
        <f>ROUND(I225*H225,2)</f>
        <v>0</v>
      </c>
      <c r="K225" s="228" t="s">
        <v>143</v>
      </c>
      <c r="L225" s="233"/>
      <c r="M225" s="234" t="s">
        <v>1</v>
      </c>
      <c r="N225" s="235" t="s">
        <v>41</v>
      </c>
      <c r="O225" s="65"/>
      <c r="P225" s="200">
        <f>O225*H225</f>
        <v>0</v>
      </c>
      <c r="Q225" s="200">
        <v>2.0000000000000001E-4</v>
      </c>
      <c r="R225" s="200">
        <f>Q225*H225</f>
        <v>0.10151400000000001</v>
      </c>
      <c r="S225" s="200">
        <v>0</v>
      </c>
      <c r="T225" s="201">
        <f>S225*H225</f>
        <v>0</v>
      </c>
      <c r="AR225" s="202" t="s">
        <v>148</v>
      </c>
      <c r="AT225" s="202" t="s">
        <v>157</v>
      </c>
      <c r="AU225" s="202" t="s">
        <v>144</v>
      </c>
      <c r="AY225" s="16" t="s">
        <v>136</v>
      </c>
      <c r="BE225" s="203">
        <f>IF(N225="základní",J225,0)</f>
        <v>0</v>
      </c>
      <c r="BF225" s="203">
        <f>IF(N225="snížená",J225,0)</f>
        <v>0</v>
      </c>
      <c r="BG225" s="203">
        <f>IF(N225="zákl. přenesená",J225,0)</f>
        <v>0</v>
      </c>
      <c r="BH225" s="203">
        <f>IF(N225="sníž. přenesená",J225,0)</f>
        <v>0</v>
      </c>
      <c r="BI225" s="203">
        <f>IF(N225="nulová",J225,0)</f>
        <v>0</v>
      </c>
      <c r="BJ225" s="16" t="s">
        <v>144</v>
      </c>
      <c r="BK225" s="203">
        <f>ROUND(I225*H225,2)</f>
        <v>0</v>
      </c>
      <c r="BL225" s="16" t="s">
        <v>137</v>
      </c>
      <c r="BM225" s="202" t="s">
        <v>296</v>
      </c>
    </row>
    <row r="226" spans="2:65" s="13" customFormat="1" ht="11.25">
      <c r="B226" s="215"/>
      <c r="C226" s="216"/>
      <c r="D226" s="206" t="s">
        <v>146</v>
      </c>
      <c r="E226" s="217" t="s">
        <v>1</v>
      </c>
      <c r="F226" s="218" t="s">
        <v>297</v>
      </c>
      <c r="G226" s="216"/>
      <c r="H226" s="219">
        <v>483.4</v>
      </c>
      <c r="I226" s="220"/>
      <c r="J226" s="216"/>
      <c r="K226" s="216"/>
      <c r="L226" s="221"/>
      <c r="M226" s="222"/>
      <c r="N226" s="223"/>
      <c r="O226" s="223"/>
      <c r="P226" s="223"/>
      <c r="Q226" s="223"/>
      <c r="R226" s="223"/>
      <c r="S226" s="223"/>
      <c r="T226" s="224"/>
      <c r="AT226" s="225" t="s">
        <v>146</v>
      </c>
      <c r="AU226" s="225" t="s">
        <v>144</v>
      </c>
      <c r="AV226" s="13" t="s">
        <v>144</v>
      </c>
      <c r="AW226" s="13" t="s">
        <v>31</v>
      </c>
      <c r="AX226" s="13" t="s">
        <v>83</v>
      </c>
      <c r="AY226" s="225" t="s">
        <v>136</v>
      </c>
    </row>
    <row r="227" spans="2:65" s="13" customFormat="1" ht="11.25">
      <c r="B227" s="215"/>
      <c r="C227" s="216"/>
      <c r="D227" s="206" t="s">
        <v>146</v>
      </c>
      <c r="E227" s="216"/>
      <c r="F227" s="218" t="s">
        <v>298</v>
      </c>
      <c r="G227" s="216"/>
      <c r="H227" s="219">
        <v>507.57</v>
      </c>
      <c r="I227" s="220"/>
      <c r="J227" s="216"/>
      <c r="K227" s="216"/>
      <c r="L227" s="221"/>
      <c r="M227" s="222"/>
      <c r="N227" s="223"/>
      <c r="O227" s="223"/>
      <c r="P227" s="223"/>
      <c r="Q227" s="223"/>
      <c r="R227" s="223"/>
      <c r="S227" s="223"/>
      <c r="T227" s="224"/>
      <c r="AT227" s="225" t="s">
        <v>146</v>
      </c>
      <c r="AU227" s="225" t="s">
        <v>144</v>
      </c>
      <c r="AV227" s="13" t="s">
        <v>144</v>
      </c>
      <c r="AW227" s="13" t="s">
        <v>4</v>
      </c>
      <c r="AX227" s="13" t="s">
        <v>83</v>
      </c>
      <c r="AY227" s="225" t="s">
        <v>136</v>
      </c>
    </row>
    <row r="228" spans="2:65" s="1" customFormat="1" ht="36" customHeight="1">
      <c r="B228" s="33"/>
      <c r="C228" s="191" t="s">
        <v>299</v>
      </c>
      <c r="D228" s="191" t="s">
        <v>139</v>
      </c>
      <c r="E228" s="192" t="s">
        <v>300</v>
      </c>
      <c r="F228" s="193" t="s">
        <v>301</v>
      </c>
      <c r="G228" s="194" t="s">
        <v>153</v>
      </c>
      <c r="H228" s="195">
        <v>55.26</v>
      </c>
      <c r="I228" s="196"/>
      <c r="J228" s="197">
        <f>ROUND(I228*H228,2)</f>
        <v>0</v>
      </c>
      <c r="K228" s="193" t="s">
        <v>1</v>
      </c>
      <c r="L228" s="37"/>
      <c r="M228" s="198" t="s">
        <v>1</v>
      </c>
      <c r="N228" s="199" t="s">
        <v>41</v>
      </c>
      <c r="O228" s="65"/>
      <c r="P228" s="200">
        <f>O228*H228</f>
        <v>0</v>
      </c>
      <c r="Q228" s="200">
        <v>4.4999999999999997E-3</v>
      </c>
      <c r="R228" s="200">
        <f>Q228*H228</f>
        <v>0.24866999999999997</v>
      </c>
      <c r="S228" s="200">
        <v>0</v>
      </c>
      <c r="T228" s="201">
        <f>S228*H228</f>
        <v>0</v>
      </c>
      <c r="AR228" s="202" t="s">
        <v>137</v>
      </c>
      <c r="AT228" s="202" t="s">
        <v>139</v>
      </c>
      <c r="AU228" s="202" t="s">
        <v>144</v>
      </c>
      <c r="AY228" s="16" t="s">
        <v>136</v>
      </c>
      <c r="BE228" s="203">
        <f>IF(N228="základní",J228,0)</f>
        <v>0</v>
      </c>
      <c r="BF228" s="203">
        <f>IF(N228="snížená",J228,0)</f>
        <v>0</v>
      </c>
      <c r="BG228" s="203">
        <f>IF(N228="zákl. přenesená",J228,0)</f>
        <v>0</v>
      </c>
      <c r="BH228" s="203">
        <f>IF(N228="sníž. přenesená",J228,0)</f>
        <v>0</v>
      </c>
      <c r="BI228" s="203">
        <f>IF(N228="nulová",J228,0)</f>
        <v>0</v>
      </c>
      <c r="BJ228" s="16" t="s">
        <v>144</v>
      </c>
      <c r="BK228" s="203">
        <f>ROUND(I228*H228,2)</f>
        <v>0</v>
      </c>
      <c r="BL228" s="16" t="s">
        <v>137</v>
      </c>
      <c r="BM228" s="202" t="s">
        <v>302</v>
      </c>
    </row>
    <row r="229" spans="2:65" s="1" customFormat="1" ht="24" customHeight="1">
      <c r="B229" s="33"/>
      <c r="C229" s="191" t="s">
        <v>303</v>
      </c>
      <c r="D229" s="191" t="s">
        <v>139</v>
      </c>
      <c r="E229" s="192" t="s">
        <v>304</v>
      </c>
      <c r="F229" s="193" t="s">
        <v>305</v>
      </c>
      <c r="G229" s="194" t="s">
        <v>153</v>
      </c>
      <c r="H229" s="195">
        <v>3462.9340000000002</v>
      </c>
      <c r="I229" s="196"/>
      <c r="J229" s="197">
        <f>ROUND(I229*H229,2)</f>
        <v>0</v>
      </c>
      <c r="K229" s="193" t="s">
        <v>143</v>
      </c>
      <c r="L229" s="37"/>
      <c r="M229" s="198" t="s">
        <v>1</v>
      </c>
      <c r="N229" s="199" t="s">
        <v>41</v>
      </c>
      <c r="O229" s="65"/>
      <c r="P229" s="200">
        <f>O229*H229</f>
        <v>0</v>
      </c>
      <c r="Q229" s="200">
        <v>3.48E-3</v>
      </c>
      <c r="R229" s="200">
        <f>Q229*H229</f>
        <v>12.051010320000001</v>
      </c>
      <c r="S229" s="200">
        <v>0</v>
      </c>
      <c r="T229" s="201">
        <f>S229*H229</f>
        <v>0</v>
      </c>
      <c r="AR229" s="202" t="s">
        <v>137</v>
      </c>
      <c r="AT229" s="202" t="s">
        <v>139</v>
      </c>
      <c r="AU229" s="202" t="s">
        <v>144</v>
      </c>
      <c r="AY229" s="16" t="s">
        <v>136</v>
      </c>
      <c r="BE229" s="203">
        <f>IF(N229="základní",J229,0)</f>
        <v>0</v>
      </c>
      <c r="BF229" s="203">
        <f>IF(N229="snížená",J229,0)</f>
        <v>0</v>
      </c>
      <c r="BG229" s="203">
        <f>IF(N229="zákl. přenesená",J229,0)</f>
        <v>0</v>
      </c>
      <c r="BH229" s="203">
        <f>IF(N229="sníž. přenesená",J229,0)</f>
        <v>0</v>
      </c>
      <c r="BI229" s="203">
        <f>IF(N229="nulová",J229,0)</f>
        <v>0</v>
      </c>
      <c r="BJ229" s="16" t="s">
        <v>144</v>
      </c>
      <c r="BK229" s="203">
        <f>ROUND(I229*H229,2)</f>
        <v>0</v>
      </c>
      <c r="BL229" s="16" t="s">
        <v>137</v>
      </c>
      <c r="BM229" s="202" t="s">
        <v>306</v>
      </c>
    </row>
    <row r="230" spans="2:65" s="13" customFormat="1" ht="11.25">
      <c r="B230" s="215"/>
      <c r="C230" s="216"/>
      <c r="D230" s="206" t="s">
        <v>146</v>
      </c>
      <c r="E230" s="217" t="s">
        <v>1</v>
      </c>
      <c r="F230" s="218" t="s">
        <v>307</v>
      </c>
      <c r="G230" s="216"/>
      <c r="H230" s="219">
        <v>3462.9340000000002</v>
      </c>
      <c r="I230" s="220"/>
      <c r="J230" s="216"/>
      <c r="K230" s="216"/>
      <c r="L230" s="221"/>
      <c r="M230" s="222"/>
      <c r="N230" s="223"/>
      <c r="O230" s="223"/>
      <c r="P230" s="223"/>
      <c r="Q230" s="223"/>
      <c r="R230" s="223"/>
      <c r="S230" s="223"/>
      <c r="T230" s="224"/>
      <c r="AT230" s="225" t="s">
        <v>146</v>
      </c>
      <c r="AU230" s="225" t="s">
        <v>144</v>
      </c>
      <c r="AV230" s="13" t="s">
        <v>144</v>
      </c>
      <c r="AW230" s="13" t="s">
        <v>31</v>
      </c>
      <c r="AX230" s="13" t="s">
        <v>83</v>
      </c>
      <c r="AY230" s="225" t="s">
        <v>136</v>
      </c>
    </row>
    <row r="231" spans="2:65" s="1" customFormat="1" ht="16.5" customHeight="1">
      <c r="B231" s="33"/>
      <c r="C231" s="191" t="s">
        <v>308</v>
      </c>
      <c r="D231" s="191" t="s">
        <v>139</v>
      </c>
      <c r="E231" s="192" t="s">
        <v>309</v>
      </c>
      <c r="F231" s="193" t="s">
        <v>310</v>
      </c>
      <c r="G231" s="194" t="s">
        <v>153</v>
      </c>
      <c r="H231" s="195">
        <v>3734.6439999999998</v>
      </c>
      <c r="I231" s="196"/>
      <c r="J231" s="197">
        <f>ROUND(I231*H231,2)</f>
        <v>0</v>
      </c>
      <c r="K231" s="193" t="s">
        <v>1</v>
      </c>
      <c r="L231" s="37"/>
      <c r="M231" s="198" t="s">
        <v>1</v>
      </c>
      <c r="N231" s="199" t="s">
        <v>41</v>
      </c>
      <c r="O231" s="65"/>
      <c r="P231" s="200">
        <f>O231*H231</f>
        <v>0</v>
      </c>
      <c r="Q231" s="200">
        <v>5.0000000000000001E-4</v>
      </c>
      <c r="R231" s="200">
        <f>Q231*H231</f>
        <v>1.8673219999999999</v>
      </c>
      <c r="S231" s="200">
        <v>0</v>
      </c>
      <c r="T231" s="201">
        <f>S231*H231</f>
        <v>0</v>
      </c>
      <c r="AR231" s="202" t="s">
        <v>137</v>
      </c>
      <c r="AT231" s="202" t="s">
        <v>139</v>
      </c>
      <c r="AU231" s="202" t="s">
        <v>144</v>
      </c>
      <c r="AY231" s="16" t="s">
        <v>136</v>
      </c>
      <c r="BE231" s="203">
        <f>IF(N231="základní",J231,0)</f>
        <v>0</v>
      </c>
      <c r="BF231" s="203">
        <f>IF(N231="snížená",J231,0)</f>
        <v>0</v>
      </c>
      <c r="BG231" s="203">
        <f>IF(N231="zákl. přenesená",J231,0)</f>
        <v>0</v>
      </c>
      <c r="BH231" s="203">
        <f>IF(N231="sníž. přenesená",J231,0)</f>
        <v>0</v>
      </c>
      <c r="BI231" s="203">
        <f>IF(N231="nulová",J231,0)</f>
        <v>0</v>
      </c>
      <c r="BJ231" s="16" t="s">
        <v>144</v>
      </c>
      <c r="BK231" s="203">
        <f>ROUND(I231*H231,2)</f>
        <v>0</v>
      </c>
      <c r="BL231" s="16" t="s">
        <v>137</v>
      </c>
      <c r="BM231" s="202" t="s">
        <v>311</v>
      </c>
    </row>
    <row r="232" spans="2:65" s="13" customFormat="1" ht="11.25">
      <c r="B232" s="215"/>
      <c r="C232" s="216"/>
      <c r="D232" s="206" t="s">
        <v>146</v>
      </c>
      <c r="E232" s="217" t="s">
        <v>1</v>
      </c>
      <c r="F232" s="218" t="s">
        <v>312</v>
      </c>
      <c r="G232" s="216"/>
      <c r="H232" s="219">
        <v>3734.6439999999998</v>
      </c>
      <c r="I232" s="220"/>
      <c r="J232" s="216"/>
      <c r="K232" s="216"/>
      <c r="L232" s="221"/>
      <c r="M232" s="222"/>
      <c r="N232" s="223"/>
      <c r="O232" s="223"/>
      <c r="P232" s="223"/>
      <c r="Q232" s="223"/>
      <c r="R232" s="223"/>
      <c r="S232" s="223"/>
      <c r="T232" s="224"/>
      <c r="AT232" s="225" t="s">
        <v>146</v>
      </c>
      <c r="AU232" s="225" t="s">
        <v>144</v>
      </c>
      <c r="AV232" s="13" t="s">
        <v>144</v>
      </c>
      <c r="AW232" s="13" t="s">
        <v>31</v>
      </c>
      <c r="AX232" s="13" t="s">
        <v>83</v>
      </c>
      <c r="AY232" s="225" t="s">
        <v>136</v>
      </c>
    </row>
    <row r="233" spans="2:65" s="1" customFormat="1" ht="16.5" customHeight="1">
      <c r="B233" s="33"/>
      <c r="C233" s="191" t="s">
        <v>313</v>
      </c>
      <c r="D233" s="191" t="s">
        <v>139</v>
      </c>
      <c r="E233" s="192" t="s">
        <v>314</v>
      </c>
      <c r="F233" s="193" t="s">
        <v>315</v>
      </c>
      <c r="G233" s="194" t="s">
        <v>153</v>
      </c>
      <c r="H233" s="195">
        <v>849</v>
      </c>
      <c r="I233" s="196"/>
      <c r="J233" s="197">
        <f>ROUND(I233*H233,2)</f>
        <v>0</v>
      </c>
      <c r="K233" s="193" t="s">
        <v>143</v>
      </c>
      <c r="L233" s="37"/>
      <c r="M233" s="198" t="s">
        <v>1</v>
      </c>
      <c r="N233" s="199" t="s">
        <v>41</v>
      </c>
      <c r="O233" s="65"/>
      <c r="P233" s="200">
        <f>O233*H233</f>
        <v>0</v>
      </c>
      <c r="Q233" s="200">
        <v>1.2E-4</v>
      </c>
      <c r="R233" s="200">
        <f>Q233*H233</f>
        <v>0.10188</v>
      </c>
      <c r="S233" s="200">
        <v>0</v>
      </c>
      <c r="T233" s="201">
        <f>S233*H233</f>
        <v>0</v>
      </c>
      <c r="AR233" s="202" t="s">
        <v>137</v>
      </c>
      <c r="AT233" s="202" t="s">
        <v>139</v>
      </c>
      <c r="AU233" s="202" t="s">
        <v>144</v>
      </c>
      <c r="AY233" s="16" t="s">
        <v>136</v>
      </c>
      <c r="BE233" s="203">
        <f>IF(N233="základní",J233,0)</f>
        <v>0</v>
      </c>
      <c r="BF233" s="203">
        <f>IF(N233="snížená",J233,0)</f>
        <v>0</v>
      </c>
      <c r="BG233" s="203">
        <f>IF(N233="zákl. přenesená",J233,0)</f>
        <v>0</v>
      </c>
      <c r="BH233" s="203">
        <f>IF(N233="sníž. přenesená",J233,0)</f>
        <v>0</v>
      </c>
      <c r="BI233" s="203">
        <f>IF(N233="nulová",J233,0)</f>
        <v>0</v>
      </c>
      <c r="BJ233" s="16" t="s">
        <v>144</v>
      </c>
      <c r="BK233" s="203">
        <f>ROUND(I233*H233,2)</f>
        <v>0</v>
      </c>
      <c r="BL233" s="16" t="s">
        <v>137</v>
      </c>
      <c r="BM233" s="202" t="s">
        <v>316</v>
      </c>
    </row>
    <row r="234" spans="2:65" s="13" customFormat="1" ht="11.25">
      <c r="B234" s="215"/>
      <c r="C234" s="216"/>
      <c r="D234" s="206" t="s">
        <v>146</v>
      </c>
      <c r="E234" s="217" t="s">
        <v>1</v>
      </c>
      <c r="F234" s="218" t="s">
        <v>317</v>
      </c>
      <c r="G234" s="216"/>
      <c r="H234" s="219">
        <v>849</v>
      </c>
      <c r="I234" s="220"/>
      <c r="J234" s="216"/>
      <c r="K234" s="216"/>
      <c r="L234" s="221"/>
      <c r="M234" s="222"/>
      <c r="N234" s="223"/>
      <c r="O234" s="223"/>
      <c r="P234" s="223"/>
      <c r="Q234" s="223"/>
      <c r="R234" s="223"/>
      <c r="S234" s="223"/>
      <c r="T234" s="224"/>
      <c r="AT234" s="225" t="s">
        <v>146</v>
      </c>
      <c r="AU234" s="225" t="s">
        <v>144</v>
      </c>
      <c r="AV234" s="13" t="s">
        <v>144</v>
      </c>
      <c r="AW234" s="13" t="s">
        <v>31</v>
      </c>
      <c r="AX234" s="13" t="s">
        <v>83</v>
      </c>
      <c r="AY234" s="225" t="s">
        <v>136</v>
      </c>
    </row>
    <row r="235" spans="2:65" s="1" customFormat="1" ht="36" customHeight="1">
      <c r="B235" s="33"/>
      <c r="C235" s="191" t="s">
        <v>318</v>
      </c>
      <c r="D235" s="191" t="s">
        <v>139</v>
      </c>
      <c r="E235" s="192" t="s">
        <v>319</v>
      </c>
      <c r="F235" s="193" t="s">
        <v>320</v>
      </c>
      <c r="G235" s="194" t="s">
        <v>153</v>
      </c>
      <c r="H235" s="195">
        <v>32</v>
      </c>
      <c r="I235" s="196"/>
      <c r="J235" s="197">
        <f>ROUND(I235*H235,2)</f>
        <v>0</v>
      </c>
      <c r="K235" s="193" t="s">
        <v>143</v>
      </c>
      <c r="L235" s="37"/>
      <c r="M235" s="198" t="s">
        <v>1</v>
      </c>
      <c r="N235" s="199" t="s">
        <v>41</v>
      </c>
      <c r="O235" s="65"/>
      <c r="P235" s="200">
        <f>O235*H235</f>
        <v>0</v>
      </c>
      <c r="Q235" s="200">
        <v>0.24217</v>
      </c>
      <c r="R235" s="200">
        <f>Q235*H235</f>
        <v>7.7494399999999999</v>
      </c>
      <c r="S235" s="200">
        <v>0</v>
      </c>
      <c r="T235" s="201">
        <f>S235*H235</f>
        <v>0</v>
      </c>
      <c r="AR235" s="202" t="s">
        <v>137</v>
      </c>
      <c r="AT235" s="202" t="s">
        <v>139</v>
      </c>
      <c r="AU235" s="202" t="s">
        <v>144</v>
      </c>
      <c r="AY235" s="16" t="s">
        <v>136</v>
      </c>
      <c r="BE235" s="203">
        <f>IF(N235="základní",J235,0)</f>
        <v>0</v>
      </c>
      <c r="BF235" s="203">
        <f>IF(N235="snížená",J235,0)</f>
        <v>0</v>
      </c>
      <c r="BG235" s="203">
        <f>IF(N235="zákl. přenesená",J235,0)</f>
        <v>0</v>
      </c>
      <c r="BH235" s="203">
        <f>IF(N235="sníž. přenesená",J235,0)</f>
        <v>0</v>
      </c>
      <c r="BI235" s="203">
        <f>IF(N235="nulová",J235,0)</f>
        <v>0</v>
      </c>
      <c r="BJ235" s="16" t="s">
        <v>144</v>
      </c>
      <c r="BK235" s="203">
        <f>ROUND(I235*H235,2)</f>
        <v>0</v>
      </c>
      <c r="BL235" s="16" t="s">
        <v>137</v>
      </c>
      <c r="BM235" s="202" t="s">
        <v>321</v>
      </c>
    </row>
    <row r="236" spans="2:65" s="13" customFormat="1" ht="11.25">
      <c r="B236" s="215"/>
      <c r="C236" s="216"/>
      <c r="D236" s="206" t="s">
        <v>146</v>
      </c>
      <c r="E236" s="217" t="s">
        <v>1</v>
      </c>
      <c r="F236" s="218" t="s">
        <v>322</v>
      </c>
      <c r="G236" s="216"/>
      <c r="H236" s="219">
        <v>32</v>
      </c>
      <c r="I236" s="220"/>
      <c r="J236" s="216"/>
      <c r="K236" s="216"/>
      <c r="L236" s="221"/>
      <c r="M236" s="222"/>
      <c r="N236" s="223"/>
      <c r="O236" s="223"/>
      <c r="P236" s="223"/>
      <c r="Q236" s="223"/>
      <c r="R236" s="223"/>
      <c r="S236" s="223"/>
      <c r="T236" s="224"/>
      <c r="AT236" s="225" t="s">
        <v>146</v>
      </c>
      <c r="AU236" s="225" t="s">
        <v>144</v>
      </c>
      <c r="AV236" s="13" t="s">
        <v>144</v>
      </c>
      <c r="AW236" s="13" t="s">
        <v>31</v>
      </c>
      <c r="AX236" s="13" t="s">
        <v>83</v>
      </c>
      <c r="AY236" s="225" t="s">
        <v>136</v>
      </c>
    </row>
    <row r="237" spans="2:65" s="11" customFormat="1" ht="22.9" customHeight="1">
      <c r="B237" s="175"/>
      <c r="C237" s="176"/>
      <c r="D237" s="177" t="s">
        <v>74</v>
      </c>
      <c r="E237" s="189" t="s">
        <v>185</v>
      </c>
      <c r="F237" s="189" t="s">
        <v>323</v>
      </c>
      <c r="G237" s="176"/>
      <c r="H237" s="176"/>
      <c r="I237" s="179"/>
      <c r="J237" s="190">
        <f>BK237</f>
        <v>0</v>
      </c>
      <c r="K237" s="176"/>
      <c r="L237" s="181"/>
      <c r="M237" s="182"/>
      <c r="N237" s="183"/>
      <c r="O237" s="183"/>
      <c r="P237" s="184">
        <f>SUM(P238:P265)</f>
        <v>0</v>
      </c>
      <c r="Q237" s="183"/>
      <c r="R237" s="184">
        <f>SUM(R238:R265)</f>
        <v>0.71347199999999988</v>
      </c>
      <c r="S237" s="183"/>
      <c r="T237" s="185">
        <f>SUM(T238:T265)</f>
        <v>7.871999999999999</v>
      </c>
      <c r="AR237" s="186" t="s">
        <v>83</v>
      </c>
      <c r="AT237" s="187" t="s">
        <v>74</v>
      </c>
      <c r="AU237" s="187" t="s">
        <v>83</v>
      </c>
      <c r="AY237" s="186" t="s">
        <v>136</v>
      </c>
      <c r="BK237" s="188">
        <f>SUM(BK238:BK265)</f>
        <v>0</v>
      </c>
    </row>
    <row r="238" spans="2:65" s="1" customFormat="1" ht="24" customHeight="1">
      <c r="B238" s="33"/>
      <c r="C238" s="191" t="s">
        <v>324</v>
      </c>
      <c r="D238" s="191" t="s">
        <v>139</v>
      </c>
      <c r="E238" s="192" t="s">
        <v>325</v>
      </c>
      <c r="F238" s="193" t="s">
        <v>326</v>
      </c>
      <c r="G238" s="194" t="s">
        <v>153</v>
      </c>
      <c r="H238" s="195">
        <v>3550</v>
      </c>
      <c r="I238" s="196"/>
      <c r="J238" s="197">
        <f>ROUND(I238*H238,2)</f>
        <v>0</v>
      </c>
      <c r="K238" s="193" t="s">
        <v>143</v>
      </c>
      <c r="L238" s="37"/>
      <c r="M238" s="198" t="s">
        <v>1</v>
      </c>
      <c r="N238" s="199" t="s">
        <v>41</v>
      </c>
      <c r="O238" s="65"/>
      <c r="P238" s="200">
        <f>O238*H238</f>
        <v>0</v>
      </c>
      <c r="Q238" s="200">
        <v>0</v>
      </c>
      <c r="R238" s="200">
        <f>Q238*H238</f>
        <v>0</v>
      </c>
      <c r="S238" s="200">
        <v>0</v>
      </c>
      <c r="T238" s="201">
        <f>S238*H238</f>
        <v>0</v>
      </c>
      <c r="AR238" s="202" t="s">
        <v>137</v>
      </c>
      <c r="AT238" s="202" t="s">
        <v>139</v>
      </c>
      <c r="AU238" s="202" t="s">
        <v>144</v>
      </c>
      <c r="AY238" s="16" t="s">
        <v>136</v>
      </c>
      <c r="BE238" s="203">
        <f>IF(N238="základní",J238,0)</f>
        <v>0</v>
      </c>
      <c r="BF238" s="203">
        <f>IF(N238="snížená",J238,0)</f>
        <v>0</v>
      </c>
      <c r="BG238" s="203">
        <f>IF(N238="zákl. přenesená",J238,0)</f>
        <v>0</v>
      </c>
      <c r="BH238" s="203">
        <f>IF(N238="sníž. přenesená",J238,0)</f>
        <v>0</v>
      </c>
      <c r="BI238" s="203">
        <f>IF(N238="nulová",J238,0)</f>
        <v>0</v>
      </c>
      <c r="BJ238" s="16" t="s">
        <v>144</v>
      </c>
      <c r="BK238" s="203">
        <f>ROUND(I238*H238,2)</f>
        <v>0</v>
      </c>
      <c r="BL238" s="16" t="s">
        <v>137</v>
      </c>
      <c r="BM238" s="202" t="s">
        <v>327</v>
      </c>
    </row>
    <row r="239" spans="2:65" s="13" customFormat="1" ht="11.25">
      <c r="B239" s="215"/>
      <c r="C239" s="216"/>
      <c r="D239" s="206" t="s">
        <v>146</v>
      </c>
      <c r="E239" s="217" t="s">
        <v>1</v>
      </c>
      <c r="F239" s="218" t="s">
        <v>328</v>
      </c>
      <c r="G239" s="216"/>
      <c r="H239" s="219">
        <v>3550</v>
      </c>
      <c r="I239" s="220"/>
      <c r="J239" s="216"/>
      <c r="K239" s="216"/>
      <c r="L239" s="221"/>
      <c r="M239" s="222"/>
      <c r="N239" s="223"/>
      <c r="O239" s="223"/>
      <c r="P239" s="223"/>
      <c r="Q239" s="223"/>
      <c r="R239" s="223"/>
      <c r="S239" s="223"/>
      <c r="T239" s="224"/>
      <c r="AT239" s="225" t="s">
        <v>146</v>
      </c>
      <c r="AU239" s="225" t="s">
        <v>144</v>
      </c>
      <c r="AV239" s="13" t="s">
        <v>144</v>
      </c>
      <c r="AW239" s="13" t="s">
        <v>31</v>
      </c>
      <c r="AX239" s="13" t="s">
        <v>83</v>
      </c>
      <c r="AY239" s="225" t="s">
        <v>136</v>
      </c>
    </row>
    <row r="240" spans="2:65" s="1" customFormat="1" ht="24" customHeight="1">
      <c r="B240" s="33"/>
      <c r="C240" s="191" t="s">
        <v>329</v>
      </c>
      <c r="D240" s="191" t="s">
        <v>139</v>
      </c>
      <c r="E240" s="192" t="s">
        <v>330</v>
      </c>
      <c r="F240" s="193" t="s">
        <v>331</v>
      </c>
      <c r="G240" s="194" t="s">
        <v>153</v>
      </c>
      <c r="H240" s="195">
        <v>319500</v>
      </c>
      <c r="I240" s="196"/>
      <c r="J240" s="197">
        <f>ROUND(I240*H240,2)</f>
        <v>0</v>
      </c>
      <c r="K240" s="193" t="s">
        <v>143</v>
      </c>
      <c r="L240" s="37"/>
      <c r="M240" s="198" t="s">
        <v>1</v>
      </c>
      <c r="N240" s="199" t="s">
        <v>41</v>
      </c>
      <c r="O240" s="65"/>
      <c r="P240" s="200">
        <f>O240*H240</f>
        <v>0</v>
      </c>
      <c r="Q240" s="200">
        <v>0</v>
      </c>
      <c r="R240" s="200">
        <f>Q240*H240</f>
        <v>0</v>
      </c>
      <c r="S240" s="200">
        <v>0</v>
      </c>
      <c r="T240" s="201">
        <f>S240*H240</f>
        <v>0</v>
      </c>
      <c r="AR240" s="202" t="s">
        <v>137</v>
      </c>
      <c r="AT240" s="202" t="s">
        <v>139</v>
      </c>
      <c r="AU240" s="202" t="s">
        <v>144</v>
      </c>
      <c r="AY240" s="16" t="s">
        <v>136</v>
      </c>
      <c r="BE240" s="203">
        <f>IF(N240="základní",J240,0)</f>
        <v>0</v>
      </c>
      <c r="BF240" s="203">
        <f>IF(N240="snížená",J240,0)</f>
        <v>0</v>
      </c>
      <c r="BG240" s="203">
        <f>IF(N240="zákl. přenesená",J240,0)</f>
        <v>0</v>
      </c>
      <c r="BH240" s="203">
        <f>IF(N240="sníž. přenesená",J240,0)</f>
        <v>0</v>
      </c>
      <c r="BI240" s="203">
        <f>IF(N240="nulová",J240,0)</f>
        <v>0</v>
      </c>
      <c r="BJ240" s="16" t="s">
        <v>144</v>
      </c>
      <c r="BK240" s="203">
        <f>ROUND(I240*H240,2)</f>
        <v>0</v>
      </c>
      <c r="BL240" s="16" t="s">
        <v>137</v>
      </c>
      <c r="BM240" s="202" t="s">
        <v>332</v>
      </c>
    </row>
    <row r="241" spans="2:65" s="12" customFormat="1" ht="22.5">
      <c r="B241" s="204"/>
      <c r="C241" s="205"/>
      <c r="D241" s="206" t="s">
        <v>146</v>
      </c>
      <c r="E241" s="207" t="s">
        <v>1</v>
      </c>
      <c r="F241" s="208" t="s">
        <v>333</v>
      </c>
      <c r="G241" s="205"/>
      <c r="H241" s="207" t="s">
        <v>1</v>
      </c>
      <c r="I241" s="209"/>
      <c r="J241" s="205"/>
      <c r="K241" s="205"/>
      <c r="L241" s="210"/>
      <c r="M241" s="211"/>
      <c r="N241" s="212"/>
      <c r="O241" s="212"/>
      <c r="P241" s="212"/>
      <c r="Q241" s="212"/>
      <c r="R241" s="212"/>
      <c r="S241" s="212"/>
      <c r="T241" s="213"/>
      <c r="AT241" s="214" t="s">
        <v>146</v>
      </c>
      <c r="AU241" s="214" t="s">
        <v>144</v>
      </c>
      <c r="AV241" s="12" t="s">
        <v>83</v>
      </c>
      <c r="AW241" s="12" t="s">
        <v>31</v>
      </c>
      <c r="AX241" s="12" t="s">
        <v>75</v>
      </c>
      <c r="AY241" s="214" t="s">
        <v>136</v>
      </c>
    </row>
    <row r="242" spans="2:65" s="13" customFormat="1" ht="11.25">
      <c r="B242" s="215"/>
      <c r="C242" s="216"/>
      <c r="D242" s="206" t="s">
        <v>146</v>
      </c>
      <c r="E242" s="217" t="s">
        <v>1</v>
      </c>
      <c r="F242" s="218" t="s">
        <v>334</v>
      </c>
      <c r="G242" s="216"/>
      <c r="H242" s="219">
        <v>319500</v>
      </c>
      <c r="I242" s="220"/>
      <c r="J242" s="216"/>
      <c r="K242" s="216"/>
      <c r="L242" s="221"/>
      <c r="M242" s="222"/>
      <c r="N242" s="223"/>
      <c r="O242" s="223"/>
      <c r="P242" s="223"/>
      <c r="Q242" s="223"/>
      <c r="R242" s="223"/>
      <c r="S242" s="223"/>
      <c r="T242" s="224"/>
      <c r="AT242" s="225" t="s">
        <v>146</v>
      </c>
      <c r="AU242" s="225" t="s">
        <v>144</v>
      </c>
      <c r="AV242" s="13" t="s">
        <v>144</v>
      </c>
      <c r="AW242" s="13" t="s">
        <v>31</v>
      </c>
      <c r="AX242" s="13" t="s">
        <v>83</v>
      </c>
      <c r="AY242" s="225" t="s">
        <v>136</v>
      </c>
    </row>
    <row r="243" spans="2:65" s="1" customFormat="1" ht="24" customHeight="1">
      <c r="B243" s="33"/>
      <c r="C243" s="191" t="s">
        <v>335</v>
      </c>
      <c r="D243" s="191" t="s">
        <v>139</v>
      </c>
      <c r="E243" s="192" t="s">
        <v>336</v>
      </c>
      <c r="F243" s="193" t="s">
        <v>337</v>
      </c>
      <c r="G243" s="194" t="s">
        <v>153</v>
      </c>
      <c r="H243" s="195">
        <v>3550</v>
      </c>
      <c r="I243" s="196"/>
      <c r="J243" s="197">
        <f>ROUND(I243*H243,2)</f>
        <v>0</v>
      </c>
      <c r="K243" s="193" t="s">
        <v>143</v>
      </c>
      <c r="L243" s="37"/>
      <c r="M243" s="198" t="s">
        <v>1</v>
      </c>
      <c r="N243" s="199" t="s">
        <v>41</v>
      </c>
      <c r="O243" s="65"/>
      <c r="P243" s="200">
        <f>O243*H243</f>
        <v>0</v>
      </c>
      <c r="Q243" s="200">
        <v>0</v>
      </c>
      <c r="R243" s="200">
        <f>Q243*H243</f>
        <v>0</v>
      </c>
      <c r="S243" s="200">
        <v>0</v>
      </c>
      <c r="T243" s="201">
        <f>S243*H243</f>
        <v>0</v>
      </c>
      <c r="AR243" s="202" t="s">
        <v>137</v>
      </c>
      <c r="AT243" s="202" t="s">
        <v>139</v>
      </c>
      <c r="AU243" s="202" t="s">
        <v>144</v>
      </c>
      <c r="AY243" s="16" t="s">
        <v>136</v>
      </c>
      <c r="BE243" s="203">
        <f>IF(N243="základní",J243,0)</f>
        <v>0</v>
      </c>
      <c r="BF243" s="203">
        <f>IF(N243="snížená",J243,0)</f>
        <v>0</v>
      </c>
      <c r="BG243" s="203">
        <f>IF(N243="zákl. přenesená",J243,0)</f>
        <v>0</v>
      </c>
      <c r="BH243" s="203">
        <f>IF(N243="sníž. přenesená",J243,0)</f>
        <v>0</v>
      </c>
      <c r="BI243" s="203">
        <f>IF(N243="nulová",J243,0)</f>
        <v>0</v>
      </c>
      <c r="BJ243" s="16" t="s">
        <v>144</v>
      </c>
      <c r="BK243" s="203">
        <f>ROUND(I243*H243,2)</f>
        <v>0</v>
      </c>
      <c r="BL243" s="16" t="s">
        <v>137</v>
      </c>
      <c r="BM243" s="202" t="s">
        <v>338</v>
      </c>
    </row>
    <row r="244" spans="2:65" s="1" customFormat="1" ht="16.5" customHeight="1">
      <c r="B244" s="33"/>
      <c r="C244" s="191" t="s">
        <v>339</v>
      </c>
      <c r="D244" s="191" t="s">
        <v>139</v>
      </c>
      <c r="E244" s="192" t="s">
        <v>340</v>
      </c>
      <c r="F244" s="193" t="s">
        <v>341</v>
      </c>
      <c r="G244" s="194" t="s">
        <v>153</v>
      </c>
      <c r="H244" s="195">
        <v>3550</v>
      </c>
      <c r="I244" s="196"/>
      <c r="J244" s="197">
        <f>ROUND(I244*H244,2)</f>
        <v>0</v>
      </c>
      <c r="K244" s="193" t="s">
        <v>143</v>
      </c>
      <c r="L244" s="37"/>
      <c r="M244" s="198" t="s">
        <v>1</v>
      </c>
      <c r="N244" s="199" t="s">
        <v>41</v>
      </c>
      <c r="O244" s="65"/>
      <c r="P244" s="200">
        <f>O244*H244</f>
        <v>0</v>
      </c>
      <c r="Q244" s="200">
        <v>0</v>
      </c>
      <c r="R244" s="200">
        <f>Q244*H244</f>
        <v>0</v>
      </c>
      <c r="S244" s="200">
        <v>0</v>
      </c>
      <c r="T244" s="201">
        <f>S244*H244</f>
        <v>0</v>
      </c>
      <c r="AR244" s="202" t="s">
        <v>137</v>
      </c>
      <c r="AT244" s="202" t="s">
        <v>139</v>
      </c>
      <c r="AU244" s="202" t="s">
        <v>144</v>
      </c>
      <c r="AY244" s="16" t="s">
        <v>136</v>
      </c>
      <c r="BE244" s="203">
        <f>IF(N244="základní",J244,0)</f>
        <v>0</v>
      </c>
      <c r="BF244" s="203">
        <f>IF(N244="snížená",J244,0)</f>
        <v>0</v>
      </c>
      <c r="BG244" s="203">
        <f>IF(N244="zákl. přenesená",J244,0)</f>
        <v>0</v>
      </c>
      <c r="BH244" s="203">
        <f>IF(N244="sníž. přenesená",J244,0)</f>
        <v>0</v>
      </c>
      <c r="BI244" s="203">
        <f>IF(N244="nulová",J244,0)</f>
        <v>0</v>
      </c>
      <c r="BJ244" s="16" t="s">
        <v>144</v>
      </c>
      <c r="BK244" s="203">
        <f>ROUND(I244*H244,2)</f>
        <v>0</v>
      </c>
      <c r="BL244" s="16" t="s">
        <v>137</v>
      </c>
      <c r="BM244" s="202" t="s">
        <v>342</v>
      </c>
    </row>
    <row r="245" spans="2:65" s="1" customFormat="1" ht="16.5" customHeight="1">
      <c r="B245" s="33"/>
      <c r="C245" s="191" t="s">
        <v>343</v>
      </c>
      <c r="D245" s="191" t="s">
        <v>139</v>
      </c>
      <c r="E245" s="192" t="s">
        <v>344</v>
      </c>
      <c r="F245" s="193" t="s">
        <v>345</v>
      </c>
      <c r="G245" s="194" t="s">
        <v>153</v>
      </c>
      <c r="H245" s="195">
        <v>319500</v>
      </c>
      <c r="I245" s="196"/>
      <c r="J245" s="197">
        <f>ROUND(I245*H245,2)</f>
        <v>0</v>
      </c>
      <c r="K245" s="193" t="s">
        <v>143</v>
      </c>
      <c r="L245" s="37"/>
      <c r="M245" s="198" t="s">
        <v>1</v>
      </c>
      <c r="N245" s="199" t="s">
        <v>41</v>
      </c>
      <c r="O245" s="65"/>
      <c r="P245" s="200">
        <f>O245*H245</f>
        <v>0</v>
      </c>
      <c r="Q245" s="200">
        <v>0</v>
      </c>
      <c r="R245" s="200">
        <f>Q245*H245</f>
        <v>0</v>
      </c>
      <c r="S245" s="200">
        <v>0</v>
      </c>
      <c r="T245" s="201">
        <f>S245*H245</f>
        <v>0</v>
      </c>
      <c r="AR245" s="202" t="s">
        <v>137</v>
      </c>
      <c r="AT245" s="202" t="s">
        <v>139</v>
      </c>
      <c r="AU245" s="202" t="s">
        <v>144</v>
      </c>
      <c r="AY245" s="16" t="s">
        <v>136</v>
      </c>
      <c r="BE245" s="203">
        <f>IF(N245="základní",J245,0)</f>
        <v>0</v>
      </c>
      <c r="BF245" s="203">
        <f>IF(N245="snížená",J245,0)</f>
        <v>0</v>
      </c>
      <c r="BG245" s="203">
        <f>IF(N245="zákl. přenesená",J245,0)</f>
        <v>0</v>
      </c>
      <c r="BH245" s="203">
        <f>IF(N245="sníž. přenesená",J245,0)</f>
        <v>0</v>
      </c>
      <c r="BI245" s="203">
        <f>IF(N245="nulová",J245,0)</f>
        <v>0</v>
      </c>
      <c r="BJ245" s="16" t="s">
        <v>144</v>
      </c>
      <c r="BK245" s="203">
        <f>ROUND(I245*H245,2)</f>
        <v>0</v>
      </c>
      <c r="BL245" s="16" t="s">
        <v>137</v>
      </c>
      <c r="BM245" s="202" t="s">
        <v>346</v>
      </c>
    </row>
    <row r="246" spans="2:65" s="1" customFormat="1" ht="24" customHeight="1">
      <c r="B246" s="33"/>
      <c r="C246" s="191" t="s">
        <v>347</v>
      </c>
      <c r="D246" s="191" t="s">
        <v>139</v>
      </c>
      <c r="E246" s="192" t="s">
        <v>348</v>
      </c>
      <c r="F246" s="193" t="s">
        <v>349</v>
      </c>
      <c r="G246" s="194" t="s">
        <v>177</v>
      </c>
      <c r="H246" s="195">
        <v>10</v>
      </c>
      <c r="I246" s="196"/>
      <c r="J246" s="197">
        <f>ROUND(I246*H246,2)</f>
        <v>0</v>
      </c>
      <c r="K246" s="193" t="s">
        <v>143</v>
      </c>
      <c r="L246" s="37"/>
      <c r="M246" s="198" t="s">
        <v>1</v>
      </c>
      <c r="N246" s="199" t="s">
        <v>41</v>
      </c>
      <c r="O246" s="65"/>
      <c r="P246" s="200">
        <f>O246*H246</f>
        <v>0</v>
      </c>
      <c r="Q246" s="200">
        <v>0</v>
      </c>
      <c r="R246" s="200">
        <f>Q246*H246</f>
        <v>0</v>
      </c>
      <c r="S246" s="200">
        <v>0</v>
      </c>
      <c r="T246" s="201">
        <f>S246*H246</f>
        <v>0</v>
      </c>
      <c r="AR246" s="202" t="s">
        <v>137</v>
      </c>
      <c r="AT246" s="202" t="s">
        <v>139</v>
      </c>
      <c r="AU246" s="202" t="s">
        <v>144</v>
      </c>
      <c r="AY246" s="16" t="s">
        <v>136</v>
      </c>
      <c r="BE246" s="203">
        <f>IF(N246="základní",J246,0)</f>
        <v>0</v>
      </c>
      <c r="BF246" s="203">
        <f>IF(N246="snížená",J246,0)</f>
        <v>0</v>
      </c>
      <c r="BG246" s="203">
        <f>IF(N246="zákl. přenesená",J246,0)</f>
        <v>0</v>
      </c>
      <c r="BH246" s="203">
        <f>IF(N246="sníž. přenesená",J246,0)</f>
        <v>0</v>
      </c>
      <c r="BI246" s="203">
        <f>IF(N246="nulová",J246,0)</f>
        <v>0</v>
      </c>
      <c r="BJ246" s="16" t="s">
        <v>144</v>
      </c>
      <c r="BK246" s="203">
        <f>ROUND(I246*H246,2)</f>
        <v>0</v>
      </c>
      <c r="BL246" s="16" t="s">
        <v>137</v>
      </c>
      <c r="BM246" s="202" t="s">
        <v>350</v>
      </c>
    </row>
    <row r="247" spans="2:65" s="1" customFormat="1" ht="16.5" customHeight="1">
      <c r="B247" s="33"/>
      <c r="C247" s="191" t="s">
        <v>351</v>
      </c>
      <c r="D247" s="191" t="s">
        <v>139</v>
      </c>
      <c r="E247" s="192" t="s">
        <v>352</v>
      </c>
      <c r="F247" s="193" t="s">
        <v>353</v>
      </c>
      <c r="G247" s="194" t="s">
        <v>142</v>
      </c>
      <c r="H247" s="195">
        <v>12</v>
      </c>
      <c r="I247" s="196"/>
      <c r="J247" s="197">
        <f>ROUND(I247*H247,2)</f>
        <v>0</v>
      </c>
      <c r="K247" s="193" t="s">
        <v>1</v>
      </c>
      <c r="L247" s="37"/>
      <c r="M247" s="198" t="s">
        <v>1</v>
      </c>
      <c r="N247" s="199" t="s">
        <v>41</v>
      </c>
      <c r="O247" s="65"/>
      <c r="P247" s="200">
        <f>O247*H247</f>
        <v>0</v>
      </c>
      <c r="Q247" s="200">
        <v>1.17E-2</v>
      </c>
      <c r="R247" s="200">
        <f>Q247*H247</f>
        <v>0.1404</v>
      </c>
      <c r="S247" s="200">
        <v>0</v>
      </c>
      <c r="T247" s="201">
        <f>S247*H247</f>
        <v>0</v>
      </c>
      <c r="AR247" s="202" t="s">
        <v>137</v>
      </c>
      <c r="AT247" s="202" t="s">
        <v>139</v>
      </c>
      <c r="AU247" s="202" t="s">
        <v>144</v>
      </c>
      <c r="AY247" s="16" t="s">
        <v>136</v>
      </c>
      <c r="BE247" s="203">
        <f>IF(N247="základní",J247,0)</f>
        <v>0</v>
      </c>
      <c r="BF247" s="203">
        <f>IF(N247="snížená",J247,0)</f>
        <v>0</v>
      </c>
      <c r="BG247" s="203">
        <f>IF(N247="zákl. přenesená",J247,0)</f>
        <v>0</v>
      </c>
      <c r="BH247" s="203">
        <f>IF(N247="sníž. přenesená",J247,0)</f>
        <v>0</v>
      </c>
      <c r="BI247" s="203">
        <f>IF(N247="nulová",J247,0)</f>
        <v>0</v>
      </c>
      <c r="BJ247" s="16" t="s">
        <v>144</v>
      </c>
      <c r="BK247" s="203">
        <f>ROUND(I247*H247,2)</f>
        <v>0</v>
      </c>
      <c r="BL247" s="16" t="s">
        <v>137</v>
      </c>
      <c r="BM247" s="202" t="s">
        <v>354</v>
      </c>
    </row>
    <row r="248" spans="2:65" s="12" customFormat="1" ht="11.25">
      <c r="B248" s="204"/>
      <c r="C248" s="205"/>
      <c r="D248" s="206" t="s">
        <v>146</v>
      </c>
      <c r="E248" s="207" t="s">
        <v>1</v>
      </c>
      <c r="F248" s="208" t="s">
        <v>355</v>
      </c>
      <c r="G248" s="205"/>
      <c r="H248" s="207" t="s">
        <v>1</v>
      </c>
      <c r="I248" s="209"/>
      <c r="J248" s="205"/>
      <c r="K248" s="205"/>
      <c r="L248" s="210"/>
      <c r="M248" s="211"/>
      <c r="N248" s="212"/>
      <c r="O248" s="212"/>
      <c r="P248" s="212"/>
      <c r="Q248" s="212"/>
      <c r="R248" s="212"/>
      <c r="S248" s="212"/>
      <c r="T248" s="213"/>
      <c r="AT248" s="214" t="s">
        <v>146</v>
      </c>
      <c r="AU248" s="214" t="s">
        <v>144</v>
      </c>
      <c r="AV248" s="12" t="s">
        <v>83</v>
      </c>
      <c r="AW248" s="12" t="s">
        <v>31</v>
      </c>
      <c r="AX248" s="12" t="s">
        <v>75</v>
      </c>
      <c r="AY248" s="214" t="s">
        <v>136</v>
      </c>
    </row>
    <row r="249" spans="2:65" s="13" customFormat="1" ht="11.25">
      <c r="B249" s="215"/>
      <c r="C249" s="216"/>
      <c r="D249" s="206" t="s">
        <v>146</v>
      </c>
      <c r="E249" s="217" t="s">
        <v>1</v>
      </c>
      <c r="F249" s="218" t="s">
        <v>204</v>
      </c>
      <c r="G249" s="216"/>
      <c r="H249" s="219">
        <v>12</v>
      </c>
      <c r="I249" s="220"/>
      <c r="J249" s="216"/>
      <c r="K249" s="216"/>
      <c r="L249" s="221"/>
      <c r="M249" s="222"/>
      <c r="N249" s="223"/>
      <c r="O249" s="223"/>
      <c r="P249" s="223"/>
      <c r="Q249" s="223"/>
      <c r="R249" s="223"/>
      <c r="S249" s="223"/>
      <c r="T249" s="224"/>
      <c r="AT249" s="225" t="s">
        <v>146</v>
      </c>
      <c r="AU249" s="225" t="s">
        <v>144</v>
      </c>
      <c r="AV249" s="13" t="s">
        <v>144</v>
      </c>
      <c r="AW249" s="13" t="s">
        <v>31</v>
      </c>
      <c r="AX249" s="13" t="s">
        <v>83</v>
      </c>
      <c r="AY249" s="225" t="s">
        <v>136</v>
      </c>
    </row>
    <row r="250" spans="2:65" s="1" customFormat="1" ht="24" customHeight="1">
      <c r="B250" s="33"/>
      <c r="C250" s="191" t="s">
        <v>356</v>
      </c>
      <c r="D250" s="191" t="s">
        <v>139</v>
      </c>
      <c r="E250" s="192" t="s">
        <v>357</v>
      </c>
      <c r="F250" s="193" t="s">
        <v>358</v>
      </c>
      <c r="G250" s="194" t="s">
        <v>142</v>
      </c>
      <c r="H250" s="195">
        <v>1500</v>
      </c>
      <c r="I250" s="196"/>
      <c r="J250" s="197">
        <f>ROUND(I250*H250,2)</f>
        <v>0</v>
      </c>
      <c r="K250" s="193" t="s">
        <v>1</v>
      </c>
      <c r="L250" s="37"/>
      <c r="M250" s="198" t="s">
        <v>1</v>
      </c>
      <c r="N250" s="199" t="s">
        <v>41</v>
      </c>
      <c r="O250" s="65"/>
      <c r="P250" s="200">
        <f>O250*H250</f>
        <v>0</v>
      </c>
      <c r="Q250" s="200">
        <v>8.0000000000000007E-5</v>
      </c>
      <c r="R250" s="200">
        <f>Q250*H250</f>
        <v>0.12000000000000001</v>
      </c>
      <c r="S250" s="200">
        <v>0</v>
      </c>
      <c r="T250" s="201">
        <f>S250*H250</f>
        <v>0</v>
      </c>
      <c r="AR250" s="202" t="s">
        <v>137</v>
      </c>
      <c r="AT250" s="202" t="s">
        <v>139</v>
      </c>
      <c r="AU250" s="202" t="s">
        <v>144</v>
      </c>
      <c r="AY250" s="16" t="s">
        <v>136</v>
      </c>
      <c r="BE250" s="203">
        <f>IF(N250="základní",J250,0)</f>
        <v>0</v>
      </c>
      <c r="BF250" s="203">
        <f>IF(N250="snížená",J250,0)</f>
        <v>0</v>
      </c>
      <c r="BG250" s="203">
        <f>IF(N250="zákl. přenesená",J250,0)</f>
        <v>0</v>
      </c>
      <c r="BH250" s="203">
        <f>IF(N250="sníž. přenesená",J250,0)</f>
        <v>0</v>
      </c>
      <c r="BI250" s="203">
        <f>IF(N250="nulová",J250,0)</f>
        <v>0</v>
      </c>
      <c r="BJ250" s="16" t="s">
        <v>144</v>
      </c>
      <c r="BK250" s="203">
        <f>ROUND(I250*H250,2)</f>
        <v>0</v>
      </c>
      <c r="BL250" s="16" t="s">
        <v>137</v>
      </c>
      <c r="BM250" s="202" t="s">
        <v>359</v>
      </c>
    </row>
    <row r="251" spans="2:65" s="1" customFormat="1" ht="16.5" customHeight="1">
      <c r="B251" s="33"/>
      <c r="C251" s="226" t="s">
        <v>360</v>
      </c>
      <c r="D251" s="226" t="s">
        <v>157</v>
      </c>
      <c r="E251" s="227" t="s">
        <v>361</v>
      </c>
      <c r="F251" s="228" t="s">
        <v>362</v>
      </c>
      <c r="G251" s="229" t="s">
        <v>142</v>
      </c>
      <c r="H251" s="230">
        <v>1500</v>
      </c>
      <c r="I251" s="231"/>
      <c r="J251" s="232">
        <f>ROUND(I251*H251,2)</f>
        <v>0</v>
      </c>
      <c r="K251" s="228" t="s">
        <v>143</v>
      </c>
      <c r="L251" s="233"/>
      <c r="M251" s="234" t="s">
        <v>1</v>
      </c>
      <c r="N251" s="235" t="s">
        <v>41</v>
      </c>
      <c r="O251" s="65"/>
      <c r="P251" s="200">
        <f>O251*H251</f>
        <v>0</v>
      </c>
      <c r="Q251" s="200">
        <v>2.9999999999999997E-4</v>
      </c>
      <c r="R251" s="200">
        <f>Q251*H251</f>
        <v>0.44999999999999996</v>
      </c>
      <c r="S251" s="200">
        <v>0</v>
      </c>
      <c r="T251" s="201">
        <f>S251*H251</f>
        <v>0</v>
      </c>
      <c r="AR251" s="202" t="s">
        <v>148</v>
      </c>
      <c r="AT251" s="202" t="s">
        <v>157</v>
      </c>
      <c r="AU251" s="202" t="s">
        <v>144</v>
      </c>
      <c r="AY251" s="16" t="s">
        <v>136</v>
      </c>
      <c r="BE251" s="203">
        <f>IF(N251="základní",J251,0)</f>
        <v>0</v>
      </c>
      <c r="BF251" s="203">
        <f>IF(N251="snížená",J251,0)</f>
        <v>0</v>
      </c>
      <c r="BG251" s="203">
        <f>IF(N251="zákl. přenesená",J251,0)</f>
        <v>0</v>
      </c>
      <c r="BH251" s="203">
        <f>IF(N251="sníž. přenesená",J251,0)</f>
        <v>0</v>
      </c>
      <c r="BI251" s="203">
        <f>IF(N251="nulová",J251,0)</f>
        <v>0</v>
      </c>
      <c r="BJ251" s="16" t="s">
        <v>144</v>
      </c>
      <c r="BK251" s="203">
        <f>ROUND(I251*H251,2)</f>
        <v>0</v>
      </c>
      <c r="BL251" s="16" t="s">
        <v>137</v>
      </c>
      <c r="BM251" s="202" t="s">
        <v>363</v>
      </c>
    </row>
    <row r="252" spans="2:65" s="1" customFormat="1" ht="24" customHeight="1">
      <c r="B252" s="33"/>
      <c r="C252" s="191" t="s">
        <v>364</v>
      </c>
      <c r="D252" s="191" t="s">
        <v>139</v>
      </c>
      <c r="E252" s="192" t="s">
        <v>365</v>
      </c>
      <c r="F252" s="193" t="s">
        <v>366</v>
      </c>
      <c r="G252" s="194" t="s">
        <v>153</v>
      </c>
      <c r="H252" s="195">
        <v>2.88</v>
      </c>
      <c r="I252" s="196"/>
      <c r="J252" s="197">
        <f>ROUND(I252*H252,2)</f>
        <v>0</v>
      </c>
      <c r="K252" s="193" t="s">
        <v>143</v>
      </c>
      <c r="L252" s="37"/>
      <c r="M252" s="198" t="s">
        <v>1</v>
      </c>
      <c r="N252" s="199" t="s">
        <v>41</v>
      </c>
      <c r="O252" s="65"/>
      <c r="P252" s="200">
        <f>O252*H252</f>
        <v>0</v>
      </c>
      <c r="Q252" s="200">
        <v>0</v>
      </c>
      <c r="R252" s="200">
        <f>Q252*H252</f>
        <v>0</v>
      </c>
      <c r="S252" s="200">
        <v>7.4999999999999997E-2</v>
      </c>
      <c r="T252" s="201">
        <f>S252*H252</f>
        <v>0.216</v>
      </c>
      <c r="AR252" s="202" t="s">
        <v>137</v>
      </c>
      <c r="AT252" s="202" t="s">
        <v>139</v>
      </c>
      <c r="AU252" s="202" t="s">
        <v>144</v>
      </c>
      <c r="AY252" s="16" t="s">
        <v>136</v>
      </c>
      <c r="BE252" s="203">
        <f>IF(N252="základní",J252,0)</f>
        <v>0</v>
      </c>
      <c r="BF252" s="203">
        <f>IF(N252="snížená",J252,0)</f>
        <v>0</v>
      </c>
      <c r="BG252" s="203">
        <f>IF(N252="zákl. přenesená",J252,0)</f>
        <v>0</v>
      </c>
      <c r="BH252" s="203">
        <f>IF(N252="sníž. přenesená",J252,0)</f>
        <v>0</v>
      </c>
      <c r="BI252" s="203">
        <f>IF(N252="nulová",J252,0)</f>
        <v>0</v>
      </c>
      <c r="BJ252" s="16" t="s">
        <v>144</v>
      </c>
      <c r="BK252" s="203">
        <f>ROUND(I252*H252,2)</f>
        <v>0</v>
      </c>
      <c r="BL252" s="16" t="s">
        <v>137</v>
      </c>
      <c r="BM252" s="202" t="s">
        <v>367</v>
      </c>
    </row>
    <row r="253" spans="2:65" s="12" customFormat="1" ht="11.25">
      <c r="B253" s="204"/>
      <c r="C253" s="205"/>
      <c r="D253" s="206" t="s">
        <v>146</v>
      </c>
      <c r="E253" s="207" t="s">
        <v>1</v>
      </c>
      <c r="F253" s="208" t="s">
        <v>368</v>
      </c>
      <c r="G253" s="205"/>
      <c r="H253" s="207" t="s">
        <v>1</v>
      </c>
      <c r="I253" s="209"/>
      <c r="J253" s="205"/>
      <c r="K253" s="205"/>
      <c r="L253" s="210"/>
      <c r="M253" s="211"/>
      <c r="N253" s="212"/>
      <c r="O253" s="212"/>
      <c r="P253" s="212"/>
      <c r="Q253" s="212"/>
      <c r="R253" s="212"/>
      <c r="S253" s="212"/>
      <c r="T253" s="213"/>
      <c r="AT253" s="214" t="s">
        <v>146</v>
      </c>
      <c r="AU253" s="214" t="s">
        <v>144</v>
      </c>
      <c r="AV253" s="12" t="s">
        <v>83</v>
      </c>
      <c r="AW253" s="12" t="s">
        <v>31</v>
      </c>
      <c r="AX253" s="12" t="s">
        <v>75</v>
      </c>
      <c r="AY253" s="214" t="s">
        <v>136</v>
      </c>
    </row>
    <row r="254" spans="2:65" s="13" customFormat="1" ht="11.25">
      <c r="B254" s="215"/>
      <c r="C254" s="216"/>
      <c r="D254" s="206" t="s">
        <v>146</v>
      </c>
      <c r="E254" s="217" t="s">
        <v>1</v>
      </c>
      <c r="F254" s="218" t="s">
        <v>369</v>
      </c>
      <c r="G254" s="216"/>
      <c r="H254" s="219">
        <v>2.88</v>
      </c>
      <c r="I254" s="220"/>
      <c r="J254" s="216"/>
      <c r="K254" s="216"/>
      <c r="L254" s="221"/>
      <c r="M254" s="222"/>
      <c r="N254" s="223"/>
      <c r="O254" s="223"/>
      <c r="P254" s="223"/>
      <c r="Q254" s="223"/>
      <c r="R254" s="223"/>
      <c r="S254" s="223"/>
      <c r="T254" s="224"/>
      <c r="AT254" s="225" t="s">
        <v>146</v>
      </c>
      <c r="AU254" s="225" t="s">
        <v>144</v>
      </c>
      <c r="AV254" s="13" t="s">
        <v>144</v>
      </c>
      <c r="AW254" s="13" t="s">
        <v>31</v>
      </c>
      <c r="AX254" s="13" t="s">
        <v>83</v>
      </c>
      <c r="AY254" s="225" t="s">
        <v>136</v>
      </c>
    </row>
    <row r="255" spans="2:65" s="1" customFormat="1" ht="24" customHeight="1">
      <c r="B255" s="33"/>
      <c r="C255" s="191" t="s">
        <v>370</v>
      </c>
      <c r="D255" s="191" t="s">
        <v>139</v>
      </c>
      <c r="E255" s="192" t="s">
        <v>371</v>
      </c>
      <c r="F255" s="193" t="s">
        <v>372</v>
      </c>
      <c r="G255" s="194" t="s">
        <v>373</v>
      </c>
      <c r="H255" s="195">
        <v>0.23</v>
      </c>
      <c r="I255" s="196"/>
      <c r="J255" s="197">
        <f>ROUND(I255*H255,2)</f>
        <v>0</v>
      </c>
      <c r="K255" s="193" t="s">
        <v>143</v>
      </c>
      <c r="L255" s="37"/>
      <c r="M255" s="198" t="s">
        <v>1</v>
      </c>
      <c r="N255" s="199" t="s">
        <v>41</v>
      </c>
      <c r="O255" s="65"/>
      <c r="P255" s="200">
        <f>O255*H255</f>
        <v>0</v>
      </c>
      <c r="Q255" s="200">
        <v>0</v>
      </c>
      <c r="R255" s="200">
        <f>Q255*H255</f>
        <v>0</v>
      </c>
      <c r="S255" s="200">
        <v>2.4</v>
      </c>
      <c r="T255" s="201">
        <f>S255*H255</f>
        <v>0.55200000000000005</v>
      </c>
      <c r="AR255" s="202" t="s">
        <v>137</v>
      </c>
      <c r="AT255" s="202" t="s">
        <v>139</v>
      </c>
      <c r="AU255" s="202" t="s">
        <v>144</v>
      </c>
      <c r="AY255" s="16" t="s">
        <v>136</v>
      </c>
      <c r="BE255" s="203">
        <f>IF(N255="základní",J255,0)</f>
        <v>0</v>
      </c>
      <c r="BF255" s="203">
        <f>IF(N255="snížená",J255,0)</f>
        <v>0</v>
      </c>
      <c r="BG255" s="203">
        <f>IF(N255="zákl. přenesená",J255,0)</f>
        <v>0</v>
      </c>
      <c r="BH255" s="203">
        <f>IF(N255="sníž. přenesená",J255,0)</f>
        <v>0</v>
      </c>
      <c r="BI255" s="203">
        <f>IF(N255="nulová",J255,0)</f>
        <v>0</v>
      </c>
      <c r="BJ255" s="16" t="s">
        <v>144</v>
      </c>
      <c r="BK255" s="203">
        <f>ROUND(I255*H255,2)</f>
        <v>0</v>
      </c>
      <c r="BL255" s="16" t="s">
        <v>137</v>
      </c>
      <c r="BM255" s="202" t="s">
        <v>374</v>
      </c>
    </row>
    <row r="256" spans="2:65" s="12" customFormat="1" ht="22.5">
      <c r="B256" s="204"/>
      <c r="C256" s="205"/>
      <c r="D256" s="206" t="s">
        <v>146</v>
      </c>
      <c r="E256" s="207" t="s">
        <v>1</v>
      </c>
      <c r="F256" s="208" t="s">
        <v>375</v>
      </c>
      <c r="G256" s="205"/>
      <c r="H256" s="207" t="s">
        <v>1</v>
      </c>
      <c r="I256" s="209"/>
      <c r="J256" s="205"/>
      <c r="K256" s="205"/>
      <c r="L256" s="210"/>
      <c r="M256" s="211"/>
      <c r="N256" s="212"/>
      <c r="O256" s="212"/>
      <c r="P256" s="212"/>
      <c r="Q256" s="212"/>
      <c r="R256" s="212"/>
      <c r="S256" s="212"/>
      <c r="T256" s="213"/>
      <c r="AT256" s="214" t="s">
        <v>146</v>
      </c>
      <c r="AU256" s="214" t="s">
        <v>144</v>
      </c>
      <c r="AV256" s="12" t="s">
        <v>83</v>
      </c>
      <c r="AW256" s="12" t="s">
        <v>31</v>
      </c>
      <c r="AX256" s="12" t="s">
        <v>75</v>
      </c>
      <c r="AY256" s="214" t="s">
        <v>136</v>
      </c>
    </row>
    <row r="257" spans="2:65" s="13" customFormat="1" ht="11.25">
      <c r="B257" s="215"/>
      <c r="C257" s="216"/>
      <c r="D257" s="206" t="s">
        <v>146</v>
      </c>
      <c r="E257" s="217" t="s">
        <v>1</v>
      </c>
      <c r="F257" s="218" t="s">
        <v>376</v>
      </c>
      <c r="G257" s="216"/>
      <c r="H257" s="219">
        <v>0.23</v>
      </c>
      <c r="I257" s="220"/>
      <c r="J257" s="216"/>
      <c r="K257" s="216"/>
      <c r="L257" s="221"/>
      <c r="M257" s="222"/>
      <c r="N257" s="223"/>
      <c r="O257" s="223"/>
      <c r="P257" s="223"/>
      <c r="Q257" s="223"/>
      <c r="R257" s="223"/>
      <c r="S257" s="223"/>
      <c r="T257" s="224"/>
      <c r="AT257" s="225" t="s">
        <v>146</v>
      </c>
      <c r="AU257" s="225" t="s">
        <v>144</v>
      </c>
      <c r="AV257" s="13" t="s">
        <v>144</v>
      </c>
      <c r="AW257" s="13" t="s">
        <v>31</v>
      </c>
      <c r="AX257" s="13" t="s">
        <v>83</v>
      </c>
      <c r="AY257" s="225" t="s">
        <v>136</v>
      </c>
    </row>
    <row r="258" spans="2:65" s="1" customFormat="1" ht="16.5" customHeight="1">
      <c r="B258" s="33"/>
      <c r="C258" s="191" t="s">
        <v>377</v>
      </c>
      <c r="D258" s="191" t="s">
        <v>139</v>
      </c>
      <c r="E258" s="192" t="s">
        <v>378</v>
      </c>
      <c r="F258" s="193" t="s">
        <v>379</v>
      </c>
      <c r="G258" s="194" t="s">
        <v>177</v>
      </c>
      <c r="H258" s="195">
        <v>192</v>
      </c>
      <c r="I258" s="196"/>
      <c r="J258" s="197">
        <f>ROUND(I258*H258,2)</f>
        <v>0</v>
      </c>
      <c r="K258" s="193" t="s">
        <v>143</v>
      </c>
      <c r="L258" s="37"/>
      <c r="M258" s="198" t="s">
        <v>1</v>
      </c>
      <c r="N258" s="199" t="s">
        <v>41</v>
      </c>
      <c r="O258" s="65"/>
      <c r="P258" s="200">
        <f>O258*H258</f>
        <v>0</v>
      </c>
      <c r="Q258" s="200">
        <v>0</v>
      </c>
      <c r="R258" s="200">
        <f>Q258*H258</f>
        <v>0</v>
      </c>
      <c r="S258" s="200">
        <v>3.6999999999999998E-2</v>
      </c>
      <c r="T258" s="201">
        <f>S258*H258</f>
        <v>7.1039999999999992</v>
      </c>
      <c r="AR258" s="202" t="s">
        <v>137</v>
      </c>
      <c r="AT258" s="202" t="s">
        <v>139</v>
      </c>
      <c r="AU258" s="202" t="s">
        <v>144</v>
      </c>
      <c r="AY258" s="16" t="s">
        <v>136</v>
      </c>
      <c r="BE258" s="203">
        <f>IF(N258="základní",J258,0)</f>
        <v>0</v>
      </c>
      <c r="BF258" s="203">
        <f>IF(N258="snížená",J258,0)</f>
        <v>0</v>
      </c>
      <c r="BG258" s="203">
        <f>IF(N258="zákl. přenesená",J258,0)</f>
        <v>0</v>
      </c>
      <c r="BH258" s="203">
        <f>IF(N258="sníž. přenesená",J258,0)</f>
        <v>0</v>
      </c>
      <c r="BI258" s="203">
        <f>IF(N258="nulová",J258,0)</f>
        <v>0</v>
      </c>
      <c r="BJ258" s="16" t="s">
        <v>144</v>
      </c>
      <c r="BK258" s="203">
        <f>ROUND(I258*H258,2)</f>
        <v>0</v>
      </c>
      <c r="BL258" s="16" t="s">
        <v>137</v>
      </c>
      <c r="BM258" s="202" t="s">
        <v>380</v>
      </c>
    </row>
    <row r="259" spans="2:65" s="12" customFormat="1" ht="11.25">
      <c r="B259" s="204"/>
      <c r="C259" s="205"/>
      <c r="D259" s="206" t="s">
        <v>146</v>
      </c>
      <c r="E259" s="207" t="s">
        <v>1</v>
      </c>
      <c r="F259" s="208" t="s">
        <v>381</v>
      </c>
      <c r="G259" s="205"/>
      <c r="H259" s="207" t="s">
        <v>1</v>
      </c>
      <c r="I259" s="209"/>
      <c r="J259" s="205"/>
      <c r="K259" s="205"/>
      <c r="L259" s="210"/>
      <c r="M259" s="211"/>
      <c r="N259" s="212"/>
      <c r="O259" s="212"/>
      <c r="P259" s="212"/>
      <c r="Q259" s="212"/>
      <c r="R259" s="212"/>
      <c r="S259" s="212"/>
      <c r="T259" s="213"/>
      <c r="AT259" s="214" t="s">
        <v>146</v>
      </c>
      <c r="AU259" s="214" t="s">
        <v>144</v>
      </c>
      <c r="AV259" s="12" t="s">
        <v>83</v>
      </c>
      <c r="AW259" s="12" t="s">
        <v>31</v>
      </c>
      <c r="AX259" s="12" t="s">
        <v>75</v>
      </c>
      <c r="AY259" s="214" t="s">
        <v>136</v>
      </c>
    </row>
    <row r="260" spans="2:65" s="13" customFormat="1" ht="11.25">
      <c r="B260" s="215"/>
      <c r="C260" s="216"/>
      <c r="D260" s="206" t="s">
        <v>146</v>
      </c>
      <c r="E260" s="217" t="s">
        <v>1</v>
      </c>
      <c r="F260" s="218" t="s">
        <v>382</v>
      </c>
      <c r="G260" s="216"/>
      <c r="H260" s="219">
        <v>192</v>
      </c>
      <c r="I260" s="220"/>
      <c r="J260" s="216"/>
      <c r="K260" s="216"/>
      <c r="L260" s="221"/>
      <c r="M260" s="222"/>
      <c r="N260" s="223"/>
      <c r="O260" s="223"/>
      <c r="P260" s="223"/>
      <c r="Q260" s="223"/>
      <c r="R260" s="223"/>
      <c r="S260" s="223"/>
      <c r="T260" s="224"/>
      <c r="AT260" s="225" t="s">
        <v>146</v>
      </c>
      <c r="AU260" s="225" t="s">
        <v>144</v>
      </c>
      <c r="AV260" s="13" t="s">
        <v>144</v>
      </c>
      <c r="AW260" s="13" t="s">
        <v>31</v>
      </c>
      <c r="AX260" s="13" t="s">
        <v>83</v>
      </c>
      <c r="AY260" s="225" t="s">
        <v>136</v>
      </c>
    </row>
    <row r="261" spans="2:65" s="1" customFormat="1" ht="24" customHeight="1">
      <c r="B261" s="33"/>
      <c r="C261" s="191" t="s">
        <v>383</v>
      </c>
      <c r="D261" s="191" t="s">
        <v>139</v>
      </c>
      <c r="E261" s="192" t="s">
        <v>384</v>
      </c>
      <c r="F261" s="193" t="s">
        <v>385</v>
      </c>
      <c r="G261" s="194" t="s">
        <v>177</v>
      </c>
      <c r="H261" s="195">
        <v>19.2</v>
      </c>
      <c r="I261" s="196"/>
      <c r="J261" s="197">
        <f>ROUND(I261*H261,2)</f>
        <v>0</v>
      </c>
      <c r="K261" s="193" t="s">
        <v>143</v>
      </c>
      <c r="L261" s="37"/>
      <c r="M261" s="198" t="s">
        <v>1</v>
      </c>
      <c r="N261" s="199" t="s">
        <v>41</v>
      </c>
      <c r="O261" s="65"/>
      <c r="P261" s="200">
        <f>O261*H261</f>
        <v>0</v>
      </c>
      <c r="Q261" s="200">
        <v>1.6000000000000001E-4</v>
      </c>
      <c r="R261" s="200">
        <f>Q261*H261</f>
        <v>3.0720000000000001E-3</v>
      </c>
      <c r="S261" s="200">
        <v>0</v>
      </c>
      <c r="T261" s="201">
        <f>S261*H261</f>
        <v>0</v>
      </c>
      <c r="AR261" s="202" t="s">
        <v>137</v>
      </c>
      <c r="AT261" s="202" t="s">
        <v>139</v>
      </c>
      <c r="AU261" s="202" t="s">
        <v>144</v>
      </c>
      <c r="AY261" s="16" t="s">
        <v>136</v>
      </c>
      <c r="BE261" s="203">
        <f>IF(N261="základní",J261,0)</f>
        <v>0</v>
      </c>
      <c r="BF261" s="203">
        <f>IF(N261="snížená",J261,0)</f>
        <v>0</v>
      </c>
      <c r="BG261" s="203">
        <f>IF(N261="zákl. přenesená",J261,0)</f>
        <v>0</v>
      </c>
      <c r="BH261" s="203">
        <f>IF(N261="sníž. přenesená",J261,0)</f>
        <v>0</v>
      </c>
      <c r="BI261" s="203">
        <f>IF(N261="nulová",J261,0)</f>
        <v>0</v>
      </c>
      <c r="BJ261" s="16" t="s">
        <v>144</v>
      </c>
      <c r="BK261" s="203">
        <f>ROUND(I261*H261,2)</f>
        <v>0</v>
      </c>
      <c r="BL261" s="16" t="s">
        <v>137</v>
      </c>
      <c r="BM261" s="202" t="s">
        <v>386</v>
      </c>
    </row>
    <row r="262" spans="2:65" s="12" customFormat="1" ht="22.5">
      <c r="B262" s="204"/>
      <c r="C262" s="205"/>
      <c r="D262" s="206" t="s">
        <v>146</v>
      </c>
      <c r="E262" s="207" t="s">
        <v>1</v>
      </c>
      <c r="F262" s="208" t="s">
        <v>375</v>
      </c>
      <c r="G262" s="205"/>
      <c r="H262" s="207" t="s">
        <v>1</v>
      </c>
      <c r="I262" s="209"/>
      <c r="J262" s="205"/>
      <c r="K262" s="205"/>
      <c r="L262" s="210"/>
      <c r="M262" s="211"/>
      <c r="N262" s="212"/>
      <c r="O262" s="212"/>
      <c r="P262" s="212"/>
      <c r="Q262" s="212"/>
      <c r="R262" s="212"/>
      <c r="S262" s="212"/>
      <c r="T262" s="213"/>
      <c r="AT262" s="214" t="s">
        <v>146</v>
      </c>
      <c r="AU262" s="214" t="s">
        <v>144</v>
      </c>
      <c r="AV262" s="12" t="s">
        <v>83</v>
      </c>
      <c r="AW262" s="12" t="s">
        <v>31</v>
      </c>
      <c r="AX262" s="12" t="s">
        <v>75</v>
      </c>
      <c r="AY262" s="214" t="s">
        <v>136</v>
      </c>
    </row>
    <row r="263" spans="2:65" s="13" customFormat="1" ht="11.25">
      <c r="B263" s="215"/>
      <c r="C263" s="216"/>
      <c r="D263" s="206" t="s">
        <v>146</v>
      </c>
      <c r="E263" s="217" t="s">
        <v>1</v>
      </c>
      <c r="F263" s="218" t="s">
        <v>387</v>
      </c>
      <c r="G263" s="216"/>
      <c r="H263" s="219">
        <v>19.2</v>
      </c>
      <c r="I263" s="220"/>
      <c r="J263" s="216"/>
      <c r="K263" s="216"/>
      <c r="L263" s="221"/>
      <c r="M263" s="222"/>
      <c r="N263" s="223"/>
      <c r="O263" s="223"/>
      <c r="P263" s="223"/>
      <c r="Q263" s="223"/>
      <c r="R263" s="223"/>
      <c r="S263" s="223"/>
      <c r="T263" s="224"/>
      <c r="AT263" s="225" t="s">
        <v>146</v>
      </c>
      <c r="AU263" s="225" t="s">
        <v>144</v>
      </c>
      <c r="AV263" s="13" t="s">
        <v>144</v>
      </c>
      <c r="AW263" s="13" t="s">
        <v>31</v>
      </c>
      <c r="AX263" s="13" t="s">
        <v>83</v>
      </c>
      <c r="AY263" s="225" t="s">
        <v>136</v>
      </c>
    </row>
    <row r="264" spans="2:65" s="1" customFormat="1" ht="16.5" customHeight="1">
      <c r="B264" s="33"/>
      <c r="C264" s="191" t="s">
        <v>388</v>
      </c>
      <c r="D264" s="191" t="s">
        <v>139</v>
      </c>
      <c r="E264" s="192" t="s">
        <v>389</v>
      </c>
      <c r="F264" s="193" t="s">
        <v>390</v>
      </c>
      <c r="G264" s="194" t="s">
        <v>153</v>
      </c>
      <c r="H264" s="195">
        <v>3734.6439999999998</v>
      </c>
      <c r="I264" s="196"/>
      <c r="J264" s="197">
        <f>ROUND(I264*H264,2)</f>
        <v>0</v>
      </c>
      <c r="K264" s="193" t="s">
        <v>143</v>
      </c>
      <c r="L264" s="37"/>
      <c r="M264" s="198" t="s">
        <v>1</v>
      </c>
      <c r="N264" s="199" t="s">
        <v>41</v>
      </c>
      <c r="O264" s="65"/>
      <c r="P264" s="200">
        <f>O264*H264</f>
        <v>0</v>
      </c>
      <c r="Q264" s="200">
        <v>0</v>
      </c>
      <c r="R264" s="200">
        <f>Q264*H264</f>
        <v>0</v>
      </c>
      <c r="S264" s="200">
        <v>0</v>
      </c>
      <c r="T264" s="201">
        <f>S264*H264</f>
        <v>0</v>
      </c>
      <c r="AR264" s="202" t="s">
        <v>137</v>
      </c>
      <c r="AT264" s="202" t="s">
        <v>139</v>
      </c>
      <c r="AU264" s="202" t="s">
        <v>144</v>
      </c>
      <c r="AY264" s="16" t="s">
        <v>136</v>
      </c>
      <c r="BE264" s="203">
        <f>IF(N264="základní",J264,0)</f>
        <v>0</v>
      </c>
      <c r="BF264" s="203">
        <f>IF(N264="snížená",J264,0)</f>
        <v>0</v>
      </c>
      <c r="BG264" s="203">
        <f>IF(N264="zákl. přenesená",J264,0)</f>
        <v>0</v>
      </c>
      <c r="BH264" s="203">
        <f>IF(N264="sníž. přenesená",J264,0)</f>
        <v>0</v>
      </c>
      <c r="BI264" s="203">
        <f>IF(N264="nulová",J264,0)</f>
        <v>0</v>
      </c>
      <c r="BJ264" s="16" t="s">
        <v>144</v>
      </c>
      <c r="BK264" s="203">
        <f>ROUND(I264*H264,2)</f>
        <v>0</v>
      </c>
      <c r="BL264" s="16" t="s">
        <v>137</v>
      </c>
      <c r="BM264" s="202" t="s">
        <v>391</v>
      </c>
    </row>
    <row r="265" spans="2:65" s="13" customFormat="1" ht="11.25">
      <c r="B265" s="215"/>
      <c r="C265" s="216"/>
      <c r="D265" s="206" t="s">
        <v>146</v>
      </c>
      <c r="E265" s="217" t="s">
        <v>1</v>
      </c>
      <c r="F265" s="218" t="s">
        <v>392</v>
      </c>
      <c r="G265" s="216"/>
      <c r="H265" s="219">
        <v>3734.6439999999998</v>
      </c>
      <c r="I265" s="220"/>
      <c r="J265" s="216"/>
      <c r="K265" s="216"/>
      <c r="L265" s="221"/>
      <c r="M265" s="222"/>
      <c r="N265" s="223"/>
      <c r="O265" s="223"/>
      <c r="P265" s="223"/>
      <c r="Q265" s="223"/>
      <c r="R265" s="223"/>
      <c r="S265" s="223"/>
      <c r="T265" s="224"/>
      <c r="AT265" s="225" t="s">
        <v>146</v>
      </c>
      <c r="AU265" s="225" t="s">
        <v>144</v>
      </c>
      <c r="AV265" s="13" t="s">
        <v>144</v>
      </c>
      <c r="AW265" s="13" t="s">
        <v>31</v>
      </c>
      <c r="AX265" s="13" t="s">
        <v>83</v>
      </c>
      <c r="AY265" s="225" t="s">
        <v>136</v>
      </c>
    </row>
    <row r="266" spans="2:65" s="11" customFormat="1" ht="22.9" customHeight="1">
      <c r="B266" s="175"/>
      <c r="C266" s="176"/>
      <c r="D266" s="177" t="s">
        <v>74</v>
      </c>
      <c r="E266" s="189" t="s">
        <v>393</v>
      </c>
      <c r="F266" s="189" t="s">
        <v>394</v>
      </c>
      <c r="G266" s="176"/>
      <c r="H266" s="176"/>
      <c r="I266" s="179"/>
      <c r="J266" s="190">
        <f>BK266</f>
        <v>0</v>
      </c>
      <c r="K266" s="176"/>
      <c r="L266" s="181"/>
      <c r="M266" s="182"/>
      <c r="N266" s="183"/>
      <c r="O266" s="183"/>
      <c r="P266" s="184">
        <f>SUM(P267:P271)</f>
        <v>0</v>
      </c>
      <c r="Q266" s="183"/>
      <c r="R266" s="184">
        <f>SUM(R267:R271)</f>
        <v>0</v>
      </c>
      <c r="S266" s="183"/>
      <c r="T266" s="185">
        <f>SUM(T267:T271)</f>
        <v>0</v>
      </c>
      <c r="AR266" s="186" t="s">
        <v>83</v>
      </c>
      <c r="AT266" s="187" t="s">
        <v>74</v>
      </c>
      <c r="AU266" s="187" t="s">
        <v>83</v>
      </c>
      <c r="AY266" s="186" t="s">
        <v>136</v>
      </c>
      <c r="BK266" s="188">
        <f>SUM(BK267:BK271)</f>
        <v>0</v>
      </c>
    </row>
    <row r="267" spans="2:65" s="1" customFormat="1" ht="24" customHeight="1">
      <c r="B267" s="33"/>
      <c r="C267" s="191" t="s">
        <v>395</v>
      </c>
      <c r="D267" s="191" t="s">
        <v>139</v>
      </c>
      <c r="E267" s="192" t="s">
        <v>396</v>
      </c>
      <c r="F267" s="193" t="s">
        <v>397</v>
      </c>
      <c r="G267" s="194" t="s">
        <v>398</v>
      </c>
      <c r="H267" s="195">
        <v>10.26</v>
      </c>
      <c r="I267" s="196"/>
      <c r="J267" s="197">
        <f>ROUND(I267*H267,2)</f>
        <v>0</v>
      </c>
      <c r="K267" s="193" t="s">
        <v>143</v>
      </c>
      <c r="L267" s="37"/>
      <c r="M267" s="198" t="s">
        <v>1</v>
      </c>
      <c r="N267" s="199" t="s">
        <v>41</v>
      </c>
      <c r="O267" s="65"/>
      <c r="P267" s="200">
        <f>O267*H267</f>
        <v>0</v>
      </c>
      <c r="Q267" s="200">
        <v>0</v>
      </c>
      <c r="R267" s="200">
        <f>Q267*H267</f>
        <v>0</v>
      </c>
      <c r="S267" s="200">
        <v>0</v>
      </c>
      <c r="T267" s="201">
        <f>S267*H267</f>
        <v>0</v>
      </c>
      <c r="AR267" s="202" t="s">
        <v>137</v>
      </c>
      <c r="AT267" s="202" t="s">
        <v>139</v>
      </c>
      <c r="AU267" s="202" t="s">
        <v>144</v>
      </c>
      <c r="AY267" s="16" t="s">
        <v>136</v>
      </c>
      <c r="BE267" s="203">
        <f>IF(N267="základní",J267,0)</f>
        <v>0</v>
      </c>
      <c r="BF267" s="203">
        <f>IF(N267="snížená",J267,0)</f>
        <v>0</v>
      </c>
      <c r="BG267" s="203">
        <f>IF(N267="zákl. přenesená",J267,0)</f>
        <v>0</v>
      </c>
      <c r="BH267" s="203">
        <f>IF(N267="sníž. přenesená",J267,0)</f>
        <v>0</v>
      </c>
      <c r="BI267" s="203">
        <f>IF(N267="nulová",J267,0)</f>
        <v>0</v>
      </c>
      <c r="BJ267" s="16" t="s">
        <v>144</v>
      </c>
      <c r="BK267" s="203">
        <f>ROUND(I267*H267,2)</f>
        <v>0</v>
      </c>
      <c r="BL267" s="16" t="s">
        <v>137</v>
      </c>
      <c r="BM267" s="202" t="s">
        <v>399</v>
      </c>
    </row>
    <row r="268" spans="2:65" s="1" customFormat="1" ht="24" customHeight="1">
      <c r="B268" s="33"/>
      <c r="C268" s="191" t="s">
        <v>400</v>
      </c>
      <c r="D268" s="191" t="s">
        <v>139</v>
      </c>
      <c r="E268" s="192" t="s">
        <v>401</v>
      </c>
      <c r="F268" s="193" t="s">
        <v>402</v>
      </c>
      <c r="G268" s="194" t="s">
        <v>398</v>
      </c>
      <c r="H268" s="195">
        <v>10.26</v>
      </c>
      <c r="I268" s="196"/>
      <c r="J268" s="197">
        <f>ROUND(I268*H268,2)</f>
        <v>0</v>
      </c>
      <c r="K268" s="193" t="s">
        <v>143</v>
      </c>
      <c r="L268" s="37"/>
      <c r="M268" s="198" t="s">
        <v>1</v>
      </c>
      <c r="N268" s="199" t="s">
        <v>41</v>
      </c>
      <c r="O268" s="65"/>
      <c r="P268" s="200">
        <f>O268*H268</f>
        <v>0</v>
      </c>
      <c r="Q268" s="200">
        <v>0</v>
      </c>
      <c r="R268" s="200">
        <f>Q268*H268</f>
        <v>0</v>
      </c>
      <c r="S268" s="200">
        <v>0</v>
      </c>
      <c r="T268" s="201">
        <f>S268*H268</f>
        <v>0</v>
      </c>
      <c r="AR268" s="202" t="s">
        <v>137</v>
      </c>
      <c r="AT268" s="202" t="s">
        <v>139</v>
      </c>
      <c r="AU268" s="202" t="s">
        <v>144</v>
      </c>
      <c r="AY268" s="16" t="s">
        <v>136</v>
      </c>
      <c r="BE268" s="203">
        <f>IF(N268="základní",J268,0)</f>
        <v>0</v>
      </c>
      <c r="BF268" s="203">
        <f>IF(N268="snížená",J268,0)</f>
        <v>0</v>
      </c>
      <c r="BG268" s="203">
        <f>IF(N268="zákl. přenesená",J268,0)</f>
        <v>0</v>
      </c>
      <c r="BH268" s="203">
        <f>IF(N268="sníž. přenesená",J268,0)</f>
        <v>0</v>
      </c>
      <c r="BI268" s="203">
        <f>IF(N268="nulová",J268,0)</f>
        <v>0</v>
      </c>
      <c r="BJ268" s="16" t="s">
        <v>144</v>
      </c>
      <c r="BK268" s="203">
        <f>ROUND(I268*H268,2)</f>
        <v>0</v>
      </c>
      <c r="BL268" s="16" t="s">
        <v>137</v>
      </c>
      <c r="BM268" s="202" t="s">
        <v>403</v>
      </c>
    </row>
    <row r="269" spans="2:65" s="1" customFormat="1" ht="24" customHeight="1">
      <c r="B269" s="33"/>
      <c r="C269" s="191" t="s">
        <v>404</v>
      </c>
      <c r="D269" s="191" t="s">
        <v>139</v>
      </c>
      <c r="E269" s="192" t="s">
        <v>405</v>
      </c>
      <c r="F269" s="193" t="s">
        <v>406</v>
      </c>
      <c r="G269" s="194" t="s">
        <v>398</v>
      </c>
      <c r="H269" s="195">
        <v>92.34</v>
      </c>
      <c r="I269" s="196"/>
      <c r="J269" s="197">
        <f>ROUND(I269*H269,2)</f>
        <v>0</v>
      </c>
      <c r="K269" s="193" t="s">
        <v>143</v>
      </c>
      <c r="L269" s="37"/>
      <c r="M269" s="198" t="s">
        <v>1</v>
      </c>
      <c r="N269" s="199" t="s">
        <v>41</v>
      </c>
      <c r="O269" s="65"/>
      <c r="P269" s="200">
        <f>O269*H269</f>
        <v>0</v>
      </c>
      <c r="Q269" s="200">
        <v>0</v>
      </c>
      <c r="R269" s="200">
        <f>Q269*H269</f>
        <v>0</v>
      </c>
      <c r="S269" s="200">
        <v>0</v>
      </c>
      <c r="T269" s="201">
        <f>S269*H269</f>
        <v>0</v>
      </c>
      <c r="AR269" s="202" t="s">
        <v>137</v>
      </c>
      <c r="AT269" s="202" t="s">
        <v>139</v>
      </c>
      <c r="AU269" s="202" t="s">
        <v>144</v>
      </c>
      <c r="AY269" s="16" t="s">
        <v>136</v>
      </c>
      <c r="BE269" s="203">
        <f>IF(N269="základní",J269,0)</f>
        <v>0</v>
      </c>
      <c r="BF269" s="203">
        <f>IF(N269="snížená",J269,0)</f>
        <v>0</v>
      </c>
      <c r="BG269" s="203">
        <f>IF(N269="zákl. přenesená",J269,0)</f>
        <v>0</v>
      </c>
      <c r="BH269" s="203">
        <f>IF(N269="sníž. přenesená",J269,0)</f>
        <v>0</v>
      </c>
      <c r="BI269" s="203">
        <f>IF(N269="nulová",J269,0)</f>
        <v>0</v>
      </c>
      <c r="BJ269" s="16" t="s">
        <v>144</v>
      </c>
      <c r="BK269" s="203">
        <f>ROUND(I269*H269,2)</f>
        <v>0</v>
      </c>
      <c r="BL269" s="16" t="s">
        <v>137</v>
      </c>
      <c r="BM269" s="202" t="s">
        <v>407</v>
      </c>
    </row>
    <row r="270" spans="2:65" s="13" customFormat="1" ht="11.25">
      <c r="B270" s="215"/>
      <c r="C270" s="216"/>
      <c r="D270" s="206" t="s">
        <v>146</v>
      </c>
      <c r="E270" s="216"/>
      <c r="F270" s="218" t="s">
        <v>408</v>
      </c>
      <c r="G270" s="216"/>
      <c r="H270" s="219">
        <v>92.34</v>
      </c>
      <c r="I270" s="220"/>
      <c r="J270" s="216"/>
      <c r="K270" s="216"/>
      <c r="L270" s="221"/>
      <c r="M270" s="222"/>
      <c r="N270" s="223"/>
      <c r="O270" s="223"/>
      <c r="P270" s="223"/>
      <c r="Q270" s="223"/>
      <c r="R270" s="223"/>
      <c r="S270" s="223"/>
      <c r="T270" s="224"/>
      <c r="AT270" s="225" t="s">
        <v>146</v>
      </c>
      <c r="AU270" s="225" t="s">
        <v>144</v>
      </c>
      <c r="AV270" s="13" t="s">
        <v>144</v>
      </c>
      <c r="AW270" s="13" t="s">
        <v>4</v>
      </c>
      <c r="AX270" s="13" t="s">
        <v>83</v>
      </c>
      <c r="AY270" s="225" t="s">
        <v>136</v>
      </c>
    </row>
    <row r="271" spans="2:65" s="1" customFormat="1" ht="24" customHeight="1">
      <c r="B271" s="33"/>
      <c r="C271" s="191" t="s">
        <v>409</v>
      </c>
      <c r="D271" s="191" t="s">
        <v>139</v>
      </c>
      <c r="E271" s="192" t="s">
        <v>410</v>
      </c>
      <c r="F271" s="193" t="s">
        <v>411</v>
      </c>
      <c r="G271" s="194" t="s">
        <v>398</v>
      </c>
      <c r="H271" s="195">
        <v>10.26</v>
      </c>
      <c r="I271" s="196"/>
      <c r="J271" s="197">
        <f>ROUND(I271*H271,2)</f>
        <v>0</v>
      </c>
      <c r="K271" s="193" t="s">
        <v>1</v>
      </c>
      <c r="L271" s="37"/>
      <c r="M271" s="198" t="s">
        <v>1</v>
      </c>
      <c r="N271" s="199" t="s">
        <v>41</v>
      </c>
      <c r="O271" s="65"/>
      <c r="P271" s="200">
        <f>O271*H271</f>
        <v>0</v>
      </c>
      <c r="Q271" s="200">
        <v>0</v>
      </c>
      <c r="R271" s="200">
        <f>Q271*H271</f>
        <v>0</v>
      </c>
      <c r="S271" s="200">
        <v>0</v>
      </c>
      <c r="T271" s="201">
        <f>S271*H271</f>
        <v>0</v>
      </c>
      <c r="AR271" s="202" t="s">
        <v>137</v>
      </c>
      <c r="AT271" s="202" t="s">
        <v>139</v>
      </c>
      <c r="AU271" s="202" t="s">
        <v>144</v>
      </c>
      <c r="AY271" s="16" t="s">
        <v>136</v>
      </c>
      <c r="BE271" s="203">
        <f>IF(N271="základní",J271,0)</f>
        <v>0</v>
      </c>
      <c r="BF271" s="203">
        <f>IF(N271="snížená",J271,0)</f>
        <v>0</v>
      </c>
      <c r="BG271" s="203">
        <f>IF(N271="zákl. přenesená",J271,0)</f>
        <v>0</v>
      </c>
      <c r="BH271" s="203">
        <f>IF(N271="sníž. přenesená",J271,0)</f>
        <v>0</v>
      </c>
      <c r="BI271" s="203">
        <f>IF(N271="nulová",J271,0)</f>
        <v>0</v>
      </c>
      <c r="BJ271" s="16" t="s">
        <v>144</v>
      </c>
      <c r="BK271" s="203">
        <f>ROUND(I271*H271,2)</f>
        <v>0</v>
      </c>
      <c r="BL271" s="16" t="s">
        <v>137</v>
      </c>
      <c r="BM271" s="202" t="s">
        <v>412</v>
      </c>
    </row>
    <row r="272" spans="2:65" s="11" customFormat="1" ht="22.9" customHeight="1">
      <c r="B272" s="175"/>
      <c r="C272" s="176"/>
      <c r="D272" s="177" t="s">
        <v>74</v>
      </c>
      <c r="E272" s="189" t="s">
        <v>413</v>
      </c>
      <c r="F272" s="189" t="s">
        <v>414</v>
      </c>
      <c r="G272" s="176"/>
      <c r="H272" s="176"/>
      <c r="I272" s="179"/>
      <c r="J272" s="190">
        <f>BK272</f>
        <v>0</v>
      </c>
      <c r="K272" s="176"/>
      <c r="L272" s="181"/>
      <c r="M272" s="182"/>
      <c r="N272" s="183"/>
      <c r="O272" s="183"/>
      <c r="P272" s="184">
        <f>P273</f>
        <v>0</v>
      </c>
      <c r="Q272" s="183"/>
      <c r="R272" s="184">
        <f>R273</f>
        <v>0</v>
      </c>
      <c r="S272" s="183"/>
      <c r="T272" s="185">
        <f>T273</f>
        <v>0</v>
      </c>
      <c r="AR272" s="186" t="s">
        <v>83</v>
      </c>
      <c r="AT272" s="187" t="s">
        <v>74</v>
      </c>
      <c r="AU272" s="187" t="s">
        <v>83</v>
      </c>
      <c r="AY272" s="186" t="s">
        <v>136</v>
      </c>
      <c r="BK272" s="188">
        <f>BK273</f>
        <v>0</v>
      </c>
    </row>
    <row r="273" spans="2:65" s="1" customFormat="1" ht="24" customHeight="1">
      <c r="B273" s="33"/>
      <c r="C273" s="191" t="s">
        <v>415</v>
      </c>
      <c r="D273" s="191" t="s">
        <v>139</v>
      </c>
      <c r="E273" s="192" t="s">
        <v>416</v>
      </c>
      <c r="F273" s="193" t="s">
        <v>417</v>
      </c>
      <c r="G273" s="194" t="s">
        <v>398</v>
      </c>
      <c r="H273" s="195">
        <v>123.629</v>
      </c>
      <c r="I273" s="196"/>
      <c r="J273" s="197">
        <f>ROUND(I273*H273,2)</f>
        <v>0</v>
      </c>
      <c r="K273" s="193" t="s">
        <v>143</v>
      </c>
      <c r="L273" s="37"/>
      <c r="M273" s="198" t="s">
        <v>1</v>
      </c>
      <c r="N273" s="199" t="s">
        <v>41</v>
      </c>
      <c r="O273" s="65"/>
      <c r="P273" s="200">
        <f>O273*H273</f>
        <v>0</v>
      </c>
      <c r="Q273" s="200">
        <v>0</v>
      </c>
      <c r="R273" s="200">
        <f>Q273*H273</f>
        <v>0</v>
      </c>
      <c r="S273" s="200">
        <v>0</v>
      </c>
      <c r="T273" s="201">
        <f>S273*H273</f>
        <v>0</v>
      </c>
      <c r="AR273" s="202" t="s">
        <v>137</v>
      </c>
      <c r="AT273" s="202" t="s">
        <v>139</v>
      </c>
      <c r="AU273" s="202" t="s">
        <v>144</v>
      </c>
      <c r="AY273" s="16" t="s">
        <v>136</v>
      </c>
      <c r="BE273" s="203">
        <f>IF(N273="základní",J273,0)</f>
        <v>0</v>
      </c>
      <c r="BF273" s="203">
        <f>IF(N273="snížená",J273,0)</f>
        <v>0</v>
      </c>
      <c r="BG273" s="203">
        <f>IF(N273="zákl. přenesená",J273,0)</f>
        <v>0</v>
      </c>
      <c r="BH273" s="203">
        <f>IF(N273="sníž. přenesená",J273,0)</f>
        <v>0</v>
      </c>
      <c r="BI273" s="203">
        <f>IF(N273="nulová",J273,0)</f>
        <v>0</v>
      </c>
      <c r="BJ273" s="16" t="s">
        <v>144</v>
      </c>
      <c r="BK273" s="203">
        <f>ROUND(I273*H273,2)</f>
        <v>0</v>
      </c>
      <c r="BL273" s="16" t="s">
        <v>137</v>
      </c>
      <c r="BM273" s="202" t="s">
        <v>418</v>
      </c>
    </row>
    <row r="274" spans="2:65" s="11" customFormat="1" ht="25.9" customHeight="1">
      <c r="B274" s="175"/>
      <c r="C274" s="176"/>
      <c r="D274" s="177" t="s">
        <v>74</v>
      </c>
      <c r="E274" s="178" t="s">
        <v>419</v>
      </c>
      <c r="F274" s="178" t="s">
        <v>420</v>
      </c>
      <c r="G274" s="176"/>
      <c r="H274" s="176"/>
      <c r="I274" s="179"/>
      <c r="J274" s="180">
        <f>BK274</f>
        <v>0</v>
      </c>
      <c r="K274" s="176"/>
      <c r="L274" s="181"/>
      <c r="M274" s="182"/>
      <c r="N274" s="183"/>
      <c r="O274" s="183"/>
      <c r="P274" s="184">
        <f>P275+P285+P309+P332+P337+P342+P344+P350+P373+P385+P392+P414+P416</f>
        <v>0</v>
      </c>
      <c r="Q274" s="183"/>
      <c r="R274" s="184">
        <f>R275+R285+R309+R332+R337+R342+R344+R350+R373+R385+R392+R414+R416</f>
        <v>24.855384319999995</v>
      </c>
      <c r="S274" s="183"/>
      <c r="T274" s="185">
        <f>T275+T285+T309+T332+T337+T342+T344+T350+T373+T385+T392+T414+T416</f>
        <v>2.3882129999999995</v>
      </c>
      <c r="AR274" s="186" t="s">
        <v>144</v>
      </c>
      <c r="AT274" s="187" t="s">
        <v>74</v>
      </c>
      <c r="AU274" s="187" t="s">
        <v>75</v>
      </c>
      <c r="AY274" s="186" t="s">
        <v>136</v>
      </c>
      <c r="BK274" s="188">
        <f>BK275+BK285+BK309+BK332+BK337+BK342+BK344+BK350+BK373+BK385+BK392+BK414+BK416</f>
        <v>0</v>
      </c>
    </row>
    <row r="275" spans="2:65" s="11" customFormat="1" ht="22.9" customHeight="1">
      <c r="B275" s="175"/>
      <c r="C275" s="176"/>
      <c r="D275" s="177" t="s">
        <v>74</v>
      </c>
      <c r="E275" s="189" t="s">
        <v>421</v>
      </c>
      <c r="F275" s="189" t="s">
        <v>422</v>
      </c>
      <c r="G275" s="176"/>
      <c r="H275" s="176"/>
      <c r="I275" s="179"/>
      <c r="J275" s="190">
        <f>BK275</f>
        <v>0</v>
      </c>
      <c r="K275" s="176"/>
      <c r="L275" s="181"/>
      <c r="M275" s="182"/>
      <c r="N275" s="183"/>
      <c r="O275" s="183"/>
      <c r="P275" s="184">
        <f>SUM(P276:P284)</f>
        <v>0</v>
      </c>
      <c r="Q275" s="183"/>
      <c r="R275" s="184">
        <f>SUM(R276:R284)</f>
        <v>0.71712000000000009</v>
      </c>
      <c r="S275" s="183"/>
      <c r="T275" s="185">
        <f>SUM(T276:T284)</f>
        <v>0</v>
      </c>
      <c r="AR275" s="186" t="s">
        <v>144</v>
      </c>
      <c r="AT275" s="187" t="s">
        <v>74</v>
      </c>
      <c r="AU275" s="187" t="s">
        <v>83</v>
      </c>
      <c r="AY275" s="186" t="s">
        <v>136</v>
      </c>
      <c r="BK275" s="188">
        <f>SUM(BK276:BK284)</f>
        <v>0</v>
      </c>
    </row>
    <row r="276" spans="2:65" s="1" customFormat="1" ht="24" customHeight="1">
      <c r="B276" s="33"/>
      <c r="C276" s="191" t="s">
        <v>423</v>
      </c>
      <c r="D276" s="191" t="s">
        <v>139</v>
      </c>
      <c r="E276" s="192" t="s">
        <v>424</v>
      </c>
      <c r="F276" s="193" t="s">
        <v>425</v>
      </c>
      <c r="G276" s="194" t="s">
        <v>153</v>
      </c>
      <c r="H276" s="195">
        <v>201.6</v>
      </c>
      <c r="I276" s="196"/>
      <c r="J276" s="197">
        <f>ROUND(I276*H276,2)</f>
        <v>0</v>
      </c>
      <c r="K276" s="193" t="s">
        <v>143</v>
      </c>
      <c r="L276" s="37"/>
      <c r="M276" s="198" t="s">
        <v>1</v>
      </c>
      <c r="N276" s="199" t="s">
        <v>41</v>
      </c>
      <c r="O276" s="65"/>
      <c r="P276" s="200">
        <f>O276*H276</f>
        <v>0</v>
      </c>
      <c r="Q276" s="200">
        <v>3.0000000000000001E-3</v>
      </c>
      <c r="R276" s="200">
        <f>Q276*H276</f>
        <v>0.6048</v>
      </c>
      <c r="S276" s="200">
        <v>0</v>
      </c>
      <c r="T276" s="201">
        <f>S276*H276</f>
        <v>0</v>
      </c>
      <c r="AR276" s="202" t="s">
        <v>225</v>
      </c>
      <c r="AT276" s="202" t="s">
        <v>139</v>
      </c>
      <c r="AU276" s="202" t="s">
        <v>144</v>
      </c>
      <c r="AY276" s="16" t="s">
        <v>136</v>
      </c>
      <c r="BE276" s="203">
        <f>IF(N276="základní",J276,0)</f>
        <v>0</v>
      </c>
      <c r="BF276" s="203">
        <f>IF(N276="snížená",J276,0)</f>
        <v>0</v>
      </c>
      <c r="BG276" s="203">
        <f>IF(N276="zákl. přenesená",J276,0)</f>
        <v>0</v>
      </c>
      <c r="BH276" s="203">
        <f>IF(N276="sníž. přenesená",J276,0)</f>
        <v>0</v>
      </c>
      <c r="BI276" s="203">
        <f>IF(N276="nulová",J276,0)</f>
        <v>0</v>
      </c>
      <c r="BJ276" s="16" t="s">
        <v>144</v>
      </c>
      <c r="BK276" s="203">
        <f>ROUND(I276*H276,2)</f>
        <v>0</v>
      </c>
      <c r="BL276" s="16" t="s">
        <v>225</v>
      </c>
      <c r="BM276" s="202" t="s">
        <v>426</v>
      </c>
    </row>
    <row r="277" spans="2:65" s="12" customFormat="1" ht="11.25">
      <c r="B277" s="204"/>
      <c r="C277" s="205"/>
      <c r="D277" s="206" t="s">
        <v>146</v>
      </c>
      <c r="E277" s="207" t="s">
        <v>1</v>
      </c>
      <c r="F277" s="208" t="s">
        <v>427</v>
      </c>
      <c r="G277" s="205"/>
      <c r="H277" s="207" t="s">
        <v>1</v>
      </c>
      <c r="I277" s="209"/>
      <c r="J277" s="205"/>
      <c r="K277" s="205"/>
      <c r="L277" s="210"/>
      <c r="M277" s="211"/>
      <c r="N277" s="212"/>
      <c r="O277" s="212"/>
      <c r="P277" s="212"/>
      <c r="Q277" s="212"/>
      <c r="R277" s="212"/>
      <c r="S277" s="212"/>
      <c r="T277" s="213"/>
      <c r="AT277" s="214" t="s">
        <v>146</v>
      </c>
      <c r="AU277" s="214" t="s">
        <v>144</v>
      </c>
      <c r="AV277" s="12" t="s">
        <v>83</v>
      </c>
      <c r="AW277" s="12" t="s">
        <v>31</v>
      </c>
      <c r="AX277" s="12" t="s">
        <v>75</v>
      </c>
      <c r="AY277" s="214" t="s">
        <v>136</v>
      </c>
    </row>
    <row r="278" spans="2:65" s="13" customFormat="1" ht="11.25">
      <c r="B278" s="215"/>
      <c r="C278" s="216"/>
      <c r="D278" s="206" t="s">
        <v>146</v>
      </c>
      <c r="E278" s="217" t="s">
        <v>1</v>
      </c>
      <c r="F278" s="218" t="s">
        <v>428</v>
      </c>
      <c r="G278" s="216"/>
      <c r="H278" s="219">
        <v>201.6</v>
      </c>
      <c r="I278" s="220"/>
      <c r="J278" s="216"/>
      <c r="K278" s="216"/>
      <c r="L278" s="221"/>
      <c r="M278" s="222"/>
      <c r="N278" s="223"/>
      <c r="O278" s="223"/>
      <c r="P278" s="223"/>
      <c r="Q278" s="223"/>
      <c r="R278" s="223"/>
      <c r="S278" s="223"/>
      <c r="T278" s="224"/>
      <c r="AT278" s="225" t="s">
        <v>146</v>
      </c>
      <c r="AU278" s="225" t="s">
        <v>144</v>
      </c>
      <c r="AV278" s="13" t="s">
        <v>144</v>
      </c>
      <c r="AW278" s="13" t="s">
        <v>31</v>
      </c>
      <c r="AX278" s="13" t="s">
        <v>83</v>
      </c>
      <c r="AY278" s="225" t="s">
        <v>136</v>
      </c>
    </row>
    <row r="279" spans="2:65" s="1" customFormat="1" ht="24" customHeight="1">
      <c r="B279" s="33"/>
      <c r="C279" s="191" t="s">
        <v>429</v>
      </c>
      <c r="D279" s="191" t="s">
        <v>139</v>
      </c>
      <c r="E279" s="192" t="s">
        <v>430</v>
      </c>
      <c r="F279" s="193" t="s">
        <v>431</v>
      </c>
      <c r="G279" s="194" t="s">
        <v>153</v>
      </c>
      <c r="H279" s="195">
        <v>28.8</v>
      </c>
      <c r="I279" s="196"/>
      <c r="J279" s="197">
        <f>ROUND(I279*H279,2)</f>
        <v>0</v>
      </c>
      <c r="K279" s="193" t="s">
        <v>143</v>
      </c>
      <c r="L279" s="37"/>
      <c r="M279" s="198" t="s">
        <v>1</v>
      </c>
      <c r="N279" s="199" t="s">
        <v>41</v>
      </c>
      <c r="O279" s="65"/>
      <c r="P279" s="200">
        <f>O279*H279</f>
        <v>0</v>
      </c>
      <c r="Q279" s="200">
        <v>3.0000000000000001E-3</v>
      </c>
      <c r="R279" s="200">
        <f>Q279*H279</f>
        <v>8.6400000000000005E-2</v>
      </c>
      <c r="S279" s="200">
        <v>0</v>
      </c>
      <c r="T279" s="201">
        <f>S279*H279</f>
        <v>0</v>
      </c>
      <c r="AR279" s="202" t="s">
        <v>225</v>
      </c>
      <c r="AT279" s="202" t="s">
        <v>139</v>
      </c>
      <c r="AU279" s="202" t="s">
        <v>144</v>
      </c>
      <c r="AY279" s="16" t="s">
        <v>136</v>
      </c>
      <c r="BE279" s="203">
        <f>IF(N279="základní",J279,0)</f>
        <v>0</v>
      </c>
      <c r="BF279" s="203">
        <f>IF(N279="snížená",J279,0)</f>
        <v>0</v>
      </c>
      <c r="BG279" s="203">
        <f>IF(N279="zákl. přenesená",J279,0)</f>
        <v>0</v>
      </c>
      <c r="BH279" s="203">
        <f>IF(N279="sníž. přenesená",J279,0)</f>
        <v>0</v>
      </c>
      <c r="BI279" s="203">
        <f>IF(N279="nulová",J279,0)</f>
        <v>0</v>
      </c>
      <c r="BJ279" s="16" t="s">
        <v>144</v>
      </c>
      <c r="BK279" s="203">
        <f>ROUND(I279*H279,2)</f>
        <v>0</v>
      </c>
      <c r="BL279" s="16" t="s">
        <v>225</v>
      </c>
      <c r="BM279" s="202" t="s">
        <v>432</v>
      </c>
    </row>
    <row r="280" spans="2:65" s="12" customFormat="1" ht="11.25">
      <c r="B280" s="204"/>
      <c r="C280" s="205"/>
      <c r="D280" s="206" t="s">
        <v>146</v>
      </c>
      <c r="E280" s="207" t="s">
        <v>1</v>
      </c>
      <c r="F280" s="208" t="s">
        <v>427</v>
      </c>
      <c r="G280" s="205"/>
      <c r="H280" s="207" t="s">
        <v>1</v>
      </c>
      <c r="I280" s="209"/>
      <c r="J280" s="205"/>
      <c r="K280" s="205"/>
      <c r="L280" s="210"/>
      <c r="M280" s="211"/>
      <c r="N280" s="212"/>
      <c r="O280" s="212"/>
      <c r="P280" s="212"/>
      <c r="Q280" s="212"/>
      <c r="R280" s="212"/>
      <c r="S280" s="212"/>
      <c r="T280" s="213"/>
      <c r="AT280" s="214" t="s">
        <v>146</v>
      </c>
      <c r="AU280" s="214" t="s">
        <v>144</v>
      </c>
      <c r="AV280" s="12" t="s">
        <v>83</v>
      </c>
      <c r="AW280" s="12" t="s">
        <v>31</v>
      </c>
      <c r="AX280" s="12" t="s">
        <v>75</v>
      </c>
      <c r="AY280" s="214" t="s">
        <v>136</v>
      </c>
    </row>
    <row r="281" spans="2:65" s="13" customFormat="1" ht="11.25">
      <c r="B281" s="215"/>
      <c r="C281" s="216"/>
      <c r="D281" s="206" t="s">
        <v>146</v>
      </c>
      <c r="E281" s="217" t="s">
        <v>1</v>
      </c>
      <c r="F281" s="218" t="s">
        <v>433</v>
      </c>
      <c r="G281" s="216"/>
      <c r="H281" s="219">
        <v>28.8</v>
      </c>
      <c r="I281" s="220"/>
      <c r="J281" s="216"/>
      <c r="K281" s="216"/>
      <c r="L281" s="221"/>
      <c r="M281" s="222"/>
      <c r="N281" s="223"/>
      <c r="O281" s="223"/>
      <c r="P281" s="223"/>
      <c r="Q281" s="223"/>
      <c r="R281" s="223"/>
      <c r="S281" s="223"/>
      <c r="T281" s="224"/>
      <c r="AT281" s="225" t="s">
        <v>146</v>
      </c>
      <c r="AU281" s="225" t="s">
        <v>144</v>
      </c>
      <c r="AV281" s="13" t="s">
        <v>144</v>
      </c>
      <c r="AW281" s="13" t="s">
        <v>31</v>
      </c>
      <c r="AX281" s="13" t="s">
        <v>83</v>
      </c>
      <c r="AY281" s="225" t="s">
        <v>136</v>
      </c>
    </row>
    <row r="282" spans="2:65" s="1" customFormat="1" ht="16.5" customHeight="1">
      <c r="B282" s="33"/>
      <c r="C282" s="226" t="s">
        <v>434</v>
      </c>
      <c r="D282" s="226" t="s">
        <v>157</v>
      </c>
      <c r="E282" s="227" t="s">
        <v>435</v>
      </c>
      <c r="F282" s="228" t="s">
        <v>436</v>
      </c>
      <c r="G282" s="229" t="s">
        <v>177</v>
      </c>
      <c r="H282" s="230">
        <v>288</v>
      </c>
      <c r="I282" s="231"/>
      <c r="J282" s="232">
        <f>ROUND(I282*H282,2)</f>
        <v>0</v>
      </c>
      <c r="K282" s="228" t="s">
        <v>143</v>
      </c>
      <c r="L282" s="233"/>
      <c r="M282" s="234" t="s">
        <v>1</v>
      </c>
      <c r="N282" s="235" t="s">
        <v>41</v>
      </c>
      <c r="O282" s="65"/>
      <c r="P282" s="200">
        <f>O282*H282</f>
        <v>0</v>
      </c>
      <c r="Q282" s="200">
        <v>9.0000000000000006E-5</v>
      </c>
      <c r="R282" s="200">
        <f>Q282*H282</f>
        <v>2.5920000000000002E-2</v>
      </c>
      <c r="S282" s="200">
        <v>0</v>
      </c>
      <c r="T282" s="201">
        <f>S282*H282</f>
        <v>0</v>
      </c>
      <c r="AR282" s="202" t="s">
        <v>313</v>
      </c>
      <c r="AT282" s="202" t="s">
        <v>157</v>
      </c>
      <c r="AU282" s="202" t="s">
        <v>144</v>
      </c>
      <c r="AY282" s="16" t="s">
        <v>136</v>
      </c>
      <c r="BE282" s="203">
        <f>IF(N282="základní",J282,0)</f>
        <v>0</v>
      </c>
      <c r="BF282" s="203">
        <f>IF(N282="snížená",J282,0)</f>
        <v>0</v>
      </c>
      <c r="BG282" s="203">
        <f>IF(N282="zákl. přenesená",J282,0)</f>
        <v>0</v>
      </c>
      <c r="BH282" s="203">
        <f>IF(N282="sníž. přenesená",J282,0)</f>
        <v>0</v>
      </c>
      <c r="BI282" s="203">
        <f>IF(N282="nulová",J282,0)</f>
        <v>0</v>
      </c>
      <c r="BJ282" s="16" t="s">
        <v>144</v>
      </c>
      <c r="BK282" s="203">
        <f>ROUND(I282*H282,2)</f>
        <v>0</v>
      </c>
      <c r="BL282" s="16" t="s">
        <v>225</v>
      </c>
      <c r="BM282" s="202" t="s">
        <v>437</v>
      </c>
    </row>
    <row r="283" spans="2:65" s="13" customFormat="1" ht="11.25">
      <c r="B283" s="215"/>
      <c r="C283" s="216"/>
      <c r="D283" s="206" t="s">
        <v>146</v>
      </c>
      <c r="E283" s="217" t="s">
        <v>1</v>
      </c>
      <c r="F283" s="218" t="s">
        <v>438</v>
      </c>
      <c r="G283" s="216"/>
      <c r="H283" s="219">
        <v>288</v>
      </c>
      <c r="I283" s="220"/>
      <c r="J283" s="216"/>
      <c r="K283" s="216"/>
      <c r="L283" s="221"/>
      <c r="M283" s="222"/>
      <c r="N283" s="223"/>
      <c r="O283" s="223"/>
      <c r="P283" s="223"/>
      <c r="Q283" s="223"/>
      <c r="R283" s="223"/>
      <c r="S283" s="223"/>
      <c r="T283" s="224"/>
      <c r="AT283" s="225" t="s">
        <v>146</v>
      </c>
      <c r="AU283" s="225" t="s">
        <v>144</v>
      </c>
      <c r="AV283" s="13" t="s">
        <v>144</v>
      </c>
      <c r="AW283" s="13" t="s">
        <v>31</v>
      </c>
      <c r="AX283" s="13" t="s">
        <v>83</v>
      </c>
      <c r="AY283" s="225" t="s">
        <v>136</v>
      </c>
    </row>
    <row r="284" spans="2:65" s="1" customFormat="1" ht="24" customHeight="1">
      <c r="B284" s="33"/>
      <c r="C284" s="191" t="s">
        <v>439</v>
      </c>
      <c r="D284" s="191" t="s">
        <v>139</v>
      </c>
      <c r="E284" s="192" t="s">
        <v>440</v>
      </c>
      <c r="F284" s="193" t="s">
        <v>441</v>
      </c>
      <c r="G284" s="194" t="s">
        <v>442</v>
      </c>
      <c r="H284" s="247"/>
      <c r="I284" s="196"/>
      <c r="J284" s="197">
        <f>ROUND(I284*H284,2)</f>
        <v>0</v>
      </c>
      <c r="K284" s="193" t="s">
        <v>143</v>
      </c>
      <c r="L284" s="37"/>
      <c r="M284" s="198" t="s">
        <v>1</v>
      </c>
      <c r="N284" s="199" t="s">
        <v>41</v>
      </c>
      <c r="O284" s="65"/>
      <c r="P284" s="200">
        <f>O284*H284</f>
        <v>0</v>
      </c>
      <c r="Q284" s="200">
        <v>0</v>
      </c>
      <c r="R284" s="200">
        <f>Q284*H284</f>
        <v>0</v>
      </c>
      <c r="S284" s="200">
        <v>0</v>
      </c>
      <c r="T284" s="201">
        <f>S284*H284</f>
        <v>0</v>
      </c>
      <c r="AR284" s="202" t="s">
        <v>225</v>
      </c>
      <c r="AT284" s="202" t="s">
        <v>139</v>
      </c>
      <c r="AU284" s="202" t="s">
        <v>144</v>
      </c>
      <c r="AY284" s="16" t="s">
        <v>136</v>
      </c>
      <c r="BE284" s="203">
        <f>IF(N284="základní",J284,0)</f>
        <v>0</v>
      </c>
      <c r="BF284" s="203">
        <f>IF(N284="snížená",J284,0)</f>
        <v>0</v>
      </c>
      <c r="BG284" s="203">
        <f>IF(N284="zákl. přenesená",J284,0)</f>
        <v>0</v>
      </c>
      <c r="BH284" s="203">
        <f>IF(N284="sníž. přenesená",J284,0)</f>
        <v>0</v>
      </c>
      <c r="BI284" s="203">
        <f>IF(N284="nulová",J284,0)</f>
        <v>0</v>
      </c>
      <c r="BJ284" s="16" t="s">
        <v>144</v>
      </c>
      <c r="BK284" s="203">
        <f>ROUND(I284*H284,2)</f>
        <v>0</v>
      </c>
      <c r="BL284" s="16" t="s">
        <v>225</v>
      </c>
      <c r="BM284" s="202" t="s">
        <v>443</v>
      </c>
    </row>
    <row r="285" spans="2:65" s="11" customFormat="1" ht="22.9" customHeight="1">
      <c r="B285" s="175"/>
      <c r="C285" s="176"/>
      <c r="D285" s="177" t="s">
        <v>74</v>
      </c>
      <c r="E285" s="189" t="s">
        <v>444</v>
      </c>
      <c r="F285" s="189" t="s">
        <v>445</v>
      </c>
      <c r="G285" s="176"/>
      <c r="H285" s="176"/>
      <c r="I285" s="179"/>
      <c r="J285" s="190">
        <f>BK285</f>
        <v>0</v>
      </c>
      <c r="K285" s="176"/>
      <c r="L285" s="181"/>
      <c r="M285" s="182"/>
      <c r="N285" s="183"/>
      <c r="O285" s="183"/>
      <c r="P285" s="184">
        <f>SUM(P286:P308)</f>
        <v>0</v>
      </c>
      <c r="Q285" s="183"/>
      <c r="R285" s="184">
        <f>SUM(R286:R308)</f>
        <v>1.154704</v>
      </c>
      <c r="S285" s="183"/>
      <c r="T285" s="185">
        <f>SUM(T286:T308)</f>
        <v>1.147</v>
      </c>
      <c r="AR285" s="186" t="s">
        <v>144</v>
      </c>
      <c r="AT285" s="187" t="s">
        <v>74</v>
      </c>
      <c r="AU285" s="187" t="s">
        <v>83</v>
      </c>
      <c r="AY285" s="186" t="s">
        <v>136</v>
      </c>
      <c r="BK285" s="188">
        <f>SUM(BK286:BK308)</f>
        <v>0</v>
      </c>
    </row>
    <row r="286" spans="2:65" s="1" customFormat="1" ht="16.5" customHeight="1">
      <c r="B286" s="33"/>
      <c r="C286" s="191" t="s">
        <v>446</v>
      </c>
      <c r="D286" s="191" t="s">
        <v>139</v>
      </c>
      <c r="E286" s="192" t="s">
        <v>447</v>
      </c>
      <c r="F286" s="193" t="s">
        <v>448</v>
      </c>
      <c r="G286" s="194" t="s">
        <v>153</v>
      </c>
      <c r="H286" s="195">
        <v>8</v>
      </c>
      <c r="I286" s="196"/>
      <c r="J286" s="197">
        <f>ROUND(I286*H286,2)</f>
        <v>0</v>
      </c>
      <c r="K286" s="193" t="s">
        <v>143</v>
      </c>
      <c r="L286" s="37"/>
      <c r="M286" s="198" t="s">
        <v>1</v>
      </c>
      <c r="N286" s="199" t="s">
        <v>41</v>
      </c>
      <c r="O286" s="65"/>
      <c r="P286" s="200">
        <f>O286*H286</f>
        <v>0</v>
      </c>
      <c r="Q286" s="200">
        <v>0</v>
      </c>
      <c r="R286" s="200">
        <f>Q286*H286</f>
        <v>0</v>
      </c>
      <c r="S286" s="200">
        <v>0.01</v>
      </c>
      <c r="T286" s="201">
        <f>S286*H286</f>
        <v>0.08</v>
      </c>
      <c r="AR286" s="202" t="s">
        <v>225</v>
      </c>
      <c r="AT286" s="202" t="s">
        <v>139</v>
      </c>
      <c r="AU286" s="202" t="s">
        <v>144</v>
      </c>
      <c r="AY286" s="16" t="s">
        <v>136</v>
      </c>
      <c r="BE286" s="203">
        <f>IF(N286="základní",J286,0)</f>
        <v>0</v>
      </c>
      <c r="BF286" s="203">
        <f>IF(N286="snížená",J286,0)</f>
        <v>0</v>
      </c>
      <c r="BG286" s="203">
        <f>IF(N286="zákl. přenesená",J286,0)</f>
        <v>0</v>
      </c>
      <c r="BH286" s="203">
        <f>IF(N286="sníž. přenesená",J286,0)</f>
        <v>0</v>
      </c>
      <c r="BI286" s="203">
        <f>IF(N286="nulová",J286,0)</f>
        <v>0</v>
      </c>
      <c r="BJ286" s="16" t="s">
        <v>144</v>
      </c>
      <c r="BK286" s="203">
        <f>ROUND(I286*H286,2)</f>
        <v>0</v>
      </c>
      <c r="BL286" s="16" t="s">
        <v>225</v>
      </c>
      <c r="BM286" s="202" t="s">
        <v>449</v>
      </c>
    </row>
    <row r="287" spans="2:65" s="12" customFormat="1" ht="22.5">
      <c r="B287" s="204"/>
      <c r="C287" s="205"/>
      <c r="D287" s="206" t="s">
        <v>146</v>
      </c>
      <c r="E287" s="207" t="s">
        <v>1</v>
      </c>
      <c r="F287" s="208" t="s">
        <v>450</v>
      </c>
      <c r="G287" s="205"/>
      <c r="H287" s="207" t="s">
        <v>1</v>
      </c>
      <c r="I287" s="209"/>
      <c r="J287" s="205"/>
      <c r="K287" s="205"/>
      <c r="L287" s="210"/>
      <c r="M287" s="211"/>
      <c r="N287" s="212"/>
      <c r="O287" s="212"/>
      <c r="P287" s="212"/>
      <c r="Q287" s="212"/>
      <c r="R287" s="212"/>
      <c r="S287" s="212"/>
      <c r="T287" s="213"/>
      <c r="AT287" s="214" t="s">
        <v>146</v>
      </c>
      <c r="AU287" s="214" t="s">
        <v>144</v>
      </c>
      <c r="AV287" s="12" t="s">
        <v>83</v>
      </c>
      <c r="AW287" s="12" t="s">
        <v>31</v>
      </c>
      <c r="AX287" s="12" t="s">
        <v>75</v>
      </c>
      <c r="AY287" s="214" t="s">
        <v>136</v>
      </c>
    </row>
    <row r="288" spans="2:65" s="13" customFormat="1" ht="11.25">
      <c r="B288" s="215"/>
      <c r="C288" s="216"/>
      <c r="D288" s="206" t="s">
        <v>146</v>
      </c>
      <c r="E288" s="217" t="s">
        <v>1</v>
      </c>
      <c r="F288" s="218" t="s">
        <v>451</v>
      </c>
      <c r="G288" s="216"/>
      <c r="H288" s="219">
        <v>8</v>
      </c>
      <c r="I288" s="220"/>
      <c r="J288" s="216"/>
      <c r="K288" s="216"/>
      <c r="L288" s="221"/>
      <c r="M288" s="222"/>
      <c r="N288" s="223"/>
      <c r="O288" s="223"/>
      <c r="P288" s="223"/>
      <c r="Q288" s="223"/>
      <c r="R288" s="223"/>
      <c r="S288" s="223"/>
      <c r="T288" s="224"/>
      <c r="AT288" s="225" t="s">
        <v>146</v>
      </c>
      <c r="AU288" s="225" t="s">
        <v>144</v>
      </c>
      <c r="AV288" s="13" t="s">
        <v>144</v>
      </c>
      <c r="AW288" s="13" t="s">
        <v>31</v>
      </c>
      <c r="AX288" s="13" t="s">
        <v>83</v>
      </c>
      <c r="AY288" s="225" t="s">
        <v>136</v>
      </c>
    </row>
    <row r="289" spans="2:65" s="1" customFormat="1" ht="24" customHeight="1">
      <c r="B289" s="33"/>
      <c r="C289" s="191" t="s">
        <v>452</v>
      </c>
      <c r="D289" s="191" t="s">
        <v>139</v>
      </c>
      <c r="E289" s="192" t="s">
        <v>453</v>
      </c>
      <c r="F289" s="193" t="s">
        <v>454</v>
      </c>
      <c r="G289" s="194" t="s">
        <v>153</v>
      </c>
      <c r="H289" s="195">
        <v>532</v>
      </c>
      <c r="I289" s="196"/>
      <c r="J289" s="197">
        <f>ROUND(I289*H289,2)</f>
        <v>0</v>
      </c>
      <c r="K289" s="193" t="s">
        <v>143</v>
      </c>
      <c r="L289" s="37"/>
      <c r="M289" s="198" t="s">
        <v>1</v>
      </c>
      <c r="N289" s="199" t="s">
        <v>41</v>
      </c>
      <c r="O289" s="65"/>
      <c r="P289" s="200">
        <f>O289*H289</f>
        <v>0</v>
      </c>
      <c r="Q289" s="200">
        <v>0</v>
      </c>
      <c r="R289" s="200">
        <f>Q289*H289</f>
        <v>0</v>
      </c>
      <c r="S289" s="200">
        <v>2E-3</v>
      </c>
      <c r="T289" s="201">
        <f>S289*H289</f>
        <v>1.0640000000000001</v>
      </c>
      <c r="AR289" s="202" t="s">
        <v>225</v>
      </c>
      <c r="AT289" s="202" t="s">
        <v>139</v>
      </c>
      <c r="AU289" s="202" t="s">
        <v>144</v>
      </c>
      <c r="AY289" s="16" t="s">
        <v>136</v>
      </c>
      <c r="BE289" s="203">
        <f>IF(N289="základní",J289,0)</f>
        <v>0</v>
      </c>
      <c r="BF289" s="203">
        <f>IF(N289="snížená",J289,0)</f>
        <v>0</v>
      </c>
      <c r="BG289" s="203">
        <f>IF(N289="zákl. přenesená",J289,0)</f>
        <v>0</v>
      </c>
      <c r="BH289" s="203">
        <f>IF(N289="sníž. přenesená",J289,0)</f>
        <v>0</v>
      </c>
      <c r="BI289" s="203">
        <f>IF(N289="nulová",J289,0)</f>
        <v>0</v>
      </c>
      <c r="BJ289" s="16" t="s">
        <v>144</v>
      </c>
      <c r="BK289" s="203">
        <f>ROUND(I289*H289,2)</f>
        <v>0</v>
      </c>
      <c r="BL289" s="16" t="s">
        <v>225</v>
      </c>
      <c r="BM289" s="202" t="s">
        <v>455</v>
      </c>
    </row>
    <row r="290" spans="2:65" s="1" customFormat="1" ht="24" customHeight="1">
      <c r="B290" s="33"/>
      <c r="C290" s="191" t="s">
        <v>456</v>
      </c>
      <c r="D290" s="191" t="s">
        <v>139</v>
      </c>
      <c r="E290" s="192" t="s">
        <v>457</v>
      </c>
      <c r="F290" s="193" t="s">
        <v>458</v>
      </c>
      <c r="G290" s="194" t="s">
        <v>142</v>
      </c>
      <c r="H290" s="195">
        <v>10</v>
      </c>
      <c r="I290" s="196"/>
      <c r="J290" s="197">
        <f>ROUND(I290*H290,2)</f>
        <v>0</v>
      </c>
      <c r="K290" s="193" t="s">
        <v>143</v>
      </c>
      <c r="L290" s="37"/>
      <c r="M290" s="198" t="s">
        <v>1</v>
      </c>
      <c r="N290" s="199" t="s">
        <v>41</v>
      </c>
      <c r="O290" s="65"/>
      <c r="P290" s="200">
        <f>O290*H290</f>
        <v>0</v>
      </c>
      <c r="Q290" s="200">
        <v>0</v>
      </c>
      <c r="R290" s="200">
        <f>Q290*H290</f>
        <v>0</v>
      </c>
      <c r="S290" s="200">
        <v>2.9999999999999997E-4</v>
      </c>
      <c r="T290" s="201">
        <f>S290*H290</f>
        <v>2.9999999999999996E-3</v>
      </c>
      <c r="AR290" s="202" t="s">
        <v>225</v>
      </c>
      <c r="AT290" s="202" t="s">
        <v>139</v>
      </c>
      <c r="AU290" s="202" t="s">
        <v>144</v>
      </c>
      <c r="AY290" s="16" t="s">
        <v>136</v>
      </c>
      <c r="BE290" s="203">
        <f>IF(N290="základní",J290,0)</f>
        <v>0</v>
      </c>
      <c r="BF290" s="203">
        <f>IF(N290="snížená",J290,0)</f>
        <v>0</v>
      </c>
      <c r="BG290" s="203">
        <f>IF(N290="zákl. přenesená",J290,0)</f>
        <v>0</v>
      </c>
      <c r="BH290" s="203">
        <f>IF(N290="sníž. přenesená",J290,0)</f>
        <v>0</v>
      </c>
      <c r="BI290" s="203">
        <f>IF(N290="nulová",J290,0)</f>
        <v>0</v>
      </c>
      <c r="BJ290" s="16" t="s">
        <v>144</v>
      </c>
      <c r="BK290" s="203">
        <f>ROUND(I290*H290,2)</f>
        <v>0</v>
      </c>
      <c r="BL290" s="16" t="s">
        <v>225</v>
      </c>
      <c r="BM290" s="202" t="s">
        <v>459</v>
      </c>
    </row>
    <row r="291" spans="2:65" s="1" customFormat="1" ht="24" customHeight="1">
      <c r="B291" s="33"/>
      <c r="C291" s="191" t="s">
        <v>460</v>
      </c>
      <c r="D291" s="191" t="s">
        <v>139</v>
      </c>
      <c r="E291" s="192" t="s">
        <v>461</v>
      </c>
      <c r="F291" s="193" t="s">
        <v>462</v>
      </c>
      <c r="G291" s="194" t="s">
        <v>153</v>
      </c>
      <c r="H291" s="195">
        <v>8</v>
      </c>
      <c r="I291" s="196"/>
      <c r="J291" s="197">
        <f>ROUND(I291*H291,2)</f>
        <v>0</v>
      </c>
      <c r="K291" s="193" t="s">
        <v>143</v>
      </c>
      <c r="L291" s="37"/>
      <c r="M291" s="198" t="s">
        <v>1</v>
      </c>
      <c r="N291" s="199" t="s">
        <v>41</v>
      </c>
      <c r="O291" s="65"/>
      <c r="P291" s="200">
        <f>O291*H291</f>
        <v>0</v>
      </c>
      <c r="Q291" s="200">
        <v>8.8000000000000003E-4</v>
      </c>
      <c r="R291" s="200">
        <f>Q291*H291</f>
        <v>7.0400000000000003E-3</v>
      </c>
      <c r="S291" s="200">
        <v>0</v>
      </c>
      <c r="T291" s="201">
        <f>S291*H291</f>
        <v>0</v>
      </c>
      <c r="AR291" s="202" t="s">
        <v>225</v>
      </c>
      <c r="AT291" s="202" t="s">
        <v>139</v>
      </c>
      <c r="AU291" s="202" t="s">
        <v>144</v>
      </c>
      <c r="AY291" s="16" t="s">
        <v>136</v>
      </c>
      <c r="BE291" s="203">
        <f>IF(N291="základní",J291,0)</f>
        <v>0</v>
      </c>
      <c r="BF291" s="203">
        <f>IF(N291="snížená",J291,0)</f>
        <v>0</v>
      </c>
      <c r="BG291" s="203">
        <f>IF(N291="zákl. přenesená",J291,0)</f>
        <v>0</v>
      </c>
      <c r="BH291" s="203">
        <f>IF(N291="sníž. přenesená",J291,0)</f>
        <v>0</v>
      </c>
      <c r="BI291" s="203">
        <f>IF(N291="nulová",J291,0)</f>
        <v>0</v>
      </c>
      <c r="BJ291" s="16" t="s">
        <v>144</v>
      </c>
      <c r="BK291" s="203">
        <f>ROUND(I291*H291,2)</f>
        <v>0</v>
      </c>
      <c r="BL291" s="16" t="s">
        <v>225</v>
      </c>
      <c r="BM291" s="202" t="s">
        <v>463</v>
      </c>
    </row>
    <row r="292" spans="2:65" s="12" customFormat="1" ht="11.25">
      <c r="B292" s="204"/>
      <c r="C292" s="205"/>
      <c r="D292" s="206" t="s">
        <v>146</v>
      </c>
      <c r="E292" s="207" t="s">
        <v>1</v>
      </c>
      <c r="F292" s="208" t="s">
        <v>464</v>
      </c>
      <c r="G292" s="205"/>
      <c r="H292" s="207" t="s">
        <v>1</v>
      </c>
      <c r="I292" s="209"/>
      <c r="J292" s="205"/>
      <c r="K292" s="205"/>
      <c r="L292" s="210"/>
      <c r="M292" s="211"/>
      <c r="N292" s="212"/>
      <c r="O292" s="212"/>
      <c r="P292" s="212"/>
      <c r="Q292" s="212"/>
      <c r="R292" s="212"/>
      <c r="S292" s="212"/>
      <c r="T292" s="213"/>
      <c r="AT292" s="214" t="s">
        <v>146</v>
      </c>
      <c r="AU292" s="214" t="s">
        <v>144</v>
      </c>
      <c r="AV292" s="12" t="s">
        <v>83</v>
      </c>
      <c r="AW292" s="12" t="s">
        <v>31</v>
      </c>
      <c r="AX292" s="12" t="s">
        <v>75</v>
      </c>
      <c r="AY292" s="214" t="s">
        <v>136</v>
      </c>
    </row>
    <row r="293" spans="2:65" s="13" customFormat="1" ht="11.25">
      <c r="B293" s="215"/>
      <c r="C293" s="216"/>
      <c r="D293" s="206" t="s">
        <v>146</v>
      </c>
      <c r="E293" s="217" t="s">
        <v>1</v>
      </c>
      <c r="F293" s="218" t="s">
        <v>451</v>
      </c>
      <c r="G293" s="216"/>
      <c r="H293" s="219">
        <v>8</v>
      </c>
      <c r="I293" s="220"/>
      <c r="J293" s="216"/>
      <c r="K293" s="216"/>
      <c r="L293" s="221"/>
      <c r="M293" s="222"/>
      <c r="N293" s="223"/>
      <c r="O293" s="223"/>
      <c r="P293" s="223"/>
      <c r="Q293" s="223"/>
      <c r="R293" s="223"/>
      <c r="S293" s="223"/>
      <c r="T293" s="224"/>
      <c r="AT293" s="225" t="s">
        <v>146</v>
      </c>
      <c r="AU293" s="225" t="s">
        <v>144</v>
      </c>
      <c r="AV293" s="13" t="s">
        <v>144</v>
      </c>
      <c r="AW293" s="13" t="s">
        <v>31</v>
      </c>
      <c r="AX293" s="13" t="s">
        <v>83</v>
      </c>
      <c r="AY293" s="225" t="s">
        <v>136</v>
      </c>
    </row>
    <row r="294" spans="2:65" s="1" customFormat="1" ht="16.5" customHeight="1">
      <c r="B294" s="33"/>
      <c r="C294" s="226" t="s">
        <v>465</v>
      </c>
      <c r="D294" s="226" t="s">
        <v>157</v>
      </c>
      <c r="E294" s="227" t="s">
        <v>466</v>
      </c>
      <c r="F294" s="228" t="s">
        <v>467</v>
      </c>
      <c r="G294" s="229" t="s">
        <v>153</v>
      </c>
      <c r="H294" s="230">
        <v>8</v>
      </c>
      <c r="I294" s="231"/>
      <c r="J294" s="232">
        <f>ROUND(I294*H294,2)</f>
        <v>0</v>
      </c>
      <c r="K294" s="228" t="s">
        <v>143</v>
      </c>
      <c r="L294" s="233"/>
      <c r="M294" s="234" t="s">
        <v>1</v>
      </c>
      <c r="N294" s="235" t="s">
        <v>41</v>
      </c>
      <c r="O294" s="65"/>
      <c r="P294" s="200">
        <f>O294*H294</f>
        <v>0</v>
      </c>
      <c r="Q294" s="200">
        <v>4.8999999999999998E-3</v>
      </c>
      <c r="R294" s="200">
        <f>Q294*H294</f>
        <v>3.9199999999999999E-2</v>
      </c>
      <c r="S294" s="200">
        <v>0</v>
      </c>
      <c r="T294" s="201">
        <f>S294*H294</f>
        <v>0</v>
      </c>
      <c r="AR294" s="202" t="s">
        <v>313</v>
      </c>
      <c r="AT294" s="202" t="s">
        <v>157</v>
      </c>
      <c r="AU294" s="202" t="s">
        <v>144</v>
      </c>
      <c r="AY294" s="16" t="s">
        <v>136</v>
      </c>
      <c r="BE294" s="203">
        <f>IF(N294="základní",J294,0)</f>
        <v>0</v>
      </c>
      <c r="BF294" s="203">
        <f>IF(N294="snížená",J294,0)</f>
        <v>0</v>
      </c>
      <c r="BG294" s="203">
        <f>IF(N294="zákl. přenesená",J294,0)</f>
        <v>0</v>
      </c>
      <c r="BH294" s="203">
        <f>IF(N294="sníž. přenesená",J294,0)</f>
        <v>0</v>
      </c>
      <c r="BI294" s="203">
        <f>IF(N294="nulová",J294,0)</f>
        <v>0</v>
      </c>
      <c r="BJ294" s="16" t="s">
        <v>144</v>
      </c>
      <c r="BK294" s="203">
        <f>ROUND(I294*H294,2)</f>
        <v>0</v>
      </c>
      <c r="BL294" s="16" t="s">
        <v>225</v>
      </c>
      <c r="BM294" s="202" t="s">
        <v>468</v>
      </c>
    </row>
    <row r="295" spans="2:65" s="1" customFormat="1" ht="36" customHeight="1">
      <c r="B295" s="33"/>
      <c r="C295" s="191" t="s">
        <v>469</v>
      </c>
      <c r="D295" s="191" t="s">
        <v>139</v>
      </c>
      <c r="E295" s="192" t="s">
        <v>470</v>
      </c>
      <c r="F295" s="193" t="s">
        <v>471</v>
      </c>
      <c r="G295" s="194" t="s">
        <v>153</v>
      </c>
      <c r="H295" s="195">
        <v>532</v>
      </c>
      <c r="I295" s="196"/>
      <c r="J295" s="197">
        <f>ROUND(I295*H295,2)</f>
        <v>0</v>
      </c>
      <c r="K295" s="193" t="s">
        <v>1</v>
      </c>
      <c r="L295" s="37"/>
      <c r="M295" s="198" t="s">
        <v>1</v>
      </c>
      <c r="N295" s="199" t="s">
        <v>41</v>
      </c>
      <c r="O295" s="65"/>
      <c r="P295" s="200">
        <f>O295*H295</f>
        <v>0</v>
      </c>
      <c r="Q295" s="200">
        <v>0</v>
      </c>
      <c r="R295" s="200">
        <f>Q295*H295</f>
        <v>0</v>
      </c>
      <c r="S295" s="200">
        <v>0</v>
      </c>
      <c r="T295" s="201">
        <f>S295*H295</f>
        <v>0</v>
      </c>
      <c r="AR295" s="202" t="s">
        <v>225</v>
      </c>
      <c r="AT295" s="202" t="s">
        <v>139</v>
      </c>
      <c r="AU295" s="202" t="s">
        <v>144</v>
      </c>
      <c r="AY295" s="16" t="s">
        <v>136</v>
      </c>
      <c r="BE295" s="203">
        <f>IF(N295="základní",J295,0)</f>
        <v>0</v>
      </c>
      <c r="BF295" s="203">
        <f>IF(N295="snížená",J295,0)</f>
        <v>0</v>
      </c>
      <c r="BG295" s="203">
        <f>IF(N295="zákl. přenesená",J295,0)</f>
        <v>0</v>
      </c>
      <c r="BH295" s="203">
        <f>IF(N295="sníž. přenesená",J295,0)</f>
        <v>0</v>
      </c>
      <c r="BI295" s="203">
        <f>IF(N295="nulová",J295,0)</f>
        <v>0</v>
      </c>
      <c r="BJ295" s="16" t="s">
        <v>144</v>
      </c>
      <c r="BK295" s="203">
        <f>ROUND(I295*H295,2)</f>
        <v>0</v>
      </c>
      <c r="BL295" s="16" t="s">
        <v>225</v>
      </c>
      <c r="BM295" s="202" t="s">
        <v>472</v>
      </c>
    </row>
    <row r="296" spans="2:65" s="12" customFormat="1" ht="11.25">
      <c r="B296" s="204"/>
      <c r="C296" s="205"/>
      <c r="D296" s="206" t="s">
        <v>146</v>
      </c>
      <c r="E296" s="207" t="s">
        <v>1</v>
      </c>
      <c r="F296" s="208" t="s">
        <v>473</v>
      </c>
      <c r="G296" s="205"/>
      <c r="H296" s="207" t="s">
        <v>1</v>
      </c>
      <c r="I296" s="209"/>
      <c r="J296" s="205"/>
      <c r="K296" s="205"/>
      <c r="L296" s="210"/>
      <c r="M296" s="211"/>
      <c r="N296" s="212"/>
      <c r="O296" s="212"/>
      <c r="P296" s="212"/>
      <c r="Q296" s="212"/>
      <c r="R296" s="212"/>
      <c r="S296" s="212"/>
      <c r="T296" s="213"/>
      <c r="AT296" s="214" t="s">
        <v>146</v>
      </c>
      <c r="AU296" s="214" t="s">
        <v>144</v>
      </c>
      <c r="AV296" s="12" t="s">
        <v>83</v>
      </c>
      <c r="AW296" s="12" t="s">
        <v>31</v>
      </c>
      <c r="AX296" s="12" t="s">
        <v>75</v>
      </c>
      <c r="AY296" s="214" t="s">
        <v>136</v>
      </c>
    </row>
    <row r="297" spans="2:65" s="13" customFormat="1" ht="11.25">
      <c r="B297" s="215"/>
      <c r="C297" s="216"/>
      <c r="D297" s="206" t="s">
        <v>146</v>
      </c>
      <c r="E297" s="217" t="s">
        <v>1</v>
      </c>
      <c r="F297" s="218" t="s">
        <v>474</v>
      </c>
      <c r="G297" s="216"/>
      <c r="H297" s="219">
        <v>532</v>
      </c>
      <c r="I297" s="220"/>
      <c r="J297" s="216"/>
      <c r="K297" s="216"/>
      <c r="L297" s="221"/>
      <c r="M297" s="222"/>
      <c r="N297" s="223"/>
      <c r="O297" s="223"/>
      <c r="P297" s="223"/>
      <c r="Q297" s="223"/>
      <c r="R297" s="223"/>
      <c r="S297" s="223"/>
      <c r="T297" s="224"/>
      <c r="AT297" s="225" t="s">
        <v>146</v>
      </c>
      <c r="AU297" s="225" t="s">
        <v>144</v>
      </c>
      <c r="AV297" s="13" t="s">
        <v>144</v>
      </c>
      <c r="AW297" s="13" t="s">
        <v>31</v>
      </c>
      <c r="AX297" s="13" t="s">
        <v>83</v>
      </c>
      <c r="AY297" s="225" t="s">
        <v>136</v>
      </c>
    </row>
    <row r="298" spans="2:65" s="1" customFormat="1" ht="36" customHeight="1">
      <c r="B298" s="33"/>
      <c r="C298" s="226" t="s">
        <v>475</v>
      </c>
      <c r="D298" s="226" t="s">
        <v>157</v>
      </c>
      <c r="E298" s="227" t="s">
        <v>476</v>
      </c>
      <c r="F298" s="228" t="s">
        <v>477</v>
      </c>
      <c r="G298" s="229" t="s">
        <v>153</v>
      </c>
      <c r="H298" s="230">
        <v>585.20000000000005</v>
      </c>
      <c r="I298" s="231"/>
      <c r="J298" s="232">
        <f>ROUND(I298*H298,2)</f>
        <v>0</v>
      </c>
      <c r="K298" s="228" t="s">
        <v>1</v>
      </c>
      <c r="L298" s="233"/>
      <c r="M298" s="234" t="s">
        <v>1</v>
      </c>
      <c r="N298" s="235" t="s">
        <v>41</v>
      </c>
      <c r="O298" s="65"/>
      <c r="P298" s="200">
        <f>O298*H298</f>
        <v>0</v>
      </c>
      <c r="Q298" s="200">
        <v>1.32E-3</v>
      </c>
      <c r="R298" s="200">
        <f>Q298*H298</f>
        <v>0.77246400000000004</v>
      </c>
      <c r="S298" s="200">
        <v>0</v>
      </c>
      <c r="T298" s="201">
        <f>S298*H298</f>
        <v>0</v>
      </c>
      <c r="AR298" s="202" t="s">
        <v>313</v>
      </c>
      <c r="AT298" s="202" t="s">
        <v>157</v>
      </c>
      <c r="AU298" s="202" t="s">
        <v>144</v>
      </c>
      <c r="AY298" s="16" t="s">
        <v>136</v>
      </c>
      <c r="BE298" s="203">
        <f>IF(N298="základní",J298,0)</f>
        <v>0</v>
      </c>
      <c r="BF298" s="203">
        <f>IF(N298="snížená",J298,0)</f>
        <v>0</v>
      </c>
      <c r="BG298" s="203">
        <f>IF(N298="zákl. přenesená",J298,0)</f>
        <v>0</v>
      </c>
      <c r="BH298" s="203">
        <f>IF(N298="sníž. přenesená",J298,0)</f>
        <v>0</v>
      </c>
      <c r="BI298" s="203">
        <f>IF(N298="nulová",J298,0)</f>
        <v>0</v>
      </c>
      <c r="BJ298" s="16" t="s">
        <v>144</v>
      </c>
      <c r="BK298" s="203">
        <f>ROUND(I298*H298,2)</f>
        <v>0</v>
      </c>
      <c r="BL298" s="16" t="s">
        <v>225</v>
      </c>
      <c r="BM298" s="202" t="s">
        <v>478</v>
      </c>
    </row>
    <row r="299" spans="2:65" s="13" customFormat="1" ht="11.25">
      <c r="B299" s="215"/>
      <c r="C299" s="216"/>
      <c r="D299" s="206" t="s">
        <v>146</v>
      </c>
      <c r="E299" s="217" t="s">
        <v>1</v>
      </c>
      <c r="F299" s="218" t="s">
        <v>479</v>
      </c>
      <c r="G299" s="216"/>
      <c r="H299" s="219">
        <v>532</v>
      </c>
      <c r="I299" s="220"/>
      <c r="J299" s="216"/>
      <c r="K299" s="216"/>
      <c r="L299" s="221"/>
      <c r="M299" s="222"/>
      <c r="N299" s="223"/>
      <c r="O299" s="223"/>
      <c r="P299" s="223"/>
      <c r="Q299" s="223"/>
      <c r="R299" s="223"/>
      <c r="S299" s="223"/>
      <c r="T299" s="224"/>
      <c r="AT299" s="225" t="s">
        <v>146</v>
      </c>
      <c r="AU299" s="225" t="s">
        <v>144</v>
      </c>
      <c r="AV299" s="13" t="s">
        <v>144</v>
      </c>
      <c r="AW299" s="13" t="s">
        <v>31</v>
      </c>
      <c r="AX299" s="13" t="s">
        <v>83</v>
      </c>
      <c r="AY299" s="225" t="s">
        <v>136</v>
      </c>
    </row>
    <row r="300" spans="2:65" s="13" customFormat="1" ht="11.25">
      <c r="B300" s="215"/>
      <c r="C300" s="216"/>
      <c r="D300" s="206" t="s">
        <v>146</v>
      </c>
      <c r="E300" s="216"/>
      <c r="F300" s="218" t="s">
        <v>480</v>
      </c>
      <c r="G300" s="216"/>
      <c r="H300" s="219">
        <v>585.20000000000005</v>
      </c>
      <c r="I300" s="220"/>
      <c r="J300" s="216"/>
      <c r="K300" s="216"/>
      <c r="L300" s="221"/>
      <c r="M300" s="222"/>
      <c r="N300" s="223"/>
      <c r="O300" s="223"/>
      <c r="P300" s="223"/>
      <c r="Q300" s="223"/>
      <c r="R300" s="223"/>
      <c r="S300" s="223"/>
      <c r="T300" s="224"/>
      <c r="AT300" s="225" t="s">
        <v>146</v>
      </c>
      <c r="AU300" s="225" t="s">
        <v>144</v>
      </c>
      <c r="AV300" s="13" t="s">
        <v>144</v>
      </c>
      <c r="AW300" s="13" t="s">
        <v>4</v>
      </c>
      <c r="AX300" s="13" t="s">
        <v>83</v>
      </c>
      <c r="AY300" s="225" t="s">
        <v>136</v>
      </c>
    </row>
    <row r="301" spans="2:65" s="1" customFormat="1" ht="36" customHeight="1">
      <c r="B301" s="33"/>
      <c r="C301" s="191" t="s">
        <v>481</v>
      </c>
      <c r="D301" s="191" t="s">
        <v>139</v>
      </c>
      <c r="E301" s="192" t="s">
        <v>482</v>
      </c>
      <c r="F301" s="193" t="s">
        <v>483</v>
      </c>
      <c r="G301" s="194" t="s">
        <v>142</v>
      </c>
      <c r="H301" s="195">
        <v>10</v>
      </c>
      <c r="I301" s="196"/>
      <c r="J301" s="197">
        <f>ROUND(I301*H301,2)</f>
        <v>0</v>
      </c>
      <c r="K301" s="193" t="s">
        <v>143</v>
      </c>
      <c r="L301" s="37"/>
      <c r="M301" s="198" t="s">
        <v>1</v>
      </c>
      <c r="N301" s="199" t="s">
        <v>41</v>
      </c>
      <c r="O301" s="65"/>
      <c r="P301" s="200">
        <f>O301*H301</f>
        <v>0</v>
      </c>
      <c r="Q301" s="200">
        <v>1.4999999999999999E-2</v>
      </c>
      <c r="R301" s="200">
        <f>Q301*H301</f>
        <v>0.15</v>
      </c>
      <c r="S301" s="200">
        <v>0</v>
      </c>
      <c r="T301" s="201">
        <f>S301*H301</f>
        <v>0</v>
      </c>
      <c r="AR301" s="202" t="s">
        <v>225</v>
      </c>
      <c r="AT301" s="202" t="s">
        <v>139</v>
      </c>
      <c r="AU301" s="202" t="s">
        <v>144</v>
      </c>
      <c r="AY301" s="16" t="s">
        <v>136</v>
      </c>
      <c r="BE301" s="203">
        <f>IF(N301="základní",J301,0)</f>
        <v>0</v>
      </c>
      <c r="BF301" s="203">
        <f>IF(N301="snížená",J301,0)</f>
        <v>0</v>
      </c>
      <c r="BG301" s="203">
        <f>IF(N301="zákl. přenesená",J301,0)</f>
        <v>0</v>
      </c>
      <c r="BH301" s="203">
        <f>IF(N301="sníž. přenesená",J301,0)</f>
        <v>0</v>
      </c>
      <c r="BI301" s="203">
        <f>IF(N301="nulová",J301,0)</f>
        <v>0</v>
      </c>
      <c r="BJ301" s="16" t="s">
        <v>144</v>
      </c>
      <c r="BK301" s="203">
        <f>ROUND(I301*H301,2)</f>
        <v>0</v>
      </c>
      <c r="BL301" s="16" t="s">
        <v>225</v>
      </c>
      <c r="BM301" s="202" t="s">
        <v>484</v>
      </c>
    </row>
    <row r="302" spans="2:65" s="1" customFormat="1" ht="24" customHeight="1">
      <c r="B302" s="33"/>
      <c r="C302" s="191" t="s">
        <v>485</v>
      </c>
      <c r="D302" s="191" t="s">
        <v>139</v>
      </c>
      <c r="E302" s="192" t="s">
        <v>486</v>
      </c>
      <c r="F302" s="193" t="s">
        <v>487</v>
      </c>
      <c r="G302" s="194" t="s">
        <v>153</v>
      </c>
      <c r="H302" s="195">
        <v>532</v>
      </c>
      <c r="I302" s="196"/>
      <c r="J302" s="197">
        <f>ROUND(I302*H302,2)</f>
        <v>0</v>
      </c>
      <c r="K302" s="193" t="s">
        <v>143</v>
      </c>
      <c r="L302" s="37"/>
      <c r="M302" s="198" t="s">
        <v>1</v>
      </c>
      <c r="N302" s="199" t="s">
        <v>41</v>
      </c>
      <c r="O302" s="65"/>
      <c r="P302" s="200">
        <f>O302*H302</f>
        <v>0</v>
      </c>
      <c r="Q302" s="200">
        <v>0</v>
      </c>
      <c r="R302" s="200">
        <f>Q302*H302</f>
        <v>0</v>
      </c>
      <c r="S302" s="200">
        <v>0</v>
      </c>
      <c r="T302" s="201">
        <f>S302*H302</f>
        <v>0</v>
      </c>
      <c r="AR302" s="202" t="s">
        <v>225</v>
      </c>
      <c r="AT302" s="202" t="s">
        <v>139</v>
      </c>
      <c r="AU302" s="202" t="s">
        <v>144</v>
      </c>
      <c r="AY302" s="16" t="s">
        <v>136</v>
      </c>
      <c r="BE302" s="203">
        <f>IF(N302="základní",J302,0)</f>
        <v>0</v>
      </c>
      <c r="BF302" s="203">
        <f>IF(N302="snížená",J302,0)</f>
        <v>0</v>
      </c>
      <c r="BG302" s="203">
        <f>IF(N302="zákl. přenesená",J302,0)</f>
        <v>0</v>
      </c>
      <c r="BH302" s="203">
        <f>IF(N302="sníž. přenesená",J302,0)</f>
        <v>0</v>
      </c>
      <c r="BI302" s="203">
        <f>IF(N302="nulová",J302,0)</f>
        <v>0</v>
      </c>
      <c r="BJ302" s="16" t="s">
        <v>144</v>
      </c>
      <c r="BK302" s="203">
        <f>ROUND(I302*H302,2)</f>
        <v>0</v>
      </c>
      <c r="BL302" s="16" t="s">
        <v>225</v>
      </c>
      <c r="BM302" s="202" t="s">
        <v>488</v>
      </c>
    </row>
    <row r="303" spans="2:65" s="12" customFormat="1" ht="11.25">
      <c r="B303" s="204"/>
      <c r="C303" s="205"/>
      <c r="D303" s="206" t="s">
        <v>146</v>
      </c>
      <c r="E303" s="207" t="s">
        <v>1</v>
      </c>
      <c r="F303" s="208" t="s">
        <v>473</v>
      </c>
      <c r="G303" s="205"/>
      <c r="H303" s="207" t="s">
        <v>1</v>
      </c>
      <c r="I303" s="209"/>
      <c r="J303" s="205"/>
      <c r="K303" s="205"/>
      <c r="L303" s="210"/>
      <c r="M303" s="211"/>
      <c r="N303" s="212"/>
      <c r="O303" s="212"/>
      <c r="P303" s="212"/>
      <c r="Q303" s="212"/>
      <c r="R303" s="212"/>
      <c r="S303" s="212"/>
      <c r="T303" s="213"/>
      <c r="AT303" s="214" t="s">
        <v>146</v>
      </c>
      <c r="AU303" s="214" t="s">
        <v>144</v>
      </c>
      <c r="AV303" s="12" t="s">
        <v>83</v>
      </c>
      <c r="AW303" s="12" t="s">
        <v>31</v>
      </c>
      <c r="AX303" s="12" t="s">
        <v>75</v>
      </c>
      <c r="AY303" s="214" t="s">
        <v>136</v>
      </c>
    </row>
    <row r="304" spans="2:65" s="13" customFormat="1" ht="11.25">
      <c r="B304" s="215"/>
      <c r="C304" s="216"/>
      <c r="D304" s="206" t="s">
        <v>146</v>
      </c>
      <c r="E304" s="217" t="s">
        <v>1</v>
      </c>
      <c r="F304" s="218" t="s">
        <v>479</v>
      </c>
      <c r="G304" s="216"/>
      <c r="H304" s="219">
        <v>532</v>
      </c>
      <c r="I304" s="220"/>
      <c r="J304" s="216"/>
      <c r="K304" s="216"/>
      <c r="L304" s="221"/>
      <c r="M304" s="222"/>
      <c r="N304" s="223"/>
      <c r="O304" s="223"/>
      <c r="P304" s="223"/>
      <c r="Q304" s="223"/>
      <c r="R304" s="223"/>
      <c r="S304" s="223"/>
      <c r="T304" s="224"/>
      <c r="AT304" s="225" t="s">
        <v>146</v>
      </c>
      <c r="AU304" s="225" t="s">
        <v>144</v>
      </c>
      <c r="AV304" s="13" t="s">
        <v>144</v>
      </c>
      <c r="AW304" s="13" t="s">
        <v>31</v>
      </c>
      <c r="AX304" s="13" t="s">
        <v>83</v>
      </c>
      <c r="AY304" s="225" t="s">
        <v>136</v>
      </c>
    </row>
    <row r="305" spans="2:65" s="1" customFormat="1" ht="16.5" customHeight="1">
      <c r="B305" s="33"/>
      <c r="C305" s="226" t="s">
        <v>489</v>
      </c>
      <c r="D305" s="226" t="s">
        <v>157</v>
      </c>
      <c r="E305" s="227" t="s">
        <v>490</v>
      </c>
      <c r="F305" s="228" t="s">
        <v>491</v>
      </c>
      <c r="G305" s="229" t="s">
        <v>398</v>
      </c>
      <c r="H305" s="230">
        <v>0.186</v>
      </c>
      <c r="I305" s="231"/>
      <c r="J305" s="232">
        <f>ROUND(I305*H305,2)</f>
        <v>0</v>
      </c>
      <c r="K305" s="228" t="s">
        <v>143</v>
      </c>
      <c r="L305" s="233"/>
      <c r="M305" s="234" t="s">
        <v>1</v>
      </c>
      <c r="N305" s="235" t="s">
        <v>41</v>
      </c>
      <c r="O305" s="65"/>
      <c r="P305" s="200">
        <f>O305*H305</f>
        <v>0</v>
      </c>
      <c r="Q305" s="200">
        <v>1</v>
      </c>
      <c r="R305" s="200">
        <f>Q305*H305</f>
        <v>0.186</v>
      </c>
      <c r="S305" s="200">
        <v>0</v>
      </c>
      <c r="T305" s="201">
        <f>S305*H305</f>
        <v>0</v>
      </c>
      <c r="AR305" s="202" t="s">
        <v>313</v>
      </c>
      <c r="AT305" s="202" t="s">
        <v>157</v>
      </c>
      <c r="AU305" s="202" t="s">
        <v>144</v>
      </c>
      <c r="AY305" s="16" t="s">
        <v>136</v>
      </c>
      <c r="BE305" s="203">
        <f>IF(N305="základní",J305,0)</f>
        <v>0</v>
      </c>
      <c r="BF305" s="203">
        <f>IF(N305="snížená",J305,0)</f>
        <v>0</v>
      </c>
      <c r="BG305" s="203">
        <f>IF(N305="zákl. přenesená",J305,0)</f>
        <v>0</v>
      </c>
      <c r="BH305" s="203">
        <f>IF(N305="sníž. přenesená",J305,0)</f>
        <v>0</v>
      </c>
      <c r="BI305" s="203">
        <f>IF(N305="nulová",J305,0)</f>
        <v>0</v>
      </c>
      <c r="BJ305" s="16" t="s">
        <v>144</v>
      </c>
      <c r="BK305" s="203">
        <f>ROUND(I305*H305,2)</f>
        <v>0</v>
      </c>
      <c r="BL305" s="16" t="s">
        <v>225</v>
      </c>
      <c r="BM305" s="202" t="s">
        <v>492</v>
      </c>
    </row>
    <row r="306" spans="2:65" s="13" customFormat="1" ht="11.25">
      <c r="B306" s="215"/>
      <c r="C306" s="216"/>
      <c r="D306" s="206" t="s">
        <v>146</v>
      </c>
      <c r="E306" s="217" t="s">
        <v>1</v>
      </c>
      <c r="F306" s="218" t="s">
        <v>479</v>
      </c>
      <c r="G306" s="216"/>
      <c r="H306" s="219">
        <v>532</v>
      </c>
      <c r="I306" s="220"/>
      <c r="J306" s="216"/>
      <c r="K306" s="216"/>
      <c r="L306" s="221"/>
      <c r="M306" s="222"/>
      <c r="N306" s="223"/>
      <c r="O306" s="223"/>
      <c r="P306" s="223"/>
      <c r="Q306" s="223"/>
      <c r="R306" s="223"/>
      <c r="S306" s="223"/>
      <c r="T306" s="224"/>
      <c r="AT306" s="225" t="s">
        <v>146</v>
      </c>
      <c r="AU306" s="225" t="s">
        <v>144</v>
      </c>
      <c r="AV306" s="13" t="s">
        <v>144</v>
      </c>
      <c r="AW306" s="13" t="s">
        <v>31</v>
      </c>
      <c r="AX306" s="13" t="s">
        <v>83</v>
      </c>
      <c r="AY306" s="225" t="s">
        <v>136</v>
      </c>
    </row>
    <row r="307" spans="2:65" s="13" customFormat="1" ht="11.25">
      <c r="B307" s="215"/>
      <c r="C307" s="216"/>
      <c r="D307" s="206" t="s">
        <v>146</v>
      </c>
      <c r="E307" s="216"/>
      <c r="F307" s="218" t="s">
        <v>493</v>
      </c>
      <c r="G307" s="216"/>
      <c r="H307" s="219">
        <v>0.186</v>
      </c>
      <c r="I307" s="220"/>
      <c r="J307" s="216"/>
      <c r="K307" s="216"/>
      <c r="L307" s="221"/>
      <c r="M307" s="222"/>
      <c r="N307" s="223"/>
      <c r="O307" s="223"/>
      <c r="P307" s="223"/>
      <c r="Q307" s="223"/>
      <c r="R307" s="223"/>
      <c r="S307" s="223"/>
      <c r="T307" s="224"/>
      <c r="AT307" s="225" t="s">
        <v>146</v>
      </c>
      <c r="AU307" s="225" t="s">
        <v>144</v>
      </c>
      <c r="AV307" s="13" t="s">
        <v>144</v>
      </c>
      <c r="AW307" s="13" t="s">
        <v>4</v>
      </c>
      <c r="AX307" s="13" t="s">
        <v>83</v>
      </c>
      <c r="AY307" s="225" t="s">
        <v>136</v>
      </c>
    </row>
    <row r="308" spans="2:65" s="1" customFormat="1" ht="24" customHeight="1">
      <c r="B308" s="33"/>
      <c r="C308" s="191" t="s">
        <v>494</v>
      </c>
      <c r="D308" s="191" t="s">
        <v>139</v>
      </c>
      <c r="E308" s="192" t="s">
        <v>495</v>
      </c>
      <c r="F308" s="193" t="s">
        <v>496</v>
      </c>
      <c r="G308" s="194" t="s">
        <v>442</v>
      </c>
      <c r="H308" s="247"/>
      <c r="I308" s="196"/>
      <c r="J308" s="197">
        <f>ROUND(I308*H308,2)</f>
        <v>0</v>
      </c>
      <c r="K308" s="193" t="s">
        <v>143</v>
      </c>
      <c r="L308" s="37"/>
      <c r="M308" s="198" t="s">
        <v>1</v>
      </c>
      <c r="N308" s="199" t="s">
        <v>41</v>
      </c>
      <c r="O308" s="65"/>
      <c r="P308" s="200">
        <f>O308*H308</f>
        <v>0</v>
      </c>
      <c r="Q308" s="200">
        <v>0</v>
      </c>
      <c r="R308" s="200">
        <f>Q308*H308</f>
        <v>0</v>
      </c>
      <c r="S308" s="200">
        <v>0</v>
      </c>
      <c r="T308" s="201">
        <f>S308*H308</f>
        <v>0</v>
      </c>
      <c r="AR308" s="202" t="s">
        <v>225</v>
      </c>
      <c r="AT308" s="202" t="s">
        <v>139</v>
      </c>
      <c r="AU308" s="202" t="s">
        <v>144</v>
      </c>
      <c r="AY308" s="16" t="s">
        <v>136</v>
      </c>
      <c r="BE308" s="203">
        <f>IF(N308="základní",J308,0)</f>
        <v>0</v>
      </c>
      <c r="BF308" s="203">
        <f>IF(N308="snížená",J308,0)</f>
        <v>0</v>
      </c>
      <c r="BG308" s="203">
        <f>IF(N308="zákl. přenesená",J308,0)</f>
        <v>0</v>
      </c>
      <c r="BH308" s="203">
        <f>IF(N308="sníž. přenesená",J308,0)</f>
        <v>0</v>
      </c>
      <c r="BI308" s="203">
        <f>IF(N308="nulová",J308,0)</f>
        <v>0</v>
      </c>
      <c r="BJ308" s="16" t="s">
        <v>144</v>
      </c>
      <c r="BK308" s="203">
        <f>ROUND(I308*H308,2)</f>
        <v>0</v>
      </c>
      <c r="BL308" s="16" t="s">
        <v>225</v>
      </c>
      <c r="BM308" s="202" t="s">
        <v>497</v>
      </c>
    </row>
    <row r="309" spans="2:65" s="11" customFormat="1" ht="22.9" customHeight="1">
      <c r="B309" s="175"/>
      <c r="C309" s="176"/>
      <c r="D309" s="177" t="s">
        <v>74</v>
      </c>
      <c r="E309" s="189" t="s">
        <v>498</v>
      </c>
      <c r="F309" s="189" t="s">
        <v>499</v>
      </c>
      <c r="G309" s="176"/>
      <c r="H309" s="176"/>
      <c r="I309" s="179"/>
      <c r="J309" s="190">
        <f>BK309</f>
        <v>0</v>
      </c>
      <c r="K309" s="176"/>
      <c r="L309" s="181"/>
      <c r="M309" s="182"/>
      <c r="N309" s="183"/>
      <c r="O309" s="183"/>
      <c r="P309" s="184">
        <f>SUM(P310:P331)</f>
        <v>0</v>
      </c>
      <c r="Q309" s="183"/>
      <c r="R309" s="184">
        <f>SUM(R310:R331)</f>
        <v>7.4323729200000006</v>
      </c>
      <c r="S309" s="183"/>
      <c r="T309" s="185">
        <f>SUM(T310:T331)</f>
        <v>0</v>
      </c>
      <c r="AR309" s="186" t="s">
        <v>144</v>
      </c>
      <c r="AT309" s="187" t="s">
        <v>74</v>
      </c>
      <c r="AU309" s="187" t="s">
        <v>83</v>
      </c>
      <c r="AY309" s="186" t="s">
        <v>136</v>
      </c>
      <c r="BK309" s="188">
        <f>SUM(BK310:BK331)</f>
        <v>0</v>
      </c>
    </row>
    <row r="310" spans="2:65" s="1" customFormat="1" ht="24" customHeight="1">
      <c r="B310" s="33"/>
      <c r="C310" s="191" t="s">
        <v>500</v>
      </c>
      <c r="D310" s="191" t="s">
        <v>139</v>
      </c>
      <c r="E310" s="192" t="s">
        <v>501</v>
      </c>
      <c r="F310" s="193" t="s">
        <v>502</v>
      </c>
      <c r="G310" s="194" t="s">
        <v>373</v>
      </c>
      <c r="H310" s="195">
        <v>110.985</v>
      </c>
      <c r="I310" s="196"/>
      <c r="J310" s="197">
        <f>ROUND(I310*H310,2)</f>
        <v>0</v>
      </c>
      <c r="K310" s="193" t="s">
        <v>143</v>
      </c>
      <c r="L310" s="37"/>
      <c r="M310" s="198" t="s">
        <v>1</v>
      </c>
      <c r="N310" s="199" t="s">
        <v>41</v>
      </c>
      <c r="O310" s="65"/>
      <c r="P310" s="200">
        <f>O310*H310</f>
        <v>0</v>
      </c>
      <c r="Q310" s="200">
        <v>4.2000000000000003E-2</v>
      </c>
      <c r="R310" s="200">
        <f>Q310*H310</f>
        <v>4.6613700000000007</v>
      </c>
      <c r="S310" s="200">
        <v>0</v>
      </c>
      <c r="T310" s="201">
        <f>S310*H310</f>
        <v>0</v>
      </c>
      <c r="AR310" s="202" t="s">
        <v>225</v>
      </c>
      <c r="AT310" s="202" t="s">
        <v>139</v>
      </c>
      <c r="AU310" s="202" t="s">
        <v>144</v>
      </c>
      <c r="AY310" s="16" t="s">
        <v>136</v>
      </c>
      <c r="BE310" s="203">
        <f>IF(N310="základní",J310,0)</f>
        <v>0</v>
      </c>
      <c r="BF310" s="203">
        <f>IF(N310="snížená",J310,0)</f>
        <v>0</v>
      </c>
      <c r="BG310" s="203">
        <f>IF(N310="zákl. přenesená",J310,0)</f>
        <v>0</v>
      </c>
      <c r="BH310" s="203">
        <f>IF(N310="sníž. přenesená",J310,0)</f>
        <v>0</v>
      </c>
      <c r="BI310" s="203">
        <f>IF(N310="nulová",J310,0)</f>
        <v>0</v>
      </c>
      <c r="BJ310" s="16" t="s">
        <v>144</v>
      </c>
      <c r="BK310" s="203">
        <f>ROUND(I310*H310,2)</f>
        <v>0</v>
      </c>
      <c r="BL310" s="16" t="s">
        <v>225</v>
      </c>
      <c r="BM310" s="202" t="s">
        <v>503</v>
      </c>
    </row>
    <row r="311" spans="2:65" s="12" customFormat="1" ht="11.25">
      <c r="B311" s="204"/>
      <c r="C311" s="205"/>
      <c r="D311" s="206" t="s">
        <v>146</v>
      </c>
      <c r="E311" s="207" t="s">
        <v>1</v>
      </c>
      <c r="F311" s="208" t="s">
        <v>504</v>
      </c>
      <c r="G311" s="205"/>
      <c r="H311" s="207" t="s">
        <v>1</v>
      </c>
      <c r="I311" s="209"/>
      <c r="J311" s="205"/>
      <c r="K311" s="205"/>
      <c r="L311" s="210"/>
      <c r="M311" s="211"/>
      <c r="N311" s="212"/>
      <c r="O311" s="212"/>
      <c r="P311" s="212"/>
      <c r="Q311" s="212"/>
      <c r="R311" s="212"/>
      <c r="S311" s="212"/>
      <c r="T311" s="213"/>
      <c r="AT311" s="214" t="s">
        <v>146</v>
      </c>
      <c r="AU311" s="214" t="s">
        <v>144</v>
      </c>
      <c r="AV311" s="12" t="s">
        <v>83</v>
      </c>
      <c r="AW311" s="12" t="s">
        <v>31</v>
      </c>
      <c r="AX311" s="12" t="s">
        <v>75</v>
      </c>
      <c r="AY311" s="214" t="s">
        <v>136</v>
      </c>
    </row>
    <row r="312" spans="2:65" s="13" customFormat="1" ht="11.25">
      <c r="B312" s="215"/>
      <c r="C312" s="216"/>
      <c r="D312" s="206" t="s">
        <v>146</v>
      </c>
      <c r="E312" s="217" t="s">
        <v>1</v>
      </c>
      <c r="F312" s="218" t="s">
        <v>505</v>
      </c>
      <c r="G312" s="216"/>
      <c r="H312" s="219">
        <v>110.985</v>
      </c>
      <c r="I312" s="220"/>
      <c r="J312" s="216"/>
      <c r="K312" s="216"/>
      <c r="L312" s="221"/>
      <c r="M312" s="222"/>
      <c r="N312" s="223"/>
      <c r="O312" s="223"/>
      <c r="P312" s="223"/>
      <c r="Q312" s="223"/>
      <c r="R312" s="223"/>
      <c r="S312" s="223"/>
      <c r="T312" s="224"/>
      <c r="AT312" s="225" t="s">
        <v>146</v>
      </c>
      <c r="AU312" s="225" t="s">
        <v>144</v>
      </c>
      <c r="AV312" s="13" t="s">
        <v>144</v>
      </c>
      <c r="AW312" s="13" t="s">
        <v>31</v>
      </c>
      <c r="AX312" s="13" t="s">
        <v>83</v>
      </c>
      <c r="AY312" s="225" t="s">
        <v>136</v>
      </c>
    </row>
    <row r="313" spans="2:65" s="1" customFormat="1" ht="24" customHeight="1">
      <c r="B313" s="33"/>
      <c r="C313" s="191" t="s">
        <v>506</v>
      </c>
      <c r="D313" s="191" t="s">
        <v>139</v>
      </c>
      <c r="E313" s="192" t="s">
        <v>507</v>
      </c>
      <c r="F313" s="193" t="s">
        <v>508</v>
      </c>
      <c r="G313" s="194" t="s">
        <v>153</v>
      </c>
      <c r="H313" s="195">
        <v>75.185000000000002</v>
      </c>
      <c r="I313" s="196"/>
      <c r="J313" s="197">
        <f>ROUND(I313*H313,2)</f>
        <v>0</v>
      </c>
      <c r="K313" s="193" t="s">
        <v>143</v>
      </c>
      <c r="L313" s="37"/>
      <c r="M313" s="198" t="s">
        <v>1</v>
      </c>
      <c r="N313" s="199" t="s">
        <v>41</v>
      </c>
      <c r="O313" s="65"/>
      <c r="P313" s="200">
        <f>O313*H313</f>
        <v>0</v>
      </c>
      <c r="Q313" s="200">
        <v>6.0000000000000001E-3</v>
      </c>
      <c r="R313" s="200">
        <f>Q313*H313</f>
        <v>0.45111000000000001</v>
      </c>
      <c r="S313" s="200">
        <v>0</v>
      </c>
      <c r="T313" s="201">
        <f>S313*H313</f>
        <v>0</v>
      </c>
      <c r="AR313" s="202" t="s">
        <v>225</v>
      </c>
      <c r="AT313" s="202" t="s">
        <v>139</v>
      </c>
      <c r="AU313" s="202" t="s">
        <v>144</v>
      </c>
      <c r="AY313" s="16" t="s">
        <v>136</v>
      </c>
      <c r="BE313" s="203">
        <f>IF(N313="základní",J313,0)</f>
        <v>0</v>
      </c>
      <c r="BF313" s="203">
        <f>IF(N313="snížená",J313,0)</f>
        <v>0</v>
      </c>
      <c r="BG313" s="203">
        <f>IF(N313="zákl. přenesená",J313,0)</f>
        <v>0</v>
      </c>
      <c r="BH313" s="203">
        <f>IF(N313="sníž. přenesená",J313,0)</f>
        <v>0</v>
      </c>
      <c r="BI313" s="203">
        <f>IF(N313="nulová",J313,0)</f>
        <v>0</v>
      </c>
      <c r="BJ313" s="16" t="s">
        <v>144</v>
      </c>
      <c r="BK313" s="203">
        <f>ROUND(I313*H313,2)</f>
        <v>0</v>
      </c>
      <c r="BL313" s="16" t="s">
        <v>225</v>
      </c>
      <c r="BM313" s="202" t="s">
        <v>509</v>
      </c>
    </row>
    <row r="314" spans="2:65" s="12" customFormat="1" ht="11.25">
      <c r="B314" s="204"/>
      <c r="C314" s="205"/>
      <c r="D314" s="206" t="s">
        <v>146</v>
      </c>
      <c r="E314" s="207" t="s">
        <v>1</v>
      </c>
      <c r="F314" s="208" t="s">
        <v>510</v>
      </c>
      <c r="G314" s="205"/>
      <c r="H314" s="207" t="s">
        <v>1</v>
      </c>
      <c r="I314" s="209"/>
      <c r="J314" s="205"/>
      <c r="K314" s="205"/>
      <c r="L314" s="210"/>
      <c r="M314" s="211"/>
      <c r="N314" s="212"/>
      <c r="O314" s="212"/>
      <c r="P314" s="212"/>
      <c r="Q314" s="212"/>
      <c r="R314" s="212"/>
      <c r="S314" s="212"/>
      <c r="T314" s="213"/>
      <c r="AT314" s="214" t="s">
        <v>146</v>
      </c>
      <c r="AU314" s="214" t="s">
        <v>144</v>
      </c>
      <c r="AV314" s="12" t="s">
        <v>83</v>
      </c>
      <c r="AW314" s="12" t="s">
        <v>31</v>
      </c>
      <c r="AX314" s="12" t="s">
        <v>75</v>
      </c>
      <c r="AY314" s="214" t="s">
        <v>136</v>
      </c>
    </row>
    <row r="315" spans="2:65" s="13" customFormat="1" ht="11.25">
      <c r="B315" s="215"/>
      <c r="C315" s="216"/>
      <c r="D315" s="206" t="s">
        <v>146</v>
      </c>
      <c r="E315" s="217" t="s">
        <v>1</v>
      </c>
      <c r="F315" s="218" t="s">
        <v>511</v>
      </c>
      <c r="G315" s="216"/>
      <c r="H315" s="219">
        <v>75.185000000000002</v>
      </c>
      <c r="I315" s="220"/>
      <c r="J315" s="216"/>
      <c r="K315" s="216"/>
      <c r="L315" s="221"/>
      <c r="M315" s="222"/>
      <c r="N315" s="223"/>
      <c r="O315" s="223"/>
      <c r="P315" s="223"/>
      <c r="Q315" s="223"/>
      <c r="R315" s="223"/>
      <c r="S315" s="223"/>
      <c r="T315" s="224"/>
      <c r="AT315" s="225" t="s">
        <v>146</v>
      </c>
      <c r="AU315" s="225" t="s">
        <v>144</v>
      </c>
      <c r="AV315" s="13" t="s">
        <v>144</v>
      </c>
      <c r="AW315" s="13" t="s">
        <v>31</v>
      </c>
      <c r="AX315" s="13" t="s">
        <v>83</v>
      </c>
      <c r="AY315" s="225" t="s">
        <v>136</v>
      </c>
    </row>
    <row r="316" spans="2:65" s="1" customFormat="1" ht="24" customHeight="1">
      <c r="B316" s="33"/>
      <c r="C316" s="226" t="s">
        <v>512</v>
      </c>
      <c r="D316" s="226" t="s">
        <v>157</v>
      </c>
      <c r="E316" s="227" t="s">
        <v>513</v>
      </c>
      <c r="F316" s="228" t="s">
        <v>514</v>
      </c>
      <c r="G316" s="229" t="s">
        <v>153</v>
      </c>
      <c r="H316" s="230">
        <v>82.703999999999994</v>
      </c>
      <c r="I316" s="231"/>
      <c r="J316" s="232">
        <f>ROUND(I316*H316,2)</f>
        <v>0</v>
      </c>
      <c r="K316" s="228" t="s">
        <v>143</v>
      </c>
      <c r="L316" s="233"/>
      <c r="M316" s="234" t="s">
        <v>1</v>
      </c>
      <c r="N316" s="235" t="s">
        <v>41</v>
      </c>
      <c r="O316" s="65"/>
      <c r="P316" s="200">
        <f>O316*H316</f>
        <v>0</v>
      </c>
      <c r="Q316" s="200">
        <v>1.5E-3</v>
      </c>
      <c r="R316" s="200">
        <f>Q316*H316</f>
        <v>0.124056</v>
      </c>
      <c r="S316" s="200">
        <v>0</v>
      </c>
      <c r="T316" s="201">
        <f>S316*H316</f>
        <v>0</v>
      </c>
      <c r="AR316" s="202" t="s">
        <v>313</v>
      </c>
      <c r="AT316" s="202" t="s">
        <v>157</v>
      </c>
      <c r="AU316" s="202" t="s">
        <v>144</v>
      </c>
      <c r="AY316" s="16" t="s">
        <v>136</v>
      </c>
      <c r="BE316" s="203">
        <f>IF(N316="základní",J316,0)</f>
        <v>0</v>
      </c>
      <c r="BF316" s="203">
        <f>IF(N316="snížená",J316,0)</f>
        <v>0</v>
      </c>
      <c r="BG316" s="203">
        <f>IF(N316="zákl. přenesená",J316,0)</f>
        <v>0</v>
      </c>
      <c r="BH316" s="203">
        <f>IF(N316="sníž. přenesená",J316,0)</f>
        <v>0</v>
      </c>
      <c r="BI316" s="203">
        <f>IF(N316="nulová",J316,0)</f>
        <v>0</v>
      </c>
      <c r="BJ316" s="16" t="s">
        <v>144</v>
      </c>
      <c r="BK316" s="203">
        <f>ROUND(I316*H316,2)</f>
        <v>0</v>
      </c>
      <c r="BL316" s="16" t="s">
        <v>225</v>
      </c>
      <c r="BM316" s="202" t="s">
        <v>515</v>
      </c>
    </row>
    <row r="317" spans="2:65" s="13" customFormat="1" ht="11.25">
      <c r="B317" s="215"/>
      <c r="C317" s="216"/>
      <c r="D317" s="206" t="s">
        <v>146</v>
      </c>
      <c r="E317" s="217" t="s">
        <v>1</v>
      </c>
      <c r="F317" s="218" t="s">
        <v>516</v>
      </c>
      <c r="G317" s="216"/>
      <c r="H317" s="219">
        <v>75.185000000000002</v>
      </c>
      <c r="I317" s="220"/>
      <c r="J317" s="216"/>
      <c r="K317" s="216"/>
      <c r="L317" s="221"/>
      <c r="M317" s="222"/>
      <c r="N317" s="223"/>
      <c r="O317" s="223"/>
      <c r="P317" s="223"/>
      <c r="Q317" s="223"/>
      <c r="R317" s="223"/>
      <c r="S317" s="223"/>
      <c r="T317" s="224"/>
      <c r="AT317" s="225" t="s">
        <v>146</v>
      </c>
      <c r="AU317" s="225" t="s">
        <v>144</v>
      </c>
      <c r="AV317" s="13" t="s">
        <v>144</v>
      </c>
      <c r="AW317" s="13" t="s">
        <v>31</v>
      </c>
      <c r="AX317" s="13" t="s">
        <v>83</v>
      </c>
      <c r="AY317" s="225" t="s">
        <v>136</v>
      </c>
    </row>
    <row r="318" spans="2:65" s="13" customFormat="1" ht="11.25">
      <c r="B318" s="215"/>
      <c r="C318" s="216"/>
      <c r="D318" s="206" t="s">
        <v>146</v>
      </c>
      <c r="E318" s="216"/>
      <c r="F318" s="218" t="s">
        <v>517</v>
      </c>
      <c r="G318" s="216"/>
      <c r="H318" s="219">
        <v>82.703999999999994</v>
      </c>
      <c r="I318" s="220"/>
      <c r="J318" s="216"/>
      <c r="K318" s="216"/>
      <c r="L318" s="221"/>
      <c r="M318" s="222"/>
      <c r="N318" s="223"/>
      <c r="O318" s="223"/>
      <c r="P318" s="223"/>
      <c r="Q318" s="223"/>
      <c r="R318" s="223"/>
      <c r="S318" s="223"/>
      <c r="T318" s="224"/>
      <c r="AT318" s="225" t="s">
        <v>146</v>
      </c>
      <c r="AU318" s="225" t="s">
        <v>144</v>
      </c>
      <c r="AV318" s="13" t="s">
        <v>144</v>
      </c>
      <c r="AW318" s="13" t="s">
        <v>4</v>
      </c>
      <c r="AX318" s="13" t="s">
        <v>83</v>
      </c>
      <c r="AY318" s="225" t="s">
        <v>136</v>
      </c>
    </row>
    <row r="319" spans="2:65" s="1" customFormat="1" ht="24" customHeight="1">
      <c r="B319" s="33"/>
      <c r="C319" s="191" t="s">
        <v>518</v>
      </c>
      <c r="D319" s="191" t="s">
        <v>139</v>
      </c>
      <c r="E319" s="192" t="s">
        <v>519</v>
      </c>
      <c r="F319" s="193" t="s">
        <v>520</v>
      </c>
      <c r="G319" s="194" t="s">
        <v>153</v>
      </c>
      <c r="H319" s="195">
        <v>579.56799999999998</v>
      </c>
      <c r="I319" s="196"/>
      <c r="J319" s="197">
        <f>ROUND(I319*H319,2)</f>
        <v>0</v>
      </c>
      <c r="K319" s="193" t="s">
        <v>143</v>
      </c>
      <c r="L319" s="37"/>
      <c r="M319" s="198" t="s">
        <v>1</v>
      </c>
      <c r="N319" s="199" t="s">
        <v>41</v>
      </c>
      <c r="O319" s="65"/>
      <c r="P319" s="200">
        <f>O319*H319</f>
        <v>0</v>
      </c>
      <c r="Q319" s="200">
        <v>2.0400000000000001E-3</v>
      </c>
      <c r="R319" s="200">
        <f>Q319*H319</f>
        <v>1.18231872</v>
      </c>
      <c r="S319" s="200">
        <v>0</v>
      </c>
      <c r="T319" s="201">
        <f>S319*H319</f>
        <v>0</v>
      </c>
      <c r="AR319" s="202" t="s">
        <v>225</v>
      </c>
      <c r="AT319" s="202" t="s">
        <v>139</v>
      </c>
      <c r="AU319" s="202" t="s">
        <v>144</v>
      </c>
      <c r="AY319" s="16" t="s">
        <v>136</v>
      </c>
      <c r="BE319" s="203">
        <f>IF(N319="základní",J319,0)</f>
        <v>0</v>
      </c>
      <c r="BF319" s="203">
        <f>IF(N319="snížená",J319,0)</f>
        <v>0</v>
      </c>
      <c r="BG319" s="203">
        <f>IF(N319="zákl. přenesená",J319,0)</f>
        <v>0</v>
      </c>
      <c r="BH319" s="203">
        <f>IF(N319="sníž. přenesená",J319,0)</f>
        <v>0</v>
      </c>
      <c r="BI319" s="203">
        <f>IF(N319="nulová",J319,0)</f>
        <v>0</v>
      </c>
      <c r="BJ319" s="16" t="s">
        <v>144</v>
      </c>
      <c r="BK319" s="203">
        <f>ROUND(I319*H319,2)</f>
        <v>0</v>
      </c>
      <c r="BL319" s="16" t="s">
        <v>225</v>
      </c>
      <c r="BM319" s="202" t="s">
        <v>521</v>
      </c>
    </row>
    <row r="320" spans="2:65" s="12" customFormat="1" ht="22.5">
      <c r="B320" s="204"/>
      <c r="C320" s="205"/>
      <c r="D320" s="206" t="s">
        <v>146</v>
      </c>
      <c r="E320" s="207" t="s">
        <v>1</v>
      </c>
      <c r="F320" s="208" t="s">
        <v>522</v>
      </c>
      <c r="G320" s="205"/>
      <c r="H320" s="207" t="s">
        <v>1</v>
      </c>
      <c r="I320" s="209"/>
      <c r="J320" s="205"/>
      <c r="K320" s="205"/>
      <c r="L320" s="210"/>
      <c r="M320" s="211"/>
      <c r="N320" s="212"/>
      <c r="O320" s="212"/>
      <c r="P320" s="212"/>
      <c r="Q320" s="212"/>
      <c r="R320" s="212"/>
      <c r="S320" s="212"/>
      <c r="T320" s="213"/>
      <c r="AT320" s="214" t="s">
        <v>146</v>
      </c>
      <c r="AU320" s="214" t="s">
        <v>144</v>
      </c>
      <c r="AV320" s="12" t="s">
        <v>83</v>
      </c>
      <c r="AW320" s="12" t="s">
        <v>31</v>
      </c>
      <c r="AX320" s="12" t="s">
        <v>75</v>
      </c>
      <c r="AY320" s="214" t="s">
        <v>136</v>
      </c>
    </row>
    <row r="321" spans="2:65" s="13" customFormat="1" ht="11.25">
      <c r="B321" s="215"/>
      <c r="C321" s="216"/>
      <c r="D321" s="206" t="s">
        <v>146</v>
      </c>
      <c r="E321" s="217" t="s">
        <v>1</v>
      </c>
      <c r="F321" s="218" t="s">
        <v>523</v>
      </c>
      <c r="G321" s="216"/>
      <c r="H321" s="219">
        <v>248.46799999999999</v>
      </c>
      <c r="I321" s="220"/>
      <c r="J321" s="216"/>
      <c r="K321" s="216"/>
      <c r="L321" s="221"/>
      <c r="M321" s="222"/>
      <c r="N321" s="223"/>
      <c r="O321" s="223"/>
      <c r="P321" s="223"/>
      <c r="Q321" s="223"/>
      <c r="R321" s="223"/>
      <c r="S321" s="223"/>
      <c r="T321" s="224"/>
      <c r="AT321" s="225" t="s">
        <v>146</v>
      </c>
      <c r="AU321" s="225" t="s">
        <v>144</v>
      </c>
      <c r="AV321" s="13" t="s">
        <v>144</v>
      </c>
      <c r="AW321" s="13" t="s">
        <v>31</v>
      </c>
      <c r="AX321" s="13" t="s">
        <v>75</v>
      </c>
      <c r="AY321" s="225" t="s">
        <v>136</v>
      </c>
    </row>
    <row r="322" spans="2:65" s="12" customFormat="1" ht="11.25">
      <c r="B322" s="204"/>
      <c r="C322" s="205"/>
      <c r="D322" s="206" t="s">
        <v>146</v>
      </c>
      <c r="E322" s="207" t="s">
        <v>1</v>
      </c>
      <c r="F322" s="208" t="s">
        <v>524</v>
      </c>
      <c r="G322" s="205"/>
      <c r="H322" s="207" t="s">
        <v>1</v>
      </c>
      <c r="I322" s="209"/>
      <c r="J322" s="205"/>
      <c r="K322" s="205"/>
      <c r="L322" s="210"/>
      <c r="M322" s="211"/>
      <c r="N322" s="212"/>
      <c r="O322" s="212"/>
      <c r="P322" s="212"/>
      <c r="Q322" s="212"/>
      <c r="R322" s="212"/>
      <c r="S322" s="212"/>
      <c r="T322" s="213"/>
      <c r="AT322" s="214" t="s">
        <v>146</v>
      </c>
      <c r="AU322" s="214" t="s">
        <v>144</v>
      </c>
      <c r="AV322" s="12" t="s">
        <v>83</v>
      </c>
      <c r="AW322" s="12" t="s">
        <v>31</v>
      </c>
      <c r="AX322" s="12" t="s">
        <v>75</v>
      </c>
      <c r="AY322" s="214" t="s">
        <v>136</v>
      </c>
    </row>
    <row r="323" spans="2:65" s="13" customFormat="1" ht="11.25">
      <c r="B323" s="215"/>
      <c r="C323" s="216"/>
      <c r="D323" s="206" t="s">
        <v>146</v>
      </c>
      <c r="E323" s="217" t="s">
        <v>1</v>
      </c>
      <c r="F323" s="218" t="s">
        <v>525</v>
      </c>
      <c r="G323" s="216"/>
      <c r="H323" s="219">
        <v>331.1</v>
      </c>
      <c r="I323" s="220"/>
      <c r="J323" s="216"/>
      <c r="K323" s="216"/>
      <c r="L323" s="221"/>
      <c r="M323" s="222"/>
      <c r="N323" s="223"/>
      <c r="O323" s="223"/>
      <c r="P323" s="223"/>
      <c r="Q323" s="223"/>
      <c r="R323" s="223"/>
      <c r="S323" s="223"/>
      <c r="T323" s="224"/>
      <c r="AT323" s="225" t="s">
        <v>146</v>
      </c>
      <c r="AU323" s="225" t="s">
        <v>144</v>
      </c>
      <c r="AV323" s="13" t="s">
        <v>144</v>
      </c>
      <c r="AW323" s="13" t="s">
        <v>31</v>
      </c>
      <c r="AX323" s="13" t="s">
        <v>75</v>
      </c>
      <c r="AY323" s="225" t="s">
        <v>136</v>
      </c>
    </row>
    <row r="324" spans="2:65" s="14" customFormat="1" ht="11.25">
      <c r="B324" s="236"/>
      <c r="C324" s="237"/>
      <c r="D324" s="206" t="s">
        <v>146</v>
      </c>
      <c r="E324" s="238" t="s">
        <v>1</v>
      </c>
      <c r="F324" s="239" t="s">
        <v>203</v>
      </c>
      <c r="G324" s="237"/>
      <c r="H324" s="240">
        <v>579.56799999999998</v>
      </c>
      <c r="I324" s="241"/>
      <c r="J324" s="237"/>
      <c r="K324" s="237"/>
      <c r="L324" s="242"/>
      <c r="M324" s="243"/>
      <c r="N324" s="244"/>
      <c r="O324" s="244"/>
      <c r="P324" s="244"/>
      <c r="Q324" s="244"/>
      <c r="R324" s="244"/>
      <c r="S324" s="244"/>
      <c r="T324" s="245"/>
      <c r="AT324" s="246" t="s">
        <v>146</v>
      </c>
      <c r="AU324" s="246" t="s">
        <v>144</v>
      </c>
      <c r="AV324" s="14" t="s">
        <v>137</v>
      </c>
      <c r="AW324" s="14" t="s">
        <v>31</v>
      </c>
      <c r="AX324" s="14" t="s">
        <v>83</v>
      </c>
      <c r="AY324" s="246" t="s">
        <v>136</v>
      </c>
    </row>
    <row r="325" spans="2:65" s="1" customFormat="1" ht="24" customHeight="1">
      <c r="B325" s="33"/>
      <c r="C325" s="226" t="s">
        <v>526</v>
      </c>
      <c r="D325" s="226" t="s">
        <v>157</v>
      </c>
      <c r="E325" s="227" t="s">
        <v>527</v>
      </c>
      <c r="F325" s="228" t="s">
        <v>528</v>
      </c>
      <c r="G325" s="229" t="s">
        <v>153</v>
      </c>
      <c r="H325" s="230">
        <v>168.959</v>
      </c>
      <c r="I325" s="231"/>
      <c r="J325" s="232">
        <f>ROUND(I325*H325,2)</f>
        <v>0</v>
      </c>
      <c r="K325" s="228" t="s">
        <v>143</v>
      </c>
      <c r="L325" s="233"/>
      <c r="M325" s="234" t="s">
        <v>1</v>
      </c>
      <c r="N325" s="235" t="s">
        <v>41</v>
      </c>
      <c r="O325" s="65"/>
      <c r="P325" s="200">
        <f>O325*H325</f>
        <v>0</v>
      </c>
      <c r="Q325" s="200">
        <v>3.0000000000000001E-3</v>
      </c>
      <c r="R325" s="200">
        <f>Q325*H325</f>
        <v>0.50687700000000002</v>
      </c>
      <c r="S325" s="200">
        <v>0</v>
      </c>
      <c r="T325" s="201">
        <f>S325*H325</f>
        <v>0</v>
      </c>
      <c r="AR325" s="202" t="s">
        <v>313</v>
      </c>
      <c r="AT325" s="202" t="s">
        <v>157</v>
      </c>
      <c r="AU325" s="202" t="s">
        <v>144</v>
      </c>
      <c r="AY325" s="16" t="s">
        <v>136</v>
      </c>
      <c r="BE325" s="203">
        <f>IF(N325="základní",J325,0)</f>
        <v>0</v>
      </c>
      <c r="BF325" s="203">
        <f>IF(N325="snížená",J325,0)</f>
        <v>0</v>
      </c>
      <c r="BG325" s="203">
        <f>IF(N325="zákl. přenesená",J325,0)</f>
        <v>0</v>
      </c>
      <c r="BH325" s="203">
        <f>IF(N325="sníž. přenesená",J325,0)</f>
        <v>0</v>
      </c>
      <c r="BI325" s="203">
        <f>IF(N325="nulová",J325,0)</f>
        <v>0</v>
      </c>
      <c r="BJ325" s="16" t="s">
        <v>144</v>
      </c>
      <c r="BK325" s="203">
        <f>ROUND(I325*H325,2)</f>
        <v>0</v>
      </c>
      <c r="BL325" s="16" t="s">
        <v>225</v>
      </c>
      <c r="BM325" s="202" t="s">
        <v>529</v>
      </c>
    </row>
    <row r="326" spans="2:65" s="13" customFormat="1" ht="11.25">
      <c r="B326" s="215"/>
      <c r="C326" s="216"/>
      <c r="D326" s="206" t="s">
        <v>146</v>
      </c>
      <c r="E326" s="217" t="s">
        <v>1</v>
      </c>
      <c r="F326" s="218" t="s">
        <v>530</v>
      </c>
      <c r="G326" s="216"/>
      <c r="H326" s="219">
        <v>165.64599999999999</v>
      </c>
      <c r="I326" s="220"/>
      <c r="J326" s="216"/>
      <c r="K326" s="216"/>
      <c r="L326" s="221"/>
      <c r="M326" s="222"/>
      <c r="N326" s="223"/>
      <c r="O326" s="223"/>
      <c r="P326" s="223"/>
      <c r="Q326" s="223"/>
      <c r="R326" s="223"/>
      <c r="S326" s="223"/>
      <c r="T326" s="224"/>
      <c r="AT326" s="225" t="s">
        <v>146</v>
      </c>
      <c r="AU326" s="225" t="s">
        <v>144</v>
      </c>
      <c r="AV326" s="13" t="s">
        <v>144</v>
      </c>
      <c r="AW326" s="13" t="s">
        <v>31</v>
      </c>
      <c r="AX326" s="13" t="s">
        <v>83</v>
      </c>
      <c r="AY326" s="225" t="s">
        <v>136</v>
      </c>
    </row>
    <row r="327" spans="2:65" s="13" customFormat="1" ht="11.25">
      <c r="B327" s="215"/>
      <c r="C327" s="216"/>
      <c r="D327" s="206" t="s">
        <v>146</v>
      </c>
      <c r="E327" s="216"/>
      <c r="F327" s="218" t="s">
        <v>531</v>
      </c>
      <c r="G327" s="216"/>
      <c r="H327" s="219">
        <v>168.959</v>
      </c>
      <c r="I327" s="220"/>
      <c r="J327" s="216"/>
      <c r="K327" s="216"/>
      <c r="L327" s="221"/>
      <c r="M327" s="222"/>
      <c r="N327" s="223"/>
      <c r="O327" s="223"/>
      <c r="P327" s="223"/>
      <c r="Q327" s="223"/>
      <c r="R327" s="223"/>
      <c r="S327" s="223"/>
      <c r="T327" s="224"/>
      <c r="AT327" s="225" t="s">
        <v>146</v>
      </c>
      <c r="AU327" s="225" t="s">
        <v>144</v>
      </c>
      <c r="AV327" s="13" t="s">
        <v>144</v>
      </c>
      <c r="AW327" s="13" t="s">
        <v>4</v>
      </c>
      <c r="AX327" s="13" t="s">
        <v>83</v>
      </c>
      <c r="AY327" s="225" t="s">
        <v>136</v>
      </c>
    </row>
    <row r="328" spans="2:65" s="1" customFormat="1" ht="16.5" customHeight="1">
      <c r="B328" s="33"/>
      <c r="C328" s="226" t="s">
        <v>532</v>
      </c>
      <c r="D328" s="226" t="s">
        <v>157</v>
      </c>
      <c r="E328" s="227" t="s">
        <v>533</v>
      </c>
      <c r="F328" s="228" t="s">
        <v>534</v>
      </c>
      <c r="G328" s="229" t="s">
        <v>153</v>
      </c>
      <c r="H328" s="230">
        <v>422.20100000000002</v>
      </c>
      <c r="I328" s="231"/>
      <c r="J328" s="232">
        <f>ROUND(I328*H328,2)</f>
        <v>0</v>
      </c>
      <c r="K328" s="228" t="s">
        <v>1</v>
      </c>
      <c r="L328" s="233"/>
      <c r="M328" s="234" t="s">
        <v>1</v>
      </c>
      <c r="N328" s="235" t="s">
        <v>41</v>
      </c>
      <c r="O328" s="65"/>
      <c r="P328" s="200">
        <f>O328*H328</f>
        <v>0</v>
      </c>
      <c r="Q328" s="200">
        <v>1.1999999999999999E-3</v>
      </c>
      <c r="R328" s="200">
        <f>Q328*H328</f>
        <v>0.50664120000000001</v>
      </c>
      <c r="S328" s="200">
        <v>0</v>
      </c>
      <c r="T328" s="201">
        <f>S328*H328</f>
        <v>0</v>
      </c>
      <c r="AR328" s="202" t="s">
        <v>313</v>
      </c>
      <c r="AT328" s="202" t="s">
        <v>157</v>
      </c>
      <c r="AU328" s="202" t="s">
        <v>144</v>
      </c>
      <c r="AY328" s="16" t="s">
        <v>136</v>
      </c>
      <c r="BE328" s="203">
        <f>IF(N328="základní",J328,0)</f>
        <v>0</v>
      </c>
      <c r="BF328" s="203">
        <f>IF(N328="snížená",J328,0)</f>
        <v>0</v>
      </c>
      <c r="BG328" s="203">
        <f>IF(N328="zákl. přenesená",J328,0)</f>
        <v>0</v>
      </c>
      <c r="BH328" s="203">
        <f>IF(N328="sníž. přenesená",J328,0)</f>
        <v>0</v>
      </c>
      <c r="BI328" s="203">
        <f>IF(N328="nulová",J328,0)</f>
        <v>0</v>
      </c>
      <c r="BJ328" s="16" t="s">
        <v>144</v>
      </c>
      <c r="BK328" s="203">
        <f>ROUND(I328*H328,2)</f>
        <v>0</v>
      </c>
      <c r="BL328" s="16" t="s">
        <v>225</v>
      </c>
      <c r="BM328" s="202" t="s">
        <v>535</v>
      </c>
    </row>
    <row r="329" spans="2:65" s="13" customFormat="1" ht="11.25">
      <c r="B329" s="215"/>
      <c r="C329" s="216"/>
      <c r="D329" s="206" t="s">
        <v>146</v>
      </c>
      <c r="E329" s="217" t="s">
        <v>1</v>
      </c>
      <c r="F329" s="218" t="s">
        <v>536</v>
      </c>
      <c r="G329" s="216"/>
      <c r="H329" s="219">
        <v>413.923</v>
      </c>
      <c r="I329" s="220"/>
      <c r="J329" s="216"/>
      <c r="K329" s="216"/>
      <c r="L329" s="221"/>
      <c r="M329" s="222"/>
      <c r="N329" s="223"/>
      <c r="O329" s="223"/>
      <c r="P329" s="223"/>
      <c r="Q329" s="223"/>
      <c r="R329" s="223"/>
      <c r="S329" s="223"/>
      <c r="T329" s="224"/>
      <c r="AT329" s="225" t="s">
        <v>146</v>
      </c>
      <c r="AU329" s="225" t="s">
        <v>144</v>
      </c>
      <c r="AV329" s="13" t="s">
        <v>144</v>
      </c>
      <c r="AW329" s="13" t="s">
        <v>31</v>
      </c>
      <c r="AX329" s="13" t="s">
        <v>83</v>
      </c>
      <c r="AY329" s="225" t="s">
        <v>136</v>
      </c>
    </row>
    <row r="330" spans="2:65" s="13" customFormat="1" ht="11.25">
      <c r="B330" s="215"/>
      <c r="C330" s="216"/>
      <c r="D330" s="206" t="s">
        <v>146</v>
      </c>
      <c r="E330" s="216"/>
      <c r="F330" s="218" t="s">
        <v>537</v>
      </c>
      <c r="G330" s="216"/>
      <c r="H330" s="219">
        <v>422.20100000000002</v>
      </c>
      <c r="I330" s="220"/>
      <c r="J330" s="216"/>
      <c r="K330" s="216"/>
      <c r="L330" s="221"/>
      <c r="M330" s="222"/>
      <c r="N330" s="223"/>
      <c r="O330" s="223"/>
      <c r="P330" s="223"/>
      <c r="Q330" s="223"/>
      <c r="R330" s="223"/>
      <c r="S330" s="223"/>
      <c r="T330" s="224"/>
      <c r="AT330" s="225" t="s">
        <v>146</v>
      </c>
      <c r="AU330" s="225" t="s">
        <v>144</v>
      </c>
      <c r="AV330" s="13" t="s">
        <v>144</v>
      </c>
      <c r="AW330" s="13" t="s">
        <v>4</v>
      </c>
      <c r="AX330" s="13" t="s">
        <v>83</v>
      </c>
      <c r="AY330" s="225" t="s">
        <v>136</v>
      </c>
    </row>
    <row r="331" spans="2:65" s="1" customFormat="1" ht="24" customHeight="1">
      <c r="B331" s="33"/>
      <c r="C331" s="191" t="s">
        <v>538</v>
      </c>
      <c r="D331" s="191" t="s">
        <v>139</v>
      </c>
      <c r="E331" s="192" t="s">
        <v>539</v>
      </c>
      <c r="F331" s="193" t="s">
        <v>540</v>
      </c>
      <c r="G331" s="194" t="s">
        <v>442</v>
      </c>
      <c r="H331" s="247"/>
      <c r="I331" s="196"/>
      <c r="J331" s="197">
        <f>ROUND(I331*H331,2)</f>
        <v>0</v>
      </c>
      <c r="K331" s="193" t="s">
        <v>143</v>
      </c>
      <c r="L331" s="37"/>
      <c r="M331" s="198" t="s">
        <v>1</v>
      </c>
      <c r="N331" s="199" t="s">
        <v>41</v>
      </c>
      <c r="O331" s="65"/>
      <c r="P331" s="200">
        <f>O331*H331</f>
        <v>0</v>
      </c>
      <c r="Q331" s="200">
        <v>0</v>
      </c>
      <c r="R331" s="200">
        <f>Q331*H331</f>
        <v>0</v>
      </c>
      <c r="S331" s="200">
        <v>0</v>
      </c>
      <c r="T331" s="201">
        <f>S331*H331</f>
        <v>0</v>
      </c>
      <c r="AR331" s="202" t="s">
        <v>225</v>
      </c>
      <c r="AT331" s="202" t="s">
        <v>139</v>
      </c>
      <c r="AU331" s="202" t="s">
        <v>144</v>
      </c>
      <c r="AY331" s="16" t="s">
        <v>136</v>
      </c>
      <c r="BE331" s="203">
        <f>IF(N331="základní",J331,0)</f>
        <v>0</v>
      </c>
      <c r="BF331" s="203">
        <f>IF(N331="snížená",J331,0)</f>
        <v>0</v>
      </c>
      <c r="BG331" s="203">
        <f>IF(N331="zákl. přenesená",J331,0)</f>
        <v>0</v>
      </c>
      <c r="BH331" s="203">
        <f>IF(N331="sníž. přenesená",J331,0)</f>
        <v>0</v>
      </c>
      <c r="BI331" s="203">
        <f>IF(N331="nulová",J331,0)</f>
        <v>0</v>
      </c>
      <c r="BJ331" s="16" t="s">
        <v>144</v>
      </c>
      <c r="BK331" s="203">
        <f>ROUND(I331*H331,2)</f>
        <v>0</v>
      </c>
      <c r="BL331" s="16" t="s">
        <v>225</v>
      </c>
      <c r="BM331" s="202" t="s">
        <v>541</v>
      </c>
    </row>
    <row r="332" spans="2:65" s="11" customFormat="1" ht="22.9" customHeight="1">
      <c r="B332" s="175"/>
      <c r="C332" s="176"/>
      <c r="D332" s="177" t="s">
        <v>74</v>
      </c>
      <c r="E332" s="189" t="s">
        <v>542</v>
      </c>
      <c r="F332" s="189" t="s">
        <v>543</v>
      </c>
      <c r="G332" s="176"/>
      <c r="H332" s="176"/>
      <c r="I332" s="179"/>
      <c r="J332" s="190">
        <f>BK332</f>
        <v>0</v>
      </c>
      <c r="K332" s="176"/>
      <c r="L332" s="181"/>
      <c r="M332" s="182"/>
      <c r="N332" s="183"/>
      <c r="O332" s="183"/>
      <c r="P332" s="184">
        <f>SUM(P333:P336)</f>
        <v>0</v>
      </c>
      <c r="Q332" s="183"/>
      <c r="R332" s="184">
        <f>SUM(R333:R336)</f>
        <v>8.5500000000000003E-3</v>
      </c>
      <c r="S332" s="183"/>
      <c r="T332" s="185">
        <f>SUM(T333:T336)</f>
        <v>6.9209999999999994E-2</v>
      </c>
      <c r="AR332" s="186" t="s">
        <v>144</v>
      </c>
      <c r="AT332" s="187" t="s">
        <v>74</v>
      </c>
      <c r="AU332" s="187" t="s">
        <v>83</v>
      </c>
      <c r="AY332" s="186" t="s">
        <v>136</v>
      </c>
      <c r="BK332" s="188">
        <f>SUM(BK333:BK336)</f>
        <v>0</v>
      </c>
    </row>
    <row r="333" spans="2:65" s="1" customFormat="1" ht="16.5" customHeight="1">
      <c r="B333" s="33"/>
      <c r="C333" s="191" t="s">
        <v>544</v>
      </c>
      <c r="D333" s="191" t="s">
        <v>139</v>
      </c>
      <c r="E333" s="192" t="s">
        <v>545</v>
      </c>
      <c r="F333" s="193" t="s">
        <v>546</v>
      </c>
      <c r="G333" s="194" t="s">
        <v>142</v>
      </c>
      <c r="H333" s="195">
        <v>3</v>
      </c>
      <c r="I333" s="196"/>
      <c r="J333" s="197">
        <f>ROUND(I333*H333,2)</f>
        <v>0</v>
      </c>
      <c r="K333" s="193" t="s">
        <v>143</v>
      </c>
      <c r="L333" s="37"/>
      <c r="M333" s="198" t="s">
        <v>1</v>
      </c>
      <c r="N333" s="199" t="s">
        <v>41</v>
      </c>
      <c r="O333" s="65"/>
      <c r="P333" s="200">
        <f>O333*H333</f>
        <v>0</v>
      </c>
      <c r="Q333" s="200">
        <v>0</v>
      </c>
      <c r="R333" s="200">
        <f>Q333*H333</f>
        <v>0</v>
      </c>
      <c r="S333" s="200">
        <v>2.307E-2</v>
      </c>
      <c r="T333" s="201">
        <f>S333*H333</f>
        <v>6.9209999999999994E-2</v>
      </c>
      <c r="AR333" s="202" t="s">
        <v>225</v>
      </c>
      <c r="AT333" s="202" t="s">
        <v>139</v>
      </c>
      <c r="AU333" s="202" t="s">
        <v>144</v>
      </c>
      <c r="AY333" s="16" t="s">
        <v>136</v>
      </c>
      <c r="BE333" s="203">
        <f>IF(N333="základní",J333,0)</f>
        <v>0</v>
      </c>
      <c r="BF333" s="203">
        <f>IF(N333="snížená",J333,0)</f>
        <v>0</v>
      </c>
      <c r="BG333" s="203">
        <f>IF(N333="zákl. přenesená",J333,0)</f>
        <v>0</v>
      </c>
      <c r="BH333" s="203">
        <f>IF(N333="sníž. přenesená",J333,0)</f>
        <v>0</v>
      </c>
      <c r="BI333" s="203">
        <f>IF(N333="nulová",J333,0)</f>
        <v>0</v>
      </c>
      <c r="BJ333" s="16" t="s">
        <v>144</v>
      </c>
      <c r="BK333" s="203">
        <f>ROUND(I333*H333,2)</f>
        <v>0</v>
      </c>
      <c r="BL333" s="16" t="s">
        <v>225</v>
      </c>
      <c r="BM333" s="202" t="s">
        <v>547</v>
      </c>
    </row>
    <row r="334" spans="2:65" s="1" customFormat="1" ht="36" customHeight="1">
      <c r="B334" s="33"/>
      <c r="C334" s="191" t="s">
        <v>548</v>
      </c>
      <c r="D334" s="191" t="s">
        <v>139</v>
      </c>
      <c r="E334" s="192" t="s">
        <v>549</v>
      </c>
      <c r="F334" s="193" t="s">
        <v>550</v>
      </c>
      <c r="G334" s="194" t="s">
        <v>142</v>
      </c>
      <c r="H334" s="195">
        <v>3</v>
      </c>
      <c r="I334" s="196"/>
      <c r="J334" s="197">
        <f>ROUND(I334*H334,2)</f>
        <v>0</v>
      </c>
      <c r="K334" s="193" t="s">
        <v>143</v>
      </c>
      <c r="L334" s="37"/>
      <c r="M334" s="198" t="s">
        <v>1</v>
      </c>
      <c r="N334" s="199" t="s">
        <v>41</v>
      </c>
      <c r="O334" s="65"/>
      <c r="P334" s="200">
        <f>O334*H334</f>
        <v>0</v>
      </c>
      <c r="Q334" s="200">
        <v>2.3500000000000001E-3</v>
      </c>
      <c r="R334" s="200">
        <f>Q334*H334</f>
        <v>7.0500000000000007E-3</v>
      </c>
      <c r="S334" s="200">
        <v>0</v>
      </c>
      <c r="T334" s="201">
        <f>S334*H334</f>
        <v>0</v>
      </c>
      <c r="AR334" s="202" t="s">
        <v>225</v>
      </c>
      <c r="AT334" s="202" t="s">
        <v>139</v>
      </c>
      <c r="AU334" s="202" t="s">
        <v>144</v>
      </c>
      <c r="AY334" s="16" t="s">
        <v>136</v>
      </c>
      <c r="BE334" s="203">
        <f>IF(N334="základní",J334,0)</f>
        <v>0</v>
      </c>
      <c r="BF334" s="203">
        <f>IF(N334="snížená",J334,0)</f>
        <v>0</v>
      </c>
      <c r="BG334" s="203">
        <f>IF(N334="zákl. přenesená",J334,0)</f>
        <v>0</v>
      </c>
      <c r="BH334" s="203">
        <f>IF(N334="sníž. přenesená",J334,0)</f>
        <v>0</v>
      </c>
      <c r="BI334" s="203">
        <f>IF(N334="nulová",J334,0)</f>
        <v>0</v>
      </c>
      <c r="BJ334" s="16" t="s">
        <v>144</v>
      </c>
      <c r="BK334" s="203">
        <f>ROUND(I334*H334,2)</f>
        <v>0</v>
      </c>
      <c r="BL334" s="16" t="s">
        <v>225</v>
      </c>
      <c r="BM334" s="202" t="s">
        <v>551</v>
      </c>
    </row>
    <row r="335" spans="2:65" s="1" customFormat="1" ht="16.5" customHeight="1">
      <c r="B335" s="33"/>
      <c r="C335" s="226" t="s">
        <v>552</v>
      </c>
      <c r="D335" s="226" t="s">
        <v>157</v>
      </c>
      <c r="E335" s="227" t="s">
        <v>553</v>
      </c>
      <c r="F335" s="228" t="s">
        <v>554</v>
      </c>
      <c r="G335" s="229" t="s">
        <v>142</v>
      </c>
      <c r="H335" s="230">
        <v>3</v>
      </c>
      <c r="I335" s="231"/>
      <c r="J335" s="232">
        <f>ROUND(I335*H335,2)</f>
        <v>0</v>
      </c>
      <c r="K335" s="228" t="s">
        <v>143</v>
      </c>
      <c r="L335" s="233"/>
      <c r="M335" s="234" t="s">
        <v>1</v>
      </c>
      <c r="N335" s="235" t="s">
        <v>41</v>
      </c>
      <c r="O335" s="65"/>
      <c r="P335" s="200">
        <f>O335*H335</f>
        <v>0</v>
      </c>
      <c r="Q335" s="200">
        <v>5.0000000000000001E-4</v>
      </c>
      <c r="R335" s="200">
        <f>Q335*H335</f>
        <v>1.5E-3</v>
      </c>
      <c r="S335" s="200">
        <v>0</v>
      </c>
      <c r="T335" s="201">
        <f>S335*H335</f>
        <v>0</v>
      </c>
      <c r="AR335" s="202" t="s">
        <v>313</v>
      </c>
      <c r="AT335" s="202" t="s">
        <v>157</v>
      </c>
      <c r="AU335" s="202" t="s">
        <v>144</v>
      </c>
      <c r="AY335" s="16" t="s">
        <v>136</v>
      </c>
      <c r="BE335" s="203">
        <f>IF(N335="základní",J335,0)</f>
        <v>0</v>
      </c>
      <c r="BF335" s="203">
        <f>IF(N335="snížená",J335,0)</f>
        <v>0</v>
      </c>
      <c r="BG335" s="203">
        <f>IF(N335="zákl. přenesená",J335,0)</f>
        <v>0</v>
      </c>
      <c r="BH335" s="203">
        <f>IF(N335="sníž. přenesená",J335,0)</f>
        <v>0</v>
      </c>
      <c r="BI335" s="203">
        <f>IF(N335="nulová",J335,0)</f>
        <v>0</v>
      </c>
      <c r="BJ335" s="16" t="s">
        <v>144</v>
      </c>
      <c r="BK335" s="203">
        <f>ROUND(I335*H335,2)</f>
        <v>0</v>
      </c>
      <c r="BL335" s="16" t="s">
        <v>225</v>
      </c>
      <c r="BM335" s="202" t="s">
        <v>555</v>
      </c>
    </row>
    <row r="336" spans="2:65" s="1" customFormat="1" ht="24" customHeight="1">
      <c r="B336" s="33"/>
      <c r="C336" s="191" t="s">
        <v>556</v>
      </c>
      <c r="D336" s="191" t="s">
        <v>139</v>
      </c>
      <c r="E336" s="192" t="s">
        <v>557</v>
      </c>
      <c r="F336" s="193" t="s">
        <v>558</v>
      </c>
      <c r="G336" s="194" t="s">
        <v>442</v>
      </c>
      <c r="H336" s="247"/>
      <c r="I336" s="196"/>
      <c r="J336" s="197">
        <f>ROUND(I336*H336,2)</f>
        <v>0</v>
      </c>
      <c r="K336" s="193" t="s">
        <v>143</v>
      </c>
      <c r="L336" s="37"/>
      <c r="M336" s="198" t="s">
        <v>1</v>
      </c>
      <c r="N336" s="199" t="s">
        <v>41</v>
      </c>
      <c r="O336" s="65"/>
      <c r="P336" s="200">
        <f>O336*H336</f>
        <v>0</v>
      </c>
      <c r="Q336" s="200">
        <v>0</v>
      </c>
      <c r="R336" s="200">
        <f>Q336*H336</f>
        <v>0</v>
      </c>
      <c r="S336" s="200">
        <v>0</v>
      </c>
      <c r="T336" s="201">
        <f>S336*H336</f>
        <v>0</v>
      </c>
      <c r="AR336" s="202" t="s">
        <v>225</v>
      </c>
      <c r="AT336" s="202" t="s">
        <v>139</v>
      </c>
      <c r="AU336" s="202" t="s">
        <v>144</v>
      </c>
      <c r="AY336" s="16" t="s">
        <v>136</v>
      </c>
      <c r="BE336" s="203">
        <f>IF(N336="základní",J336,0)</f>
        <v>0</v>
      </c>
      <c r="BF336" s="203">
        <f>IF(N336="snížená",J336,0)</f>
        <v>0</v>
      </c>
      <c r="BG336" s="203">
        <f>IF(N336="zákl. přenesená",J336,0)</f>
        <v>0</v>
      </c>
      <c r="BH336" s="203">
        <f>IF(N336="sníž. přenesená",J336,0)</f>
        <v>0</v>
      </c>
      <c r="BI336" s="203">
        <f>IF(N336="nulová",J336,0)</f>
        <v>0</v>
      </c>
      <c r="BJ336" s="16" t="s">
        <v>144</v>
      </c>
      <c r="BK336" s="203">
        <f>ROUND(I336*H336,2)</f>
        <v>0</v>
      </c>
      <c r="BL336" s="16" t="s">
        <v>225</v>
      </c>
      <c r="BM336" s="202" t="s">
        <v>559</v>
      </c>
    </row>
    <row r="337" spans="2:65" s="11" customFormat="1" ht="22.9" customHeight="1">
      <c r="B337" s="175"/>
      <c r="C337" s="176"/>
      <c r="D337" s="177" t="s">
        <v>74</v>
      </c>
      <c r="E337" s="189" t="s">
        <v>560</v>
      </c>
      <c r="F337" s="189" t="s">
        <v>561</v>
      </c>
      <c r="G337" s="176"/>
      <c r="H337" s="176"/>
      <c r="I337" s="179"/>
      <c r="J337" s="190">
        <f>BK337</f>
        <v>0</v>
      </c>
      <c r="K337" s="176"/>
      <c r="L337" s="181"/>
      <c r="M337" s="182"/>
      <c r="N337" s="183"/>
      <c r="O337" s="183"/>
      <c r="P337" s="184">
        <f>SUM(P338:P341)</f>
        <v>0</v>
      </c>
      <c r="Q337" s="183"/>
      <c r="R337" s="184">
        <f>SUM(R338:R341)</f>
        <v>0</v>
      </c>
      <c r="S337" s="183"/>
      <c r="T337" s="185">
        <f>SUM(T338:T341)</f>
        <v>0</v>
      </c>
      <c r="AR337" s="186" t="s">
        <v>144</v>
      </c>
      <c r="AT337" s="187" t="s">
        <v>74</v>
      </c>
      <c r="AU337" s="187" t="s">
        <v>83</v>
      </c>
      <c r="AY337" s="186" t="s">
        <v>136</v>
      </c>
      <c r="BK337" s="188">
        <f>SUM(BK338:BK341)</f>
        <v>0</v>
      </c>
    </row>
    <row r="338" spans="2:65" s="1" customFormat="1" ht="24" customHeight="1">
      <c r="B338" s="33"/>
      <c r="C338" s="191" t="s">
        <v>562</v>
      </c>
      <c r="D338" s="191" t="s">
        <v>139</v>
      </c>
      <c r="E338" s="192" t="s">
        <v>563</v>
      </c>
      <c r="F338" s="193" t="s">
        <v>564</v>
      </c>
      <c r="G338" s="194" t="s">
        <v>142</v>
      </c>
      <c r="H338" s="195">
        <v>1</v>
      </c>
      <c r="I338" s="196"/>
      <c r="J338" s="197">
        <f>ROUND(I338*H338,2)</f>
        <v>0</v>
      </c>
      <c r="K338" s="193" t="s">
        <v>1</v>
      </c>
      <c r="L338" s="37"/>
      <c r="M338" s="198" t="s">
        <v>1</v>
      </c>
      <c r="N338" s="199" t="s">
        <v>41</v>
      </c>
      <c r="O338" s="65"/>
      <c r="P338" s="200">
        <f>O338*H338</f>
        <v>0</v>
      </c>
      <c r="Q338" s="200">
        <v>0</v>
      </c>
      <c r="R338" s="200">
        <f>Q338*H338</f>
        <v>0</v>
      </c>
      <c r="S338" s="200">
        <v>0</v>
      </c>
      <c r="T338" s="201">
        <f>S338*H338</f>
        <v>0</v>
      </c>
      <c r="AR338" s="202" t="s">
        <v>225</v>
      </c>
      <c r="AT338" s="202" t="s">
        <v>139</v>
      </c>
      <c r="AU338" s="202" t="s">
        <v>144</v>
      </c>
      <c r="AY338" s="16" t="s">
        <v>136</v>
      </c>
      <c r="BE338" s="203">
        <f>IF(N338="základní",J338,0)</f>
        <v>0</v>
      </c>
      <c r="BF338" s="203">
        <f>IF(N338="snížená",J338,0)</f>
        <v>0</v>
      </c>
      <c r="BG338" s="203">
        <f>IF(N338="zákl. přenesená",J338,0)</f>
        <v>0</v>
      </c>
      <c r="BH338" s="203">
        <f>IF(N338="sníž. přenesená",J338,0)</f>
        <v>0</v>
      </c>
      <c r="BI338" s="203">
        <f>IF(N338="nulová",J338,0)</f>
        <v>0</v>
      </c>
      <c r="BJ338" s="16" t="s">
        <v>144</v>
      </c>
      <c r="BK338" s="203">
        <f>ROUND(I338*H338,2)</f>
        <v>0</v>
      </c>
      <c r="BL338" s="16" t="s">
        <v>225</v>
      </c>
      <c r="BM338" s="202" t="s">
        <v>565</v>
      </c>
    </row>
    <row r="339" spans="2:65" s="12" customFormat="1" ht="11.25">
      <c r="B339" s="204"/>
      <c r="C339" s="205"/>
      <c r="D339" s="206" t="s">
        <v>146</v>
      </c>
      <c r="E339" s="207" t="s">
        <v>1</v>
      </c>
      <c r="F339" s="208" t="s">
        <v>566</v>
      </c>
      <c r="G339" s="205"/>
      <c r="H339" s="207" t="s">
        <v>1</v>
      </c>
      <c r="I339" s="209"/>
      <c r="J339" s="205"/>
      <c r="K339" s="205"/>
      <c r="L339" s="210"/>
      <c r="M339" s="211"/>
      <c r="N339" s="212"/>
      <c r="O339" s="212"/>
      <c r="P339" s="212"/>
      <c r="Q339" s="212"/>
      <c r="R339" s="212"/>
      <c r="S339" s="212"/>
      <c r="T339" s="213"/>
      <c r="AT339" s="214" t="s">
        <v>146</v>
      </c>
      <c r="AU339" s="214" t="s">
        <v>144</v>
      </c>
      <c r="AV339" s="12" t="s">
        <v>83</v>
      </c>
      <c r="AW339" s="12" t="s">
        <v>31</v>
      </c>
      <c r="AX339" s="12" t="s">
        <v>75</v>
      </c>
      <c r="AY339" s="214" t="s">
        <v>136</v>
      </c>
    </row>
    <row r="340" spans="2:65" s="13" customFormat="1" ht="11.25">
      <c r="B340" s="215"/>
      <c r="C340" s="216"/>
      <c r="D340" s="206" t="s">
        <v>146</v>
      </c>
      <c r="E340" s="217" t="s">
        <v>1</v>
      </c>
      <c r="F340" s="218" t="s">
        <v>83</v>
      </c>
      <c r="G340" s="216"/>
      <c r="H340" s="219">
        <v>1</v>
      </c>
      <c r="I340" s="220"/>
      <c r="J340" s="216"/>
      <c r="K340" s="216"/>
      <c r="L340" s="221"/>
      <c r="M340" s="222"/>
      <c r="N340" s="223"/>
      <c r="O340" s="223"/>
      <c r="P340" s="223"/>
      <c r="Q340" s="223"/>
      <c r="R340" s="223"/>
      <c r="S340" s="223"/>
      <c r="T340" s="224"/>
      <c r="AT340" s="225" t="s">
        <v>146</v>
      </c>
      <c r="AU340" s="225" t="s">
        <v>144</v>
      </c>
      <c r="AV340" s="13" t="s">
        <v>144</v>
      </c>
      <c r="AW340" s="13" t="s">
        <v>31</v>
      </c>
      <c r="AX340" s="13" t="s">
        <v>83</v>
      </c>
      <c r="AY340" s="225" t="s">
        <v>136</v>
      </c>
    </row>
    <row r="341" spans="2:65" s="1" customFormat="1" ht="16.5" customHeight="1">
      <c r="B341" s="33"/>
      <c r="C341" s="191" t="s">
        <v>567</v>
      </c>
      <c r="D341" s="191" t="s">
        <v>139</v>
      </c>
      <c r="E341" s="192" t="s">
        <v>568</v>
      </c>
      <c r="F341" s="193" t="s">
        <v>569</v>
      </c>
      <c r="G341" s="194" t="s">
        <v>570</v>
      </c>
      <c r="H341" s="195">
        <v>1</v>
      </c>
      <c r="I341" s="196"/>
      <c r="J341" s="197">
        <f>ROUND(I341*H341,2)</f>
        <v>0</v>
      </c>
      <c r="K341" s="193" t="s">
        <v>1</v>
      </c>
      <c r="L341" s="37"/>
      <c r="M341" s="198" t="s">
        <v>1</v>
      </c>
      <c r="N341" s="199" t="s">
        <v>41</v>
      </c>
      <c r="O341" s="65"/>
      <c r="P341" s="200">
        <f>O341*H341</f>
        <v>0</v>
      </c>
      <c r="Q341" s="200">
        <v>0</v>
      </c>
      <c r="R341" s="200">
        <f>Q341*H341</f>
        <v>0</v>
      </c>
      <c r="S341" s="200">
        <v>0</v>
      </c>
      <c r="T341" s="201">
        <f>S341*H341</f>
        <v>0</v>
      </c>
      <c r="AR341" s="202" t="s">
        <v>225</v>
      </c>
      <c r="AT341" s="202" t="s">
        <v>139</v>
      </c>
      <c r="AU341" s="202" t="s">
        <v>144</v>
      </c>
      <c r="AY341" s="16" t="s">
        <v>136</v>
      </c>
      <c r="BE341" s="203">
        <f>IF(N341="základní",J341,0)</f>
        <v>0</v>
      </c>
      <c r="BF341" s="203">
        <f>IF(N341="snížená",J341,0)</f>
        <v>0</v>
      </c>
      <c r="BG341" s="203">
        <f>IF(N341="zákl. přenesená",J341,0)</f>
        <v>0</v>
      </c>
      <c r="BH341" s="203">
        <f>IF(N341="sníž. přenesená",J341,0)</f>
        <v>0</v>
      </c>
      <c r="BI341" s="203">
        <f>IF(N341="nulová",J341,0)</f>
        <v>0</v>
      </c>
      <c r="BJ341" s="16" t="s">
        <v>144</v>
      </c>
      <c r="BK341" s="203">
        <f>ROUND(I341*H341,2)</f>
        <v>0</v>
      </c>
      <c r="BL341" s="16" t="s">
        <v>225</v>
      </c>
      <c r="BM341" s="202" t="s">
        <v>571</v>
      </c>
    </row>
    <row r="342" spans="2:65" s="11" customFormat="1" ht="22.9" customHeight="1">
      <c r="B342" s="175"/>
      <c r="C342" s="176"/>
      <c r="D342" s="177" t="s">
        <v>74</v>
      </c>
      <c r="E342" s="189" t="s">
        <v>572</v>
      </c>
      <c r="F342" s="189" t="s">
        <v>573</v>
      </c>
      <c r="G342" s="176"/>
      <c r="H342" s="176"/>
      <c r="I342" s="179"/>
      <c r="J342" s="190">
        <f>BK342</f>
        <v>0</v>
      </c>
      <c r="K342" s="176"/>
      <c r="L342" s="181"/>
      <c r="M342" s="182"/>
      <c r="N342" s="183"/>
      <c r="O342" s="183"/>
      <c r="P342" s="184">
        <f>P343</f>
        <v>0</v>
      </c>
      <c r="Q342" s="183"/>
      <c r="R342" s="184">
        <f>R343</f>
        <v>0</v>
      </c>
      <c r="S342" s="183"/>
      <c r="T342" s="185">
        <f>T343</f>
        <v>0</v>
      </c>
      <c r="AR342" s="186" t="s">
        <v>144</v>
      </c>
      <c r="AT342" s="187" t="s">
        <v>74</v>
      </c>
      <c r="AU342" s="187" t="s">
        <v>83</v>
      </c>
      <c r="AY342" s="186" t="s">
        <v>136</v>
      </c>
      <c r="BK342" s="188">
        <f>BK343</f>
        <v>0</v>
      </c>
    </row>
    <row r="343" spans="2:65" s="1" customFormat="1" ht="48" customHeight="1">
      <c r="B343" s="33"/>
      <c r="C343" s="191" t="s">
        <v>574</v>
      </c>
      <c r="D343" s="191" t="s">
        <v>139</v>
      </c>
      <c r="E343" s="192" t="s">
        <v>575</v>
      </c>
      <c r="F343" s="193" t="s">
        <v>576</v>
      </c>
      <c r="G343" s="194" t="s">
        <v>570</v>
      </c>
      <c r="H343" s="195">
        <v>1</v>
      </c>
      <c r="I343" s="196"/>
      <c r="J343" s="197">
        <f>ROUND(I343*H343,2)</f>
        <v>0</v>
      </c>
      <c r="K343" s="193" t="s">
        <v>1</v>
      </c>
      <c r="L343" s="37"/>
      <c r="M343" s="198" t="s">
        <v>1</v>
      </c>
      <c r="N343" s="199" t="s">
        <v>41</v>
      </c>
      <c r="O343" s="65"/>
      <c r="P343" s="200">
        <f>O343*H343</f>
        <v>0</v>
      </c>
      <c r="Q343" s="200">
        <v>0</v>
      </c>
      <c r="R343" s="200">
        <f>Q343*H343</f>
        <v>0</v>
      </c>
      <c r="S343" s="200">
        <v>0</v>
      </c>
      <c r="T343" s="201">
        <f>S343*H343</f>
        <v>0</v>
      </c>
      <c r="AR343" s="202" t="s">
        <v>225</v>
      </c>
      <c r="AT343" s="202" t="s">
        <v>139</v>
      </c>
      <c r="AU343" s="202" t="s">
        <v>144</v>
      </c>
      <c r="AY343" s="16" t="s">
        <v>136</v>
      </c>
      <c r="BE343" s="203">
        <f>IF(N343="základní",J343,0)</f>
        <v>0</v>
      </c>
      <c r="BF343" s="203">
        <f>IF(N343="snížená",J343,0)</f>
        <v>0</v>
      </c>
      <c r="BG343" s="203">
        <f>IF(N343="zákl. přenesená",J343,0)</f>
        <v>0</v>
      </c>
      <c r="BH343" s="203">
        <f>IF(N343="sníž. přenesená",J343,0)</f>
        <v>0</v>
      </c>
      <c r="BI343" s="203">
        <f>IF(N343="nulová",J343,0)</f>
        <v>0</v>
      </c>
      <c r="BJ343" s="16" t="s">
        <v>144</v>
      </c>
      <c r="BK343" s="203">
        <f>ROUND(I343*H343,2)</f>
        <v>0</v>
      </c>
      <c r="BL343" s="16" t="s">
        <v>225</v>
      </c>
      <c r="BM343" s="202" t="s">
        <v>577</v>
      </c>
    </row>
    <row r="344" spans="2:65" s="11" customFormat="1" ht="22.9" customHeight="1">
      <c r="B344" s="175"/>
      <c r="C344" s="176"/>
      <c r="D344" s="177" t="s">
        <v>74</v>
      </c>
      <c r="E344" s="189" t="s">
        <v>578</v>
      </c>
      <c r="F344" s="189" t="s">
        <v>579</v>
      </c>
      <c r="G344" s="176"/>
      <c r="H344" s="176"/>
      <c r="I344" s="179"/>
      <c r="J344" s="190">
        <f>BK344</f>
        <v>0</v>
      </c>
      <c r="K344" s="176"/>
      <c r="L344" s="181"/>
      <c r="M344" s="182"/>
      <c r="N344" s="183"/>
      <c r="O344" s="183"/>
      <c r="P344" s="184">
        <f>SUM(P345:P349)</f>
        <v>0</v>
      </c>
      <c r="Q344" s="183"/>
      <c r="R344" s="184">
        <f>SUM(R345:R349)</f>
        <v>1.8632209999999996</v>
      </c>
      <c r="S344" s="183"/>
      <c r="T344" s="185">
        <f>SUM(T345:T349)</f>
        <v>0</v>
      </c>
      <c r="AR344" s="186" t="s">
        <v>144</v>
      </c>
      <c r="AT344" s="187" t="s">
        <v>74</v>
      </c>
      <c r="AU344" s="187" t="s">
        <v>83</v>
      </c>
      <c r="AY344" s="186" t="s">
        <v>136</v>
      </c>
      <c r="BK344" s="188">
        <f>SUM(BK345:BK349)</f>
        <v>0</v>
      </c>
    </row>
    <row r="345" spans="2:65" s="1" customFormat="1" ht="24" customHeight="1">
      <c r="B345" s="33"/>
      <c r="C345" s="191" t="s">
        <v>580</v>
      </c>
      <c r="D345" s="191" t="s">
        <v>139</v>
      </c>
      <c r="E345" s="192" t="s">
        <v>581</v>
      </c>
      <c r="F345" s="193" t="s">
        <v>582</v>
      </c>
      <c r="G345" s="194" t="s">
        <v>153</v>
      </c>
      <c r="H345" s="195">
        <v>136.69999999999999</v>
      </c>
      <c r="I345" s="196"/>
      <c r="J345" s="197">
        <f>ROUND(I345*H345,2)</f>
        <v>0</v>
      </c>
      <c r="K345" s="193" t="s">
        <v>143</v>
      </c>
      <c r="L345" s="37"/>
      <c r="M345" s="198" t="s">
        <v>1</v>
      </c>
      <c r="N345" s="199" t="s">
        <v>41</v>
      </c>
      <c r="O345" s="65"/>
      <c r="P345" s="200">
        <f>O345*H345</f>
        <v>0</v>
      </c>
      <c r="Q345" s="200">
        <v>1.3429999999999999E-2</v>
      </c>
      <c r="R345" s="200">
        <f>Q345*H345</f>
        <v>1.8358809999999997</v>
      </c>
      <c r="S345" s="200">
        <v>0</v>
      </c>
      <c r="T345" s="201">
        <f>S345*H345</f>
        <v>0</v>
      </c>
      <c r="AR345" s="202" t="s">
        <v>225</v>
      </c>
      <c r="AT345" s="202" t="s">
        <v>139</v>
      </c>
      <c r="AU345" s="202" t="s">
        <v>144</v>
      </c>
      <c r="AY345" s="16" t="s">
        <v>136</v>
      </c>
      <c r="BE345" s="203">
        <f>IF(N345="základní",J345,0)</f>
        <v>0</v>
      </c>
      <c r="BF345" s="203">
        <f>IF(N345="snížená",J345,0)</f>
        <v>0</v>
      </c>
      <c r="BG345" s="203">
        <f>IF(N345="zákl. přenesená",J345,0)</f>
        <v>0</v>
      </c>
      <c r="BH345" s="203">
        <f>IF(N345="sníž. přenesená",J345,0)</f>
        <v>0</v>
      </c>
      <c r="BI345" s="203">
        <f>IF(N345="nulová",J345,0)</f>
        <v>0</v>
      </c>
      <c r="BJ345" s="16" t="s">
        <v>144</v>
      </c>
      <c r="BK345" s="203">
        <f>ROUND(I345*H345,2)</f>
        <v>0</v>
      </c>
      <c r="BL345" s="16" t="s">
        <v>225</v>
      </c>
      <c r="BM345" s="202" t="s">
        <v>583</v>
      </c>
    </row>
    <row r="346" spans="2:65" s="12" customFormat="1" ht="22.5">
      <c r="B346" s="204"/>
      <c r="C346" s="205"/>
      <c r="D346" s="206" t="s">
        <v>146</v>
      </c>
      <c r="E346" s="207" t="s">
        <v>1</v>
      </c>
      <c r="F346" s="208" t="s">
        <v>584</v>
      </c>
      <c r="G346" s="205"/>
      <c r="H346" s="207" t="s">
        <v>1</v>
      </c>
      <c r="I346" s="209"/>
      <c r="J346" s="205"/>
      <c r="K346" s="205"/>
      <c r="L346" s="210"/>
      <c r="M346" s="211"/>
      <c r="N346" s="212"/>
      <c r="O346" s="212"/>
      <c r="P346" s="212"/>
      <c r="Q346" s="212"/>
      <c r="R346" s="212"/>
      <c r="S346" s="212"/>
      <c r="T346" s="213"/>
      <c r="AT346" s="214" t="s">
        <v>146</v>
      </c>
      <c r="AU346" s="214" t="s">
        <v>144</v>
      </c>
      <c r="AV346" s="12" t="s">
        <v>83</v>
      </c>
      <c r="AW346" s="12" t="s">
        <v>31</v>
      </c>
      <c r="AX346" s="12" t="s">
        <v>75</v>
      </c>
      <c r="AY346" s="214" t="s">
        <v>136</v>
      </c>
    </row>
    <row r="347" spans="2:65" s="13" customFormat="1" ht="11.25">
      <c r="B347" s="215"/>
      <c r="C347" s="216"/>
      <c r="D347" s="206" t="s">
        <v>146</v>
      </c>
      <c r="E347" s="217" t="s">
        <v>1</v>
      </c>
      <c r="F347" s="218" t="s">
        <v>585</v>
      </c>
      <c r="G347" s="216"/>
      <c r="H347" s="219">
        <v>136.69999999999999</v>
      </c>
      <c r="I347" s="220"/>
      <c r="J347" s="216"/>
      <c r="K347" s="216"/>
      <c r="L347" s="221"/>
      <c r="M347" s="222"/>
      <c r="N347" s="223"/>
      <c r="O347" s="223"/>
      <c r="P347" s="223"/>
      <c r="Q347" s="223"/>
      <c r="R347" s="223"/>
      <c r="S347" s="223"/>
      <c r="T347" s="224"/>
      <c r="AT347" s="225" t="s">
        <v>146</v>
      </c>
      <c r="AU347" s="225" t="s">
        <v>144</v>
      </c>
      <c r="AV347" s="13" t="s">
        <v>144</v>
      </c>
      <c r="AW347" s="13" t="s">
        <v>31</v>
      </c>
      <c r="AX347" s="13" t="s">
        <v>83</v>
      </c>
      <c r="AY347" s="225" t="s">
        <v>136</v>
      </c>
    </row>
    <row r="348" spans="2:65" s="1" customFormat="1" ht="24" customHeight="1">
      <c r="B348" s="33"/>
      <c r="C348" s="191" t="s">
        <v>586</v>
      </c>
      <c r="D348" s="191" t="s">
        <v>139</v>
      </c>
      <c r="E348" s="192" t="s">
        <v>587</v>
      </c>
      <c r="F348" s="193" t="s">
        <v>588</v>
      </c>
      <c r="G348" s="194" t="s">
        <v>153</v>
      </c>
      <c r="H348" s="195">
        <v>136.69999999999999</v>
      </c>
      <c r="I348" s="196"/>
      <c r="J348" s="197">
        <f>ROUND(I348*H348,2)</f>
        <v>0</v>
      </c>
      <c r="K348" s="193" t="s">
        <v>143</v>
      </c>
      <c r="L348" s="37"/>
      <c r="M348" s="198" t="s">
        <v>1</v>
      </c>
      <c r="N348" s="199" t="s">
        <v>41</v>
      </c>
      <c r="O348" s="65"/>
      <c r="P348" s="200">
        <f>O348*H348</f>
        <v>0</v>
      </c>
      <c r="Q348" s="200">
        <v>2.0000000000000001E-4</v>
      </c>
      <c r="R348" s="200">
        <f>Q348*H348</f>
        <v>2.734E-2</v>
      </c>
      <c r="S348" s="200">
        <v>0</v>
      </c>
      <c r="T348" s="201">
        <f>S348*H348</f>
        <v>0</v>
      </c>
      <c r="AR348" s="202" t="s">
        <v>225</v>
      </c>
      <c r="AT348" s="202" t="s">
        <v>139</v>
      </c>
      <c r="AU348" s="202" t="s">
        <v>144</v>
      </c>
      <c r="AY348" s="16" t="s">
        <v>136</v>
      </c>
      <c r="BE348" s="203">
        <f>IF(N348="základní",J348,0)</f>
        <v>0</v>
      </c>
      <c r="BF348" s="203">
        <f>IF(N348="snížená",J348,0)</f>
        <v>0</v>
      </c>
      <c r="BG348" s="203">
        <f>IF(N348="zákl. přenesená",J348,0)</f>
        <v>0</v>
      </c>
      <c r="BH348" s="203">
        <f>IF(N348="sníž. přenesená",J348,0)</f>
        <v>0</v>
      </c>
      <c r="BI348" s="203">
        <f>IF(N348="nulová",J348,0)</f>
        <v>0</v>
      </c>
      <c r="BJ348" s="16" t="s">
        <v>144</v>
      </c>
      <c r="BK348" s="203">
        <f>ROUND(I348*H348,2)</f>
        <v>0</v>
      </c>
      <c r="BL348" s="16" t="s">
        <v>225</v>
      </c>
      <c r="BM348" s="202" t="s">
        <v>589</v>
      </c>
    </row>
    <row r="349" spans="2:65" s="1" customFormat="1" ht="24" customHeight="1">
      <c r="B349" s="33"/>
      <c r="C349" s="191" t="s">
        <v>590</v>
      </c>
      <c r="D349" s="191" t="s">
        <v>139</v>
      </c>
      <c r="E349" s="192" t="s">
        <v>591</v>
      </c>
      <c r="F349" s="193" t="s">
        <v>592</v>
      </c>
      <c r="G349" s="194" t="s">
        <v>442</v>
      </c>
      <c r="H349" s="247"/>
      <c r="I349" s="196"/>
      <c r="J349" s="197">
        <f>ROUND(I349*H349,2)</f>
        <v>0</v>
      </c>
      <c r="K349" s="193" t="s">
        <v>143</v>
      </c>
      <c r="L349" s="37"/>
      <c r="M349" s="198" t="s">
        <v>1</v>
      </c>
      <c r="N349" s="199" t="s">
        <v>41</v>
      </c>
      <c r="O349" s="65"/>
      <c r="P349" s="200">
        <f>O349*H349</f>
        <v>0</v>
      </c>
      <c r="Q349" s="200">
        <v>0</v>
      </c>
      <c r="R349" s="200">
        <f>Q349*H349</f>
        <v>0</v>
      </c>
      <c r="S349" s="200">
        <v>0</v>
      </c>
      <c r="T349" s="201">
        <f>S349*H349</f>
        <v>0</v>
      </c>
      <c r="AR349" s="202" t="s">
        <v>225</v>
      </c>
      <c r="AT349" s="202" t="s">
        <v>139</v>
      </c>
      <c r="AU349" s="202" t="s">
        <v>144</v>
      </c>
      <c r="AY349" s="16" t="s">
        <v>136</v>
      </c>
      <c r="BE349" s="203">
        <f>IF(N349="základní",J349,0)</f>
        <v>0</v>
      </c>
      <c r="BF349" s="203">
        <f>IF(N349="snížená",J349,0)</f>
        <v>0</v>
      </c>
      <c r="BG349" s="203">
        <f>IF(N349="zákl. přenesená",J349,0)</f>
        <v>0</v>
      </c>
      <c r="BH349" s="203">
        <f>IF(N349="sníž. přenesená",J349,0)</f>
        <v>0</v>
      </c>
      <c r="BI349" s="203">
        <f>IF(N349="nulová",J349,0)</f>
        <v>0</v>
      </c>
      <c r="BJ349" s="16" t="s">
        <v>144</v>
      </c>
      <c r="BK349" s="203">
        <f>ROUND(I349*H349,2)</f>
        <v>0</v>
      </c>
      <c r="BL349" s="16" t="s">
        <v>225</v>
      </c>
      <c r="BM349" s="202" t="s">
        <v>593</v>
      </c>
    </row>
    <row r="350" spans="2:65" s="11" customFormat="1" ht="22.9" customHeight="1">
      <c r="B350" s="175"/>
      <c r="C350" s="176"/>
      <c r="D350" s="177" t="s">
        <v>74</v>
      </c>
      <c r="E350" s="189" t="s">
        <v>594</v>
      </c>
      <c r="F350" s="189" t="s">
        <v>595</v>
      </c>
      <c r="G350" s="176"/>
      <c r="H350" s="176"/>
      <c r="I350" s="179"/>
      <c r="J350" s="190">
        <f>BK350</f>
        <v>0</v>
      </c>
      <c r="K350" s="176"/>
      <c r="L350" s="181"/>
      <c r="M350" s="182"/>
      <c r="N350" s="183"/>
      <c r="O350" s="183"/>
      <c r="P350" s="184">
        <f>SUM(P351:P372)</f>
        <v>0</v>
      </c>
      <c r="Q350" s="183"/>
      <c r="R350" s="184">
        <f>SUM(R351:R372)</f>
        <v>2.6452939999999994</v>
      </c>
      <c r="S350" s="183"/>
      <c r="T350" s="185">
        <f>SUM(T351:T372)</f>
        <v>1.1720029999999997</v>
      </c>
      <c r="AR350" s="186" t="s">
        <v>144</v>
      </c>
      <c r="AT350" s="187" t="s">
        <v>74</v>
      </c>
      <c r="AU350" s="187" t="s">
        <v>83</v>
      </c>
      <c r="AY350" s="186" t="s">
        <v>136</v>
      </c>
      <c r="BK350" s="188">
        <f>SUM(BK351:BK372)</f>
        <v>0</v>
      </c>
    </row>
    <row r="351" spans="2:65" s="1" customFormat="1" ht="24" customHeight="1">
      <c r="B351" s="33"/>
      <c r="C351" s="191" t="s">
        <v>596</v>
      </c>
      <c r="D351" s="191" t="s">
        <v>139</v>
      </c>
      <c r="E351" s="192" t="s">
        <v>597</v>
      </c>
      <c r="F351" s="193" t="s">
        <v>598</v>
      </c>
      <c r="G351" s="194" t="s">
        <v>177</v>
      </c>
      <c r="H351" s="195">
        <v>136.69999999999999</v>
      </c>
      <c r="I351" s="196"/>
      <c r="J351" s="197">
        <f>ROUND(I351*H351,2)</f>
        <v>0</v>
      </c>
      <c r="K351" s="193" t="s">
        <v>143</v>
      </c>
      <c r="L351" s="37"/>
      <c r="M351" s="198" t="s">
        <v>1</v>
      </c>
      <c r="N351" s="199" t="s">
        <v>41</v>
      </c>
      <c r="O351" s="65"/>
      <c r="P351" s="200">
        <f>O351*H351</f>
        <v>0</v>
      </c>
      <c r="Q351" s="200">
        <v>0</v>
      </c>
      <c r="R351" s="200">
        <f>Q351*H351</f>
        <v>0</v>
      </c>
      <c r="S351" s="200">
        <v>1.91E-3</v>
      </c>
      <c r="T351" s="201">
        <f>S351*H351</f>
        <v>0.26109699999999997</v>
      </c>
      <c r="AR351" s="202" t="s">
        <v>225</v>
      </c>
      <c r="AT351" s="202" t="s">
        <v>139</v>
      </c>
      <c r="AU351" s="202" t="s">
        <v>144</v>
      </c>
      <c r="AY351" s="16" t="s">
        <v>136</v>
      </c>
      <c r="BE351" s="203">
        <f>IF(N351="základní",J351,0)</f>
        <v>0</v>
      </c>
      <c r="BF351" s="203">
        <f>IF(N351="snížená",J351,0)</f>
        <v>0</v>
      </c>
      <c r="BG351" s="203">
        <f>IF(N351="zákl. přenesená",J351,0)</f>
        <v>0</v>
      </c>
      <c r="BH351" s="203">
        <f>IF(N351="sníž. přenesená",J351,0)</f>
        <v>0</v>
      </c>
      <c r="BI351" s="203">
        <f>IF(N351="nulová",J351,0)</f>
        <v>0</v>
      </c>
      <c r="BJ351" s="16" t="s">
        <v>144</v>
      </c>
      <c r="BK351" s="203">
        <f>ROUND(I351*H351,2)</f>
        <v>0</v>
      </c>
      <c r="BL351" s="16" t="s">
        <v>225</v>
      </c>
      <c r="BM351" s="202" t="s">
        <v>599</v>
      </c>
    </row>
    <row r="352" spans="2:65" s="13" customFormat="1" ht="11.25">
      <c r="B352" s="215"/>
      <c r="C352" s="216"/>
      <c r="D352" s="206" t="s">
        <v>146</v>
      </c>
      <c r="E352" s="217" t="s">
        <v>1</v>
      </c>
      <c r="F352" s="218" t="s">
        <v>600</v>
      </c>
      <c r="G352" s="216"/>
      <c r="H352" s="219">
        <v>136.69999999999999</v>
      </c>
      <c r="I352" s="220"/>
      <c r="J352" s="216"/>
      <c r="K352" s="216"/>
      <c r="L352" s="221"/>
      <c r="M352" s="222"/>
      <c r="N352" s="223"/>
      <c r="O352" s="223"/>
      <c r="P352" s="223"/>
      <c r="Q352" s="223"/>
      <c r="R352" s="223"/>
      <c r="S352" s="223"/>
      <c r="T352" s="224"/>
      <c r="AT352" s="225" t="s">
        <v>146</v>
      </c>
      <c r="AU352" s="225" t="s">
        <v>144</v>
      </c>
      <c r="AV352" s="13" t="s">
        <v>144</v>
      </c>
      <c r="AW352" s="13" t="s">
        <v>31</v>
      </c>
      <c r="AX352" s="13" t="s">
        <v>83</v>
      </c>
      <c r="AY352" s="225" t="s">
        <v>136</v>
      </c>
    </row>
    <row r="353" spans="2:65" s="1" customFormat="1" ht="16.5" customHeight="1">
      <c r="B353" s="33"/>
      <c r="C353" s="191" t="s">
        <v>601</v>
      </c>
      <c r="D353" s="191" t="s">
        <v>139</v>
      </c>
      <c r="E353" s="192" t="s">
        <v>602</v>
      </c>
      <c r="F353" s="193" t="s">
        <v>603</v>
      </c>
      <c r="G353" s="194" t="s">
        <v>177</v>
      </c>
      <c r="H353" s="195">
        <v>483.4</v>
      </c>
      <c r="I353" s="196"/>
      <c r="J353" s="197">
        <f>ROUND(I353*H353,2)</f>
        <v>0</v>
      </c>
      <c r="K353" s="193" t="s">
        <v>143</v>
      </c>
      <c r="L353" s="37"/>
      <c r="M353" s="198" t="s">
        <v>1</v>
      </c>
      <c r="N353" s="199" t="s">
        <v>41</v>
      </c>
      <c r="O353" s="65"/>
      <c r="P353" s="200">
        <f>O353*H353</f>
        <v>0</v>
      </c>
      <c r="Q353" s="200">
        <v>0</v>
      </c>
      <c r="R353" s="200">
        <f>Q353*H353</f>
        <v>0</v>
      </c>
      <c r="S353" s="200">
        <v>1.67E-3</v>
      </c>
      <c r="T353" s="201">
        <f>S353*H353</f>
        <v>0.80727799999999994</v>
      </c>
      <c r="AR353" s="202" t="s">
        <v>225</v>
      </c>
      <c r="AT353" s="202" t="s">
        <v>139</v>
      </c>
      <c r="AU353" s="202" t="s">
        <v>144</v>
      </c>
      <c r="AY353" s="16" t="s">
        <v>136</v>
      </c>
      <c r="BE353" s="203">
        <f>IF(N353="základní",J353,0)</f>
        <v>0</v>
      </c>
      <c r="BF353" s="203">
        <f>IF(N353="snížená",J353,0)</f>
        <v>0</v>
      </c>
      <c r="BG353" s="203">
        <f>IF(N353="zákl. přenesená",J353,0)</f>
        <v>0</v>
      </c>
      <c r="BH353" s="203">
        <f>IF(N353="sníž. přenesená",J353,0)</f>
        <v>0</v>
      </c>
      <c r="BI353" s="203">
        <f>IF(N353="nulová",J353,0)</f>
        <v>0</v>
      </c>
      <c r="BJ353" s="16" t="s">
        <v>144</v>
      </c>
      <c r="BK353" s="203">
        <f>ROUND(I353*H353,2)</f>
        <v>0</v>
      </c>
      <c r="BL353" s="16" t="s">
        <v>225</v>
      </c>
      <c r="BM353" s="202" t="s">
        <v>604</v>
      </c>
    </row>
    <row r="354" spans="2:65" s="1" customFormat="1" ht="16.5" customHeight="1">
      <c r="B354" s="33"/>
      <c r="C354" s="191" t="s">
        <v>605</v>
      </c>
      <c r="D354" s="191" t="s">
        <v>139</v>
      </c>
      <c r="E354" s="192" t="s">
        <v>606</v>
      </c>
      <c r="F354" s="193" t="s">
        <v>607</v>
      </c>
      <c r="G354" s="194" t="s">
        <v>142</v>
      </c>
      <c r="H354" s="195">
        <v>10</v>
      </c>
      <c r="I354" s="196"/>
      <c r="J354" s="197">
        <f>ROUND(I354*H354,2)</f>
        <v>0</v>
      </c>
      <c r="K354" s="193" t="s">
        <v>1</v>
      </c>
      <c r="L354" s="37"/>
      <c r="M354" s="198" t="s">
        <v>1</v>
      </c>
      <c r="N354" s="199" t="s">
        <v>41</v>
      </c>
      <c r="O354" s="65"/>
      <c r="P354" s="200">
        <f>O354*H354</f>
        <v>0</v>
      </c>
      <c r="Q354" s="200">
        <v>0</v>
      </c>
      <c r="R354" s="200">
        <f>Q354*H354</f>
        <v>0</v>
      </c>
      <c r="S354" s="200">
        <v>5.8399999999999997E-3</v>
      </c>
      <c r="T354" s="201">
        <f>S354*H354</f>
        <v>5.8399999999999994E-2</v>
      </c>
      <c r="AR354" s="202" t="s">
        <v>225</v>
      </c>
      <c r="AT354" s="202" t="s">
        <v>139</v>
      </c>
      <c r="AU354" s="202" t="s">
        <v>144</v>
      </c>
      <c r="AY354" s="16" t="s">
        <v>136</v>
      </c>
      <c r="BE354" s="203">
        <f>IF(N354="základní",J354,0)</f>
        <v>0</v>
      </c>
      <c r="BF354" s="203">
        <f>IF(N354="snížená",J354,0)</f>
        <v>0</v>
      </c>
      <c r="BG354" s="203">
        <f>IF(N354="zákl. přenesená",J354,0)</f>
        <v>0</v>
      </c>
      <c r="BH354" s="203">
        <f>IF(N354="sníž. přenesená",J354,0)</f>
        <v>0</v>
      </c>
      <c r="BI354" s="203">
        <f>IF(N354="nulová",J354,0)</f>
        <v>0</v>
      </c>
      <c r="BJ354" s="16" t="s">
        <v>144</v>
      </c>
      <c r="BK354" s="203">
        <f>ROUND(I354*H354,2)</f>
        <v>0</v>
      </c>
      <c r="BL354" s="16" t="s">
        <v>225</v>
      </c>
      <c r="BM354" s="202" t="s">
        <v>608</v>
      </c>
    </row>
    <row r="355" spans="2:65" s="1" customFormat="1" ht="16.5" customHeight="1">
      <c r="B355" s="33"/>
      <c r="C355" s="191" t="s">
        <v>609</v>
      </c>
      <c r="D355" s="191" t="s">
        <v>139</v>
      </c>
      <c r="E355" s="192" t="s">
        <v>610</v>
      </c>
      <c r="F355" s="193" t="s">
        <v>611</v>
      </c>
      <c r="G355" s="194" t="s">
        <v>177</v>
      </c>
      <c r="H355" s="195">
        <v>8</v>
      </c>
      <c r="I355" s="196"/>
      <c r="J355" s="197">
        <f>ROUND(I355*H355,2)</f>
        <v>0</v>
      </c>
      <c r="K355" s="193" t="s">
        <v>143</v>
      </c>
      <c r="L355" s="37"/>
      <c r="M355" s="198" t="s">
        <v>1</v>
      </c>
      <c r="N355" s="199" t="s">
        <v>41</v>
      </c>
      <c r="O355" s="65"/>
      <c r="P355" s="200">
        <f>O355*H355</f>
        <v>0</v>
      </c>
      <c r="Q355" s="200">
        <v>0</v>
      </c>
      <c r="R355" s="200">
        <f>Q355*H355</f>
        <v>0</v>
      </c>
      <c r="S355" s="200">
        <v>2.5999999999999999E-3</v>
      </c>
      <c r="T355" s="201">
        <f>S355*H355</f>
        <v>2.0799999999999999E-2</v>
      </c>
      <c r="AR355" s="202" t="s">
        <v>225</v>
      </c>
      <c r="AT355" s="202" t="s">
        <v>139</v>
      </c>
      <c r="AU355" s="202" t="s">
        <v>144</v>
      </c>
      <c r="AY355" s="16" t="s">
        <v>136</v>
      </c>
      <c r="BE355" s="203">
        <f>IF(N355="základní",J355,0)</f>
        <v>0</v>
      </c>
      <c r="BF355" s="203">
        <f>IF(N355="snížená",J355,0)</f>
        <v>0</v>
      </c>
      <c r="BG355" s="203">
        <f>IF(N355="zákl. přenesená",J355,0)</f>
        <v>0</v>
      </c>
      <c r="BH355" s="203">
        <f>IF(N355="sníž. přenesená",J355,0)</f>
        <v>0</v>
      </c>
      <c r="BI355" s="203">
        <f>IF(N355="nulová",J355,0)</f>
        <v>0</v>
      </c>
      <c r="BJ355" s="16" t="s">
        <v>144</v>
      </c>
      <c r="BK355" s="203">
        <f>ROUND(I355*H355,2)</f>
        <v>0</v>
      </c>
      <c r="BL355" s="16" t="s">
        <v>225</v>
      </c>
      <c r="BM355" s="202" t="s">
        <v>612</v>
      </c>
    </row>
    <row r="356" spans="2:65" s="1" customFormat="1" ht="16.5" customHeight="1">
      <c r="B356" s="33"/>
      <c r="C356" s="191" t="s">
        <v>613</v>
      </c>
      <c r="D356" s="191" t="s">
        <v>139</v>
      </c>
      <c r="E356" s="192" t="s">
        <v>614</v>
      </c>
      <c r="F356" s="193" t="s">
        <v>615</v>
      </c>
      <c r="G356" s="194" t="s">
        <v>177</v>
      </c>
      <c r="H356" s="195">
        <v>6.2</v>
      </c>
      <c r="I356" s="196"/>
      <c r="J356" s="197">
        <f>ROUND(I356*H356,2)</f>
        <v>0</v>
      </c>
      <c r="K356" s="193" t="s">
        <v>143</v>
      </c>
      <c r="L356" s="37"/>
      <c r="M356" s="198" t="s">
        <v>1</v>
      </c>
      <c r="N356" s="199" t="s">
        <v>41</v>
      </c>
      <c r="O356" s="65"/>
      <c r="P356" s="200">
        <f>O356*H356</f>
        <v>0</v>
      </c>
      <c r="Q356" s="200">
        <v>0</v>
      </c>
      <c r="R356" s="200">
        <f>Q356*H356</f>
        <v>0</v>
      </c>
      <c r="S356" s="200">
        <v>3.9399999999999999E-3</v>
      </c>
      <c r="T356" s="201">
        <f>S356*H356</f>
        <v>2.4428000000000002E-2</v>
      </c>
      <c r="AR356" s="202" t="s">
        <v>225</v>
      </c>
      <c r="AT356" s="202" t="s">
        <v>139</v>
      </c>
      <c r="AU356" s="202" t="s">
        <v>144</v>
      </c>
      <c r="AY356" s="16" t="s">
        <v>136</v>
      </c>
      <c r="BE356" s="203">
        <f>IF(N356="základní",J356,0)</f>
        <v>0</v>
      </c>
      <c r="BF356" s="203">
        <f>IF(N356="snížená",J356,0)</f>
        <v>0</v>
      </c>
      <c r="BG356" s="203">
        <f>IF(N356="zákl. přenesená",J356,0)</f>
        <v>0</v>
      </c>
      <c r="BH356" s="203">
        <f>IF(N356="sníž. přenesená",J356,0)</f>
        <v>0</v>
      </c>
      <c r="BI356" s="203">
        <f>IF(N356="nulová",J356,0)</f>
        <v>0</v>
      </c>
      <c r="BJ356" s="16" t="s">
        <v>144</v>
      </c>
      <c r="BK356" s="203">
        <f>ROUND(I356*H356,2)</f>
        <v>0</v>
      </c>
      <c r="BL356" s="16" t="s">
        <v>225</v>
      </c>
      <c r="BM356" s="202" t="s">
        <v>616</v>
      </c>
    </row>
    <row r="357" spans="2:65" s="1" customFormat="1" ht="24" customHeight="1">
      <c r="B357" s="33"/>
      <c r="C357" s="191" t="s">
        <v>617</v>
      </c>
      <c r="D357" s="191" t="s">
        <v>139</v>
      </c>
      <c r="E357" s="192" t="s">
        <v>618</v>
      </c>
      <c r="F357" s="193" t="s">
        <v>619</v>
      </c>
      <c r="G357" s="194" t="s">
        <v>177</v>
      </c>
      <c r="H357" s="195">
        <v>136.69999999999999</v>
      </c>
      <c r="I357" s="196"/>
      <c r="J357" s="197">
        <f>ROUND(I357*H357,2)</f>
        <v>0</v>
      </c>
      <c r="K357" s="193" t="s">
        <v>143</v>
      </c>
      <c r="L357" s="37"/>
      <c r="M357" s="198" t="s">
        <v>1</v>
      </c>
      <c r="N357" s="199" t="s">
        <v>41</v>
      </c>
      <c r="O357" s="65"/>
      <c r="P357" s="200">
        <f>O357*H357</f>
        <v>0</v>
      </c>
      <c r="Q357" s="200">
        <v>5.8399999999999997E-3</v>
      </c>
      <c r="R357" s="200">
        <f>Q357*H357</f>
        <v>0.79832799999999993</v>
      </c>
      <c r="S357" s="200">
        <v>0</v>
      </c>
      <c r="T357" s="201">
        <f>S357*H357</f>
        <v>0</v>
      </c>
      <c r="AR357" s="202" t="s">
        <v>225</v>
      </c>
      <c r="AT357" s="202" t="s">
        <v>139</v>
      </c>
      <c r="AU357" s="202" t="s">
        <v>144</v>
      </c>
      <c r="AY357" s="16" t="s">
        <v>136</v>
      </c>
      <c r="BE357" s="203">
        <f>IF(N357="základní",J357,0)</f>
        <v>0</v>
      </c>
      <c r="BF357" s="203">
        <f>IF(N357="snížená",J357,0)</f>
        <v>0</v>
      </c>
      <c r="BG357" s="203">
        <f>IF(N357="zákl. přenesená",J357,0)</f>
        <v>0</v>
      </c>
      <c r="BH357" s="203">
        <f>IF(N357="sníž. přenesená",J357,0)</f>
        <v>0</v>
      </c>
      <c r="BI357" s="203">
        <f>IF(N357="nulová",J357,0)</f>
        <v>0</v>
      </c>
      <c r="BJ357" s="16" t="s">
        <v>144</v>
      </c>
      <c r="BK357" s="203">
        <f>ROUND(I357*H357,2)</f>
        <v>0</v>
      </c>
      <c r="BL357" s="16" t="s">
        <v>225</v>
      </c>
      <c r="BM357" s="202" t="s">
        <v>620</v>
      </c>
    </row>
    <row r="358" spans="2:65" s="13" customFormat="1" ht="11.25">
      <c r="B358" s="215"/>
      <c r="C358" s="216"/>
      <c r="D358" s="206" t="s">
        <v>146</v>
      </c>
      <c r="E358" s="217" t="s">
        <v>1</v>
      </c>
      <c r="F358" s="218" t="s">
        <v>600</v>
      </c>
      <c r="G358" s="216"/>
      <c r="H358" s="219">
        <v>136.69999999999999</v>
      </c>
      <c r="I358" s="220"/>
      <c r="J358" s="216"/>
      <c r="K358" s="216"/>
      <c r="L358" s="221"/>
      <c r="M358" s="222"/>
      <c r="N358" s="223"/>
      <c r="O358" s="223"/>
      <c r="P358" s="223"/>
      <c r="Q358" s="223"/>
      <c r="R358" s="223"/>
      <c r="S358" s="223"/>
      <c r="T358" s="224"/>
      <c r="AT358" s="225" t="s">
        <v>146</v>
      </c>
      <c r="AU358" s="225" t="s">
        <v>144</v>
      </c>
      <c r="AV358" s="13" t="s">
        <v>144</v>
      </c>
      <c r="AW358" s="13" t="s">
        <v>31</v>
      </c>
      <c r="AX358" s="13" t="s">
        <v>83</v>
      </c>
      <c r="AY358" s="225" t="s">
        <v>136</v>
      </c>
    </row>
    <row r="359" spans="2:65" s="1" customFormat="1" ht="24" customHeight="1">
      <c r="B359" s="33"/>
      <c r="C359" s="191" t="s">
        <v>621</v>
      </c>
      <c r="D359" s="191" t="s">
        <v>139</v>
      </c>
      <c r="E359" s="192" t="s">
        <v>622</v>
      </c>
      <c r="F359" s="193" t="s">
        <v>623</v>
      </c>
      <c r="G359" s="194" t="s">
        <v>142</v>
      </c>
      <c r="H359" s="195">
        <v>12</v>
      </c>
      <c r="I359" s="196"/>
      <c r="J359" s="197">
        <f>ROUND(I359*H359,2)</f>
        <v>0</v>
      </c>
      <c r="K359" s="193" t="s">
        <v>143</v>
      </c>
      <c r="L359" s="37"/>
      <c r="M359" s="198" t="s">
        <v>1</v>
      </c>
      <c r="N359" s="199" t="s">
        <v>41</v>
      </c>
      <c r="O359" s="65"/>
      <c r="P359" s="200">
        <f>O359*H359</f>
        <v>0</v>
      </c>
      <c r="Q359" s="200">
        <v>0</v>
      </c>
      <c r="R359" s="200">
        <f>Q359*H359</f>
        <v>0</v>
      </c>
      <c r="S359" s="200">
        <v>0</v>
      </c>
      <c r="T359" s="201">
        <f>S359*H359</f>
        <v>0</v>
      </c>
      <c r="AR359" s="202" t="s">
        <v>225</v>
      </c>
      <c r="AT359" s="202" t="s">
        <v>139</v>
      </c>
      <c r="AU359" s="202" t="s">
        <v>144</v>
      </c>
      <c r="AY359" s="16" t="s">
        <v>136</v>
      </c>
      <c r="BE359" s="203">
        <f>IF(N359="základní",J359,0)</f>
        <v>0</v>
      </c>
      <c r="BF359" s="203">
        <f>IF(N359="snížená",J359,0)</f>
        <v>0</v>
      </c>
      <c r="BG359" s="203">
        <f>IF(N359="zákl. přenesená",J359,0)</f>
        <v>0</v>
      </c>
      <c r="BH359" s="203">
        <f>IF(N359="sníž. přenesená",J359,0)</f>
        <v>0</v>
      </c>
      <c r="BI359" s="203">
        <f>IF(N359="nulová",J359,0)</f>
        <v>0</v>
      </c>
      <c r="BJ359" s="16" t="s">
        <v>144</v>
      </c>
      <c r="BK359" s="203">
        <f>ROUND(I359*H359,2)</f>
        <v>0</v>
      </c>
      <c r="BL359" s="16" t="s">
        <v>225</v>
      </c>
      <c r="BM359" s="202" t="s">
        <v>624</v>
      </c>
    </row>
    <row r="360" spans="2:65" s="1" customFormat="1" ht="24" customHeight="1">
      <c r="B360" s="33"/>
      <c r="C360" s="191" t="s">
        <v>625</v>
      </c>
      <c r="D360" s="191" t="s">
        <v>139</v>
      </c>
      <c r="E360" s="192" t="s">
        <v>626</v>
      </c>
      <c r="F360" s="193" t="s">
        <v>627</v>
      </c>
      <c r="G360" s="194" t="s">
        <v>177</v>
      </c>
      <c r="H360" s="195">
        <v>483.4</v>
      </c>
      <c r="I360" s="196"/>
      <c r="J360" s="197">
        <f>ROUND(I360*H360,2)</f>
        <v>0</v>
      </c>
      <c r="K360" s="193" t="s">
        <v>143</v>
      </c>
      <c r="L360" s="37"/>
      <c r="M360" s="198" t="s">
        <v>1</v>
      </c>
      <c r="N360" s="199" t="s">
        <v>41</v>
      </c>
      <c r="O360" s="65"/>
      <c r="P360" s="200">
        <f>O360*H360</f>
        <v>0</v>
      </c>
      <c r="Q360" s="200">
        <v>3.5799999999999998E-3</v>
      </c>
      <c r="R360" s="200">
        <f>Q360*H360</f>
        <v>1.7305719999999998</v>
      </c>
      <c r="S360" s="200">
        <v>0</v>
      </c>
      <c r="T360" s="201">
        <f>S360*H360</f>
        <v>0</v>
      </c>
      <c r="AR360" s="202" t="s">
        <v>225</v>
      </c>
      <c r="AT360" s="202" t="s">
        <v>139</v>
      </c>
      <c r="AU360" s="202" t="s">
        <v>144</v>
      </c>
      <c r="AY360" s="16" t="s">
        <v>136</v>
      </c>
      <c r="BE360" s="203">
        <f>IF(N360="základní",J360,0)</f>
        <v>0</v>
      </c>
      <c r="BF360" s="203">
        <f>IF(N360="snížená",J360,0)</f>
        <v>0</v>
      </c>
      <c r="BG360" s="203">
        <f>IF(N360="zákl. přenesená",J360,0)</f>
        <v>0</v>
      </c>
      <c r="BH360" s="203">
        <f>IF(N360="sníž. přenesená",J360,0)</f>
        <v>0</v>
      </c>
      <c r="BI360" s="203">
        <f>IF(N360="nulová",J360,0)</f>
        <v>0</v>
      </c>
      <c r="BJ360" s="16" t="s">
        <v>144</v>
      </c>
      <c r="BK360" s="203">
        <f>ROUND(I360*H360,2)</f>
        <v>0</v>
      </c>
      <c r="BL360" s="16" t="s">
        <v>225</v>
      </c>
      <c r="BM360" s="202" t="s">
        <v>628</v>
      </c>
    </row>
    <row r="361" spans="2:65" s="13" customFormat="1" ht="22.5">
      <c r="B361" s="215"/>
      <c r="C361" s="216"/>
      <c r="D361" s="206" t="s">
        <v>146</v>
      </c>
      <c r="E361" s="217" t="s">
        <v>1</v>
      </c>
      <c r="F361" s="218" t="s">
        <v>292</v>
      </c>
      <c r="G361" s="216"/>
      <c r="H361" s="219">
        <v>483.4</v>
      </c>
      <c r="I361" s="220"/>
      <c r="J361" s="216"/>
      <c r="K361" s="216"/>
      <c r="L361" s="221"/>
      <c r="M361" s="222"/>
      <c r="N361" s="223"/>
      <c r="O361" s="223"/>
      <c r="P361" s="223"/>
      <c r="Q361" s="223"/>
      <c r="R361" s="223"/>
      <c r="S361" s="223"/>
      <c r="T361" s="224"/>
      <c r="AT361" s="225" t="s">
        <v>146</v>
      </c>
      <c r="AU361" s="225" t="s">
        <v>144</v>
      </c>
      <c r="AV361" s="13" t="s">
        <v>144</v>
      </c>
      <c r="AW361" s="13" t="s">
        <v>31</v>
      </c>
      <c r="AX361" s="13" t="s">
        <v>83</v>
      </c>
      <c r="AY361" s="225" t="s">
        <v>136</v>
      </c>
    </row>
    <row r="362" spans="2:65" s="1" customFormat="1" ht="24" customHeight="1">
      <c r="B362" s="33"/>
      <c r="C362" s="191" t="s">
        <v>629</v>
      </c>
      <c r="D362" s="191" t="s">
        <v>139</v>
      </c>
      <c r="E362" s="192" t="s">
        <v>630</v>
      </c>
      <c r="F362" s="193" t="s">
        <v>631</v>
      </c>
      <c r="G362" s="194" t="s">
        <v>177</v>
      </c>
      <c r="H362" s="195">
        <v>11.5</v>
      </c>
      <c r="I362" s="196"/>
      <c r="J362" s="197">
        <f>ROUND(I362*H362,2)</f>
        <v>0</v>
      </c>
      <c r="K362" s="193" t="s">
        <v>143</v>
      </c>
      <c r="L362" s="37"/>
      <c r="M362" s="198" t="s">
        <v>1</v>
      </c>
      <c r="N362" s="199" t="s">
        <v>41</v>
      </c>
      <c r="O362" s="65"/>
      <c r="P362" s="200">
        <f>O362*H362</f>
        <v>0</v>
      </c>
      <c r="Q362" s="200">
        <v>3.5000000000000001E-3</v>
      </c>
      <c r="R362" s="200">
        <f>Q362*H362</f>
        <v>4.0250000000000001E-2</v>
      </c>
      <c r="S362" s="200">
        <v>0</v>
      </c>
      <c r="T362" s="201">
        <f>S362*H362</f>
        <v>0</v>
      </c>
      <c r="AR362" s="202" t="s">
        <v>225</v>
      </c>
      <c r="AT362" s="202" t="s">
        <v>139</v>
      </c>
      <c r="AU362" s="202" t="s">
        <v>144</v>
      </c>
      <c r="AY362" s="16" t="s">
        <v>136</v>
      </c>
      <c r="BE362" s="203">
        <f>IF(N362="základní",J362,0)</f>
        <v>0</v>
      </c>
      <c r="BF362" s="203">
        <f>IF(N362="snížená",J362,0)</f>
        <v>0</v>
      </c>
      <c r="BG362" s="203">
        <f>IF(N362="zákl. přenesená",J362,0)</f>
        <v>0</v>
      </c>
      <c r="BH362" s="203">
        <f>IF(N362="sníž. přenesená",J362,0)</f>
        <v>0</v>
      </c>
      <c r="BI362" s="203">
        <f>IF(N362="nulová",J362,0)</f>
        <v>0</v>
      </c>
      <c r="BJ362" s="16" t="s">
        <v>144</v>
      </c>
      <c r="BK362" s="203">
        <f>ROUND(I362*H362,2)</f>
        <v>0</v>
      </c>
      <c r="BL362" s="16" t="s">
        <v>225</v>
      </c>
      <c r="BM362" s="202" t="s">
        <v>632</v>
      </c>
    </row>
    <row r="363" spans="2:65" s="12" customFormat="1" ht="11.25">
      <c r="B363" s="204"/>
      <c r="C363" s="205"/>
      <c r="D363" s="206" t="s">
        <v>146</v>
      </c>
      <c r="E363" s="207" t="s">
        <v>1</v>
      </c>
      <c r="F363" s="208" t="s">
        <v>633</v>
      </c>
      <c r="G363" s="205"/>
      <c r="H363" s="207" t="s">
        <v>1</v>
      </c>
      <c r="I363" s="209"/>
      <c r="J363" s="205"/>
      <c r="K363" s="205"/>
      <c r="L363" s="210"/>
      <c r="M363" s="211"/>
      <c r="N363" s="212"/>
      <c r="O363" s="212"/>
      <c r="P363" s="212"/>
      <c r="Q363" s="212"/>
      <c r="R363" s="212"/>
      <c r="S363" s="212"/>
      <c r="T363" s="213"/>
      <c r="AT363" s="214" t="s">
        <v>146</v>
      </c>
      <c r="AU363" s="214" t="s">
        <v>144</v>
      </c>
      <c r="AV363" s="12" t="s">
        <v>83</v>
      </c>
      <c r="AW363" s="12" t="s">
        <v>31</v>
      </c>
      <c r="AX363" s="12" t="s">
        <v>75</v>
      </c>
      <c r="AY363" s="214" t="s">
        <v>136</v>
      </c>
    </row>
    <row r="364" spans="2:65" s="13" customFormat="1" ht="11.25">
      <c r="B364" s="215"/>
      <c r="C364" s="216"/>
      <c r="D364" s="206" t="s">
        <v>146</v>
      </c>
      <c r="E364" s="217" t="s">
        <v>1</v>
      </c>
      <c r="F364" s="218" t="s">
        <v>634</v>
      </c>
      <c r="G364" s="216"/>
      <c r="H364" s="219">
        <v>11.5</v>
      </c>
      <c r="I364" s="220"/>
      <c r="J364" s="216"/>
      <c r="K364" s="216"/>
      <c r="L364" s="221"/>
      <c r="M364" s="222"/>
      <c r="N364" s="223"/>
      <c r="O364" s="223"/>
      <c r="P364" s="223"/>
      <c r="Q364" s="223"/>
      <c r="R364" s="223"/>
      <c r="S364" s="223"/>
      <c r="T364" s="224"/>
      <c r="AT364" s="225" t="s">
        <v>146</v>
      </c>
      <c r="AU364" s="225" t="s">
        <v>144</v>
      </c>
      <c r="AV364" s="13" t="s">
        <v>144</v>
      </c>
      <c r="AW364" s="13" t="s">
        <v>31</v>
      </c>
      <c r="AX364" s="13" t="s">
        <v>83</v>
      </c>
      <c r="AY364" s="225" t="s">
        <v>136</v>
      </c>
    </row>
    <row r="365" spans="2:65" s="1" customFormat="1" ht="24" customHeight="1">
      <c r="B365" s="33"/>
      <c r="C365" s="191" t="s">
        <v>635</v>
      </c>
      <c r="D365" s="191" t="s">
        <v>139</v>
      </c>
      <c r="E365" s="192" t="s">
        <v>636</v>
      </c>
      <c r="F365" s="193" t="s">
        <v>637</v>
      </c>
      <c r="G365" s="194" t="s">
        <v>142</v>
      </c>
      <c r="H365" s="195">
        <v>10</v>
      </c>
      <c r="I365" s="196"/>
      <c r="J365" s="197">
        <f>ROUND(I365*H365,2)</f>
        <v>0</v>
      </c>
      <c r="K365" s="193" t="s">
        <v>1</v>
      </c>
      <c r="L365" s="37"/>
      <c r="M365" s="198" t="s">
        <v>1</v>
      </c>
      <c r="N365" s="199" t="s">
        <v>41</v>
      </c>
      <c r="O365" s="65"/>
      <c r="P365" s="200">
        <f>O365*H365</f>
        <v>0</v>
      </c>
      <c r="Q365" s="200">
        <v>5.3499999999999997E-3</v>
      </c>
      <c r="R365" s="200">
        <f>Q365*H365</f>
        <v>5.3499999999999999E-2</v>
      </c>
      <c r="S365" s="200">
        <v>0</v>
      </c>
      <c r="T365" s="201">
        <f>S365*H365</f>
        <v>0</v>
      </c>
      <c r="AR365" s="202" t="s">
        <v>225</v>
      </c>
      <c r="AT365" s="202" t="s">
        <v>139</v>
      </c>
      <c r="AU365" s="202" t="s">
        <v>144</v>
      </c>
      <c r="AY365" s="16" t="s">
        <v>136</v>
      </c>
      <c r="BE365" s="203">
        <f>IF(N365="základní",J365,0)</f>
        <v>0</v>
      </c>
      <c r="BF365" s="203">
        <f>IF(N365="snížená",J365,0)</f>
        <v>0</v>
      </c>
      <c r="BG365" s="203">
        <f>IF(N365="zákl. přenesená",J365,0)</f>
        <v>0</v>
      </c>
      <c r="BH365" s="203">
        <f>IF(N365="sníž. přenesená",J365,0)</f>
        <v>0</v>
      </c>
      <c r="BI365" s="203">
        <f>IF(N365="nulová",J365,0)</f>
        <v>0</v>
      </c>
      <c r="BJ365" s="16" t="s">
        <v>144</v>
      </c>
      <c r="BK365" s="203">
        <f>ROUND(I365*H365,2)</f>
        <v>0</v>
      </c>
      <c r="BL365" s="16" t="s">
        <v>225</v>
      </c>
      <c r="BM365" s="202" t="s">
        <v>638</v>
      </c>
    </row>
    <row r="366" spans="2:65" s="1" customFormat="1" ht="24" customHeight="1">
      <c r="B366" s="33"/>
      <c r="C366" s="191" t="s">
        <v>639</v>
      </c>
      <c r="D366" s="191" t="s">
        <v>139</v>
      </c>
      <c r="E366" s="192" t="s">
        <v>640</v>
      </c>
      <c r="F366" s="193" t="s">
        <v>641</v>
      </c>
      <c r="G366" s="194" t="s">
        <v>177</v>
      </c>
      <c r="H366" s="195">
        <v>8</v>
      </c>
      <c r="I366" s="196"/>
      <c r="J366" s="197">
        <f>ROUND(I366*H366,2)</f>
        <v>0</v>
      </c>
      <c r="K366" s="193" t="s">
        <v>143</v>
      </c>
      <c r="L366" s="37"/>
      <c r="M366" s="198" t="s">
        <v>1</v>
      </c>
      <c r="N366" s="199" t="s">
        <v>41</v>
      </c>
      <c r="O366" s="65"/>
      <c r="P366" s="200">
        <f>O366*H366</f>
        <v>0</v>
      </c>
      <c r="Q366" s="200">
        <v>1.3699999999999999E-3</v>
      </c>
      <c r="R366" s="200">
        <f>Q366*H366</f>
        <v>1.0959999999999999E-2</v>
      </c>
      <c r="S366" s="200">
        <v>0</v>
      </c>
      <c r="T366" s="201">
        <f>S366*H366</f>
        <v>0</v>
      </c>
      <c r="AR366" s="202" t="s">
        <v>225</v>
      </c>
      <c r="AT366" s="202" t="s">
        <v>139</v>
      </c>
      <c r="AU366" s="202" t="s">
        <v>144</v>
      </c>
      <c r="AY366" s="16" t="s">
        <v>136</v>
      </c>
      <c r="BE366" s="203">
        <f>IF(N366="základní",J366,0)</f>
        <v>0</v>
      </c>
      <c r="BF366" s="203">
        <f>IF(N366="snížená",J366,0)</f>
        <v>0</v>
      </c>
      <c r="BG366" s="203">
        <f>IF(N366="zákl. přenesená",J366,0)</f>
        <v>0</v>
      </c>
      <c r="BH366" s="203">
        <f>IF(N366="sníž. přenesená",J366,0)</f>
        <v>0</v>
      </c>
      <c r="BI366" s="203">
        <f>IF(N366="nulová",J366,0)</f>
        <v>0</v>
      </c>
      <c r="BJ366" s="16" t="s">
        <v>144</v>
      </c>
      <c r="BK366" s="203">
        <f>ROUND(I366*H366,2)</f>
        <v>0</v>
      </c>
      <c r="BL366" s="16" t="s">
        <v>225</v>
      </c>
      <c r="BM366" s="202" t="s">
        <v>642</v>
      </c>
    </row>
    <row r="367" spans="2:65" s="12" customFormat="1" ht="11.25">
      <c r="B367" s="204"/>
      <c r="C367" s="205"/>
      <c r="D367" s="206" t="s">
        <v>146</v>
      </c>
      <c r="E367" s="207" t="s">
        <v>1</v>
      </c>
      <c r="F367" s="208" t="s">
        <v>643</v>
      </c>
      <c r="G367" s="205"/>
      <c r="H367" s="207" t="s">
        <v>1</v>
      </c>
      <c r="I367" s="209"/>
      <c r="J367" s="205"/>
      <c r="K367" s="205"/>
      <c r="L367" s="210"/>
      <c r="M367" s="211"/>
      <c r="N367" s="212"/>
      <c r="O367" s="212"/>
      <c r="P367" s="212"/>
      <c r="Q367" s="212"/>
      <c r="R367" s="212"/>
      <c r="S367" s="212"/>
      <c r="T367" s="213"/>
      <c r="AT367" s="214" t="s">
        <v>146</v>
      </c>
      <c r="AU367" s="214" t="s">
        <v>144</v>
      </c>
      <c r="AV367" s="12" t="s">
        <v>83</v>
      </c>
      <c r="AW367" s="12" t="s">
        <v>31</v>
      </c>
      <c r="AX367" s="12" t="s">
        <v>75</v>
      </c>
      <c r="AY367" s="214" t="s">
        <v>136</v>
      </c>
    </row>
    <row r="368" spans="2:65" s="13" customFormat="1" ht="11.25">
      <c r="B368" s="215"/>
      <c r="C368" s="216"/>
      <c r="D368" s="206" t="s">
        <v>146</v>
      </c>
      <c r="E368" s="217" t="s">
        <v>1</v>
      </c>
      <c r="F368" s="218" t="s">
        <v>644</v>
      </c>
      <c r="G368" s="216"/>
      <c r="H368" s="219">
        <v>8</v>
      </c>
      <c r="I368" s="220"/>
      <c r="J368" s="216"/>
      <c r="K368" s="216"/>
      <c r="L368" s="221"/>
      <c r="M368" s="222"/>
      <c r="N368" s="223"/>
      <c r="O368" s="223"/>
      <c r="P368" s="223"/>
      <c r="Q368" s="223"/>
      <c r="R368" s="223"/>
      <c r="S368" s="223"/>
      <c r="T368" s="224"/>
      <c r="AT368" s="225" t="s">
        <v>146</v>
      </c>
      <c r="AU368" s="225" t="s">
        <v>144</v>
      </c>
      <c r="AV368" s="13" t="s">
        <v>144</v>
      </c>
      <c r="AW368" s="13" t="s">
        <v>31</v>
      </c>
      <c r="AX368" s="13" t="s">
        <v>83</v>
      </c>
      <c r="AY368" s="225" t="s">
        <v>136</v>
      </c>
    </row>
    <row r="369" spans="2:65" s="1" customFormat="1" ht="24" customHeight="1">
      <c r="B369" s="33"/>
      <c r="C369" s="191" t="s">
        <v>645</v>
      </c>
      <c r="D369" s="191" t="s">
        <v>139</v>
      </c>
      <c r="E369" s="192" t="s">
        <v>646</v>
      </c>
      <c r="F369" s="193" t="s">
        <v>647</v>
      </c>
      <c r="G369" s="194" t="s">
        <v>142</v>
      </c>
      <c r="H369" s="195">
        <v>2</v>
      </c>
      <c r="I369" s="196"/>
      <c r="J369" s="197">
        <f>ROUND(I369*H369,2)</f>
        <v>0</v>
      </c>
      <c r="K369" s="193" t="s">
        <v>143</v>
      </c>
      <c r="L369" s="37"/>
      <c r="M369" s="198" t="s">
        <v>1</v>
      </c>
      <c r="N369" s="199" t="s">
        <v>41</v>
      </c>
      <c r="O369" s="65"/>
      <c r="P369" s="200">
        <f>O369*H369</f>
        <v>0</v>
      </c>
      <c r="Q369" s="200">
        <v>2.0000000000000001E-4</v>
      </c>
      <c r="R369" s="200">
        <f>Q369*H369</f>
        <v>4.0000000000000002E-4</v>
      </c>
      <c r="S369" s="200">
        <v>0</v>
      </c>
      <c r="T369" s="201">
        <f>S369*H369</f>
        <v>0</v>
      </c>
      <c r="AR369" s="202" t="s">
        <v>225</v>
      </c>
      <c r="AT369" s="202" t="s">
        <v>139</v>
      </c>
      <c r="AU369" s="202" t="s">
        <v>144</v>
      </c>
      <c r="AY369" s="16" t="s">
        <v>136</v>
      </c>
      <c r="BE369" s="203">
        <f>IF(N369="základní",J369,0)</f>
        <v>0</v>
      </c>
      <c r="BF369" s="203">
        <f>IF(N369="snížená",J369,0)</f>
        <v>0</v>
      </c>
      <c r="BG369" s="203">
        <f>IF(N369="zákl. přenesená",J369,0)</f>
        <v>0</v>
      </c>
      <c r="BH369" s="203">
        <f>IF(N369="sníž. přenesená",J369,0)</f>
        <v>0</v>
      </c>
      <c r="BI369" s="203">
        <f>IF(N369="nulová",J369,0)</f>
        <v>0</v>
      </c>
      <c r="BJ369" s="16" t="s">
        <v>144</v>
      </c>
      <c r="BK369" s="203">
        <f>ROUND(I369*H369,2)</f>
        <v>0</v>
      </c>
      <c r="BL369" s="16" t="s">
        <v>225</v>
      </c>
      <c r="BM369" s="202" t="s">
        <v>648</v>
      </c>
    </row>
    <row r="370" spans="2:65" s="1" customFormat="1" ht="24" customHeight="1">
      <c r="B370" s="33"/>
      <c r="C370" s="191" t="s">
        <v>649</v>
      </c>
      <c r="D370" s="191" t="s">
        <v>139</v>
      </c>
      <c r="E370" s="192" t="s">
        <v>650</v>
      </c>
      <c r="F370" s="193" t="s">
        <v>651</v>
      </c>
      <c r="G370" s="194" t="s">
        <v>177</v>
      </c>
      <c r="H370" s="195">
        <v>6.2</v>
      </c>
      <c r="I370" s="196"/>
      <c r="J370" s="197">
        <f>ROUND(I370*H370,2)</f>
        <v>0</v>
      </c>
      <c r="K370" s="193" t="s">
        <v>143</v>
      </c>
      <c r="L370" s="37"/>
      <c r="M370" s="198" t="s">
        <v>1</v>
      </c>
      <c r="N370" s="199" t="s">
        <v>41</v>
      </c>
      <c r="O370" s="65"/>
      <c r="P370" s="200">
        <f>O370*H370</f>
        <v>0</v>
      </c>
      <c r="Q370" s="200">
        <v>1.82E-3</v>
      </c>
      <c r="R370" s="200">
        <f>Q370*H370</f>
        <v>1.1284000000000001E-2</v>
      </c>
      <c r="S370" s="200">
        <v>0</v>
      </c>
      <c r="T370" s="201">
        <f>S370*H370</f>
        <v>0</v>
      </c>
      <c r="AR370" s="202" t="s">
        <v>225</v>
      </c>
      <c r="AT370" s="202" t="s">
        <v>139</v>
      </c>
      <c r="AU370" s="202" t="s">
        <v>144</v>
      </c>
      <c r="AY370" s="16" t="s">
        <v>136</v>
      </c>
      <c r="BE370" s="203">
        <f>IF(N370="základní",J370,0)</f>
        <v>0</v>
      </c>
      <c r="BF370" s="203">
        <f>IF(N370="snížená",J370,0)</f>
        <v>0</v>
      </c>
      <c r="BG370" s="203">
        <f>IF(N370="zákl. přenesená",J370,0)</f>
        <v>0</v>
      </c>
      <c r="BH370" s="203">
        <f>IF(N370="sníž. přenesená",J370,0)</f>
        <v>0</v>
      </c>
      <c r="BI370" s="203">
        <f>IF(N370="nulová",J370,0)</f>
        <v>0</v>
      </c>
      <c r="BJ370" s="16" t="s">
        <v>144</v>
      </c>
      <c r="BK370" s="203">
        <f>ROUND(I370*H370,2)</f>
        <v>0</v>
      </c>
      <c r="BL370" s="16" t="s">
        <v>225</v>
      </c>
      <c r="BM370" s="202" t="s">
        <v>652</v>
      </c>
    </row>
    <row r="371" spans="2:65" s="13" customFormat="1" ht="11.25">
      <c r="B371" s="215"/>
      <c r="C371" s="216"/>
      <c r="D371" s="206" t="s">
        <v>146</v>
      </c>
      <c r="E371" s="217" t="s">
        <v>1</v>
      </c>
      <c r="F371" s="218" t="s">
        <v>653</v>
      </c>
      <c r="G371" s="216"/>
      <c r="H371" s="219">
        <v>6.2</v>
      </c>
      <c r="I371" s="220"/>
      <c r="J371" s="216"/>
      <c r="K371" s="216"/>
      <c r="L371" s="221"/>
      <c r="M371" s="222"/>
      <c r="N371" s="223"/>
      <c r="O371" s="223"/>
      <c r="P371" s="223"/>
      <c r="Q371" s="223"/>
      <c r="R371" s="223"/>
      <c r="S371" s="223"/>
      <c r="T371" s="224"/>
      <c r="AT371" s="225" t="s">
        <v>146</v>
      </c>
      <c r="AU371" s="225" t="s">
        <v>144</v>
      </c>
      <c r="AV371" s="13" t="s">
        <v>144</v>
      </c>
      <c r="AW371" s="13" t="s">
        <v>31</v>
      </c>
      <c r="AX371" s="13" t="s">
        <v>83</v>
      </c>
      <c r="AY371" s="225" t="s">
        <v>136</v>
      </c>
    </row>
    <row r="372" spans="2:65" s="1" customFormat="1" ht="24" customHeight="1">
      <c r="B372" s="33"/>
      <c r="C372" s="191" t="s">
        <v>654</v>
      </c>
      <c r="D372" s="191" t="s">
        <v>139</v>
      </c>
      <c r="E372" s="192" t="s">
        <v>655</v>
      </c>
      <c r="F372" s="193" t="s">
        <v>656</v>
      </c>
      <c r="G372" s="194" t="s">
        <v>442</v>
      </c>
      <c r="H372" s="247"/>
      <c r="I372" s="196"/>
      <c r="J372" s="197">
        <f>ROUND(I372*H372,2)</f>
        <v>0</v>
      </c>
      <c r="K372" s="193" t="s">
        <v>143</v>
      </c>
      <c r="L372" s="37"/>
      <c r="M372" s="198" t="s">
        <v>1</v>
      </c>
      <c r="N372" s="199" t="s">
        <v>41</v>
      </c>
      <c r="O372" s="65"/>
      <c r="P372" s="200">
        <f>O372*H372</f>
        <v>0</v>
      </c>
      <c r="Q372" s="200">
        <v>0</v>
      </c>
      <c r="R372" s="200">
        <f>Q372*H372</f>
        <v>0</v>
      </c>
      <c r="S372" s="200">
        <v>0</v>
      </c>
      <c r="T372" s="201">
        <f>S372*H372</f>
        <v>0</v>
      </c>
      <c r="AR372" s="202" t="s">
        <v>225</v>
      </c>
      <c r="AT372" s="202" t="s">
        <v>139</v>
      </c>
      <c r="AU372" s="202" t="s">
        <v>144</v>
      </c>
      <c r="AY372" s="16" t="s">
        <v>136</v>
      </c>
      <c r="BE372" s="203">
        <f>IF(N372="základní",J372,0)</f>
        <v>0</v>
      </c>
      <c r="BF372" s="203">
        <f>IF(N372="snížená",J372,0)</f>
        <v>0</v>
      </c>
      <c r="BG372" s="203">
        <f>IF(N372="zákl. přenesená",J372,0)</f>
        <v>0</v>
      </c>
      <c r="BH372" s="203">
        <f>IF(N372="sníž. přenesená",J372,0)</f>
        <v>0</v>
      </c>
      <c r="BI372" s="203">
        <f>IF(N372="nulová",J372,0)</f>
        <v>0</v>
      </c>
      <c r="BJ372" s="16" t="s">
        <v>144</v>
      </c>
      <c r="BK372" s="203">
        <f>ROUND(I372*H372,2)</f>
        <v>0</v>
      </c>
      <c r="BL372" s="16" t="s">
        <v>225</v>
      </c>
      <c r="BM372" s="202" t="s">
        <v>657</v>
      </c>
    </row>
    <row r="373" spans="2:65" s="11" customFormat="1" ht="22.9" customHeight="1">
      <c r="B373" s="175"/>
      <c r="C373" s="176"/>
      <c r="D373" s="177" t="s">
        <v>74</v>
      </c>
      <c r="E373" s="189" t="s">
        <v>658</v>
      </c>
      <c r="F373" s="189" t="s">
        <v>659</v>
      </c>
      <c r="G373" s="176"/>
      <c r="H373" s="176"/>
      <c r="I373" s="179"/>
      <c r="J373" s="190">
        <f>BK373</f>
        <v>0</v>
      </c>
      <c r="K373" s="176"/>
      <c r="L373" s="181"/>
      <c r="M373" s="182"/>
      <c r="N373" s="183"/>
      <c r="O373" s="183"/>
      <c r="P373" s="184">
        <f>SUM(P374:P384)</f>
        <v>0</v>
      </c>
      <c r="Q373" s="183"/>
      <c r="R373" s="184">
        <f>SUM(R374:R384)</f>
        <v>6.6360000000000002E-2</v>
      </c>
      <c r="S373" s="183"/>
      <c r="T373" s="185">
        <f>SUM(T374:T384)</f>
        <v>0</v>
      </c>
      <c r="AR373" s="186" t="s">
        <v>144</v>
      </c>
      <c r="AT373" s="187" t="s">
        <v>74</v>
      </c>
      <c r="AU373" s="187" t="s">
        <v>83</v>
      </c>
      <c r="AY373" s="186" t="s">
        <v>136</v>
      </c>
      <c r="BK373" s="188">
        <f>SUM(BK374:BK384)</f>
        <v>0</v>
      </c>
    </row>
    <row r="374" spans="2:65" s="1" customFormat="1" ht="24" customHeight="1">
      <c r="B374" s="33"/>
      <c r="C374" s="191" t="s">
        <v>660</v>
      </c>
      <c r="D374" s="191" t="s">
        <v>139</v>
      </c>
      <c r="E374" s="192" t="s">
        <v>661</v>
      </c>
      <c r="F374" s="193" t="s">
        <v>662</v>
      </c>
      <c r="G374" s="194" t="s">
        <v>142</v>
      </c>
      <c r="H374" s="195">
        <v>2.88</v>
      </c>
      <c r="I374" s="196"/>
      <c r="J374" s="197">
        <f>ROUND(I374*H374,2)</f>
        <v>0</v>
      </c>
      <c r="K374" s="193" t="s">
        <v>143</v>
      </c>
      <c r="L374" s="37"/>
      <c r="M374" s="198" t="s">
        <v>1</v>
      </c>
      <c r="N374" s="199" t="s">
        <v>41</v>
      </c>
      <c r="O374" s="65"/>
      <c r="P374" s="200">
        <f>O374*H374</f>
        <v>0</v>
      </c>
      <c r="Q374" s="200">
        <v>2.5000000000000001E-4</v>
      </c>
      <c r="R374" s="200">
        <f>Q374*H374</f>
        <v>7.1999999999999994E-4</v>
      </c>
      <c r="S374" s="200">
        <v>0</v>
      </c>
      <c r="T374" s="201">
        <f>S374*H374</f>
        <v>0</v>
      </c>
      <c r="AR374" s="202" t="s">
        <v>225</v>
      </c>
      <c r="AT374" s="202" t="s">
        <v>139</v>
      </c>
      <c r="AU374" s="202" t="s">
        <v>144</v>
      </c>
      <c r="AY374" s="16" t="s">
        <v>136</v>
      </c>
      <c r="BE374" s="203">
        <f>IF(N374="základní",J374,0)</f>
        <v>0</v>
      </c>
      <c r="BF374" s="203">
        <f>IF(N374="snížená",J374,0)</f>
        <v>0</v>
      </c>
      <c r="BG374" s="203">
        <f>IF(N374="zákl. přenesená",J374,0)</f>
        <v>0</v>
      </c>
      <c r="BH374" s="203">
        <f>IF(N374="sníž. přenesená",J374,0)</f>
        <v>0</v>
      </c>
      <c r="BI374" s="203">
        <f>IF(N374="nulová",J374,0)</f>
        <v>0</v>
      </c>
      <c r="BJ374" s="16" t="s">
        <v>144</v>
      </c>
      <c r="BK374" s="203">
        <f>ROUND(I374*H374,2)</f>
        <v>0</v>
      </c>
      <c r="BL374" s="16" t="s">
        <v>225</v>
      </c>
      <c r="BM374" s="202" t="s">
        <v>663</v>
      </c>
    </row>
    <row r="375" spans="2:65" s="12" customFormat="1" ht="11.25">
      <c r="B375" s="204"/>
      <c r="C375" s="205"/>
      <c r="D375" s="206" t="s">
        <v>146</v>
      </c>
      <c r="E375" s="207" t="s">
        <v>1</v>
      </c>
      <c r="F375" s="208" t="s">
        <v>368</v>
      </c>
      <c r="G375" s="205"/>
      <c r="H375" s="207" t="s">
        <v>1</v>
      </c>
      <c r="I375" s="209"/>
      <c r="J375" s="205"/>
      <c r="K375" s="205"/>
      <c r="L375" s="210"/>
      <c r="M375" s="211"/>
      <c r="N375" s="212"/>
      <c r="O375" s="212"/>
      <c r="P375" s="212"/>
      <c r="Q375" s="212"/>
      <c r="R375" s="212"/>
      <c r="S375" s="212"/>
      <c r="T375" s="213"/>
      <c r="AT375" s="214" t="s">
        <v>146</v>
      </c>
      <c r="AU375" s="214" t="s">
        <v>144</v>
      </c>
      <c r="AV375" s="12" t="s">
        <v>83</v>
      </c>
      <c r="AW375" s="12" t="s">
        <v>31</v>
      </c>
      <c r="AX375" s="12" t="s">
        <v>75</v>
      </c>
      <c r="AY375" s="214" t="s">
        <v>136</v>
      </c>
    </row>
    <row r="376" spans="2:65" s="13" customFormat="1" ht="11.25">
      <c r="B376" s="215"/>
      <c r="C376" s="216"/>
      <c r="D376" s="206" t="s">
        <v>146</v>
      </c>
      <c r="E376" s="217" t="s">
        <v>1</v>
      </c>
      <c r="F376" s="218" t="s">
        <v>369</v>
      </c>
      <c r="G376" s="216"/>
      <c r="H376" s="219">
        <v>2.88</v>
      </c>
      <c r="I376" s="220"/>
      <c r="J376" s="216"/>
      <c r="K376" s="216"/>
      <c r="L376" s="221"/>
      <c r="M376" s="222"/>
      <c r="N376" s="223"/>
      <c r="O376" s="223"/>
      <c r="P376" s="223"/>
      <c r="Q376" s="223"/>
      <c r="R376" s="223"/>
      <c r="S376" s="223"/>
      <c r="T376" s="224"/>
      <c r="AT376" s="225" t="s">
        <v>146</v>
      </c>
      <c r="AU376" s="225" t="s">
        <v>144</v>
      </c>
      <c r="AV376" s="13" t="s">
        <v>144</v>
      </c>
      <c r="AW376" s="13" t="s">
        <v>31</v>
      </c>
      <c r="AX376" s="13" t="s">
        <v>83</v>
      </c>
      <c r="AY376" s="225" t="s">
        <v>136</v>
      </c>
    </row>
    <row r="377" spans="2:65" s="1" customFormat="1" ht="24" customHeight="1">
      <c r="B377" s="33"/>
      <c r="C377" s="226" t="s">
        <v>664</v>
      </c>
      <c r="D377" s="226" t="s">
        <v>157</v>
      </c>
      <c r="E377" s="227" t="s">
        <v>665</v>
      </c>
      <c r="F377" s="228" t="s">
        <v>666</v>
      </c>
      <c r="G377" s="229" t="s">
        <v>142</v>
      </c>
      <c r="H377" s="230">
        <v>6</v>
      </c>
      <c r="I377" s="231"/>
      <c r="J377" s="232">
        <f>ROUND(I377*H377,2)</f>
        <v>0</v>
      </c>
      <c r="K377" s="228" t="s">
        <v>1</v>
      </c>
      <c r="L377" s="233"/>
      <c r="M377" s="234" t="s">
        <v>1</v>
      </c>
      <c r="N377" s="235" t="s">
        <v>41</v>
      </c>
      <c r="O377" s="65"/>
      <c r="P377" s="200">
        <f>O377*H377</f>
        <v>0</v>
      </c>
      <c r="Q377" s="200">
        <v>9.2999999999999992E-3</v>
      </c>
      <c r="R377" s="200">
        <f>Q377*H377</f>
        <v>5.5799999999999995E-2</v>
      </c>
      <c r="S377" s="200">
        <v>0</v>
      </c>
      <c r="T377" s="201">
        <f>S377*H377</f>
        <v>0</v>
      </c>
      <c r="AR377" s="202" t="s">
        <v>313</v>
      </c>
      <c r="AT377" s="202" t="s">
        <v>157</v>
      </c>
      <c r="AU377" s="202" t="s">
        <v>144</v>
      </c>
      <c r="AY377" s="16" t="s">
        <v>136</v>
      </c>
      <c r="BE377" s="203">
        <f>IF(N377="základní",J377,0)</f>
        <v>0</v>
      </c>
      <c r="BF377" s="203">
        <f>IF(N377="snížená",J377,0)</f>
        <v>0</v>
      </c>
      <c r="BG377" s="203">
        <f>IF(N377="zákl. přenesená",J377,0)</f>
        <v>0</v>
      </c>
      <c r="BH377" s="203">
        <f>IF(N377="sníž. přenesená",J377,0)</f>
        <v>0</v>
      </c>
      <c r="BI377" s="203">
        <f>IF(N377="nulová",J377,0)</f>
        <v>0</v>
      </c>
      <c r="BJ377" s="16" t="s">
        <v>144</v>
      </c>
      <c r="BK377" s="203">
        <f>ROUND(I377*H377,2)</f>
        <v>0</v>
      </c>
      <c r="BL377" s="16" t="s">
        <v>225</v>
      </c>
      <c r="BM377" s="202" t="s">
        <v>667</v>
      </c>
    </row>
    <row r="378" spans="2:65" s="1" customFormat="1" ht="24" customHeight="1">
      <c r="B378" s="33"/>
      <c r="C378" s="191" t="s">
        <v>668</v>
      </c>
      <c r="D378" s="191" t="s">
        <v>139</v>
      </c>
      <c r="E378" s="192" t="s">
        <v>669</v>
      </c>
      <c r="F378" s="193" t="s">
        <v>670</v>
      </c>
      <c r="G378" s="194" t="s">
        <v>142</v>
      </c>
      <c r="H378" s="195">
        <v>6</v>
      </c>
      <c r="I378" s="196"/>
      <c r="J378" s="197">
        <f>ROUND(I378*H378,2)</f>
        <v>0</v>
      </c>
      <c r="K378" s="193" t="s">
        <v>143</v>
      </c>
      <c r="L378" s="37"/>
      <c r="M378" s="198" t="s">
        <v>1</v>
      </c>
      <c r="N378" s="199" t="s">
        <v>41</v>
      </c>
      <c r="O378" s="65"/>
      <c r="P378" s="200">
        <f>O378*H378</f>
        <v>0</v>
      </c>
      <c r="Q378" s="200">
        <v>0</v>
      </c>
      <c r="R378" s="200">
        <f>Q378*H378</f>
        <v>0</v>
      </c>
      <c r="S378" s="200">
        <v>0</v>
      </c>
      <c r="T378" s="201">
        <f>S378*H378</f>
        <v>0</v>
      </c>
      <c r="AR378" s="202" t="s">
        <v>225</v>
      </c>
      <c r="AT378" s="202" t="s">
        <v>139</v>
      </c>
      <c r="AU378" s="202" t="s">
        <v>144</v>
      </c>
      <c r="AY378" s="16" t="s">
        <v>136</v>
      </c>
      <c r="BE378" s="203">
        <f>IF(N378="základní",J378,0)</f>
        <v>0</v>
      </c>
      <c r="BF378" s="203">
        <f>IF(N378="snížená",J378,0)</f>
        <v>0</v>
      </c>
      <c r="BG378" s="203">
        <f>IF(N378="zákl. přenesená",J378,0)</f>
        <v>0</v>
      </c>
      <c r="BH378" s="203">
        <f>IF(N378="sníž. přenesená",J378,0)</f>
        <v>0</v>
      </c>
      <c r="BI378" s="203">
        <f>IF(N378="nulová",J378,0)</f>
        <v>0</v>
      </c>
      <c r="BJ378" s="16" t="s">
        <v>144</v>
      </c>
      <c r="BK378" s="203">
        <f>ROUND(I378*H378,2)</f>
        <v>0</v>
      </c>
      <c r="BL378" s="16" t="s">
        <v>225</v>
      </c>
      <c r="BM378" s="202" t="s">
        <v>671</v>
      </c>
    </row>
    <row r="379" spans="2:65" s="12" customFormat="1" ht="11.25">
      <c r="B379" s="204"/>
      <c r="C379" s="205"/>
      <c r="D379" s="206" t="s">
        <v>146</v>
      </c>
      <c r="E379" s="207" t="s">
        <v>1</v>
      </c>
      <c r="F379" s="208" t="s">
        <v>368</v>
      </c>
      <c r="G379" s="205"/>
      <c r="H379" s="207" t="s">
        <v>1</v>
      </c>
      <c r="I379" s="209"/>
      <c r="J379" s="205"/>
      <c r="K379" s="205"/>
      <c r="L379" s="210"/>
      <c r="M379" s="211"/>
      <c r="N379" s="212"/>
      <c r="O379" s="212"/>
      <c r="P379" s="212"/>
      <c r="Q379" s="212"/>
      <c r="R379" s="212"/>
      <c r="S379" s="212"/>
      <c r="T379" s="213"/>
      <c r="AT379" s="214" t="s">
        <v>146</v>
      </c>
      <c r="AU379" s="214" t="s">
        <v>144</v>
      </c>
      <c r="AV379" s="12" t="s">
        <v>83</v>
      </c>
      <c r="AW379" s="12" t="s">
        <v>31</v>
      </c>
      <c r="AX379" s="12" t="s">
        <v>75</v>
      </c>
      <c r="AY379" s="214" t="s">
        <v>136</v>
      </c>
    </row>
    <row r="380" spans="2:65" s="13" customFormat="1" ht="11.25">
      <c r="B380" s="215"/>
      <c r="C380" s="216"/>
      <c r="D380" s="206" t="s">
        <v>146</v>
      </c>
      <c r="E380" s="217" t="s">
        <v>1</v>
      </c>
      <c r="F380" s="218" t="s">
        <v>149</v>
      </c>
      <c r="G380" s="216"/>
      <c r="H380" s="219">
        <v>6</v>
      </c>
      <c r="I380" s="220"/>
      <c r="J380" s="216"/>
      <c r="K380" s="216"/>
      <c r="L380" s="221"/>
      <c r="M380" s="222"/>
      <c r="N380" s="223"/>
      <c r="O380" s="223"/>
      <c r="P380" s="223"/>
      <c r="Q380" s="223"/>
      <c r="R380" s="223"/>
      <c r="S380" s="223"/>
      <c r="T380" s="224"/>
      <c r="AT380" s="225" t="s">
        <v>146</v>
      </c>
      <c r="AU380" s="225" t="s">
        <v>144</v>
      </c>
      <c r="AV380" s="13" t="s">
        <v>144</v>
      </c>
      <c r="AW380" s="13" t="s">
        <v>31</v>
      </c>
      <c r="AX380" s="13" t="s">
        <v>83</v>
      </c>
      <c r="AY380" s="225" t="s">
        <v>136</v>
      </c>
    </row>
    <row r="381" spans="2:65" s="1" customFormat="1" ht="16.5" customHeight="1">
      <c r="B381" s="33"/>
      <c r="C381" s="226" t="s">
        <v>672</v>
      </c>
      <c r="D381" s="226" t="s">
        <v>157</v>
      </c>
      <c r="E381" s="227" t="s">
        <v>673</v>
      </c>
      <c r="F381" s="228" t="s">
        <v>674</v>
      </c>
      <c r="G381" s="229" t="s">
        <v>177</v>
      </c>
      <c r="H381" s="230">
        <v>4.8</v>
      </c>
      <c r="I381" s="231"/>
      <c r="J381" s="232">
        <f>ROUND(I381*H381,2)</f>
        <v>0</v>
      </c>
      <c r="K381" s="228" t="s">
        <v>143</v>
      </c>
      <c r="L381" s="233"/>
      <c r="M381" s="234" t="s">
        <v>1</v>
      </c>
      <c r="N381" s="235" t="s">
        <v>41</v>
      </c>
      <c r="O381" s="65"/>
      <c r="P381" s="200">
        <f>O381*H381</f>
        <v>0</v>
      </c>
      <c r="Q381" s="200">
        <v>1.8E-3</v>
      </c>
      <c r="R381" s="200">
        <f>Q381*H381</f>
        <v>8.6400000000000001E-3</v>
      </c>
      <c r="S381" s="200">
        <v>0</v>
      </c>
      <c r="T381" s="201">
        <f>S381*H381</f>
        <v>0</v>
      </c>
      <c r="AR381" s="202" t="s">
        <v>313</v>
      </c>
      <c r="AT381" s="202" t="s">
        <v>157</v>
      </c>
      <c r="AU381" s="202" t="s">
        <v>144</v>
      </c>
      <c r="AY381" s="16" t="s">
        <v>136</v>
      </c>
      <c r="BE381" s="203">
        <f>IF(N381="základní",J381,0)</f>
        <v>0</v>
      </c>
      <c r="BF381" s="203">
        <f>IF(N381="snížená",J381,0)</f>
        <v>0</v>
      </c>
      <c r="BG381" s="203">
        <f>IF(N381="zákl. přenesená",J381,0)</f>
        <v>0</v>
      </c>
      <c r="BH381" s="203">
        <f>IF(N381="sníž. přenesená",J381,0)</f>
        <v>0</v>
      </c>
      <c r="BI381" s="203">
        <f>IF(N381="nulová",J381,0)</f>
        <v>0</v>
      </c>
      <c r="BJ381" s="16" t="s">
        <v>144</v>
      </c>
      <c r="BK381" s="203">
        <f>ROUND(I381*H381,2)</f>
        <v>0</v>
      </c>
      <c r="BL381" s="16" t="s">
        <v>225</v>
      </c>
      <c r="BM381" s="202" t="s">
        <v>675</v>
      </c>
    </row>
    <row r="382" spans="2:65" s="13" customFormat="1" ht="11.25">
      <c r="B382" s="215"/>
      <c r="C382" s="216"/>
      <c r="D382" s="206" t="s">
        <v>146</v>
      </c>
      <c r="E382" s="217" t="s">
        <v>1</v>
      </c>
      <c r="F382" s="218" t="s">
        <v>676</v>
      </c>
      <c r="G382" s="216"/>
      <c r="H382" s="219">
        <v>4.8</v>
      </c>
      <c r="I382" s="220"/>
      <c r="J382" s="216"/>
      <c r="K382" s="216"/>
      <c r="L382" s="221"/>
      <c r="M382" s="222"/>
      <c r="N382" s="223"/>
      <c r="O382" s="223"/>
      <c r="P382" s="223"/>
      <c r="Q382" s="223"/>
      <c r="R382" s="223"/>
      <c r="S382" s="223"/>
      <c r="T382" s="224"/>
      <c r="AT382" s="225" t="s">
        <v>146</v>
      </c>
      <c r="AU382" s="225" t="s">
        <v>144</v>
      </c>
      <c r="AV382" s="13" t="s">
        <v>144</v>
      </c>
      <c r="AW382" s="13" t="s">
        <v>31</v>
      </c>
      <c r="AX382" s="13" t="s">
        <v>83</v>
      </c>
      <c r="AY382" s="225" t="s">
        <v>136</v>
      </c>
    </row>
    <row r="383" spans="2:65" s="1" customFormat="1" ht="16.5" customHeight="1">
      <c r="B383" s="33"/>
      <c r="C383" s="226" t="s">
        <v>677</v>
      </c>
      <c r="D383" s="226" t="s">
        <v>157</v>
      </c>
      <c r="E383" s="227" t="s">
        <v>678</v>
      </c>
      <c r="F383" s="228" t="s">
        <v>679</v>
      </c>
      <c r="G383" s="229" t="s">
        <v>142</v>
      </c>
      <c r="H383" s="230">
        <v>6</v>
      </c>
      <c r="I383" s="231"/>
      <c r="J383" s="232">
        <f>ROUND(I383*H383,2)</f>
        <v>0</v>
      </c>
      <c r="K383" s="228" t="s">
        <v>143</v>
      </c>
      <c r="L383" s="233"/>
      <c r="M383" s="234" t="s">
        <v>1</v>
      </c>
      <c r="N383" s="235" t="s">
        <v>41</v>
      </c>
      <c r="O383" s="65"/>
      <c r="P383" s="200">
        <f>O383*H383</f>
        <v>0</v>
      </c>
      <c r="Q383" s="200">
        <v>2.0000000000000001E-4</v>
      </c>
      <c r="R383" s="200">
        <f>Q383*H383</f>
        <v>1.2000000000000001E-3</v>
      </c>
      <c r="S383" s="200">
        <v>0</v>
      </c>
      <c r="T383" s="201">
        <f>S383*H383</f>
        <v>0</v>
      </c>
      <c r="AR383" s="202" t="s">
        <v>313</v>
      </c>
      <c r="AT383" s="202" t="s">
        <v>157</v>
      </c>
      <c r="AU383" s="202" t="s">
        <v>144</v>
      </c>
      <c r="AY383" s="16" t="s">
        <v>136</v>
      </c>
      <c r="BE383" s="203">
        <f>IF(N383="základní",J383,0)</f>
        <v>0</v>
      </c>
      <c r="BF383" s="203">
        <f>IF(N383="snížená",J383,0)</f>
        <v>0</v>
      </c>
      <c r="BG383" s="203">
        <f>IF(N383="zákl. přenesená",J383,0)</f>
        <v>0</v>
      </c>
      <c r="BH383" s="203">
        <f>IF(N383="sníž. přenesená",J383,0)</f>
        <v>0</v>
      </c>
      <c r="BI383" s="203">
        <f>IF(N383="nulová",J383,0)</f>
        <v>0</v>
      </c>
      <c r="BJ383" s="16" t="s">
        <v>144</v>
      </c>
      <c r="BK383" s="203">
        <f>ROUND(I383*H383,2)</f>
        <v>0</v>
      </c>
      <c r="BL383" s="16" t="s">
        <v>225</v>
      </c>
      <c r="BM383" s="202" t="s">
        <v>680</v>
      </c>
    </row>
    <row r="384" spans="2:65" s="1" customFormat="1" ht="24" customHeight="1">
      <c r="B384" s="33"/>
      <c r="C384" s="191" t="s">
        <v>681</v>
      </c>
      <c r="D384" s="191" t="s">
        <v>139</v>
      </c>
      <c r="E384" s="192" t="s">
        <v>682</v>
      </c>
      <c r="F384" s="193" t="s">
        <v>683</v>
      </c>
      <c r="G384" s="194" t="s">
        <v>442</v>
      </c>
      <c r="H384" s="247"/>
      <c r="I384" s="196"/>
      <c r="J384" s="197">
        <f>ROUND(I384*H384,2)</f>
        <v>0</v>
      </c>
      <c r="K384" s="193" t="s">
        <v>143</v>
      </c>
      <c r="L384" s="37"/>
      <c r="M384" s="198" t="s">
        <v>1</v>
      </c>
      <c r="N384" s="199" t="s">
        <v>41</v>
      </c>
      <c r="O384" s="65"/>
      <c r="P384" s="200">
        <f>O384*H384</f>
        <v>0</v>
      </c>
      <c r="Q384" s="200">
        <v>0</v>
      </c>
      <c r="R384" s="200">
        <f>Q384*H384</f>
        <v>0</v>
      </c>
      <c r="S384" s="200">
        <v>0</v>
      </c>
      <c r="T384" s="201">
        <f>S384*H384</f>
        <v>0</v>
      </c>
      <c r="AR384" s="202" t="s">
        <v>225</v>
      </c>
      <c r="AT384" s="202" t="s">
        <v>139</v>
      </c>
      <c r="AU384" s="202" t="s">
        <v>144</v>
      </c>
      <c r="AY384" s="16" t="s">
        <v>136</v>
      </c>
      <c r="BE384" s="203">
        <f>IF(N384="základní",J384,0)</f>
        <v>0</v>
      </c>
      <c r="BF384" s="203">
        <f>IF(N384="snížená",J384,0)</f>
        <v>0</v>
      </c>
      <c r="BG384" s="203">
        <f>IF(N384="zákl. přenesená",J384,0)</f>
        <v>0</v>
      </c>
      <c r="BH384" s="203">
        <f>IF(N384="sníž. přenesená",J384,0)</f>
        <v>0</v>
      </c>
      <c r="BI384" s="203">
        <f>IF(N384="nulová",J384,0)</f>
        <v>0</v>
      </c>
      <c r="BJ384" s="16" t="s">
        <v>144</v>
      </c>
      <c r="BK384" s="203">
        <f>ROUND(I384*H384,2)</f>
        <v>0</v>
      </c>
      <c r="BL384" s="16" t="s">
        <v>225</v>
      </c>
      <c r="BM384" s="202" t="s">
        <v>684</v>
      </c>
    </row>
    <row r="385" spans="2:65" s="11" customFormat="1" ht="22.9" customHeight="1">
      <c r="B385" s="175"/>
      <c r="C385" s="176"/>
      <c r="D385" s="177" t="s">
        <v>74</v>
      </c>
      <c r="E385" s="189" t="s">
        <v>685</v>
      </c>
      <c r="F385" s="189" t="s">
        <v>686</v>
      </c>
      <c r="G385" s="176"/>
      <c r="H385" s="176"/>
      <c r="I385" s="179"/>
      <c r="J385" s="190">
        <f>BK385</f>
        <v>0</v>
      </c>
      <c r="K385" s="176"/>
      <c r="L385" s="181"/>
      <c r="M385" s="182"/>
      <c r="N385" s="183"/>
      <c r="O385" s="183"/>
      <c r="P385" s="184">
        <f>SUM(P386:P391)</f>
        <v>0</v>
      </c>
      <c r="Q385" s="183"/>
      <c r="R385" s="184">
        <f>SUM(R386:R391)</f>
        <v>1.8839999999999999E-2</v>
      </c>
      <c r="S385" s="183"/>
      <c r="T385" s="185">
        <f>SUM(T386:T391)</f>
        <v>0</v>
      </c>
      <c r="AR385" s="186" t="s">
        <v>144</v>
      </c>
      <c r="AT385" s="187" t="s">
        <v>74</v>
      </c>
      <c r="AU385" s="187" t="s">
        <v>83</v>
      </c>
      <c r="AY385" s="186" t="s">
        <v>136</v>
      </c>
      <c r="BK385" s="188">
        <f>SUM(BK386:BK391)</f>
        <v>0</v>
      </c>
    </row>
    <row r="386" spans="2:65" s="1" customFormat="1" ht="24" customHeight="1">
      <c r="B386" s="33"/>
      <c r="C386" s="191" t="s">
        <v>687</v>
      </c>
      <c r="D386" s="191" t="s">
        <v>139</v>
      </c>
      <c r="E386" s="192" t="s">
        <v>688</v>
      </c>
      <c r="F386" s="193" t="s">
        <v>689</v>
      </c>
      <c r="G386" s="194" t="s">
        <v>142</v>
      </c>
      <c r="H386" s="195">
        <v>2</v>
      </c>
      <c r="I386" s="196"/>
      <c r="J386" s="197">
        <f>ROUND(I386*H386,2)</f>
        <v>0</v>
      </c>
      <c r="K386" s="193" t="s">
        <v>143</v>
      </c>
      <c r="L386" s="37"/>
      <c r="M386" s="198" t="s">
        <v>1</v>
      </c>
      <c r="N386" s="199" t="s">
        <v>41</v>
      </c>
      <c r="O386" s="65"/>
      <c r="P386" s="200">
        <f>O386*H386</f>
        <v>0</v>
      </c>
      <c r="Q386" s="200">
        <v>0</v>
      </c>
      <c r="R386" s="200">
        <f>Q386*H386</f>
        <v>0</v>
      </c>
      <c r="S386" s="200">
        <v>0</v>
      </c>
      <c r="T386" s="201">
        <f>S386*H386</f>
        <v>0</v>
      </c>
      <c r="AR386" s="202" t="s">
        <v>225</v>
      </c>
      <c r="AT386" s="202" t="s">
        <v>139</v>
      </c>
      <c r="AU386" s="202" t="s">
        <v>144</v>
      </c>
      <c r="AY386" s="16" t="s">
        <v>136</v>
      </c>
      <c r="BE386" s="203">
        <f>IF(N386="základní",J386,0)</f>
        <v>0</v>
      </c>
      <c r="BF386" s="203">
        <f>IF(N386="snížená",J386,0)</f>
        <v>0</v>
      </c>
      <c r="BG386" s="203">
        <f>IF(N386="zákl. přenesená",J386,0)</f>
        <v>0</v>
      </c>
      <c r="BH386" s="203">
        <f>IF(N386="sníž. přenesená",J386,0)</f>
        <v>0</v>
      </c>
      <c r="BI386" s="203">
        <f>IF(N386="nulová",J386,0)</f>
        <v>0</v>
      </c>
      <c r="BJ386" s="16" t="s">
        <v>144</v>
      </c>
      <c r="BK386" s="203">
        <f>ROUND(I386*H386,2)</f>
        <v>0</v>
      </c>
      <c r="BL386" s="16" t="s">
        <v>225</v>
      </c>
      <c r="BM386" s="202" t="s">
        <v>690</v>
      </c>
    </row>
    <row r="387" spans="2:65" s="12" customFormat="1" ht="11.25">
      <c r="B387" s="204"/>
      <c r="C387" s="205"/>
      <c r="D387" s="206" t="s">
        <v>146</v>
      </c>
      <c r="E387" s="207" t="s">
        <v>1</v>
      </c>
      <c r="F387" s="208" t="s">
        <v>691</v>
      </c>
      <c r="G387" s="205"/>
      <c r="H387" s="207" t="s">
        <v>1</v>
      </c>
      <c r="I387" s="209"/>
      <c r="J387" s="205"/>
      <c r="K387" s="205"/>
      <c r="L387" s="210"/>
      <c r="M387" s="211"/>
      <c r="N387" s="212"/>
      <c r="O387" s="212"/>
      <c r="P387" s="212"/>
      <c r="Q387" s="212"/>
      <c r="R387" s="212"/>
      <c r="S387" s="212"/>
      <c r="T387" s="213"/>
      <c r="AT387" s="214" t="s">
        <v>146</v>
      </c>
      <c r="AU387" s="214" t="s">
        <v>144</v>
      </c>
      <c r="AV387" s="12" t="s">
        <v>83</v>
      </c>
      <c r="AW387" s="12" t="s">
        <v>31</v>
      </c>
      <c r="AX387" s="12" t="s">
        <v>75</v>
      </c>
      <c r="AY387" s="214" t="s">
        <v>136</v>
      </c>
    </row>
    <row r="388" spans="2:65" s="13" customFormat="1" ht="11.25">
      <c r="B388" s="215"/>
      <c r="C388" s="216"/>
      <c r="D388" s="206" t="s">
        <v>146</v>
      </c>
      <c r="E388" s="217" t="s">
        <v>1</v>
      </c>
      <c r="F388" s="218" t="s">
        <v>144</v>
      </c>
      <c r="G388" s="216"/>
      <c r="H388" s="219">
        <v>2</v>
      </c>
      <c r="I388" s="220"/>
      <c r="J388" s="216"/>
      <c r="K388" s="216"/>
      <c r="L388" s="221"/>
      <c r="M388" s="222"/>
      <c r="N388" s="223"/>
      <c r="O388" s="223"/>
      <c r="P388" s="223"/>
      <c r="Q388" s="223"/>
      <c r="R388" s="223"/>
      <c r="S388" s="223"/>
      <c r="T388" s="224"/>
      <c r="AT388" s="225" t="s">
        <v>146</v>
      </c>
      <c r="AU388" s="225" t="s">
        <v>144</v>
      </c>
      <c r="AV388" s="13" t="s">
        <v>144</v>
      </c>
      <c r="AW388" s="13" t="s">
        <v>31</v>
      </c>
      <c r="AX388" s="13" t="s">
        <v>83</v>
      </c>
      <c r="AY388" s="225" t="s">
        <v>136</v>
      </c>
    </row>
    <row r="389" spans="2:65" s="1" customFormat="1" ht="16.5" customHeight="1">
      <c r="B389" s="33"/>
      <c r="C389" s="226" t="s">
        <v>692</v>
      </c>
      <c r="D389" s="226" t="s">
        <v>157</v>
      </c>
      <c r="E389" s="227" t="s">
        <v>693</v>
      </c>
      <c r="F389" s="228" t="s">
        <v>694</v>
      </c>
      <c r="G389" s="229" t="s">
        <v>142</v>
      </c>
      <c r="H389" s="230">
        <v>2</v>
      </c>
      <c r="I389" s="231"/>
      <c r="J389" s="232">
        <f>ROUND(I389*H389,2)</f>
        <v>0</v>
      </c>
      <c r="K389" s="228" t="s">
        <v>1</v>
      </c>
      <c r="L389" s="233"/>
      <c r="M389" s="234" t="s">
        <v>1</v>
      </c>
      <c r="N389" s="235" t="s">
        <v>41</v>
      </c>
      <c r="O389" s="65"/>
      <c r="P389" s="200">
        <f>O389*H389</f>
        <v>0</v>
      </c>
      <c r="Q389" s="200">
        <v>9.2999999999999992E-3</v>
      </c>
      <c r="R389" s="200">
        <f>Q389*H389</f>
        <v>1.8599999999999998E-2</v>
      </c>
      <c r="S389" s="200">
        <v>0</v>
      </c>
      <c r="T389" s="201">
        <f>S389*H389</f>
        <v>0</v>
      </c>
      <c r="AR389" s="202" t="s">
        <v>313</v>
      </c>
      <c r="AT389" s="202" t="s">
        <v>157</v>
      </c>
      <c r="AU389" s="202" t="s">
        <v>144</v>
      </c>
      <c r="AY389" s="16" t="s">
        <v>136</v>
      </c>
      <c r="BE389" s="203">
        <f>IF(N389="základní",J389,0)</f>
        <v>0</v>
      </c>
      <c r="BF389" s="203">
        <f>IF(N389="snížená",J389,0)</f>
        <v>0</v>
      </c>
      <c r="BG389" s="203">
        <f>IF(N389="zákl. přenesená",J389,0)</f>
        <v>0</v>
      </c>
      <c r="BH389" s="203">
        <f>IF(N389="sníž. přenesená",J389,0)</f>
        <v>0</v>
      </c>
      <c r="BI389" s="203">
        <f>IF(N389="nulová",J389,0)</f>
        <v>0</v>
      </c>
      <c r="BJ389" s="16" t="s">
        <v>144</v>
      </c>
      <c r="BK389" s="203">
        <f>ROUND(I389*H389,2)</f>
        <v>0</v>
      </c>
      <c r="BL389" s="16" t="s">
        <v>225</v>
      </c>
      <c r="BM389" s="202" t="s">
        <v>695</v>
      </c>
    </row>
    <row r="390" spans="2:65" s="1" customFormat="1" ht="24" customHeight="1">
      <c r="B390" s="33"/>
      <c r="C390" s="191" t="s">
        <v>696</v>
      </c>
      <c r="D390" s="191" t="s">
        <v>139</v>
      </c>
      <c r="E390" s="192" t="s">
        <v>697</v>
      </c>
      <c r="F390" s="193" t="s">
        <v>698</v>
      </c>
      <c r="G390" s="194" t="s">
        <v>142</v>
      </c>
      <c r="H390" s="195">
        <v>1</v>
      </c>
      <c r="I390" s="196"/>
      <c r="J390" s="197">
        <f>ROUND(I390*H390,2)</f>
        <v>0</v>
      </c>
      <c r="K390" s="193" t="s">
        <v>1</v>
      </c>
      <c r="L390" s="37"/>
      <c r="M390" s="198" t="s">
        <v>1</v>
      </c>
      <c r="N390" s="199" t="s">
        <v>41</v>
      </c>
      <c r="O390" s="65"/>
      <c r="P390" s="200">
        <f>O390*H390</f>
        <v>0</v>
      </c>
      <c r="Q390" s="200">
        <v>2.4000000000000001E-4</v>
      </c>
      <c r="R390" s="200">
        <f>Q390*H390</f>
        <v>2.4000000000000001E-4</v>
      </c>
      <c r="S390" s="200">
        <v>0</v>
      </c>
      <c r="T390" s="201">
        <f>S390*H390</f>
        <v>0</v>
      </c>
      <c r="AR390" s="202" t="s">
        <v>225</v>
      </c>
      <c r="AT390" s="202" t="s">
        <v>139</v>
      </c>
      <c r="AU390" s="202" t="s">
        <v>144</v>
      </c>
      <c r="AY390" s="16" t="s">
        <v>136</v>
      </c>
      <c r="BE390" s="203">
        <f>IF(N390="základní",J390,0)</f>
        <v>0</v>
      </c>
      <c r="BF390" s="203">
        <f>IF(N390="snížená",J390,0)</f>
        <v>0</v>
      </c>
      <c r="BG390" s="203">
        <f>IF(N390="zákl. přenesená",J390,0)</f>
        <v>0</v>
      </c>
      <c r="BH390" s="203">
        <f>IF(N390="sníž. přenesená",J390,0)</f>
        <v>0</v>
      </c>
      <c r="BI390" s="203">
        <f>IF(N390="nulová",J390,0)</f>
        <v>0</v>
      </c>
      <c r="BJ390" s="16" t="s">
        <v>144</v>
      </c>
      <c r="BK390" s="203">
        <f>ROUND(I390*H390,2)</f>
        <v>0</v>
      </c>
      <c r="BL390" s="16" t="s">
        <v>225</v>
      </c>
      <c r="BM390" s="202" t="s">
        <v>699</v>
      </c>
    </row>
    <row r="391" spans="2:65" s="1" customFormat="1" ht="24" customHeight="1">
      <c r="B391" s="33"/>
      <c r="C391" s="191" t="s">
        <v>700</v>
      </c>
      <c r="D391" s="191" t="s">
        <v>139</v>
      </c>
      <c r="E391" s="192" t="s">
        <v>701</v>
      </c>
      <c r="F391" s="193" t="s">
        <v>702</v>
      </c>
      <c r="G391" s="194" t="s">
        <v>442</v>
      </c>
      <c r="H391" s="247"/>
      <c r="I391" s="196"/>
      <c r="J391" s="197">
        <f>ROUND(I391*H391,2)</f>
        <v>0</v>
      </c>
      <c r="K391" s="193" t="s">
        <v>143</v>
      </c>
      <c r="L391" s="37"/>
      <c r="M391" s="198" t="s">
        <v>1</v>
      </c>
      <c r="N391" s="199" t="s">
        <v>41</v>
      </c>
      <c r="O391" s="65"/>
      <c r="P391" s="200">
        <f>O391*H391</f>
        <v>0</v>
      </c>
      <c r="Q391" s="200">
        <v>0</v>
      </c>
      <c r="R391" s="200">
        <f>Q391*H391</f>
        <v>0</v>
      </c>
      <c r="S391" s="200">
        <v>0</v>
      </c>
      <c r="T391" s="201">
        <f>S391*H391</f>
        <v>0</v>
      </c>
      <c r="AR391" s="202" t="s">
        <v>225</v>
      </c>
      <c r="AT391" s="202" t="s">
        <v>139</v>
      </c>
      <c r="AU391" s="202" t="s">
        <v>144</v>
      </c>
      <c r="AY391" s="16" t="s">
        <v>136</v>
      </c>
      <c r="BE391" s="203">
        <f>IF(N391="základní",J391,0)</f>
        <v>0</v>
      </c>
      <c r="BF391" s="203">
        <f>IF(N391="snížená",J391,0)</f>
        <v>0</v>
      </c>
      <c r="BG391" s="203">
        <f>IF(N391="zákl. přenesená",J391,0)</f>
        <v>0</v>
      </c>
      <c r="BH391" s="203">
        <f>IF(N391="sníž. přenesená",J391,0)</f>
        <v>0</v>
      </c>
      <c r="BI391" s="203">
        <f>IF(N391="nulová",J391,0)</f>
        <v>0</v>
      </c>
      <c r="BJ391" s="16" t="s">
        <v>144</v>
      </c>
      <c r="BK391" s="203">
        <f>ROUND(I391*H391,2)</f>
        <v>0</v>
      </c>
      <c r="BL391" s="16" t="s">
        <v>225</v>
      </c>
      <c r="BM391" s="202" t="s">
        <v>703</v>
      </c>
    </row>
    <row r="392" spans="2:65" s="11" customFormat="1" ht="22.9" customHeight="1">
      <c r="B392" s="175"/>
      <c r="C392" s="176"/>
      <c r="D392" s="177" t="s">
        <v>74</v>
      </c>
      <c r="E392" s="189" t="s">
        <v>704</v>
      </c>
      <c r="F392" s="189" t="s">
        <v>705</v>
      </c>
      <c r="G392" s="176"/>
      <c r="H392" s="176"/>
      <c r="I392" s="179"/>
      <c r="J392" s="190">
        <f>BK392</f>
        <v>0</v>
      </c>
      <c r="K392" s="176"/>
      <c r="L392" s="181"/>
      <c r="M392" s="182"/>
      <c r="N392" s="183"/>
      <c r="O392" s="183"/>
      <c r="P392" s="184">
        <f>SUM(P393:P413)</f>
        <v>0</v>
      </c>
      <c r="Q392" s="183"/>
      <c r="R392" s="184">
        <f>SUM(R393:R413)</f>
        <v>7.2607679999999988</v>
      </c>
      <c r="S392" s="183"/>
      <c r="T392" s="185">
        <f>SUM(T393:T413)</f>
        <v>0</v>
      </c>
      <c r="AR392" s="186" t="s">
        <v>144</v>
      </c>
      <c r="AT392" s="187" t="s">
        <v>74</v>
      </c>
      <c r="AU392" s="187" t="s">
        <v>83</v>
      </c>
      <c r="AY392" s="186" t="s">
        <v>136</v>
      </c>
      <c r="BK392" s="188">
        <f>SUM(BK393:BK413)</f>
        <v>0</v>
      </c>
    </row>
    <row r="393" spans="2:65" s="1" customFormat="1" ht="24" customHeight="1">
      <c r="B393" s="33"/>
      <c r="C393" s="191" t="s">
        <v>706</v>
      </c>
      <c r="D393" s="191" t="s">
        <v>139</v>
      </c>
      <c r="E393" s="192" t="s">
        <v>707</v>
      </c>
      <c r="F393" s="193" t="s">
        <v>708</v>
      </c>
      <c r="G393" s="194" t="s">
        <v>177</v>
      </c>
      <c r="H393" s="195">
        <v>288</v>
      </c>
      <c r="I393" s="196"/>
      <c r="J393" s="197">
        <f>ROUND(I393*H393,2)</f>
        <v>0</v>
      </c>
      <c r="K393" s="193" t="s">
        <v>143</v>
      </c>
      <c r="L393" s="37"/>
      <c r="M393" s="198" t="s">
        <v>1</v>
      </c>
      <c r="N393" s="199" t="s">
        <v>41</v>
      </c>
      <c r="O393" s="65"/>
      <c r="P393" s="200">
        <f>O393*H393</f>
        <v>0</v>
      </c>
      <c r="Q393" s="200">
        <v>6.2E-4</v>
      </c>
      <c r="R393" s="200">
        <f>Q393*H393</f>
        <v>0.17856</v>
      </c>
      <c r="S393" s="200">
        <v>0</v>
      </c>
      <c r="T393" s="201">
        <f>S393*H393</f>
        <v>0</v>
      </c>
      <c r="AR393" s="202" t="s">
        <v>225</v>
      </c>
      <c r="AT393" s="202" t="s">
        <v>139</v>
      </c>
      <c r="AU393" s="202" t="s">
        <v>144</v>
      </c>
      <c r="AY393" s="16" t="s">
        <v>136</v>
      </c>
      <c r="BE393" s="203">
        <f>IF(N393="základní",J393,0)</f>
        <v>0</v>
      </c>
      <c r="BF393" s="203">
        <f>IF(N393="snížená",J393,0)</f>
        <v>0</v>
      </c>
      <c r="BG393" s="203">
        <f>IF(N393="zákl. přenesená",J393,0)</f>
        <v>0</v>
      </c>
      <c r="BH393" s="203">
        <f>IF(N393="sníž. přenesená",J393,0)</f>
        <v>0</v>
      </c>
      <c r="BI393" s="203">
        <f>IF(N393="nulová",J393,0)</f>
        <v>0</v>
      </c>
      <c r="BJ393" s="16" t="s">
        <v>144</v>
      </c>
      <c r="BK393" s="203">
        <f>ROUND(I393*H393,2)</f>
        <v>0</v>
      </c>
      <c r="BL393" s="16" t="s">
        <v>225</v>
      </c>
      <c r="BM393" s="202" t="s">
        <v>709</v>
      </c>
    </row>
    <row r="394" spans="2:65" s="12" customFormat="1" ht="11.25">
      <c r="B394" s="204"/>
      <c r="C394" s="205"/>
      <c r="D394" s="206" t="s">
        <v>146</v>
      </c>
      <c r="E394" s="207" t="s">
        <v>1</v>
      </c>
      <c r="F394" s="208" t="s">
        <v>427</v>
      </c>
      <c r="G394" s="205"/>
      <c r="H394" s="207" t="s">
        <v>1</v>
      </c>
      <c r="I394" s="209"/>
      <c r="J394" s="205"/>
      <c r="K394" s="205"/>
      <c r="L394" s="210"/>
      <c r="M394" s="211"/>
      <c r="N394" s="212"/>
      <c r="O394" s="212"/>
      <c r="P394" s="212"/>
      <c r="Q394" s="212"/>
      <c r="R394" s="212"/>
      <c r="S394" s="212"/>
      <c r="T394" s="213"/>
      <c r="AT394" s="214" t="s">
        <v>146</v>
      </c>
      <c r="AU394" s="214" t="s">
        <v>144</v>
      </c>
      <c r="AV394" s="12" t="s">
        <v>83</v>
      </c>
      <c r="AW394" s="12" t="s">
        <v>31</v>
      </c>
      <c r="AX394" s="12" t="s">
        <v>75</v>
      </c>
      <c r="AY394" s="214" t="s">
        <v>136</v>
      </c>
    </row>
    <row r="395" spans="2:65" s="13" customFormat="1" ht="11.25">
      <c r="B395" s="215"/>
      <c r="C395" s="216"/>
      <c r="D395" s="206" t="s">
        <v>146</v>
      </c>
      <c r="E395" s="217" t="s">
        <v>1</v>
      </c>
      <c r="F395" s="218" t="s">
        <v>438</v>
      </c>
      <c r="G395" s="216"/>
      <c r="H395" s="219">
        <v>288</v>
      </c>
      <c r="I395" s="220"/>
      <c r="J395" s="216"/>
      <c r="K395" s="216"/>
      <c r="L395" s="221"/>
      <c r="M395" s="222"/>
      <c r="N395" s="223"/>
      <c r="O395" s="223"/>
      <c r="P395" s="223"/>
      <c r="Q395" s="223"/>
      <c r="R395" s="223"/>
      <c r="S395" s="223"/>
      <c r="T395" s="224"/>
      <c r="AT395" s="225" t="s">
        <v>146</v>
      </c>
      <c r="AU395" s="225" t="s">
        <v>144</v>
      </c>
      <c r="AV395" s="13" t="s">
        <v>144</v>
      </c>
      <c r="AW395" s="13" t="s">
        <v>31</v>
      </c>
      <c r="AX395" s="13" t="s">
        <v>83</v>
      </c>
      <c r="AY395" s="225" t="s">
        <v>136</v>
      </c>
    </row>
    <row r="396" spans="2:65" s="1" customFormat="1" ht="24" customHeight="1">
      <c r="B396" s="33"/>
      <c r="C396" s="226" t="s">
        <v>710</v>
      </c>
      <c r="D396" s="226" t="s">
        <v>157</v>
      </c>
      <c r="E396" s="227" t="s">
        <v>711</v>
      </c>
      <c r="F396" s="228" t="s">
        <v>712</v>
      </c>
      <c r="G396" s="229" t="s">
        <v>153</v>
      </c>
      <c r="H396" s="230">
        <v>31.68</v>
      </c>
      <c r="I396" s="231"/>
      <c r="J396" s="232">
        <f>ROUND(I396*H396,2)</f>
        <v>0</v>
      </c>
      <c r="K396" s="228" t="s">
        <v>1</v>
      </c>
      <c r="L396" s="233"/>
      <c r="M396" s="234" t="s">
        <v>1</v>
      </c>
      <c r="N396" s="235" t="s">
        <v>41</v>
      </c>
      <c r="O396" s="65"/>
      <c r="P396" s="200">
        <f>O396*H396</f>
        <v>0</v>
      </c>
      <c r="Q396" s="200">
        <v>1.9199999999999998E-2</v>
      </c>
      <c r="R396" s="200">
        <f>Q396*H396</f>
        <v>0.60825599999999991</v>
      </c>
      <c r="S396" s="200">
        <v>0</v>
      </c>
      <c r="T396" s="201">
        <f>S396*H396</f>
        <v>0</v>
      </c>
      <c r="AR396" s="202" t="s">
        <v>313</v>
      </c>
      <c r="AT396" s="202" t="s">
        <v>157</v>
      </c>
      <c r="AU396" s="202" t="s">
        <v>144</v>
      </c>
      <c r="AY396" s="16" t="s">
        <v>136</v>
      </c>
      <c r="BE396" s="203">
        <f>IF(N396="základní",J396,0)</f>
        <v>0</v>
      </c>
      <c r="BF396" s="203">
        <f>IF(N396="snížená",J396,0)</f>
        <v>0</v>
      </c>
      <c r="BG396" s="203">
        <f>IF(N396="zákl. přenesená",J396,0)</f>
        <v>0</v>
      </c>
      <c r="BH396" s="203">
        <f>IF(N396="sníž. přenesená",J396,0)</f>
        <v>0</v>
      </c>
      <c r="BI396" s="203">
        <f>IF(N396="nulová",J396,0)</f>
        <v>0</v>
      </c>
      <c r="BJ396" s="16" t="s">
        <v>144</v>
      </c>
      <c r="BK396" s="203">
        <f>ROUND(I396*H396,2)</f>
        <v>0</v>
      </c>
      <c r="BL396" s="16" t="s">
        <v>225</v>
      </c>
      <c r="BM396" s="202" t="s">
        <v>713</v>
      </c>
    </row>
    <row r="397" spans="2:65" s="13" customFormat="1" ht="11.25">
      <c r="B397" s="215"/>
      <c r="C397" s="216"/>
      <c r="D397" s="206" t="s">
        <v>146</v>
      </c>
      <c r="E397" s="217" t="s">
        <v>1</v>
      </c>
      <c r="F397" s="218" t="s">
        <v>714</v>
      </c>
      <c r="G397" s="216"/>
      <c r="H397" s="219">
        <v>28.8</v>
      </c>
      <c r="I397" s="220"/>
      <c r="J397" s="216"/>
      <c r="K397" s="216"/>
      <c r="L397" s="221"/>
      <c r="M397" s="222"/>
      <c r="N397" s="223"/>
      <c r="O397" s="223"/>
      <c r="P397" s="223"/>
      <c r="Q397" s="223"/>
      <c r="R397" s="223"/>
      <c r="S397" s="223"/>
      <c r="T397" s="224"/>
      <c r="AT397" s="225" t="s">
        <v>146</v>
      </c>
      <c r="AU397" s="225" t="s">
        <v>144</v>
      </c>
      <c r="AV397" s="13" t="s">
        <v>144</v>
      </c>
      <c r="AW397" s="13" t="s">
        <v>31</v>
      </c>
      <c r="AX397" s="13" t="s">
        <v>83</v>
      </c>
      <c r="AY397" s="225" t="s">
        <v>136</v>
      </c>
    </row>
    <row r="398" spans="2:65" s="13" customFormat="1" ht="11.25">
      <c r="B398" s="215"/>
      <c r="C398" s="216"/>
      <c r="D398" s="206" t="s">
        <v>146</v>
      </c>
      <c r="E398" s="216"/>
      <c r="F398" s="218" t="s">
        <v>715</v>
      </c>
      <c r="G398" s="216"/>
      <c r="H398" s="219">
        <v>31.68</v>
      </c>
      <c r="I398" s="220"/>
      <c r="J398" s="216"/>
      <c r="K398" s="216"/>
      <c r="L398" s="221"/>
      <c r="M398" s="222"/>
      <c r="N398" s="223"/>
      <c r="O398" s="223"/>
      <c r="P398" s="223"/>
      <c r="Q398" s="223"/>
      <c r="R398" s="223"/>
      <c r="S398" s="223"/>
      <c r="T398" s="224"/>
      <c r="AT398" s="225" t="s">
        <v>146</v>
      </c>
      <c r="AU398" s="225" t="s">
        <v>144</v>
      </c>
      <c r="AV398" s="13" t="s">
        <v>144</v>
      </c>
      <c r="AW398" s="13" t="s">
        <v>4</v>
      </c>
      <c r="AX398" s="13" t="s">
        <v>83</v>
      </c>
      <c r="AY398" s="225" t="s">
        <v>136</v>
      </c>
    </row>
    <row r="399" spans="2:65" s="1" customFormat="1" ht="24" customHeight="1">
      <c r="B399" s="33"/>
      <c r="C399" s="191" t="s">
        <v>716</v>
      </c>
      <c r="D399" s="191" t="s">
        <v>139</v>
      </c>
      <c r="E399" s="192" t="s">
        <v>717</v>
      </c>
      <c r="F399" s="193" t="s">
        <v>718</v>
      </c>
      <c r="G399" s="194" t="s">
        <v>153</v>
      </c>
      <c r="H399" s="195">
        <v>201.6</v>
      </c>
      <c r="I399" s="196"/>
      <c r="J399" s="197">
        <f>ROUND(I399*H399,2)</f>
        <v>0</v>
      </c>
      <c r="K399" s="193" t="s">
        <v>143</v>
      </c>
      <c r="L399" s="37"/>
      <c r="M399" s="198" t="s">
        <v>1</v>
      </c>
      <c r="N399" s="199" t="s">
        <v>41</v>
      </c>
      <c r="O399" s="65"/>
      <c r="P399" s="200">
        <f>O399*H399</f>
        <v>0</v>
      </c>
      <c r="Q399" s="200">
        <v>3.5000000000000001E-3</v>
      </c>
      <c r="R399" s="200">
        <f>Q399*H399</f>
        <v>0.7056</v>
      </c>
      <c r="S399" s="200">
        <v>0</v>
      </c>
      <c r="T399" s="201">
        <f>S399*H399</f>
        <v>0</v>
      </c>
      <c r="AR399" s="202" t="s">
        <v>225</v>
      </c>
      <c r="AT399" s="202" t="s">
        <v>139</v>
      </c>
      <c r="AU399" s="202" t="s">
        <v>144</v>
      </c>
      <c r="AY399" s="16" t="s">
        <v>136</v>
      </c>
      <c r="BE399" s="203">
        <f>IF(N399="základní",J399,0)</f>
        <v>0</v>
      </c>
      <c r="BF399" s="203">
        <f>IF(N399="snížená",J399,0)</f>
        <v>0</v>
      </c>
      <c r="BG399" s="203">
        <f>IF(N399="zákl. přenesená",J399,0)</f>
        <v>0</v>
      </c>
      <c r="BH399" s="203">
        <f>IF(N399="sníž. přenesená",J399,0)</f>
        <v>0</v>
      </c>
      <c r="BI399" s="203">
        <f>IF(N399="nulová",J399,0)</f>
        <v>0</v>
      </c>
      <c r="BJ399" s="16" t="s">
        <v>144</v>
      </c>
      <c r="BK399" s="203">
        <f>ROUND(I399*H399,2)</f>
        <v>0</v>
      </c>
      <c r="BL399" s="16" t="s">
        <v>225</v>
      </c>
      <c r="BM399" s="202" t="s">
        <v>719</v>
      </c>
    </row>
    <row r="400" spans="2:65" s="12" customFormat="1" ht="11.25">
      <c r="B400" s="204"/>
      <c r="C400" s="205"/>
      <c r="D400" s="206" t="s">
        <v>146</v>
      </c>
      <c r="E400" s="207" t="s">
        <v>1</v>
      </c>
      <c r="F400" s="208" t="s">
        <v>427</v>
      </c>
      <c r="G400" s="205"/>
      <c r="H400" s="207" t="s">
        <v>1</v>
      </c>
      <c r="I400" s="209"/>
      <c r="J400" s="205"/>
      <c r="K400" s="205"/>
      <c r="L400" s="210"/>
      <c r="M400" s="211"/>
      <c r="N400" s="212"/>
      <c r="O400" s="212"/>
      <c r="P400" s="212"/>
      <c r="Q400" s="212"/>
      <c r="R400" s="212"/>
      <c r="S400" s="212"/>
      <c r="T400" s="213"/>
      <c r="AT400" s="214" t="s">
        <v>146</v>
      </c>
      <c r="AU400" s="214" t="s">
        <v>144</v>
      </c>
      <c r="AV400" s="12" t="s">
        <v>83</v>
      </c>
      <c r="AW400" s="12" t="s">
        <v>31</v>
      </c>
      <c r="AX400" s="12" t="s">
        <v>75</v>
      </c>
      <c r="AY400" s="214" t="s">
        <v>136</v>
      </c>
    </row>
    <row r="401" spans="2:65" s="13" customFormat="1" ht="11.25">
      <c r="B401" s="215"/>
      <c r="C401" s="216"/>
      <c r="D401" s="206" t="s">
        <v>146</v>
      </c>
      <c r="E401" s="217" t="s">
        <v>1</v>
      </c>
      <c r="F401" s="218" t="s">
        <v>428</v>
      </c>
      <c r="G401" s="216"/>
      <c r="H401" s="219">
        <v>201.6</v>
      </c>
      <c r="I401" s="220"/>
      <c r="J401" s="216"/>
      <c r="K401" s="216"/>
      <c r="L401" s="221"/>
      <c r="M401" s="222"/>
      <c r="N401" s="223"/>
      <c r="O401" s="223"/>
      <c r="P401" s="223"/>
      <c r="Q401" s="223"/>
      <c r="R401" s="223"/>
      <c r="S401" s="223"/>
      <c r="T401" s="224"/>
      <c r="AT401" s="225" t="s">
        <v>146</v>
      </c>
      <c r="AU401" s="225" t="s">
        <v>144</v>
      </c>
      <c r="AV401" s="13" t="s">
        <v>144</v>
      </c>
      <c r="AW401" s="13" t="s">
        <v>31</v>
      </c>
      <c r="AX401" s="13" t="s">
        <v>83</v>
      </c>
      <c r="AY401" s="225" t="s">
        <v>136</v>
      </c>
    </row>
    <row r="402" spans="2:65" s="1" customFormat="1" ht="24" customHeight="1">
      <c r="B402" s="33"/>
      <c r="C402" s="226" t="s">
        <v>720</v>
      </c>
      <c r="D402" s="226" t="s">
        <v>157</v>
      </c>
      <c r="E402" s="227" t="s">
        <v>711</v>
      </c>
      <c r="F402" s="228" t="s">
        <v>712</v>
      </c>
      <c r="G402" s="229" t="s">
        <v>153</v>
      </c>
      <c r="H402" s="230">
        <v>221.76</v>
      </c>
      <c r="I402" s="231"/>
      <c r="J402" s="232">
        <f>ROUND(I402*H402,2)</f>
        <v>0</v>
      </c>
      <c r="K402" s="228" t="s">
        <v>1</v>
      </c>
      <c r="L402" s="233"/>
      <c r="M402" s="234" t="s">
        <v>1</v>
      </c>
      <c r="N402" s="235" t="s">
        <v>41</v>
      </c>
      <c r="O402" s="65"/>
      <c r="P402" s="200">
        <f>O402*H402</f>
        <v>0</v>
      </c>
      <c r="Q402" s="200">
        <v>1.9199999999999998E-2</v>
      </c>
      <c r="R402" s="200">
        <f>Q402*H402</f>
        <v>4.2577919999999994</v>
      </c>
      <c r="S402" s="200">
        <v>0</v>
      </c>
      <c r="T402" s="201">
        <f>S402*H402</f>
        <v>0</v>
      </c>
      <c r="AR402" s="202" t="s">
        <v>313</v>
      </c>
      <c r="AT402" s="202" t="s">
        <v>157</v>
      </c>
      <c r="AU402" s="202" t="s">
        <v>144</v>
      </c>
      <c r="AY402" s="16" t="s">
        <v>136</v>
      </c>
      <c r="BE402" s="203">
        <f>IF(N402="základní",J402,0)</f>
        <v>0</v>
      </c>
      <c r="BF402" s="203">
        <f>IF(N402="snížená",J402,0)</f>
        <v>0</v>
      </c>
      <c r="BG402" s="203">
        <f>IF(N402="zákl. přenesená",J402,0)</f>
        <v>0</v>
      </c>
      <c r="BH402" s="203">
        <f>IF(N402="sníž. přenesená",J402,0)</f>
        <v>0</v>
      </c>
      <c r="BI402" s="203">
        <f>IF(N402="nulová",J402,0)</f>
        <v>0</v>
      </c>
      <c r="BJ402" s="16" t="s">
        <v>144</v>
      </c>
      <c r="BK402" s="203">
        <f>ROUND(I402*H402,2)</f>
        <v>0</v>
      </c>
      <c r="BL402" s="16" t="s">
        <v>225</v>
      </c>
      <c r="BM402" s="202" t="s">
        <v>721</v>
      </c>
    </row>
    <row r="403" spans="2:65" s="13" customFormat="1" ht="11.25">
      <c r="B403" s="215"/>
      <c r="C403" s="216"/>
      <c r="D403" s="206" t="s">
        <v>146</v>
      </c>
      <c r="E403" s="217" t="s">
        <v>1</v>
      </c>
      <c r="F403" s="218" t="s">
        <v>722</v>
      </c>
      <c r="G403" s="216"/>
      <c r="H403" s="219">
        <v>201.6</v>
      </c>
      <c r="I403" s="220"/>
      <c r="J403" s="216"/>
      <c r="K403" s="216"/>
      <c r="L403" s="221"/>
      <c r="M403" s="222"/>
      <c r="N403" s="223"/>
      <c r="O403" s="223"/>
      <c r="P403" s="223"/>
      <c r="Q403" s="223"/>
      <c r="R403" s="223"/>
      <c r="S403" s="223"/>
      <c r="T403" s="224"/>
      <c r="AT403" s="225" t="s">
        <v>146</v>
      </c>
      <c r="AU403" s="225" t="s">
        <v>144</v>
      </c>
      <c r="AV403" s="13" t="s">
        <v>144</v>
      </c>
      <c r="AW403" s="13" t="s">
        <v>31</v>
      </c>
      <c r="AX403" s="13" t="s">
        <v>83</v>
      </c>
      <c r="AY403" s="225" t="s">
        <v>136</v>
      </c>
    </row>
    <row r="404" spans="2:65" s="13" customFormat="1" ht="11.25">
      <c r="B404" s="215"/>
      <c r="C404" s="216"/>
      <c r="D404" s="206" t="s">
        <v>146</v>
      </c>
      <c r="E404" s="216"/>
      <c r="F404" s="218" t="s">
        <v>723</v>
      </c>
      <c r="G404" s="216"/>
      <c r="H404" s="219">
        <v>221.76</v>
      </c>
      <c r="I404" s="220"/>
      <c r="J404" s="216"/>
      <c r="K404" s="216"/>
      <c r="L404" s="221"/>
      <c r="M404" s="222"/>
      <c r="N404" s="223"/>
      <c r="O404" s="223"/>
      <c r="P404" s="223"/>
      <c r="Q404" s="223"/>
      <c r="R404" s="223"/>
      <c r="S404" s="223"/>
      <c r="T404" s="224"/>
      <c r="AT404" s="225" t="s">
        <v>146</v>
      </c>
      <c r="AU404" s="225" t="s">
        <v>144</v>
      </c>
      <c r="AV404" s="13" t="s">
        <v>144</v>
      </c>
      <c r="AW404" s="13" t="s">
        <v>4</v>
      </c>
      <c r="AX404" s="13" t="s">
        <v>83</v>
      </c>
      <c r="AY404" s="225" t="s">
        <v>136</v>
      </c>
    </row>
    <row r="405" spans="2:65" s="1" customFormat="1" ht="24" customHeight="1">
      <c r="B405" s="33"/>
      <c r="C405" s="191" t="s">
        <v>724</v>
      </c>
      <c r="D405" s="191" t="s">
        <v>139</v>
      </c>
      <c r="E405" s="192" t="s">
        <v>725</v>
      </c>
      <c r="F405" s="193" t="s">
        <v>726</v>
      </c>
      <c r="G405" s="194" t="s">
        <v>153</v>
      </c>
      <c r="H405" s="195">
        <v>201.6</v>
      </c>
      <c r="I405" s="196"/>
      <c r="J405" s="197">
        <f>ROUND(I405*H405,2)</f>
        <v>0</v>
      </c>
      <c r="K405" s="193" t="s">
        <v>143</v>
      </c>
      <c r="L405" s="37"/>
      <c r="M405" s="198" t="s">
        <v>1</v>
      </c>
      <c r="N405" s="199" t="s">
        <v>41</v>
      </c>
      <c r="O405" s="65"/>
      <c r="P405" s="200">
        <f>O405*H405</f>
        <v>0</v>
      </c>
      <c r="Q405" s="200">
        <v>0</v>
      </c>
      <c r="R405" s="200">
        <f>Q405*H405</f>
        <v>0</v>
      </c>
      <c r="S405" s="200">
        <v>0</v>
      </c>
      <c r="T405" s="201">
        <f>S405*H405</f>
        <v>0</v>
      </c>
      <c r="AR405" s="202" t="s">
        <v>225</v>
      </c>
      <c r="AT405" s="202" t="s">
        <v>139</v>
      </c>
      <c r="AU405" s="202" t="s">
        <v>144</v>
      </c>
      <c r="AY405" s="16" t="s">
        <v>136</v>
      </c>
      <c r="BE405" s="203">
        <f>IF(N405="základní",J405,0)</f>
        <v>0</v>
      </c>
      <c r="BF405" s="203">
        <f>IF(N405="snížená",J405,0)</f>
        <v>0</v>
      </c>
      <c r="BG405" s="203">
        <f>IF(N405="zákl. přenesená",J405,0)</f>
        <v>0</v>
      </c>
      <c r="BH405" s="203">
        <f>IF(N405="sníž. přenesená",J405,0)</f>
        <v>0</v>
      </c>
      <c r="BI405" s="203">
        <f>IF(N405="nulová",J405,0)</f>
        <v>0</v>
      </c>
      <c r="BJ405" s="16" t="s">
        <v>144</v>
      </c>
      <c r="BK405" s="203">
        <f>ROUND(I405*H405,2)</f>
        <v>0</v>
      </c>
      <c r="BL405" s="16" t="s">
        <v>225</v>
      </c>
      <c r="BM405" s="202" t="s">
        <v>727</v>
      </c>
    </row>
    <row r="406" spans="2:65" s="1" customFormat="1" ht="16.5" customHeight="1">
      <c r="B406" s="33"/>
      <c r="C406" s="191" t="s">
        <v>728</v>
      </c>
      <c r="D406" s="191" t="s">
        <v>139</v>
      </c>
      <c r="E406" s="192" t="s">
        <v>729</v>
      </c>
      <c r="F406" s="193" t="s">
        <v>730</v>
      </c>
      <c r="G406" s="194" t="s">
        <v>153</v>
      </c>
      <c r="H406" s="195">
        <v>201.6</v>
      </c>
      <c r="I406" s="196"/>
      <c r="J406" s="197">
        <f>ROUND(I406*H406,2)</f>
        <v>0</v>
      </c>
      <c r="K406" s="193" t="s">
        <v>143</v>
      </c>
      <c r="L406" s="37"/>
      <c r="M406" s="198" t="s">
        <v>1</v>
      </c>
      <c r="N406" s="199" t="s">
        <v>41</v>
      </c>
      <c r="O406" s="65"/>
      <c r="P406" s="200">
        <f>O406*H406</f>
        <v>0</v>
      </c>
      <c r="Q406" s="200">
        <v>2.9999999999999997E-4</v>
      </c>
      <c r="R406" s="200">
        <f>Q406*H406</f>
        <v>6.0479999999999992E-2</v>
      </c>
      <c r="S406" s="200">
        <v>0</v>
      </c>
      <c r="T406" s="201">
        <f>S406*H406</f>
        <v>0</v>
      </c>
      <c r="AR406" s="202" t="s">
        <v>225</v>
      </c>
      <c r="AT406" s="202" t="s">
        <v>139</v>
      </c>
      <c r="AU406" s="202" t="s">
        <v>144</v>
      </c>
      <c r="AY406" s="16" t="s">
        <v>136</v>
      </c>
      <c r="BE406" s="203">
        <f>IF(N406="základní",J406,0)</f>
        <v>0</v>
      </c>
      <c r="BF406" s="203">
        <f>IF(N406="snížená",J406,0)</f>
        <v>0</v>
      </c>
      <c r="BG406" s="203">
        <f>IF(N406="zákl. přenesená",J406,0)</f>
        <v>0</v>
      </c>
      <c r="BH406" s="203">
        <f>IF(N406="sníž. přenesená",J406,0)</f>
        <v>0</v>
      </c>
      <c r="BI406" s="203">
        <f>IF(N406="nulová",J406,0)</f>
        <v>0</v>
      </c>
      <c r="BJ406" s="16" t="s">
        <v>144</v>
      </c>
      <c r="BK406" s="203">
        <f>ROUND(I406*H406,2)</f>
        <v>0</v>
      </c>
      <c r="BL406" s="16" t="s">
        <v>225</v>
      </c>
      <c r="BM406" s="202" t="s">
        <v>731</v>
      </c>
    </row>
    <row r="407" spans="2:65" s="1" customFormat="1" ht="16.5" customHeight="1">
      <c r="B407" s="33"/>
      <c r="C407" s="191" t="s">
        <v>732</v>
      </c>
      <c r="D407" s="191" t="s">
        <v>139</v>
      </c>
      <c r="E407" s="192" t="s">
        <v>733</v>
      </c>
      <c r="F407" s="193" t="s">
        <v>734</v>
      </c>
      <c r="G407" s="194" t="s">
        <v>177</v>
      </c>
      <c r="H407" s="195">
        <v>288</v>
      </c>
      <c r="I407" s="196"/>
      <c r="J407" s="197">
        <f>ROUND(I407*H407,2)</f>
        <v>0</v>
      </c>
      <c r="K407" s="193" t="s">
        <v>143</v>
      </c>
      <c r="L407" s="37"/>
      <c r="M407" s="198" t="s">
        <v>1</v>
      </c>
      <c r="N407" s="199" t="s">
        <v>41</v>
      </c>
      <c r="O407" s="65"/>
      <c r="P407" s="200">
        <f>O407*H407</f>
        <v>0</v>
      </c>
      <c r="Q407" s="200">
        <v>3.0000000000000001E-5</v>
      </c>
      <c r="R407" s="200">
        <f>Q407*H407</f>
        <v>8.6400000000000001E-3</v>
      </c>
      <c r="S407" s="200">
        <v>0</v>
      </c>
      <c r="T407" s="201">
        <f>S407*H407</f>
        <v>0</v>
      </c>
      <c r="AR407" s="202" t="s">
        <v>225</v>
      </c>
      <c r="AT407" s="202" t="s">
        <v>139</v>
      </c>
      <c r="AU407" s="202" t="s">
        <v>144</v>
      </c>
      <c r="AY407" s="16" t="s">
        <v>136</v>
      </c>
      <c r="BE407" s="203">
        <f>IF(N407="základní",J407,0)</f>
        <v>0</v>
      </c>
      <c r="BF407" s="203">
        <f>IF(N407="snížená",J407,0)</f>
        <v>0</v>
      </c>
      <c r="BG407" s="203">
        <f>IF(N407="zákl. přenesená",J407,0)</f>
        <v>0</v>
      </c>
      <c r="BH407" s="203">
        <f>IF(N407="sníž. přenesená",J407,0)</f>
        <v>0</v>
      </c>
      <c r="BI407" s="203">
        <f>IF(N407="nulová",J407,0)</f>
        <v>0</v>
      </c>
      <c r="BJ407" s="16" t="s">
        <v>144</v>
      </c>
      <c r="BK407" s="203">
        <f>ROUND(I407*H407,2)</f>
        <v>0</v>
      </c>
      <c r="BL407" s="16" t="s">
        <v>225</v>
      </c>
      <c r="BM407" s="202" t="s">
        <v>735</v>
      </c>
    </row>
    <row r="408" spans="2:65" s="13" customFormat="1" ht="11.25">
      <c r="B408" s="215"/>
      <c r="C408" s="216"/>
      <c r="D408" s="206" t="s">
        <v>146</v>
      </c>
      <c r="E408" s="217" t="s">
        <v>1</v>
      </c>
      <c r="F408" s="218" t="s">
        <v>438</v>
      </c>
      <c r="G408" s="216"/>
      <c r="H408" s="219">
        <v>288</v>
      </c>
      <c r="I408" s="220"/>
      <c r="J408" s="216"/>
      <c r="K408" s="216"/>
      <c r="L408" s="221"/>
      <c r="M408" s="222"/>
      <c r="N408" s="223"/>
      <c r="O408" s="223"/>
      <c r="P408" s="223"/>
      <c r="Q408" s="223"/>
      <c r="R408" s="223"/>
      <c r="S408" s="223"/>
      <c r="T408" s="224"/>
      <c r="AT408" s="225" t="s">
        <v>146</v>
      </c>
      <c r="AU408" s="225" t="s">
        <v>144</v>
      </c>
      <c r="AV408" s="13" t="s">
        <v>144</v>
      </c>
      <c r="AW408" s="13" t="s">
        <v>31</v>
      </c>
      <c r="AX408" s="13" t="s">
        <v>83</v>
      </c>
      <c r="AY408" s="225" t="s">
        <v>136</v>
      </c>
    </row>
    <row r="409" spans="2:65" s="1" customFormat="1" ht="16.5" customHeight="1">
      <c r="B409" s="33"/>
      <c r="C409" s="191" t="s">
        <v>736</v>
      </c>
      <c r="D409" s="191" t="s">
        <v>139</v>
      </c>
      <c r="E409" s="192" t="s">
        <v>737</v>
      </c>
      <c r="F409" s="193" t="s">
        <v>738</v>
      </c>
      <c r="G409" s="194" t="s">
        <v>142</v>
      </c>
      <c r="H409" s="195">
        <v>720</v>
      </c>
      <c r="I409" s="196"/>
      <c r="J409" s="197">
        <f>ROUND(I409*H409,2)</f>
        <v>0</v>
      </c>
      <c r="K409" s="193" t="s">
        <v>143</v>
      </c>
      <c r="L409" s="37"/>
      <c r="M409" s="198" t="s">
        <v>1</v>
      </c>
      <c r="N409" s="199" t="s">
        <v>41</v>
      </c>
      <c r="O409" s="65"/>
      <c r="P409" s="200">
        <f>O409*H409</f>
        <v>0</v>
      </c>
      <c r="Q409" s="200">
        <v>0</v>
      </c>
      <c r="R409" s="200">
        <f>Q409*H409</f>
        <v>0</v>
      </c>
      <c r="S409" s="200">
        <v>0</v>
      </c>
      <c r="T409" s="201">
        <f>S409*H409</f>
        <v>0</v>
      </c>
      <c r="AR409" s="202" t="s">
        <v>225</v>
      </c>
      <c r="AT409" s="202" t="s">
        <v>139</v>
      </c>
      <c r="AU409" s="202" t="s">
        <v>144</v>
      </c>
      <c r="AY409" s="16" t="s">
        <v>136</v>
      </c>
      <c r="BE409" s="203">
        <f>IF(N409="základní",J409,0)</f>
        <v>0</v>
      </c>
      <c r="BF409" s="203">
        <f>IF(N409="snížená",J409,0)</f>
        <v>0</v>
      </c>
      <c r="BG409" s="203">
        <f>IF(N409="zákl. přenesená",J409,0)</f>
        <v>0</v>
      </c>
      <c r="BH409" s="203">
        <f>IF(N409="sníž. přenesená",J409,0)</f>
        <v>0</v>
      </c>
      <c r="BI409" s="203">
        <f>IF(N409="nulová",J409,0)</f>
        <v>0</v>
      </c>
      <c r="BJ409" s="16" t="s">
        <v>144</v>
      </c>
      <c r="BK409" s="203">
        <f>ROUND(I409*H409,2)</f>
        <v>0</v>
      </c>
      <c r="BL409" s="16" t="s">
        <v>225</v>
      </c>
      <c r="BM409" s="202" t="s">
        <v>739</v>
      </c>
    </row>
    <row r="410" spans="2:65" s="12" customFormat="1" ht="11.25">
      <c r="B410" s="204"/>
      <c r="C410" s="205"/>
      <c r="D410" s="206" t="s">
        <v>146</v>
      </c>
      <c r="E410" s="207" t="s">
        <v>1</v>
      </c>
      <c r="F410" s="208" t="s">
        <v>740</v>
      </c>
      <c r="G410" s="205"/>
      <c r="H410" s="207" t="s">
        <v>1</v>
      </c>
      <c r="I410" s="209"/>
      <c r="J410" s="205"/>
      <c r="K410" s="205"/>
      <c r="L410" s="210"/>
      <c r="M410" s="211"/>
      <c r="N410" s="212"/>
      <c r="O410" s="212"/>
      <c r="P410" s="212"/>
      <c r="Q410" s="212"/>
      <c r="R410" s="212"/>
      <c r="S410" s="212"/>
      <c r="T410" s="213"/>
      <c r="AT410" s="214" t="s">
        <v>146</v>
      </c>
      <c r="AU410" s="214" t="s">
        <v>144</v>
      </c>
      <c r="AV410" s="12" t="s">
        <v>83</v>
      </c>
      <c r="AW410" s="12" t="s">
        <v>31</v>
      </c>
      <c r="AX410" s="12" t="s">
        <v>75</v>
      </c>
      <c r="AY410" s="214" t="s">
        <v>136</v>
      </c>
    </row>
    <row r="411" spans="2:65" s="13" customFormat="1" ht="11.25">
      <c r="B411" s="215"/>
      <c r="C411" s="216"/>
      <c r="D411" s="206" t="s">
        <v>146</v>
      </c>
      <c r="E411" s="217" t="s">
        <v>1</v>
      </c>
      <c r="F411" s="218" t="s">
        <v>741</v>
      </c>
      <c r="G411" s="216"/>
      <c r="H411" s="219">
        <v>720</v>
      </c>
      <c r="I411" s="220"/>
      <c r="J411" s="216"/>
      <c r="K411" s="216"/>
      <c r="L411" s="221"/>
      <c r="M411" s="222"/>
      <c r="N411" s="223"/>
      <c r="O411" s="223"/>
      <c r="P411" s="223"/>
      <c r="Q411" s="223"/>
      <c r="R411" s="223"/>
      <c r="S411" s="223"/>
      <c r="T411" s="224"/>
      <c r="AT411" s="225" t="s">
        <v>146</v>
      </c>
      <c r="AU411" s="225" t="s">
        <v>144</v>
      </c>
      <c r="AV411" s="13" t="s">
        <v>144</v>
      </c>
      <c r="AW411" s="13" t="s">
        <v>31</v>
      </c>
      <c r="AX411" s="13" t="s">
        <v>83</v>
      </c>
      <c r="AY411" s="225" t="s">
        <v>136</v>
      </c>
    </row>
    <row r="412" spans="2:65" s="1" customFormat="1" ht="16.5" customHeight="1">
      <c r="B412" s="33"/>
      <c r="C412" s="191" t="s">
        <v>742</v>
      </c>
      <c r="D412" s="191" t="s">
        <v>139</v>
      </c>
      <c r="E412" s="192" t="s">
        <v>743</v>
      </c>
      <c r="F412" s="193" t="s">
        <v>744</v>
      </c>
      <c r="G412" s="194" t="s">
        <v>153</v>
      </c>
      <c r="H412" s="195">
        <v>201.6</v>
      </c>
      <c r="I412" s="196"/>
      <c r="J412" s="197">
        <f>ROUND(I412*H412,2)</f>
        <v>0</v>
      </c>
      <c r="K412" s="193" t="s">
        <v>143</v>
      </c>
      <c r="L412" s="37"/>
      <c r="M412" s="198" t="s">
        <v>1</v>
      </c>
      <c r="N412" s="199" t="s">
        <v>41</v>
      </c>
      <c r="O412" s="65"/>
      <c r="P412" s="200">
        <f>O412*H412</f>
        <v>0</v>
      </c>
      <c r="Q412" s="200">
        <v>7.1500000000000001E-3</v>
      </c>
      <c r="R412" s="200">
        <f>Q412*H412</f>
        <v>1.4414400000000001</v>
      </c>
      <c r="S412" s="200">
        <v>0</v>
      </c>
      <c r="T412" s="201">
        <f>S412*H412</f>
        <v>0</v>
      </c>
      <c r="AR412" s="202" t="s">
        <v>225</v>
      </c>
      <c r="AT412" s="202" t="s">
        <v>139</v>
      </c>
      <c r="AU412" s="202" t="s">
        <v>144</v>
      </c>
      <c r="AY412" s="16" t="s">
        <v>136</v>
      </c>
      <c r="BE412" s="203">
        <f>IF(N412="základní",J412,0)</f>
        <v>0</v>
      </c>
      <c r="BF412" s="203">
        <f>IF(N412="snížená",J412,0)</f>
        <v>0</v>
      </c>
      <c r="BG412" s="203">
        <f>IF(N412="zákl. přenesená",J412,0)</f>
        <v>0</v>
      </c>
      <c r="BH412" s="203">
        <f>IF(N412="sníž. přenesená",J412,0)</f>
        <v>0</v>
      </c>
      <c r="BI412" s="203">
        <f>IF(N412="nulová",J412,0)</f>
        <v>0</v>
      </c>
      <c r="BJ412" s="16" t="s">
        <v>144</v>
      </c>
      <c r="BK412" s="203">
        <f>ROUND(I412*H412,2)</f>
        <v>0</v>
      </c>
      <c r="BL412" s="16" t="s">
        <v>225</v>
      </c>
      <c r="BM412" s="202" t="s">
        <v>745</v>
      </c>
    </row>
    <row r="413" spans="2:65" s="1" customFormat="1" ht="24" customHeight="1">
      <c r="B413" s="33"/>
      <c r="C413" s="191" t="s">
        <v>746</v>
      </c>
      <c r="D413" s="191" t="s">
        <v>139</v>
      </c>
      <c r="E413" s="192" t="s">
        <v>747</v>
      </c>
      <c r="F413" s="193" t="s">
        <v>748</v>
      </c>
      <c r="G413" s="194" t="s">
        <v>442</v>
      </c>
      <c r="H413" s="247"/>
      <c r="I413" s="196"/>
      <c r="J413" s="197">
        <f>ROUND(I413*H413,2)</f>
        <v>0</v>
      </c>
      <c r="K413" s="193" t="s">
        <v>143</v>
      </c>
      <c r="L413" s="37"/>
      <c r="M413" s="198" t="s">
        <v>1</v>
      </c>
      <c r="N413" s="199" t="s">
        <v>41</v>
      </c>
      <c r="O413" s="65"/>
      <c r="P413" s="200">
        <f>O413*H413</f>
        <v>0</v>
      </c>
      <c r="Q413" s="200">
        <v>0</v>
      </c>
      <c r="R413" s="200">
        <f>Q413*H413</f>
        <v>0</v>
      </c>
      <c r="S413" s="200">
        <v>0</v>
      </c>
      <c r="T413" s="201">
        <f>S413*H413</f>
        <v>0</v>
      </c>
      <c r="AR413" s="202" t="s">
        <v>225</v>
      </c>
      <c r="AT413" s="202" t="s">
        <v>139</v>
      </c>
      <c r="AU413" s="202" t="s">
        <v>144</v>
      </c>
      <c r="AY413" s="16" t="s">
        <v>136</v>
      </c>
      <c r="BE413" s="203">
        <f>IF(N413="základní",J413,0)</f>
        <v>0</v>
      </c>
      <c r="BF413" s="203">
        <f>IF(N413="snížená",J413,0)</f>
        <v>0</v>
      </c>
      <c r="BG413" s="203">
        <f>IF(N413="zákl. přenesená",J413,0)</f>
        <v>0</v>
      </c>
      <c r="BH413" s="203">
        <f>IF(N413="sníž. přenesená",J413,0)</f>
        <v>0</v>
      </c>
      <c r="BI413" s="203">
        <f>IF(N413="nulová",J413,0)</f>
        <v>0</v>
      </c>
      <c r="BJ413" s="16" t="s">
        <v>144</v>
      </c>
      <c r="BK413" s="203">
        <f>ROUND(I413*H413,2)</f>
        <v>0</v>
      </c>
      <c r="BL413" s="16" t="s">
        <v>225</v>
      </c>
      <c r="BM413" s="202" t="s">
        <v>749</v>
      </c>
    </row>
    <row r="414" spans="2:65" s="11" customFormat="1" ht="22.9" customHeight="1">
      <c r="B414" s="175"/>
      <c r="C414" s="176"/>
      <c r="D414" s="177" t="s">
        <v>74</v>
      </c>
      <c r="E414" s="189" t="s">
        <v>750</v>
      </c>
      <c r="F414" s="189" t="s">
        <v>751</v>
      </c>
      <c r="G414" s="176"/>
      <c r="H414" s="176"/>
      <c r="I414" s="179"/>
      <c r="J414" s="190">
        <f>BK414</f>
        <v>0</v>
      </c>
      <c r="K414" s="176"/>
      <c r="L414" s="181"/>
      <c r="M414" s="182"/>
      <c r="N414" s="183"/>
      <c r="O414" s="183"/>
      <c r="P414" s="184">
        <f>P415</f>
        <v>0</v>
      </c>
      <c r="Q414" s="183"/>
      <c r="R414" s="184">
        <f>R415</f>
        <v>1.2E-4</v>
      </c>
      <c r="S414" s="183"/>
      <c r="T414" s="185">
        <f>T415</f>
        <v>0</v>
      </c>
      <c r="AR414" s="186" t="s">
        <v>144</v>
      </c>
      <c r="AT414" s="187" t="s">
        <v>74</v>
      </c>
      <c r="AU414" s="187" t="s">
        <v>83</v>
      </c>
      <c r="AY414" s="186" t="s">
        <v>136</v>
      </c>
      <c r="BK414" s="188">
        <f>BK415</f>
        <v>0</v>
      </c>
    </row>
    <row r="415" spans="2:65" s="1" customFormat="1" ht="24" customHeight="1">
      <c r="B415" s="33"/>
      <c r="C415" s="191" t="s">
        <v>752</v>
      </c>
      <c r="D415" s="191" t="s">
        <v>139</v>
      </c>
      <c r="E415" s="192" t="s">
        <v>753</v>
      </c>
      <c r="F415" s="193" t="s">
        <v>754</v>
      </c>
      <c r="G415" s="194" t="s">
        <v>755</v>
      </c>
      <c r="H415" s="195">
        <v>1</v>
      </c>
      <c r="I415" s="196"/>
      <c r="J415" s="197">
        <f>ROUND(I415*H415,2)</f>
        <v>0</v>
      </c>
      <c r="K415" s="193" t="s">
        <v>1</v>
      </c>
      <c r="L415" s="37"/>
      <c r="M415" s="198" t="s">
        <v>1</v>
      </c>
      <c r="N415" s="199" t="s">
        <v>41</v>
      </c>
      <c r="O415" s="65"/>
      <c r="P415" s="200">
        <f>O415*H415</f>
        <v>0</v>
      </c>
      <c r="Q415" s="200">
        <v>1.2E-4</v>
      </c>
      <c r="R415" s="200">
        <f>Q415*H415</f>
        <v>1.2E-4</v>
      </c>
      <c r="S415" s="200">
        <v>0</v>
      </c>
      <c r="T415" s="201">
        <f>S415*H415</f>
        <v>0</v>
      </c>
      <c r="AR415" s="202" t="s">
        <v>225</v>
      </c>
      <c r="AT415" s="202" t="s">
        <v>139</v>
      </c>
      <c r="AU415" s="202" t="s">
        <v>144</v>
      </c>
      <c r="AY415" s="16" t="s">
        <v>136</v>
      </c>
      <c r="BE415" s="203">
        <f>IF(N415="základní",J415,0)</f>
        <v>0</v>
      </c>
      <c r="BF415" s="203">
        <f>IF(N415="snížená",J415,0)</f>
        <v>0</v>
      </c>
      <c r="BG415" s="203">
        <f>IF(N415="zákl. přenesená",J415,0)</f>
        <v>0</v>
      </c>
      <c r="BH415" s="203">
        <f>IF(N415="sníž. přenesená",J415,0)</f>
        <v>0</v>
      </c>
      <c r="BI415" s="203">
        <f>IF(N415="nulová",J415,0)</f>
        <v>0</v>
      </c>
      <c r="BJ415" s="16" t="s">
        <v>144</v>
      </c>
      <c r="BK415" s="203">
        <f>ROUND(I415*H415,2)</f>
        <v>0</v>
      </c>
      <c r="BL415" s="16" t="s">
        <v>225</v>
      </c>
      <c r="BM415" s="202" t="s">
        <v>756</v>
      </c>
    </row>
    <row r="416" spans="2:65" s="11" customFormat="1" ht="22.9" customHeight="1">
      <c r="B416" s="175"/>
      <c r="C416" s="176"/>
      <c r="D416" s="177" t="s">
        <v>74</v>
      </c>
      <c r="E416" s="189" t="s">
        <v>757</v>
      </c>
      <c r="F416" s="189" t="s">
        <v>758</v>
      </c>
      <c r="G416" s="176"/>
      <c r="H416" s="176"/>
      <c r="I416" s="179"/>
      <c r="J416" s="190">
        <f>BK416</f>
        <v>0</v>
      </c>
      <c r="K416" s="176"/>
      <c r="L416" s="181"/>
      <c r="M416" s="182"/>
      <c r="N416" s="183"/>
      <c r="O416" s="183"/>
      <c r="P416" s="184">
        <f>SUM(P417:P418)</f>
        <v>0</v>
      </c>
      <c r="Q416" s="183"/>
      <c r="R416" s="184">
        <f>SUM(R417:R418)</f>
        <v>3.6880343999999998</v>
      </c>
      <c r="S416" s="183"/>
      <c r="T416" s="185">
        <f>SUM(T417:T418)</f>
        <v>0</v>
      </c>
      <c r="AR416" s="186" t="s">
        <v>144</v>
      </c>
      <c r="AT416" s="187" t="s">
        <v>74</v>
      </c>
      <c r="AU416" s="187" t="s">
        <v>83</v>
      </c>
      <c r="AY416" s="186" t="s">
        <v>136</v>
      </c>
      <c r="BK416" s="188">
        <f>SUM(BK417:BK418)</f>
        <v>0</v>
      </c>
    </row>
    <row r="417" spans="2:65" s="1" customFormat="1" ht="16.5" customHeight="1">
      <c r="B417" s="33"/>
      <c r="C417" s="191" t="s">
        <v>759</v>
      </c>
      <c r="D417" s="191" t="s">
        <v>139</v>
      </c>
      <c r="E417" s="192" t="s">
        <v>760</v>
      </c>
      <c r="F417" s="193" t="s">
        <v>761</v>
      </c>
      <c r="G417" s="194" t="s">
        <v>153</v>
      </c>
      <c r="H417" s="195">
        <v>354.96</v>
      </c>
      <c r="I417" s="196"/>
      <c r="J417" s="197">
        <f>ROUND(I417*H417,2)</f>
        <v>0</v>
      </c>
      <c r="K417" s="193" t="s">
        <v>1</v>
      </c>
      <c r="L417" s="37"/>
      <c r="M417" s="198" t="s">
        <v>1</v>
      </c>
      <c r="N417" s="199" t="s">
        <v>41</v>
      </c>
      <c r="O417" s="65"/>
      <c r="P417" s="200">
        <f>O417*H417</f>
        <v>0</v>
      </c>
      <c r="Q417" s="200">
        <v>1.039E-2</v>
      </c>
      <c r="R417" s="200">
        <f>Q417*H417</f>
        <v>3.6880343999999998</v>
      </c>
      <c r="S417" s="200">
        <v>0</v>
      </c>
      <c r="T417" s="201">
        <f>S417*H417</f>
        <v>0</v>
      </c>
      <c r="AR417" s="202" t="s">
        <v>225</v>
      </c>
      <c r="AT417" s="202" t="s">
        <v>139</v>
      </c>
      <c r="AU417" s="202" t="s">
        <v>144</v>
      </c>
      <c r="AY417" s="16" t="s">
        <v>136</v>
      </c>
      <c r="BE417" s="203">
        <f>IF(N417="základní",J417,0)</f>
        <v>0</v>
      </c>
      <c r="BF417" s="203">
        <f>IF(N417="snížená",J417,0)</f>
        <v>0</v>
      </c>
      <c r="BG417" s="203">
        <f>IF(N417="zákl. přenesená",J417,0)</f>
        <v>0</v>
      </c>
      <c r="BH417" s="203">
        <f>IF(N417="sníž. přenesená",J417,0)</f>
        <v>0</v>
      </c>
      <c r="BI417" s="203">
        <f>IF(N417="nulová",J417,0)</f>
        <v>0</v>
      </c>
      <c r="BJ417" s="16" t="s">
        <v>144</v>
      </c>
      <c r="BK417" s="203">
        <f>ROUND(I417*H417,2)</f>
        <v>0</v>
      </c>
      <c r="BL417" s="16" t="s">
        <v>225</v>
      </c>
      <c r="BM417" s="202" t="s">
        <v>762</v>
      </c>
    </row>
    <row r="418" spans="2:65" s="13" customFormat="1" ht="11.25">
      <c r="B418" s="215"/>
      <c r="C418" s="216"/>
      <c r="D418" s="206" t="s">
        <v>146</v>
      </c>
      <c r="E418" s="217" t="s">
        <v>1</v>
      </c>
      <c r="F418" s="218" t="s">
        <v>763</v>
      </c>
      <c r="G418" s="216"/>
      <c r="H418" s="219">
        <v>354.96</v>
      </c>
      <c r="I418" s="220"/>
      <c r="J418" s="216"/>
      <c r="K418" s="216"/>
      <c r="L418" s="221"/>
      <c r="M418" s="222"/>
      <c r="N418" s="223"/>
      <c r="O418" s="223"/>
      <c r="P418" s="223"/>
      <c r="Q418" s="223"/>
      <c r="R418" s="223"/>
      <c r="S418" s="223"/>
      <c r="T418" s="224"/>
      <c r="AT418" s="225" t="s">
        <v>146</v>
      </c>
      <c r="AU418" s="225" t="s">
        <v>144</v>
      </c>
      <c r="AV418" s="13" t="s">
        <v>144</v>
      </c>
      <c r="AW418" s="13" t="s">
        <v>31</v>
      </c>
      <c r="AX418" s="13" t="s">
        <v>83</v>
      </c>
      <c r="AY418" s="225" t="s">
        <v>136</v>
      </c>
    </row>
    <row r="419" spans="2:65" s="11" customFormat="1" ht="25.9" customHeight="1">
      <c r="B419" s="175"/>
      <c r="C419" s="176"/>
      <c r="D419" s="177" t="s">
        <v>74</v>
      </c>
      <c r="E419" s="178" t="s">
        <v>764</v>
      </c>
      <c r="F419" s="178" t="s">
        <v>765</v>
      </c>
      <c r="G419" s="176"/>
      <c r="H419" s="176"/>
      <c r="I419" s="179"/>
      <c r="J419" s="180">
        <f>BK419</f>
        <v>0</v>
      </c>
      <c r="K419" s="176"/>
      <c r="L419" s="181"/>
      <c r="M419" s="182"/>
      <c r="N419" s="183"/>
      <c r="O419" s="183"/>
      <c r="P419" s="184">
        <f>P420</f>
        <v>0</v>
      </c>
      <c r="Q419" s="183"/>
      <c r="R419" s="184">
        <f>R420</f>
        <v>0</v>
      </c>
      <c r="S419" s="183"/>
      <c r="T419" s="185">
        <f>T420</f>
        <v>0</v>
      </c>
      <c r="AR419" s="186" t="s">
        <v>137</v>
      </c>
      <c r="AT419" s="187" t="s">
        <v>74</v>
      </c>
      <c r="AU419" s="187" t="s">
        <v>75</v>
      </c>
      <c r="AY419" s="186" t="s">
        <v>136</v>
      </c>
      <c r="BK419" s="188">
        <f>BK420</f>
        <v>0</v>
      </c>
    </row>
    <row r="420" spans="2:65" s="1" customFormat="1" ht="36" customHeight="1">
      <c r="B420" s="33"/>
      <c r="C420" s="191" t="s">
        <v>766</v>
      </c>
      <c r="D420" s="191" t="s">
        <v>139</v>
      </c>
      <c r="E420" s="192" t="s">
        <v>767</v>
      </c>
      <c r="F420" s="193" t="s">
        <v>768</v>
      </c>
      <c r="G420" s="194" t="s">
        <v>570</v>
      </c>
      <c r="H420" s="195">
        <v>1</v>
      </c>
      <c r="I420" s="196"/>
      <c r="J420" s="197">
        <f>ROUND(I420*H420,2)</f>
        <v>0</v>
      </c>
      <c r="K420" s="193" t="s">
        <v>1</v>
      </c>
      <c r="L420" s="37"/>
      <c r="M420" s="198" t="s">
        <v>1</v>
      </c>
      <c r="N420" s="199" t="s">
        <v>41</v>
      </c>
      <c r="O420" s="65"/>
      <c r="P420" s="200">
        <f>O420*H420</f>
        <v>0</v>
      </c>
      <c r="Q420" s="200">
        <v>0</v>
      </c>
      <c r="R420" s="200">
        <f>Q420*H420</f>
        <v>0</v>
      </c>
      <c r="S420" s="200">
        <v>0</v>
      </c>
      <c r="T420" s="201">
        <f>S420*H420</f>
        <v>0</v>
      </c>
      <c r="AR420" s="202" t="s">
        <v>769</v>
      </c>
      <c r="AT420" s="202" t="s">
        <v>139</v>
      </c>
      <c r="AU420" s="202" t="s">
        <v>83</v>
      </c>
      <c r="AY420" s="16" t="s">
        <v>136</v>
      </c>
      <c r="BE420" s="203">
        <f>IF(N420="základní",J420,0)</f>
        <v>0</v>
      </c>
      <c r="BF420" s="203">
        <f>IF(N420="snížená",J420,0)</f>
        <v>0</v>
      </c>
      <c r="BG420" s="203">
        <f>IF(N420="zákl. přenesená",J420,0)</f>
        <v>0</v>
      </c>
      <c r="BH420" s="203">
        <f>IF(N420="sníž. přenesená",J420,0)</f>
        <v>0</v>
      </c>
      <c r="BI420" s="203">
        <f>IF(N420="nulová",J420,0)</f>
        <v>0</v>
      </c>
      <c r="BJ420" s="16" t="s">
        <v>144</v>
      </c>
      <c r="BK420" s="203">
        <f>ROUND(I420*H420,2)</f>
        <v>0</v>
      </c>
      <c r="BL420" s="16" t="s">
        <v>769</v>
      </c>
      <c r="BM420" s="202" t="s">
        <v>770</v>
      </c>
    </row>
    <row r="421" spans="2:65" s="11" customFormat="1" ht="25.9" customHeight="1">
      <c r="B421" s="175"/>
      <c r="C421" s="176"/>
      <c r="D421" s="177" t="s">
        <v>74</v>
      </c>
      <c r="E421" s="178" t="s">
        <v>771</v>
      </c>
      <c r="F421" s="178" t="s">
        <v>772</v>
      </c>
      <c r="G421" s="176"/>
      <c r="H421" s="176"/>
      <c r="I421" s="179"/>
      <c r="J421" s="180">
        <f>BK421</f>
        <v>0</v>
      </c>
      <c r="K421" s="176"/>
      <c r="L421" s="181"/>
      <c r="M421" s="182"/>
      <c r="N421" s="183"/>
      <c r="O421" s="183"/>
      <c r="P421" s="184">
        <f>P422+P431+P435</f>
        <v>0</v>
      </c>
      <c r="Q421" s="183"/>
      <c r="R421" s="184">
        <f>R422+R431+R435</f>
        <v>0</v>
      </c>
      <c r="S421" s="183"/>
      <c r="T421" s="185">
        <f>T422+T431+T435</f>
        <v>0</v>
      </c>
      <c r="AR421" s="186" t="s">
        <v>167</v>
      </c>
      <c r="AT421" s="187" t="s">
        <v>74</v>
      </c>
      <c r="AU421" s="187" t="s">
        <v>75</v>
      </c>
      <c r="AY421" s="186" t="s">
        <v>136</v>
      </c>
      <c r="BK421" s="188">
        <f>BK422+BK431+BK435</f>
        <v>0</v>
      </c>
    </row>
    <row r="422" spans="2:65" s="11" customFormat="1" ht="22.9" customHeight="1">
      <c r="B422" s="175"/>
      <c r="C422" s="176"/>
      <c r="D422" s="177" t="s">
        <v>74</v>
      </c>
      <c r="E422" s="189" t="s">
        <v>773</v>
      </c>
      <c r="F422" s="189" t="s">
        <v>774</v>
      </c>
      <c r="G422" s="176"/>
      <c r="H422" s="176"/>
      <c r="I422" s="179"/>
      <c r="J422" s="190">
        <f>BK422</f>
        <v>0</v>
      </c>
      <c r="K422" s="176"/>
      <c r="L422" s="181"/>
      <c r="M422" s="182"/>
      <c r="N422" s="183"/>
      <c r="O422" s="183"/>
      <c r="P422" s="184">
        <f>SUM(P423:P430)</f>
        <v>0</v>
      </c>
      <c r="Q422" s="183"/>
      <c r="R422" s="184">
        <f>SUM(R423:R430)</f>
        <v>0</v>
      </c>
      <c r="S422" s="183"/>
      <c r="T422" s="185">
        <f>SUM(T423:T430)</f>
        <v>0</v>
      </c>
      <c r="AR422" s="186" t="s">
        <v>167</v>
      </c>
      <c r="AT422" s="187" t="s">
        <v>74</v>
      </c>
      <c r="AU422" s="187" t="s">
        <v>83</v>
      </c>
      <c r="AY422" s="186" t="s">
        <v>136</v>
      </c>
      <c r="BK422" s="188">
        <f>SUM(BK423:BK430)</f>
        <v>0</v>
      </c>
    </row>
    <row r="423" spans="2:65" s="1" customFormat="1" ht="24" customHeight="1">
      <c r="B423" s="33"/>
      <c r="C423" s="191" t="s">
        <v>775</v>
      </c>
      <c r="D423" s="191" t="s">
        <v>139</v>
      </c>
      <c r="E423" s="192" t="s">
        <v>776</v>
      </c>
      <c r="F423" s="193" t="s">
        <v>777</v>
      </c>
      <c r="G423" s="194" t="s">
        <v>755</v>
      </c>
      <c r="H423" s="195">
        <v>1</v>
      </c>
      <c r="I423" s="196"/>
      <c r="J423" s="197">
        <f t="shared" ref="J423:J430" si="0">ROUND(I423*H423,2)</f>
        <v>0</v>
      </c>
      <c r="K423" s="193" t="s">
        <v>143</v>
      </c>
      <c r="L423" s="37"/>
      <c r="M423" s="198" t="s">
        <v>1</v>
      </c>
      <c r="N423" s="199" t="s">
        <v>41</v>
      </c>
      <c r="O423" s="65"/>
      <c r="P423" s="200">
        <f t="shared" ref="P423:P430" si="1">O423*H423</f>
        <v>0</v>
      </c>
      <c r="Q423" s="200">
        <v>0</v>
      </c>
      <c r="R423" s="200">
        <f t="shared" ref="R423:R430" si="2">Q423*H423</f>
        <v>0</v>
      </c>
      <c r="S423" s="200">
        <v>0</v>
      </c>
      <c r="T423" s="201">
        <f t="shared" ref="T423:T430" si="3">S423*H423</f>
        <v>0</v>
      </c>
      <c r="AR423" s="202" t="s">
        <v>778</v>
      </c>
      <c r="AT423" s="202" t="s">
        <v>139</v>
      </c>
      <c r="AU423" s="202" t="s">
        <v>144</v>
      </c>
      <c r="AY423" s="16" t="s">
        <v>136</v>
      </c>
      <c r="BE423" s="203">
        <f t="shared" ref="BE423:BE430" si="4">IF(N423="základní",J423,0)</f>
        <v>0</v>
      </c>
      <c r="BF423" s="203">
        <f t="shared" ref="BF423:BF430" si="5">IF(N423="snížená",J423,0)</f>
        <v>0</v>
      </c>
      <c r="BG423" s="203">
        <f t="shared" ref="BG423:BG430" si="6">IF(N423="zákl. přenesená",J423,0)</f>
        <v>0</v>
      </c>
      <c r="BH423" s="203">
        <f t="shared" ref="BH423:BH430" si="7">IF(N423="sníž. přenesená",J423,0)</f>
        <v>0</v>
      </c>
      <c r="BI423" s="203">
        <f t="shared" ref="BI423:BI430" si="8">IF(N423="nulová",J423,0)</f>
        <v>0</v>
      </c>
      <c r="BJ423" s="16" t="s">
        <v>144</v>
      </c>
      <c r="BK423" s="203">
        <f t="shared" ref="BK423:BK430" si="9">ROUND(I423*H423,2)</f>
        <v>0</v>
      </c>
      <c r="BL423" s="16" t="s">
        <v>778</v>
      </c>
      <c r="BM423" s="202" t="s">
        <v>779</v>
      </c>
    </row>
    <row r="424" spans="2:65" s="1" customFormat="1" ht="36" customHeight="1">
      <c r="B424" s="33"/>
      <c r="C424" s="191" t="s">
        <v>780</v>
      </c>
      <c r="D424" s="191" t="s">
        <v>139</v>
      </c>
      <c r="E424" s="192" t="s">
        <v>781</v>
      </c>
      <c r="F424" s="193" t="s">
        <v>782</v>
      </c>
      <c r="G424" s="194" t="s">
        <v>755</v>
      </c>
      <c r="H424" s="195">
        <v>1</v>
      </c>
      <c r="I424" s="196"/>
      <c r="J424" s="197">
        <f t="shared" si="0"/>
        <v>0</v>
      </c>
      <c r="K424" s="193" t="s">
        <v>143</v>
      </c>
      <c r="L424" s="37"/>
      <c r="M424" s="198" t="s">
        <v>1</v>
      </c>
      <c r="N424" s="199" t="s">
        <v>41</v>
      </c>
      <c r="O424" s="65"/>
      <c r="P424" s="200">
        <f t="shared" si="1"/>
        <v>0</v>
      </c>
      <c r="Q424" s="200">
        <v>0</v>
      </c>
      <c r="R424" s="200">
        <f t="shared" si="2"/>
        <v>0</v>
      </c>
      <c r="S424" s="200">
        <v>0</v>
      </c>
      <c r="T424" s="201">
        <f t="shared" si="3"/>
        <v>0</v>
      </c>
      <c r="AR424" s="202" t="s">
        <v>778</v>
      </c>
      <c r="AT424" s="202" t="s">
        <v>139</v>
      </c>
      <c r="AU424" s="202" t="s">
        <v>144</v>
      </c>
      <c r="AY424" s="16" t="s">
        <v>136</v>
      </c>
      <c r="BE424" s="203">
        <f t="shared" si="4"/>
        <v>0</v>
      </c>
      <c r="BF424" s="203">
        <f t="shared" si="5"/>
        <v>0</v>
      </c>
      <c r="BG424" s="203">
        <f t="shared" si="6"/>
        <v>0</v>
      </c>
      <c r="BH424" s="203">
        <f t="shared" si="7"/>
        <v>0</v>
      </c>
      <c r="BI424" s="203">
        <f t="shared" si="8"/>
        <v>0</v>
      </c>
      <c r="BJ424" s="16" t="s">
        <v>144</v>
      </c>
      <c r="BK424" s="203">
        <f t="shared" si="9"/>
        <v>0</v>
      </c>
      <c r="BL424" s="16" t="s">
        <v>778</v>
      </c>
      <c r="BM424" s="202" t="s">
        <v>783</v>
      </c>
    </row>
    <row r="425" spans="2:65" s="1" customFormat="1" ht="24" customHeight="1">
      <c r="B425" s="33"/>
      <c r="C425" s="191" t="s">
        <v>784</v>
      </c>
      <c r="D425" s="191" t="s">
        <v>139</v>
      </c>
      <c r="E425" s="192" t="s">
        <v>785</v>
      </c>
      <c r="F425" s="193" t="s">
        <v>786</v>
      </c>
      <c r="G425" s="194" t="s">
        <v>755</v>
      </c>
      <c r="H425" s="195">
        <v>1</v>
      </c>
      <c r="I425" s="196"/>
      <c r="J425" s="197">
        <f t="shared" si="0"/>
        <v>0</v>
      </c>
      <c r="K425" s="193" t="s">
        <v>143</v>
      </c>
      <c r="L425" s="37"/>
      <c r="M425" s="198" t="s">
        <v>1</v>
      </c>
      <c r="N425" s="199" t="s">
        <v>41</v>
      </c>
      <c r="O425" s="65"/>
      <c r="P425" s="200">
        <f t="shared" si="1"/>
        <v>0</v>
      </c>
      <c r="Q425" s="200">
        <v>0</v>
      </c>
      <c r="R425" s="200">
        <f t="shared" si="2"/>
        <v>0</v>
      </c>
      <c r="S425" s="200">
        <v>0</v>
      </c>
      <c r="T425" s="201">
        <f t="shared" si="3"/>
        <v>0</v>
      </c>
      <c r="AR425" s="202" t="s">
        <v>778</v>
      </c>
      <c r="AT425" s="202" t="s">
        <v>139</v>
      </c>
      <c r="AU425" s="202" t="s">
        <v>144</v>
      </c>
      <c r="AY425" s="16" t="s">
        <v>136</v>
      </c>
      <c r="BE425" s="203">
        <f t="shared" si="4"/>
        <v>0</v>
      </c>
      <c r="BF425" s="203">
        <f t="shared" si="5"/>
        <v>0</v>
      </c>
      <c r="BG425" s="203">
        <f t="shared" si="6"/>
        <v>0</v>
      </c>
      <c r="BH425" s="203">
        <f t="shared" si="7"/>
        <v>0</v>
      </c>
      <c r="BI425" s="203">
        <f t="shared" si="8"/>
        <v>0</v>
      </c>
      <c r="BJ425" s="16" t="s">
        <v>144</v>
      </c>
      <c r="BK425" s="203">
        <f t="shared" si="9"/>
        <v>0</v>
      </c>
      <c r="BL425" s="16" t="s">
        <v>778</v>
      </c>
      <c r="BM425" s="202" t="s">
        <v>787</v>
      </c>
    </row>
    <row r="426" spans="2:65" s="1" customFormat="1" ht="24" customHeight="1">
      <c r="B426" s="33"/>
      <c r="C426" s="191" t="s">
        <v>788</v>
      </c>
      <c r="D426" s="191" t="s">
        <v>139</v>
      </c>
      <c r="E426" s="192" t="s">
        <v>789</v>
      </c>
      <c r="F426" s="193" t="s">
        <v>790</v>
      </c>
      <c r="G426" s="194" t="s">
        <v>755</v>
      </c>
      <c r="H426" s="195">
        <v>1</v>
      </c>
      <c r="I426" s="196"/>
      <c r="J426" s="197">
        <f t="shared" si="0"/>
        <v>0</v>
      </c>
      <c r="K426" s="193" t="s">
        <v>143</v>
      </c>
      <c r="L426" s="37"/>
      <c r="M426" s="198" t="s">
        <v>1</v>
      </c>
      <c r="N426" s="199" t="s">
        <v>41</v>
      </c>
      <c r="O426" s="65"/>
      <c r="P426" s="200">
        <f t="shared" si="1"/>
        <v>0</v>
      </c>
      <c r="Q426" s="200">
        <v>0</v>
      </c>
      <c r="R426" s="200">
        <f t="shared" si="2"/>
        <v>0</v>
      </c>
      <c r="S426" s="200">
        <v>0</v>
      </c>
      <c r="T426" s="201">
        <f t="shared" si="3"/>
        <v>0</v>
      </c>
      <c r="AR426" s="202" t="s">
        <v>778</v>
      </c>
      <c r="AT426" s="202" t="s">
        <v>139</v>
      </c>
      <c r="AU426" s="202" t="s">
        <v>144</v>
      </c>
      <c r="AY426" s="16" t="s">
        <v>136</v>
      </c>
      <c r="BE426" s="203">
        <f t="shared" si="4"/>
        <v>0</v>
      </c>
      <c r="BF426" s="203">
        <f t="shared" si="5"/>
        <v>0</v>
      </c>
      <c r="BG426" s="203">
        <f t="shared" si="6"/>
        <v>0</v>
      </c>
      <c r="BH426" s="203">
        <f t="shared" si="7"/>
        <v>0</v>
      </c>
      <c r="BI426" s="203">
        <f t="shared" si="8"/>
        <v>0</v>
      </c>
      <c r="BJ426" s="16" t="s">
        <v>144</v>
      </c>
      <c r="BK426" s="203">
        <f t="shared" si="9"/>
        <v>0</v>
      </c>
      <c r="BL426" s="16" t="s">
        <v>778</v>
      </c>
      <c r="BM426" s="202" t="s">
        <v>791</v>
      </c>
    </row>
    <row r="427" spans="2:65" s="1" customFormat="1" ht="16.5" customHeight="1">
      <c r="B427" s="33"/>
      <c r="C427" s="191" t="s">
        <v>792</v>
      </c>
      <c r="D427" s="191" t="s">
        <v>139</v>
      </c>
      <c r="E427" s="192" t="s">
        <v>793</v>
      </c>
      <c r="F427" s="193" t="s">
        <v>794</v>
      </c>
      <c r="G427" s="194" t="s">
        <v>755</v>
      </c>
      <c r="H427" s="195">
        <v>1</v>
      </c>
      <c r="I427" s="196"/>
      <c r="J427" s="197">
        <f t="shared" si="0"/>
        <v>0</v>
      </c>
      <c r="K427" s="193" t="s">
        <v>143</v>
      </c>
      <c r="L427" s="37"/>
      <c r="M427" s="198" t="s">
        <v>1</v>
      </c>
      <c r="N427" s="199" t="s">
        <v>41</v>
      </c>
      <c r="O427" s="65"/>
      <c r="P427" s="200">
        <f t="shared" si="1"/>
        <v>0</v>
      </c>
      <c r="Q427" s="200">
        <v>0</v>
      </c>
      <c r="R427" s="200">
        <f t="shared" si="2"/>
        <v>0</v>
      </c>
      <c r="S427" s="200">
        <v>0</v>
      </c>
      <c r="T427" s="201">
        <f t="shared" si="3"/>
        <v>0</v>
      </c>
      <c r="AR427" s="202" t="s">
        <v>778</v>
      </c>
      <c r="AT427" s="202" t="s">
        <v>139</v>
      </c>
      <c r="AU427" s="202" t="s">
        <v>144</v>
      </c>
      <c r="AY427" s="16" t="s">
        <v>136</v>
      </c>
      <c r="BE427" s="203">
        <f t="shared" si="4"/>
        <v>0</v>
      </c>
      <c r="BF427" s="203">
        <f t="shared" si="5"/>
        <v>0</v>
      </c>
      <c r="BG427" s="203">
        <f t="shared" si="6"/>
        <v>0</v>
      </c>
      <c r="BH427" s="203">
        <f t="shared" si="7"/>
        <v>0</v>
      </c>
      <c r="BI427" s="203">
        <f t="shared" si="8"/>
        <v>0</v>
      </c>
      <c r="BJ427" s="16" t="s">
        <v>144</v>
      </c>
      <c r="BK427" s="203">
        <f t="shared" si="9"/>
        <v>0</v>
      </c>
      <c r="BL427" s="16" t="s">
        <v>778</v>
      </c>
      <c r="BM427" s="202" t="s">
        <v>795</v>
      </c>
    </row>
    <row r="428" spans="2:65" s="1" customFormat="1" ht="24" customHeight="1">
      <c r="B428" s="33"/>
      <c r="C428" s="191" t="s">
        <v>796</v>
      </c>
      <c r="D428" s="191" t="s">
        <v>139</v>
      </c>
      <c r="E428" s="192" t="s">
        <v>797</v>
      </c>
      <c r="F428" s="193" t="s">
        <v>798</v>
      </c>
      <c r="G428" s="194" t="s">
        <v>755</v>
      </c>
      <c r="H428" s="195">
        <v>1</v>
      </c>
      <c r="I428" s="196"/>
      <c r="J428" s="197">
        <f t="shared" si="0"/>
        <v>0</v>
      </c>
      <c r="K428" s="193" t="s">
        <v>143</v>
      </c>
      <c r="L428" s="37"/>
      <c r="M428" s="198" t="s">
        <v>1</v>
      </c>
      <c r="N428" s="199" t="s">
        <v>41</v>
      </c>
      <c r="O428" s="65"/>
      <c r="P428" s="200">
        <f t="shared" si="1"/>
        <v>0</v>
      </c>
      <c r="Q428" s="200">
        <v>0</v>
      </c>
      <c r="R428" s="200">
        <f t="shared" si="2"/>
        <v>0</v>
      </c>
      <c r="S428" s="200">
        <v>0</v>
      </c>
      <c r="T428" s="201">
        <f t="shared" si="3"/>
        <v>0</v>
      </c>
      <c r="AR428" s="202" t="s">
        <v>778</v>
      </c>
      <c r="AT428" s="202" t="s">
        <v>139</v>
      </c>
      <c r="AU428" s="202" t="s">
        <v>144</v>
      </c>
      <c r="AY428" s="16" t="s">
        <v>136</v>
      </c>
      <c r="BE428" s="203">
        <f t="shared" si="4"/>
        <v>0</v>
      </c>
      <c r="BF428" s="203">
        <f t="shared" si="5"/>
        <v>0</v>
      </c>
      <c r="BG428" s="203">
        <f t="shared" si="6"/>
        <v>0</v>
      </c>
      <c r="BH428" s="203">
        <f t="shared" si="7"/>
        <v>0</v>
      </c>
      <c r="BI428" s="203">
        <f t="shared" si="8"/>
        <v>0</v>
      </c>
      <c r="BJ428" s="16" t="s">
        <v>144</v>
      </c>
      <c r="BK428" s="203">
        <f t="shared" si="9"/>
        <v>0</v>
      </c>
      <c r="BL428" s="16" t="s">
        <v>778</v>
      </c>
      <c r="BM428" s="202" t="s">
        <v>799</v>
      </c>
    </row>
    <row r="429" spans="2:65" s="1" customFormat="1" ht="16.5" customHeight="1">
      <c r="B429" s="33"/>
      <c r="C429" s="191" t="s">
        <v>800</v>
      </c>
      <c r="D429" s="191" t="s">
        <v>139</v>
      </c>
      <c r="E429" s="192" t="s">
        <v>801</v>
      </c>
      <c r="F429" s="193" t="s">
        <v>802</v>
      </c>
      <c r="G429" s="194" t="s">
        <v>755</v>
      </c>
      <c r="H429" s="195">
        <v>1</v>
      </c>
      <c r="I429" s="196"/>
      <c r="J429" s="197">
        <f t="shared" si="0"/>
        <v>0</v>
      </c>
      <c r="K429" s="193" t="s">
        <v>143</v>
      </c>
      <c r="L429" s="37"/>
      <c r="M429" s="198" t="s">
        <v>1</v>
      </c>
      <c r="N429" s="199" t="s">
        <v>41</v>
      </c>
      <c r="O429" s="65"/>
      <c r="P429" s="200">
        <f t="shared" si="1"/>
        <v>0</v>
      </c>
      <c r="Q429" s="200">
        <v>0</v>
      </c>
      <c r="R429" s="200">
        <f t="shared" si="2"/>
        <v>0</v>
      </c>
      <c r="S429" s="200">
        <v>0</v>
      </c>
      <c r="T429" s="201">
        <f t="shared" si="3"/>
        <v>0</v>
      </c>
      <c r="AR429" s="202" t="s">
        <v>778</v>
      </c>
      <c r="AT429" s="202" t="s">
        <v>139</v>
      </c>
      <c r="AU429" s="202" t="s">
        <v>144</v>
      </c>
      <c r="AY429" s="16" t="s">
        <v>136</v>
      </c>
      <c r="BE429" s="203">
        <f t="shared" si="4"/>
        <v>0</v>
      </c>
      <c r="BF429" s="203">
        <f t="shared" si="5"/>
        <v>0</v>
      </c>
      <c r="BG429" s="203">
        <f t="shared" si="6"/>
        <v>0</v>
      </c>
      <c r="BH429" s="203">
        <f t="shared" si="7"/>
        <v>0</v>
      </c>
      <c r="BI429" s="203">
        <f t="shared" si="8"/>
        <v>0</v>
      </c>
      <c r="BJ429" s="16" t="s">
        <v>144</v>
      </c>
      <c r="BK429" s="203">
        <f t="shared" si="9"/>
        <v>0</v>
      </c>
      <c r="BL429" s="16" t="s">
        <v>778</v>
      </c>
      <c r="BM429" s="202" t="s">
        <v>803</v>
      </c>
    </row>
    <row r="430" spans="2:65" s="1" customFormat="1" ht="24" customHeight="1">
      <c r="B430" s="33"/>
      <c r="C430" s="191" t="s">
        <v>804</v>
      </c>
      <c r="D430" s="191" t="s">
        <v>139</v>
      </c>
      <c r="E430" s="192" t="s">
        <v>805</v>
      </c>
      <c r="F430" s="193" t="s">
        <v>806</v>
      </c>
      <c r="G430" s="194" t="s">
        <v>755</v>
      </c>
      <c r="H430" s="195">
        <v>1</v>
      </c>
      <c r="I430" s="196"/>
      <c r="J430" s="197">
        <f t="shared" si="0"/>
        <v>0</v>
      </c>
      <c r="K430" s="193" t="s">
        <v>143</v>
      </c>
      <c r="L430" s="37"/>
      <c r="M430" s="198" t="s">
        <v>1</v>
      </c>
      <c r="N430" s="199" t="s">
        <v>41</v>
      </c>
      <c r="O430" s="65"/>
      <c r="P430" s="200">
        <f t="shared" si="1"/>
        <v>0</v>
      </c>
      <c r="Q430" s="200">
        <v>0</v>
      </c>
      <c r="R430" s="200">
        <f t="shared" si="2"/>
        <v>0</v>
      </c>
      <c r="S430" s="200">
        <v>0</v>
      </c>
      <c r="T430" s="201">
        <f t="shared" si="3"/>
        <v>0</v>
      </c>
      <c r="AR430" s="202" t="s">
        <v>778</v>
      </c>
      <c r="AT430" s="202" t="s">
        <v>139</v>
      </c>
      <c r="AU430" s="202" t="s">
        <v>144</v>
      </c>
      <c r="AY430" s="16" t="s">
        <v>136</v>
      </c>
      <c r="BE430" s="203">
        <f t="shared" si="4"/>
        <v>0</v>
      </c>
      <c r="BF430" s="203">
        <f t="shared" si="5"/>
        <v>0</v>
      </c>
      <c r="BG430" s="203">
        <f t="shared" si="6"/>
        <v>0</v>
      </c>
      <c r="BH430" s="203">
        <f t="shared" si="7"/>
        <v>0</v>
      </c>
      <c r="BI430" s="203">
        <f t="shared" si="8"/>
        <v>0</v>
      </c>
      <c r="BJ430" s="16" t="s">
        <v>144</v>
      </c>
      <c r="BK430" s="203">
        <f t="shared" si="9"/>
        <v>0</v>
      </c>
      <c r="BL430" s="16" t="s">
        <v>778</v>
      </c>
      <c r="BM430" s="202" t="s">
        <v>807</v>
      </c>
    </row>
    <row r="431" spans="2:65" s="11" customFormat="1" ht="22.9" customHeight="1">
      <c r="B431" s="175"/>
      <c r="C431" s="176"/>
      <c r="D431" s="177" t="s">
        <v>74</v>
      </c>
      <c r="E431" s="189" t="s">
        <v>808</v>
      </c>
      <c r="F431" s="189" t="s">
        <v>809</v>
      </c>
      <c r="G431" s="176"/>
      <c r="H431" s="176"/>
      <c r="I431" s="179"/>
      <c r="J431" s="190">
        <f>BK431</f>
        <v>0</v>
      </c>
      <c r="K431" s="176"/>
      <c r="L431" s="181"/>
      <c r="M431" s="182"/>
      <c r="N431" s="183"/>
      <c r="O431" s="183"/>
      <c r="P431" s="184">
        <f>SUM(P432:P434)</f>
        <v>0</v>
      </c>
      <c r="Q431" s="183"/>
      <c r="R431" s="184">
        <f>SUM(R432:R434)</f>
        <v>0</v>
      </c>
      <c r="S431" s="183"/>
      <c r="T431" s="185">
        <f>SUM(T432:T434)</f>
        <v>0</v>
      </c>
      <c r="AR431" s="186" t="s">
        <v>167</v>
      </c>
      <c r="AT431" s="187" t="s">
        <v>74</v>
      </c>
      <c r="AU431" s="187" t="s">
        <v>83</v>
      </c>
      <c r="AY431" s="186" t="s">
        <v>136</v>
      </c>
      <c r="BK431" s="188">
        <f>SUM(BK432:BK434)</f>
        <v>0</v>
      </c>
    </row>
    <row r="432" spans="2:65" s="1" customFormat="1" ht="16.5" customHeight="1">
      <c r="B432" s="33"/>
      <c r="C432" s="191" t="s">
        <v>810</v>
      </c>
      <c r="D432" s="191" t="s">
        <v>139</v>
      </c>
      <c r="E432" s="192" t="s">
        <v>811</v>
      </c>
      <c r="F432" s="193" t="s">
        <v>812</v>
      </c>
      <c r="G432" s="194" t="s">
        <v>813</v>
      </c>
      <c r="H432" s="195">
        <v>4</v>
      </c>
      <c r="I432" s="196"/>
      <c r="J432" s="197">
        <f>ROUND(I432*H432,2)</f>
        <v>0</v>
      </c>
      <c r="K432" s="193" t="s">
        <v>143</v>
      </c>
      <c r="L432" s="37"/>
      <c r="M432" s="198" t="s">
        <v>1</v>
      </c>
      <c r="N432" s="199" t="s">
        <v>41</v>
      </c>
      <c r="O432" s="65"/>
      <c r="P432" s="200">
        <f>O432*H432</f>
        <v>0</v>
      </c>
      <c r="Q432" s="200">
        <v>0</v>
      </c>
      <c r="R432" s="200">
        <f>Q432*H432</f>
        <v>0</v>
      </c>
      <c r="S432" s="200">
        <v>0</v>
      </c>
      <c r="T432" s="201">
        <f>S432*H432</f>
        <v>0</v>
      </c>
      <c r="AR432" s="202" t="s">
        <v>778</v>
      </c>
      <c r="AT432" s="202" t="s">
        <v>139</v>
      </c>
      <c r="AU432" s="202" t="s">
        <v>144</v>
      </c>
      <c r="AY432" s="16" t="s">
        <v>136</v>
      </c>
      <c r="BE432" s="203">
        <f>IF(N432="základní",J432,0)</f>
        <v>0</v>
      </c>
      <c r="BF432" s="203">
        <f>IF(N432="snížená",J432,0)</f>
        <v>0</v>
      </c>
      <c r="BG432" s="203">
        <f>IF(N432="zákl. přenesená",J432,0)</f>
        <v>0</v>
      </c>
      <c r="BH432" s="203">
        <f>IF(N432="sníž. přenesená",J432,0)</f>
        <v>0</v>
      </c>
      <c r="BI432" s="203">
        <f>IF(N432="nulová",J432,0)</f>
        <v>0</v>
      </c>
      <c r="BJ432" s="16" t="s">
        <v>144</v>
      </c>
      <c r="BK432" s="203">
        <f>ROUND(I432*H432,2)</f>
        <v>0</v>
      </c>
      <c r="BL432" s="16" t="s">
        <v>778</v>
      </c>
      <c r="BM432" s="202" t="s">
        <v>814</v>
      </c>
    </row>
    <row r="433" spans="2:65" s="1" customFormat="1" ht="16.5" customHeight="1">
      <c r="B433" s="33"/>
      <c r="C433" s="191" t="s">
        <v>815</v>
      </c>
      <c r="D433" s="191" t="s">
        <v>139</v>
      </c>
      <c r="E433" s="192" t="s">
        <v>816</v>
      </c>
      <c r="F433" s="193" t="s">
        <v>817</v>
      </c>
      <c r="G433" s="194" t="s">
        <v>813</v>
      </c>
      <c r="H433" s="195">
        <v>4</v>
      </c>
      <c r="I433" s="196"/>
      <c r="J433" s="197">
        <f>ROUND(I433*H433,2)</f>
        <v>0</v>
      </c>
      <c r="K433" s="193" t="s">
        <v>143</v>
      </c>
      <c r="L433" s="37"/>
      <c r="M433" s="198" t="s">
        <v>1</v>
      </c>
      <c r="N433" s="199" t="s">
        <v>41</v>
      </c>
      <c r="O433" s="65"/>
      <c r="P433" s="200">
        <f>O433*H433</f>
        <v>0</v>
      </c>
      <c r="Q433" s="200">
        <v>0</v>
      </c>
      <c r="R433" s="200">
        <f>Q433*H433</f>
        <v>0</v>
      </c>
      <c r="S433" s="200">
        <v>0</v>
      </c>
      <c r="T433" s="201">
        <f>S433*H433</f>
        <v>0</v>
      </c>
      <c r="AR433" s="202" t="s">
        <v>778</v>
      </c>
      <c r="AT433" s="202" t="s">
        <v>139</v>
      </c>
      <c r="AU433" s="202" t="s">
        <v>144</v>
      </c>
      <c r="AY433" s="16" t="s">
        <v>136</v>
      </c>
      <c r="BE433" s="203">
        <f>IF(N433="základní",J433,0)</f>
        <v>0</v>
      </c>
      <c r="BF433" s="203">
        <f>IF(N433="snížená",J433,0)</f>
        <v>0</v>
      </c>
      <c r="BG433" s="203">
        <f>IF(N433="zákl. přenesená",J433,0)</f>
        <v>0</v>
      </c>
      <c r="BH433" s="203">
        <f>IF(N433="sníž. přenesená",J433,0)</f>
        <v>0</v>
      </c>
      <c r="BI433" s="203">
        <f>IF(N433="nulová",J433,0)</f>
        <v>0</v>
      </c>
      <c r="BJ433" s="16" t="s">
        <v>144</v>
      </c>
      <c r="BK433" s="203">
        <f>ROUND(I433*H433,2)</f>
        <v>0</v>
      </c>
      <c r="BL433" s="16" t="s">
        <v>778</v>
      </c>
      <c r="BM433" s="202" t="s">
        <v>818</v>
      </c>
    </row>
    <row r="434" spans="2:65" s="1" customFormat="1" ht="16.5" customHeight="1">
      <c r="B434" s="33"/>
      <c r="C434" s="191" t="s">
        <v>819</v>
      </c>
      <c r="D434" s="191" t="s">
        <v>139</v>
      </c>
      <c r="E434" s="192" t="s">
        <v>820</v>
      </c>
      <c r="F434" s="193" t="s">
        <v>821</v>
      </c>
      <c r="G434" s="194" t="s">
        <v>813</v>
      </c>
      <c r="H434" s="195">
        <v>4</v>
      </c>
      <c r="I434" s="196"/>
      <c r="J434" s="197">
        <f>ROUND(I434*H434,2)</f>
        <v>0</v>
      </c>
      <c r="K434" s="193" t="s">
        <v>143</v>
      </c>
      <c r="L434" s="37"/>
      <c r="M434" s="198" t="s">
        <v>1</v>
      </c>
      <c r="N434" s="199" t="s">
        <v>41</v>
      </c>
      <c r="O434" s="65"/>
      <c r="P434" s="200">
        <f>O434*H434</f>
        <v>0</v>
      </c>
      <c r="Q434" s="200">
        <v>0</v>
      </c>
      <c r="R434" s="200">
        <f>Q434*H434</f>
        <v>0</v>
      </c>
      <c r="S434" s="200">
        <v>0</v>
      </c>
      <c r="T434" s="201">
        <f>S434*H434</f>
        <v>0</v>
      </c>
      <c r="AR434" s="202" t="s">
        <v>778</v>
      </c>
      <c r="AT434" s="202" t="s">
        <v>139</v>
      </c>
      <c r="AU434" s="202" t="s">
        <v>144</v>
      </c>
      <c r="AY434" s="16" t="s">
        <v>136</v>
      </c>
      <c r="BE434" s="203">
        <f>IF(N434="základní",J434,0)</f>
        <v>0</v>
      </c>
      <c r="BF434" s="203">
        <f>IF(N434="snížená",J434,0)</f>
        <v>0</v>
      </c>
      <c r="BG434" s="203">
        <f>IF(N434="zákl. přenesená",J434,0)</f>
        <v>0</v>
      </c>
      <c r="BH434" s="203">
        <f>IF(N434="sníž. přenesená",J434,0)</f>
        <v>0</v>
      </c>
      <c r="BI434" s="203">
        <f>IF(N434="nulová",J434,0)</f>
        <v>0</v>
      </c>
      <c r="BJ434" s="16" t="s">
        <v>144</v>
      </c>
      <c r="BK434" s="203">
        <f>ROUND(I434*H434,2)</f>
        <v>0</v>
      </c>
      <c r="BL434" s="16" t="s">
        <v>778</v>
      </c>
      <c r="BM434" s="202" t="s">
        <v>822</v>
      </c>
    </row>
    <row r="435" spans="2:65" s="11" customFormat="1" ht="22.9" customHeight="1">
      <c r="B435" s="175"/>
      <c r="C435" s="176"/>
      <c r="D435" s="177" t="s">
        <v>74</v>
      </c>
      <c r="E435" s="189" t="s">
        <v>823</v>
      </c>
      <c r="F435" s="189" t="s">
        <v>824</v>
      </c>
      <c r="G435" s="176"/>
      <c r="H435" s="176"/>
      <c r="I435" s="179"/>
      <c r="J435" s="190">
        <f>BK435</f>
        <v>0</v>
      </c>
      <c r="K435" s="176"/>
      <c r="L435" s="181"/>
      <c r="M435" s="182"/>
      <c r="N435" s="183"/>
      <c r="O435" s="183"/>
      <c r="P435" s="184">
        <f>P436</f>
        <v>0</v>
      </c>
      <c r="Q435" s="183"/>
      <c r="R435" s="184">
        <f>R436</f>
        <v>0</v>
      </c>
      <c r="S435" s="183"/>
      <c r="T435" s="185">
        <f>T436</f>
        <v>0</v>
      </c>
      <c r="AR435" s="186" t="s">
        <v>167</v>
      </c>
      <c r="AT435" s="187" t="s">
        <v>74</v>
      </c>
      <c r="AU435" s="187" t="s">
        <v>83</v>
      </c>
      <c r="AY435" s="186" t="s">
        <v>136</v>
      </c>
      <c r="BK435" s="188">
        <f>BK436</f>
        <v>0</v>
      </c>
    </row>
    <row r="436" spans="2:65" s="1" customFormat="1" ht="16.5" customHeight="1">
      <c r="B436" s="33"/>
      <c r="C436" s="191" t="s">
        <v>825</v>
      </c>
      <c r="D436" s="191" t="s">
        <v>139</v>
      </c>
      <c r="E436" s="192" t="s">
        <v>826</v>
      </c>
      <c r="F436" s="193" t="s">
        <v>827</v>
      </c>
      <c r="G436" s="194" t="s">
        <v>755</v>
      </c>
      <c r="H436" s="195">
        <v>1</v>
      </c>
      <c r="I436" s="196"/>
      <c r="J436" s="197">
        <f>ROUND(I436*H436,2)</f>
        <v>0</v>
      </c>
      <c r="K436" s="193" t="s">
        <v>143</v>
      </c>
      <c r="L436" s="37"/>
      <c r="M436" s="248" t="s">
        <v>1</v>
      </c>
      <c r="N436" s="249" t="s">
        <v>41</v>
      </c>
      <c r="O436" s="250"/>
      <c r="P436" s="251">
        <f>O436*H436</f>
        <v>0</v>
      </c>
      <c r="Q436" s="251">
        <v>0</v>
      </c>
      <c r="R436" s="251">
        <f>Q436*H436</f>
        <v>0</v>
      </c>
      <c r="S436" s="251">
        <v>0</v>
      </c>
      <c r="T436" s="252">
        <f>S436*H436</f>
        <v>0</v>
      </c>
      <c r="AR436" s="202" t="s">
        <v>778</v>
      </c>
      <c r="AT436" s="202" t="s">
        <v>139</v>
      </c>
      <c r="AU436" s="202" t="s">
        <v>144</v>
      </c>
      <c r="AY436" s="16" t="s">
        <v>136</v>
      </c>
      <c r="BE436" s="203">
        <f>IF(N436="základní",J436,0)</f>
        <v>0</v>
      </c>
      <c r="BF436" s="203">
        <f>IF(N436="snížená",J436,0)</f>
        <v>0</v>
      </c>
      <c r="BG436" s="203">
        <f>IF(N436="zákl. přenesená",J436,0)</f>
        <v>0</v>
      </c>
      <c r="BH436" s="203">
        <f>IF(N436="sníž. přenesená",J436,0)</f>
        <v>0</v>
      </c>
      <c r="BI436" s="203">
        <f>IF(N436="nulová",J436,0)</f>
        <v>0</v>
      </c>
      <c r="BJ436" s="16" t="s">
        <v>144</v>
      </c>
      <c r="BK436" s="203">
        <f>ROUND(I436*H436,2)</f>
        <v>0</v>
      </c>
      <c r="BL436" s="16" t="s">
        <v>778</v>
      </c>
      <c r="BM436" s="202" t="s">
        <v>828</v>
      </c>
    </row>
    <row r="437" spans="2:65" s="1" customFormat="1" ht="6.95" customHeight="1">
      <c r="B437" s="48"/>
      <c r="C437" s="49"/>
      <c r="D437" s="49"/>
      <c r="E437" s="49"/>
      <c r="F437" s="49"/>
      <c r="G437" s="49"/>
      <c r="H437" s="49"/>
      <c r="I437" s="141"/>
      <c r="J437" s="49"/>
      <c r="K437" s="49"/>
      <c r="L437" s="37"/>
    </row>
  </sheetData>
  <sheetProtection algorithmName="SHA-512" hashValue="fG5aHh1cGUzxjk1W3psEe6zfGNVKgvkxDxPVE8arNViDmG2id0onGjeuDJiRq92f7jGECCtG3UQ2SMbn11YW+A==" saltValue="sV6jwCFAfwpIgRwLM0Sl74cCj4qt062HT8l4iG5Ps1R9scyP2us791t3VIaIy/ikN41ZnbgqJRxghtlSRcbqxQ==" spinCount="100000" sheet="1" objects="1" scenarios="1" formatColumns="0" formatRows="0" autoFilter="0"/>
  <autoFilter ref="C140:K436"/>
  <mergeCells count="9">
    <mergeCell ref="E87:H87"/>
    <mergeCell ref="E131:H131"/>
    <mergeCell ref="E133:H13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381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4.33203125" customWidth="1"/>
    <col min="6" max="6" width="69.33203125" customWidth="1"/>
    <col min="7" max="7" width="7.83203125" customWidth="1"/>
    <col min="8" max="8" width="12.5" customWidth="1"/>
    <col min="9" max="9" width="20.1640625" style="102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64"/>
      <c r="M2" s="264"/>
      <c r="N2" s="264"/>
      <c r="O2" s="264"/>
      <c r="P2" s="264"/>
      <c r="Q2" s="264"/>
      <c r="R2" s="264"/>
      <c r="S2" s="264"/>
      <c r="T2" s="264"/>
      <c r="U2" s="264"/>
      <c r="V2" s="264"/>
      <c r="AT2" s="16" t="s">
        <v>87</v>
      </c>
    </row>
    <row r="3" spans="2:46" ht="6.95" customHeight="1">
      <c r="B3" s="103"/>
      <c r="C3" s="104"/>
      <c r="D3" s="104"/>
      <c r="E3" s="104"/>
      <c r="F3" s="104"/>
      <c r="G3" s="104"/>
      <c r="H3" s="104"/>
      <c r="I3" s="105"/>
      <c r="J3" s="104"/>
      <c r="K3" s="104"/>
      <c r="L3" s="19"/>
      <c r="AT3" s="16" t="s">
        <v>83</v>
      </c>
    </row>
    <row r="4" spans="2:46" ht="24.95" customHeight="1">
      <c r="B4" s="19"/>
      <c r="D4" s="106" t="s">
        <v>88</v>
      </c>
      <c r="L4" s="19"/>
      <c r="M4" s="107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108" t="s">
        <v>16</v>
      </c>
      <c r="L6" s="19"/>
    </row>
    <row r="7" spans="2:46" ht="16.5" customHeight="1">
      <c r="B7" s="19"/>
      <c r="E7" s="294" t="str">
        <f>'Rekapitulace stavby'!K6</f>
        <v>REVITALIZACE PANEL. DOMU, ul. U Lesa č.p. 869, parc.č. 501/337, k.ú. Karviná - Ráj</v>
      </c>
      <c r="F7" s="295"/>
      <c r="G7" s="295"/>
      <c r="H7" s="295"/>
      <c r="L7" s="19"/>
    </row>
    <row r="8" spans="2:46" s="1" customFormat="1" ht="12" customHeight="1">
      <c r="B8" s="37"/>
      <c r="D8" s="108" t="s">
        <v>89</v>
      </c>
      <c r="I8" s="109"/>
      <c r="L8" s="37"/>
    </row>
    <row r="9" spans="2:46" s="1" customFormat="1" ht="36.950000000000003" customHeight="1">
      <c r="B9" s="37"/>
      <c r="E9" s="296" t="s">
        <v>829</v>
      </c>
      <c r="F9" s="297"/>
      <c r="G9" s="297"/>
      <c r="H9" s="297"/>
      <c r="I9" s="109"/>
      <c r="L9" s="37"/>
    </row>
    <row r="10" spans="2:46" s="1" customFormat="1" ht="11.25">
      <c r="B10" s="37"/>
      <c r="I10" s="109"/>
      <c r="L10" s="37"/>
    </row>
    <row r="11" spans="2:46" s="1" customFormat="1" ht="12" customHeight="1">
      <c r="B11" s="37"/>
      <c r="D11" s="108" t="s">
        <v>18</v>
      </c>
      <c r="F11" s="110" t="s">
        <v>1</v>
      </c>
      <c r="I11" s="111" t="s">
        <v>19</v>
      </c>
      <c r="J11" s="110" t="s">
        <v>1</v>
      </c>
      <c r="L11" s="37"/>
    </row>
    <row r="12" spans="2:46" s="1" customFormat="1" ht="12" customHeight="1">
      <c r="B12" s="37"/>
      <c r="D12" s="108" t="s">
        <v>20</v>
      </c>
      <c r="F12" s="110" t="s">
        <v>21</v>
      </c>
      <c r="I12" s="111" t="s">
        <v>22</v>
      </c>
      <c r="J12" s="112" t="str">
        <f>'Rekapitulace stavby'!AN8</f>
        <v>11. 4. 2019</v>
      </c>
      <c r="L12" s="37"/>
    </row>
    <row r="13" spans="2:46" s="1" customFormat="1" ht="10.9" customHeight="1">
      <c r="B13" s="37"/>
      <c r="I13" s="109"/>
      <c r="L13" s="37"/>
    </row>
    <row r="14" spans="2:46" s="1" customFormat="1" ht="12" customHeight="1">
      <c r="B14" s="37"/>
      <c r="D14" s="108" t="s">
        <v>24</v>
      </c>
      <c r="I14" s="111" t="s">
        <v>25</v>
      </c>
      <c r="J14" s="110" t="s">
        <v>1</v>
      </c>
      <c r="L14" s="37"/>
    </row>
    <row r="15" spans="2:46" s="1" customFormat="1" ht="18" customHeight="1">
      <c r="B15" s="37"/>
      <c r="E15" s="110" t="s">
        <v>26</v>
      </c>
      <c r="I15" s="111" t="s">
        <v>27</v>
      </c>
      <c r="J15" s="110" t="s">
        <v>1</v>
      </c>
      <c r="L15" s="37"/>
    </row>
    <row r="16" spans="2:46" s="1" customFormat="1" ht="6.95" customHeight="1">
      <c r="B16" s="37"/>
      <c r="I16" s="109"/>
      <c r="L16" s="37"/>
    </row>
    <row r="17" spans="2:12" s="1" customFormat="1" ht="12" customHeight="1">
      <c r="B17" s="37"/>
      <c r="D17" s="108" t="s">
        <v>28</v>
      </c>
      <c r="I17" s="111" t="s">
        <v>25</v>
      </c>
      <c r="J17" s="29" t="str">
        <f>'Rekapitulace stavby'!AN13</f>
        <v>Vyplň údaj</v>
      </c>
      <c r="L17" s="37"/>
    </row>
    <row r="18" spans="2:12" s="1" customFormat="1" ht="18" customHeight="1">
      <c r="B18" s="37"/>
      <c r="E18" s="298" t="str">
        <f>'Rekapitulace stavby'!E14</f>
        <v>Vyplň údaj</v>
      </c>
      <c r="F18" s="299"/>
      <c r="G18" s="299"/>
      <c r="H18" s="299"/>
      <c r="I18" s="111" t="s">
        <v>27</v>
      </c>
      <c r="J18" s="29" t="str">
        <f>'Rekapitulace stavby'!AN14</f>
        <v>Vyplň údaj</v>
      </c>
      <c r="L18" s="37"/>
    </row>
    <row r="19" spans="2:12" s="1" customFormat="1" ht="6.95" customHeight="1">
      <c r="B19" s="37"/>
      <c r="I19" s="109"/>
      <c r="L19" s="37"/>
    </row>
    <row r="20" spans="2:12" s="1" customFormat="1" ht="12" customHeight="1">
      <c r="B20" s="37"/>
      <c r="D20" s="108" t="s">
        <v>30</v>
      </c>
      <c r="I20" s="111" t="s">
        <v>25</v>
      </c>
      <c r="J20" s="110" t="str">
        <f>IF('Rekapitulace stavby'!AN16="","",'Rekapitulace stavby'!AN16)</f>
        <v/>
      </c>
      <c r="L20" s="37"/>
    </row>
    <row r="21" spans="2:12" s="1" customFormat="1" ht="18" customHeight="1">
      <c r="B21" s="37"/>
      <c r="E21" s="110" t="str">
        <f>IF('Rekapitulace stavby'!E17="","",'Rekapitulace stavby'!E17)</f>
        <v xml:space="preserve"> </v>
      </c>
      <c r="I21" s="111" t="s">
        <v>27</v>
      </c>
      <c r="J21" s="110" t="str">
        <f>IF('Rekapitulace stavby'!AN17="","",'Rekapitulace stavby'!AN17)</f>
        <v/>
      </c>
      <c r="L21" s="37"/>
    </row>
    <row r="22" spans="2:12" s="1" customFormat="1" ht="6.95" customHeight="1">
      <c r="B22" s="37"/>
      <c r="I22" s="109"/>
      <c r="L22" s="37"/>
    </row>
    <row r="23" spans="2:12" s="1" customFormat="1" ht="12" customHeight="1">
      <c r="B23" s="37"/>
      <c r="D23" s="108" t="s">
        <v>32</v>
      </c>
      <c r="I23" s="111" t="s">
        <v>25</v>
      </c>
      <c r="J23" s="110" t="s">
        <v>1</v>
      </c>
      <c r="L23" s="37"/>
    </row>
    <row r="24" spans="2:12" s="1" customFormat="1" ht="18" customHeight="1">
      <c r="B24" s="37"/>
      <c r="E24" s="110" t="s">
        <v>33</v>
      </c>
      <c r="I24" s="111" t="s">
        <v>27</v>
      </c>
      <c r="J24" s="110" t="s">
        <v>1</v>
      </c>
      <c r="L24" s="37"/>
    </row>
    <row r="25" spans="2:12" s="1" customFormat="1" ht="6.95" customHeight="1">
      <c r="B25" s="37"/>
      <c r="I25" s="109"/>
      <c r="L25" s="37"/>
    </row>
    <row r="26" spans="2:12" s="1" customFormat="1" ht="12" customHeight="1">
      <c r="B26" s="37"/>
      <c r="D26" s="108" t="s">
        <v>34</v>
      </c>
      <c r="I26" s="109"/>
      <c r="L26" s="37"/>
    </row>
    <row r="27" spans="2:12" s="7" customFormat="1" ht="16.5" customHeight="1">
      <c r="B27" s="113"/>
      <c r="E27" s="300" t="s">
        <v>1</v>
      </c>
      <c r="F27" s="300"/>
      <c r="G27" s="300"/>
      <c r="H27" s="300"/>
      <c r="I27" s="114"/>
      <c r="L27" s="113"/>
    </row>
    <row r="28" spans="2:12" s="1" customFormat="1" ht="6.95" customHeight="1">
      <c r="B28" s="37"/>
      <c r="I28" s="109"/>
      <c r="L28" s="37"/>
    </row>
    <row r="29" spans="2:12" s="1" customFormat="1" ht="6.95" customHeight="1">
      <c r="B29" s="37"/>
      <c r="D29" s="61"/>
      <c r="E29" s="61"/>
      <c r="F29" s="61"/>
      <c r="G29" s="61"/>
      <c r="H29" s="61"/>
      <c r="I29" s="115"/>
      <c r="J29" s="61"/>
      <c r="K29" s="61"/>
      <c r="L29" s="37"/>
    </row>
    <row r="30" spans="2:12" s="1" customFormat="1" ht="25.35" customHeight="1">
      <c r="B30" s="37"/>
      <c r="D30" s="116" t="s">
        <v>35</v>
      </c>
      <c r="I30" s="109"/>
      <c r="J30" s="117">
        <f>ROUND(J133, 2)</f>
        <v>0</v>
      </c>
      <c r="L30" s="37"/>
    </row>
    <row r="31" spans="2:12" s="1" customFormat="1" ht="6.95" customHeight="1">
      <c r="B31" s="37"/>
      <c r="D31" s="61"/>
      <c r="E31" s="61"/>
      <c r="F31" s="61"/>
      <c r="G31" s="61"/>
      <c r="H31" s="61"/>
      <c r="I31" s="115"/>
      <c r="J31" s="61"/>
      <c r="K31" s="61"/>
      <c r="L31" s="37"/>
    </row>
    <row r="32" spans="2:12" s="1" customFormat="1" ht="14.45" customHeight="1">
      <c r="B32" s="37"/>
      <c r="F32" s="118" t="s">
        <v>37</v>
      </c>
      <c r="I32" s="119" t="s">
        <v>36</v>
      </c>
      <c r="J32" s="118" t="s">
        <v>38</v>
      </c>
      <c r="L32" s="37"/>
    </row>
    <row r="33" spans="2:12" s="1" customFormat="1" ht="14.45" customHeight="1">
      <c r="B33" s="37"/>
      <c r="D33" s="120" t="s">
        <v>39</v>
      </c>
      <c r="E33" s="108" t="s">
        <v>40</v>
      </c>
      <c r="F33" s="121">
        <f>ROUND((SUM(BE133:BE380)),  2)</f>
        <v>0</v>
      </c>
      <c r="I33" s="122">
        <v>0.21</v>
      </c>
      <c r="J33" s="121">
        <f>ROUND(((SUM(BE133:BE380))*I33),  2)</f>
        <v>0</v>
      </c>
      <c r="L33" s="37"/>
    </row>
    <row r="34" spans="2:12" s="1" customFormat="1" ht="14.45" customHeight="1">
      <c r="B34" s="37"/>
      <c r="E34" s="108" t="s">
        <v>41</v>
      </c>
      <c r="F34" s="121">
        <f>ROUND((SUM(BF133:BF380)),  2)</f>
        <v>0</v>
      </c>
      <c r="I34" s="122">
        <v>0.15</v>
      </c>
      <c r="J34" s="121">
        <f>ROUND(((SUM(BF133:BF380))*I34),  2)</f>
        <v>0</v>
      </c>
      <c r="L34" s="37"/>
    </row>
    <row r="35" spans="2:12" s="1" customFormat="1" ht="14.45" hidden="1" customHeight="1">
      <c r="B35" s="37"/>
      <c r="E35" s="108" t="s">
        <v>42</v>
      </c>
      <c r="F35" s="121">
        <f>ROUND((SUM(BG133:BG380)),  2)</f>
        <v>0</v>
      </c>
      <c r="I35" s="122">
        <v>0.21</v>
      </c>
      <c r="J35" s="121">
        <f>0</f>
        <v>0</v>
      </c>
      <c r="L35" s="37"/>
    </row>
    <row r="36" spans="2:12" s="1" customFormat="1" ht="14.45" hidden="1" customHeight="1">
      <c r="B36" s="37"/>
      <c r="E36" s="108" t="s">
        <v>43</v>
      </c>
      <c r="F36" s="121">
        <f>ROUND((SUM(BH133:BH380)),  2)</f>
        <v>0</v>
      </c>
      <c r="I36" s="122">
        <v>0.15</v>
      </c>
      <c r="J36" s="121">
        <f>0</f>
        <v>0</v>
      </c>
      <c r="L36" s="37"/>
    </row>
    <row r="37" spans="2:12" s="1" customFormat="1" ht="14.45" hidden="1" customHeight="1">
      <c r="B37" s="37"/>
      <c r="E37" s="108" t="s">
        <v>44</v>
      </c>
      <c r="F37" s="121">
        <f>ROUND((SUM(BI133:BI380)),  2)</f>
        <v>0</v>
      </c>
      <c r="I37" s="122">
        <v>0</v>
      </c>
      <c r="J37" s="121">
        <f>0</f>
        <v>0</v>
      </c>
      <c r="L37" s="37"/>
    </row>
    <row r="38" spans="2:12" s="1" customFormat="1" ht="6.95" customHeight="1">
      <c r="B38" s="37"/>
      <c r="I38" s="109"/>
      <c r="L38" s="37"/>
    </row>
    <row r="39" spans="2:12" s="1" customFormat="1" ht="25.35" customHeight="1">
      <c r="B39" s="37"/>
      <c r="C39" s="123"/>
      <c r="D39" s="124" t="s">
        <v>45</v>
      </c>
      <c r="E39" s="125"/>
      <c r="F39" s="125"/>
      <c r="G39" s="126" t="s">
        <v>46</v>
      </c>
      <c r="H39" s="127" t="s">
        <v>47</v>
      </c>
      <c r="I39" s="128"/>
      <c r="J39" s="129">
        <f>SUM(J30:J37)</f>
        <v>0</v>
      </c>
      <c r="K39" s="130"/>
      <c r="L39" s="37"/>
    </row>
    <row r="40" spans="2:12" s="1" customFormat="1" ht="14.45" customHeight="1">
      <c r="B40" s="37"/>
      <c r="I40" s="109"/>
      <c r="L40" s="37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7"/>
      <c r="D50" s="131" t="s">
        <v>48</v>
      </c>
      <c r="E50" s="132"/>
      <c r="F50" s="132"/>
      <c r="G50" s="131" t="s">
        <v>49</v>
      </c>
      <c r="H50" s="132"/>
      <c r="I50" s="133"/>
      <c r="J50" s="132"/>
      <c r="K50" s="132"/>
      <c r="L50" s="37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7"/>
      <c r="D61" s="134" t="s">
        <v>50</v>
      </c>
      <c r="E61" s="135"/>
      <c r="F61" s="136" t="s">
        <v>51</v>
      </c>
      <c r="G61" s="134" t="s">
        <v>50</v>
      </c>
      <c r="H61" s="135"/>
      <c r="I61" s="137"/>
      <c r="J61" s="138" t="s">
        <v>51</v>
      </c>
      <c r="K61" s="135"/>
      <c r="L61" s="37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7"/>
      <c r="D65" s="131" t="s">
        <v>52</v>
      </c>
      <c r="E65" s="132"/>
      <c r="F65" s="132"/>
      <c r="G65" s="131" t="s">
        <v>53</v>
      </c>
      <c r="H65" s="132"/>
      <c r="I65" s="133"/>
      <c r="J65" s="132"/>
      <c r="K65" s="132"/>
      <c r="L65" s="37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7"/>
      <c r="D76" s="134" t="s">
        <v>50</v>
      </c>
      <c r="E76" s="135"/>
      <c r="F76" s="136" t="s">
        <v>51</v>
      </c>
      <c r="G76" s="134" t="s">
        <v>50</v>
      </c>
      <c r="H76" s="135"/>
      <c r="I76" s="137"/>
      <c r="J76" s="138" t="s">
        <v>51</v>
      </c>
      <c r="K76" s="135"/>
      <c r="L76" s="37"/>
    </row>
    <row r="77" spans="2:12" s="1" customFormat="1" ht="14.45" customHeight="1">
      <c r="B77" s="139"/>
      <c r="C77" s="140"/>
      <c r="D77" s="140"/>
      <c r="E77" s="140"/>
      <c r="F77" s="140"/>
      <c r="G77" s="140"/>
      <c r="H77" s="140"/>
      <c r="I77" s="141"/>
      <c r="J77" s="140"/>
      <c r="K77" s="140"/>
      <c r="L77" s="37"/>
    </row>
    <row r="81" spans="2:47" s="1" customFormat="1" ht="6.95" customHeight="1">
      <c r="B81" s="142"/>
      <c r="C81" s="143"/>
      <c r="D81" s="143"/>
      <c r="E81" s="143"/>
      <c r="F81" s="143"/>
      <c r="G81" s="143"/>
      <c r="H81" s="143"/>
      <c r="I81" s="144"/>
      <c r="J81" s="143"/>
      <c r="K81" s="143"/>
      <c r="L81" s="37"/>
    </row>
    <row r="82" spans="2:47" s="1" customFormat="1" ht="24.95" customHeight="1">
      <c r="B82" s="33"/>
      <c r="C82" s="22" t="s">
        <v>91</v>
      </c>
      <c r="D82" s="34"/>
      <c r="E82" s="34"/>
      <c r="F82" s="34"/>
      <c r="G82" s="34"/>
      <c r="H82" s="34"/>
      <c r="I82" s="109"/>
      <c r="J82" s="34"/>
      <c r="K82" s="34"/>
      <c r="L82" s="37"/>
    </row>
    <row r="83" spans="2:47" s="1" customFormat="1" ht="6.95" customHeight="1">
      <c r="B83" s="33"/>
      <c r="C83" s="34"/>
      <c r="D83" s="34"/>
      <c r="E83" s="34"/>
      <c r="F83" s="34"/>
      <c r="G83" s="34"/>
      <c r="H83" s="34"/>
      <c r="I83" s="109"/>
      <c r="J83" s="34"/>
      <c r="K83" s="34"/>
      <c r="L83" s="37"/>
    </row>
    <row r="84" spans="2:47" s="1" customFormat="1" ht="12" customHeight="1">
      <c r="B84" s="33"/>
      <c r="C84" s="28" t="s">
        <v>16</v>
      </c>
      <c r="D84" s="34"/>
      <c r="E84" s="34"/>
      <c r="F84" s="34"/>
      <c r="G84" s="34"/>
      <c r="H84" s="34"/>
      <c r="I84" s="109"/>
      <c r="J84" s="34"/>
      <c r="K84" s="34"/>
      <c r="L84" s="37"/>
    </row>
    <row r="85" spans="2:47" s="1" customFormat="1" ht="16.5" customHeight="1">
      <c r="B85" s="33"/>
      <c r="C85" s="34"/>
      <c r="D85" s="34"/>
      <c r="E85" s="301" t="str">
        <f>E7</f>
        <v>REVITALIZACE PANEL. DOMU, ul. U Lesa č.p. 869, parc.č. 501/337, k.ú. Karviná - Ráj</v>
      </c>
      <c r="F85" s="302"/>
      <c r="G85" s="302"/>
      <c r="H85" s="302"/>
      <c r="I85" s="109"/>
      <c r="J85" s="34"/>
      <c r="K85" s="34"/>
      <c r="L85" s="37"/>
    </row>
    <row r="86" spans="2:47" s="1" customFormat="1" ht="12" customHeight="1">
      <c r="B86" s="33"/>
      <c r="C86" s="28" t="s">
        <v>89</v>
      </c>
      <c r="D86" s="34"/>
      <c r="E86" s="34"/>
      <c r="F86" s="34"/>
      <c r="G86" s="34"/>
      <c r="H86" s="34"/>
      <c r="I86" s="109"/>
      <c r="J86" s="34"/>
      <c r="K86" s="34"/>
      <c r="L86" s="37"/>
    </row>
    <row r="87" spans="2:47" s="1" customFormat="1" ht="16.5" customHeight="1">
      <c r="B87" s="33"/>
      <c r="C87" s="34"/>
      <c r="D87" s="34"/>
      <c r="E87" s="273" t="str">
        <f>E9</f>
        <v>O2 - Revitalizace panel. domu - nezpůsobilé náklady</v>
      </c>
      <c r="F87" s="303"/>
      <c r="G87" s="303"/>
      <c r="H87" s="303"/>
      <c r="I87" s="109"/>
      <c r="J87" s="34"/>
      <c r="K87" s="34"/>
      <c r="L87" s="37"/>
    </row>
    <row r="88" spans="2:47" s="1" customFormat="1" ht="6.95" customHeight="1">
      <c r="B88" s="33"/>
      <c r="C88" s="34"/>
      <c r="D88" s="34"/>
      <c r="E88" s="34"/>
      <c r="F88" s="34"/>
      <c r="G88" s="34"/>
      <c r="H88" s="34"/>
      <c r="I88" s="109"/>
      <c r="J88" s="34"/>
      <c r="K88" s="34"/>
      <c r="L88" s="37"/>
    </row>
    <row r="89" spans="2:47" s="1" customFormat="1" ht="12" customHeight="1">
      <c r="B89" s="33"/>
      <c r="C89" s="28" t="s">
        <v>20</v>
      </c>
      <c r="D89" s="34"/>
      <c r="E89" s="34"/>
      <c r="F89" s="26" t="str">
        <f>F12</f>
        <v xml:space="preserve"> </v>
      </c>
      <c r="G89" s="34"/>
      <c r="H89" s="34"/>
      <c r="I89" s="111" t="s">
        <v>22</v>
      </c>
      <c r="J89" s="60" t="str">
        <f>IF(J12="","",J12)</f>
        <v>11. 4. 2019</v>
      </c>
      <c r="K89" s="34"/>
      <c r="L89" s="37"/>
    </row>
    <row r="90" spans="2:47" s="1" customFormat="1" ht="6.95" customHeight="1">
      <c r="B90" s="33"/>
      <c r="C90" s="34"/>
      <c r="D90" s="34"/>
      <c r="E90" s="34"/>
      <c r="F90" s="34"/>
      <c r="G90" s="34"/>
      <c r="H90" s="34"/>
      <c r="I90" s="109"/>
      <c r="J90" s="34"/>
      <c r="K90" s="34"/>
      <c r="L90" s="37"/>
    </row>
    <row r="91" spans="2:47" s="1" customFormat="1" ht="15.2" customHeight="1">
      <c r="B91" s="33"/>
      <c r="C91" s="28" t="s">
        <v>24</v>
      </c>
      <c r="D91" s="34"/>
      <c r="E91" s="34"/>
      <c r="F91" s="26" t="str">
        <f>E15</f>
        <v>Bytové družstvo U Lesa 869, ul. U Lesa 869/34b</v>
      </c>
      <c r="G91" s="34"/>
      <c r="H91" s="34"/>
      <c r="I91" s="111" t="s">
        <v>30</v>
      </c>
      <c r="J91" s="31" t="str">
        <f>E21</f>
        <v xml:space="preserve"> </v>
      </c>
      <c r="K91" s="34"/>
      <c r="L91" s="37"/>
    </row>
    <row r="92" spans="2:47" s="1" customFormat="1" ht="15.2" customHeight="1">
      <c r="B92" s="33"/>
      <c r="C92" s="28" t="s">
        <v>28</v>
      </c>
      <c r="D92" s="34"/>
      <c r="E92" s="34"/>
      <c r="F92" s="26" t="str">
        <f>IF(E18="","",E18)</f>
        <v>Vyplň údaj</v>
      </c>
      <c r="G92" s="34"/>
      <c r="H92" s="34"/>
      <c r="I92" s="111" t="s">
        <v>32</v>
      </c>
      <c r="J92" s="31" t="str">
        <f>E24</f>
        <v>INPRO</v>
      </c>
      <c r="K92" s="34"/>
      <c r="L92" s="37"/>
    </row>
    <row r="93" spans="2:47" s="1" customFormat="1" ht="10.35" customHeight="1">
      <c r="B93" s="33"/>
      <c r="C93" s="34"/>
      <c r="D93" s="34"/>
      <c r="E93" s="34"/>
      <c r="F93" s="34"/>
      <c r="G93" s="34"/>
      <c r="H93" s="34"/>
      <c r="I93" s="109"/>
      <c r="J93" s="34"/>
      <c r="K93" s="34"/>
      <c r="L93" s="37"/>
    </row>
    <row r="94" spans="2:47" s="1" customFormat="1" ht="29.25" customHeight="1">
      <c r="B94" s="33"/>
      <c r="C94" s="145" t="s">
        <v>92</v>
      </c>
      <c r="D94" s="146"/>
      <c r="E94" s="146"/>
      <c r="F94" s="146"/>
      <c r="G94" s="146"/>
      <c r="H94" s="146"/>
      <c r="I94" s="147"/>
      <c r="J94" s="148" t="s">
        <v>93</v>
      </c>
      <c r="K94" s="146"/>
      <c r="L94" s="37"/>
    </row>
    <row r="95" spans="2:47" s="1" customFormat="1" ht="10.35" customHeight="1">
      <c r="B95" s="33"/>
      <c r="C95" s="34"/>
      <c r="D95" s="34"/>
      <c r="E95" s="34"/>
      <c r="F95" s="34"/>
      <c r="G95" s="34"/>
      <c r="H95" s="34"/>
      <c r="I95" s="109"/>
      <c r="J95" s="34"/>
      <c r="K95" s="34"/>
      <c r="L95" s="37"/>
    </row>
    <row r="96" spans="2:47" s="1" customFormat="1" ht="22.9" customHeight="1">
      <c r="B96" s="33"/>
      <c r="C96" s="149" t="s">
        <v>94</v>
      </c>
      <c r="D96" s="34"/>
      <c r="E96" s="34"/>
      <c r="F96" s="34"/>
      <c r="G96" s="34"/>
      <c r="H96" s="34"/>
      <c r="I96" s="109"/>
      <c r="J96" s="78">
        <f>J133</f>
        <v>0</v>
      </c>
      <c r="K96" s="34"/>
      <c r="L96" s="37"/>
      <c r="AU96" s="16" t="s">
        <v>95</v>
      </c>
    </row>
    <row r="97" spans="2:12" s="8" customFormat="1" ht="24.95" customHeight="1">
      <c r="B97" s="150"/>
      <c r="C97" s="151"/>
      <c r="D97" s="152" t="s">
        <v>96</v>
      </c>
      <c r="E97" s="153"/>
      <c r="F97" s="153"/>
      <c r="G97" s="153"/>
      <c r="H97" s="153"/>
      <c r="I97" s="154"/>
      <c r="J97" s="155">
        <f>J134</f>
        <v>0</v>
      </c>
      <c r="K97" s="151"/>
      <c r="L97" s="156"/>
    </row>
    <row r="98" spans="2:12" s="9" customFormat="1" ht="19.899999999999999" customHeight="1">
      <c r="B98" s="157"/>
      <c r="C98" s="158"/>
      <c r="D98" s="159" t="s">
        <v>98</v>
      </c>
      <c r="E98" s="160"/>
      <c r="F98" s="160"/>
      <c r="G98" s="160"/>
      <c r="H98" s="160"/>
      <c r="I98" s="161"/>
      <c r="J98" s="162">
        <f>J135</f>
        <v>0</v>
      </c>
      <c r="K98" s="158"/>
      <c r="L98" s="163"/>
    </row>
    <row r="99" spans="2:12" s="9" customFormat="1" ht="19.899999999999999" customHeight="1">
      <c r="B99" s="157"/>
      <c r="C99" s="158"/>
      <c r="D99" s="159" t="s">
        <v>99</v>
      </c>
      <c r="E99" s="160"/>
      <c r="F99" s="160"/>
      <c r="G99" s="160"/>
      <c r="H99" s="160"/>
      <c r="I99" s="161"/>
      <c r="J99" s="162">
        <f>J186</f>
        <v>0</v>
      </c>
      <c r="K99" s="158"/>
      <c r="L99" s="163"/>
    </row>
    <row r="100" spans="2:12" s="9" customFormat="1" ht="19.899999999999999" customHeight="1">
      <c r="B100" s="157"/>
      <c r="C100" s="158"/>
      <c r="D100" s="159" t="s">
        <v>100</v>
      </c>
      <c r="E100" s="160"/>
      <c r="F100" s="160"/>
      <c r="G100" s="160"/>
      <c r="H100" s="160"/>
      <c r="I100" s="161"/>
      <c r="J100" s="162">
        <f>J214</f>
        <v>0</v>
      </c>
      <c r="K100" s="158"/>
      <c r="L100" s="163"/>
    </row>
    <row r="101" spans="2:12" s="9" customFormat="1" ht="19.899999999999999" customHeight="1">
      <c r="B101" s="157"/>
      <c r="C101" s="158"/>
      <c r="D101" s="159" t="s">
        <v>101</v>
      </c>
      <c r="E101" s="160"/>
      <c r="F101" s="160"/>
      <c r="G101" s="160"/>
      <c r="H101" s="160"/>
      <c r="I101" s="161"/>
      <c r="J101" s="162">
        <f>J220</f>
        <v>0</v>
      </c>
      <c r="K101" s="158"/>
      <c r="L101" s="163"/>
    </row>
    <row r="102" spans="2:12" s="8" customFormat="1" ht="24.95" customHeight="1">
      <c r="B102" s="150"/>
      <c r="C102" s="151"/>
      <c r="D102" s="152" t="s">
        <v>102</v>
      </c>
      <c r="E102" s="153"/>
      <c r="F102" s="153"/>
      <c r="G102" s="153"/>
      <c r="H102" s="153"/>
      <c r="I102" s="154"/>
      <c r="J102" s="155">
        <f>J222</f>
        <v>0</v>
      </c>
      <c r="K102" s="151"/>
      <c r="L102" s="156"/>
    </row>
    <row r="103" spans="2:12" s="9" customFormat="1" ht="19.899999999999999" customHeight="1">
      <c r="B103" s="157"/>
      <c r="C103" s="158"/>
      <c r="D103" s="159" t="s">
        <v>107</v>
      </c>
      <c r="E103" s="160"/>
      <c r="F103" s="160"/>
      <c r="G103" s="160"/>
      <c r="H103" s="160"/>
      <c r="I103" s="161"/>
      <c r="J103" s="162">
        <f>J223</f>
        <v>0</v>
      </c>
      <c r="K103" s="158"/>
      <c r="L103" s="163"/>
    </row>
    <row r="104" spans="2:12" s="9" customFormat="1" ht="19.899999999999999" customHeight="1">
      <c r="B104" s="157"/>
      <c r="C104" s="158"/>
      <c r="D104" s="159" t="s">
        <v>830</v>
      </c>
      <c r="E104" s="160"/>
      <c r="F104" s="160"/>
      <c r="G104" s="160"/>
      <c r="H104" s="160"/>
      <c r="I104" s="161"/>
      <c r="J104" s="162">
        <f>J227</f>
        <v>0</v>
      </c>
      <c r="K104" s="158"/>
      <c r="L104" s="163"/>
    </row>
    <row r="105" spans="2:12" s="9" customFormat="1" ht="19.899999999999999" customHeight="1">
      <c r="B105" s="157"/>
      <c r="C105" s="158"/>
      <c r="D105" s="159" t="s">
        <v>831</v>
      </c>
      <c r="E105" s="160"/>
      <c r="F105" s="160"/>
      <c r="G105" s="160"/>
      <c r="H105" s="160"/>
      <c r="I105" s="161"/>
      <c r="J105" s="162">
        <f>J233</f>
        <v>0</v>
      </c>
      <c r="K105" s="158"/>
      <c r="L105" s="163"/>
    </row>
    <row r="106" spans="2:12" s="9" customFormat="1" ht="19.899999999999999" customHeight="1">
      <c r="B106" s="157"/>
      <c r="C106" s="158"/>
      <c r="D106" s="159" t="s">
        <v>111</v>
      </c>
      <c r="E106" s="160"/>
      <c r="F106" s="160"/>
      <c r="G106" s="160"/>
      <c r="H106" s="160"/>
      <c r="I106" s="161"/>
      <c r="J106" s="162">
        <f>J238</f>
        <v>0</v>
      </c>
      <c r="K106" s="158"/>
      <c r="L106" s="163"/>
    </row>
    <row r="107" spans="2:12" s="9" customFormat="1" ht="19.899999999999999" customHeight="1">
      <c r="B107" s="157"/>
      <c r="C107" s="158"/>
      <c r="D107" s="159" t="s">
        <v>112</v>
      </c>
      <c r="E107" s="160"/>
      <c r="F107" s="160"/>
      <c r="G107" s="160"/>
      <c r="H107" s="160"/>
      <c r="I107" s="161"/>
      <c r="J107" s="162">
        <f>J285</f>
        <v>0</v>
      </c>
      <c r="K107" s="158"/>
      <c r="L107" s="163"/>
    </row>
    <row r="108" spans="2:12" s="9" customFormat="1" ht="19.899999999999999" customHeight="1">
      <c r="B108" s="157"/>
      <c r="C108" s="158"/>
      <c r="D108" s="159" t="s">
        <v>113</v>
      </c>
      <c r="E108" s="160"/>
      <c r="F108" s="160"/>
      <c r="G108" s="160"/>
      <c r="H108" s="160"/>
      <c r="I108" s="161"/>
      <c r="J108" s="162">
        <f>J307</f>
        <v>0</v>
      </c>
      <c r="K108" s="158"/>
      <c r="L108" s="163"/>
    </row>
    <row r="109" spans="2:12" s="9" customFormat="1" ht="19.899999999999999" customHeight="1">
      <c r="B109" s="157"/>
      <c r="C109" s="158"/>
      <c r="D109" s="159" t="s">
        <v>832</v>
      </c>
      <c r="E109" s="160"/>
      <c r="F109" s="160"/>
      <c r="G109" s="160"/>
      <c r="H109" s="160"/>
      <c r="I109" s="161"/>
      <c r="J109" s="162">
        <f>J327</f>
        <v>0</v>
      </c>
      <c r="K109" s="158"/>
      <c r="L109" s="163"/>
    </row>
    <row r="110" spans="2:12" s="9" customFormat="1" ht="19.899999999999999" customHeight="1">
      <c r="B110" s="157"/>
      <c r="C110" s="158"/>
      <c r="D110" s="159" t="s">
        <v>114</v>
      </c>
      <c r="E110" s="160"/>
      <c r="F110" s="160"/>
      <c r="G110" s="160"/>
      <c r="H110" s="160"/>
      <c r="I110" s="161"/>
      <c r="J110" s="162">
        <f>J339</f>
        <v>0</v>
      </c>
      <c r="K110" s="158"/>
      <c r="L110" s="163"/>
    </row>
    <row r="111" spans="2:12" s="9" customFormat="1" ht="19.899999999999999" customHeight="1">
      <c r="B111" s="157"/>
      <c r="C111" s="158"/>
      <c r="D111" s="159" t="s">
        <v>833</v>
      </c>
      <c r="E111" s="160"/>
      <c r="F111" s="160"/>
      <c r="G111" s="160"/>
      <c r="H111" s="160"/>
      <c r="I111" s="161"/>
      <c r="J111" s="162">
        <f>J344</f>
        <v>0</v>
      </c>
      <c r="K111" s="158"/>
      <c r="L111" s="163"/>
    </row>
    <row r="112" spans="2:12" s="8" customFormat="1" ht="24.95" customHeight="1">
      <c r="B112" s="150"/>
      <c r="C112" s="151"/>
      <c r="D112" s="152" t="s">
        <v>834</v>
      </c>
      <c r="E112" s="153"/>
      <c r="F112" s="153"/>
      <c r="G112" s="153"/>
      <c r="H112" s="153"/>
      <c r="I112" s="154"/>
      <c r="J112" s="155">
        <f>J378</f>
        <v>0</v>
      </c>
      <c r="K112" s="151"/>
      <c r="L112" s="156"/>
    </row>
    <row r="113" spans="2:12" s="9" customFormat="1" ht="19.899999999999999" customHeight="1">
      <c r="B113" s="157"/>
      <c r="C113" s="158"/>
      <c r="D113" s="159" t="s">
        <v>835</v>
      </c>
      <c r="E113" s="160"/>
      <c r="F113" s="160"/>
      <c r="G113" s="160"/>
      <c r="H113" s="160"/>
      <c r="I113" s="161"/>
      <c r="J113" s="162">
        <f>J379</f>
        <v>0</v>
      </c>
      <c r="K113" s="158"/>
      <c r="L113" s="163"/>
    </row>
    <row r="114" spans="2:12" s="1" customFormat="1" ht="21.75" customHeight="1">
      <c r="B114" s="33"/>
      <c r="C114" s="34"/>
      <c r="D114" s="34"/>
      <c r="E114" s="34"/>
      <c r="F114" s="34"/>
      <c r="G114" s="34"/>
      <c r="H114" s="34"/>
      <c r="I114" s="109"/>
      <c r="J114" s="34"/>
      <c r="K114" s="34"/>
      <c r="L114" s="37"/>
    </row>
    <row r="115" spans="2:12" s="1" customFormat="1" ht="6.95" customHeight="1">
      <c r="B115" s="48"/>
      <c r="C115" s="49"/>
      <c r="D115" s="49"/>
      <c r="E115" s="49"/>
      <c r="F115" s="49"/>
      <c r="G115" s="49"/>
      <c r="H115" s="49"/>
      <c r="I115" s="141"/>
      <c r="J115" s="49"/>
      <c r="K115" s="49"/>
      <c r="L115" s="37"/>
    </row>
    <row r="119" spans="2:12" s="1" customFormat="1" ht="6.95" customHeight="1">
      <c r="B119" s="50"/>
      <c r="C119" s="51"/>
      <c r="D119" s="51"/>
      <c r="E119" s="51"/>
      <c r="F119" s="51"/>
      <c r="G119" s="51"/>
      <c r="H119" s="51"/>
      <c r="I119" s="144"/>
      <c r="J119" s="51"/>
      <c r="K119" s="51"/>
      <c r="L119" s="37"/>
    </row>
    <row r="120" spans="2:12" s="1" customFormat="1" ht="24.95" customHeight="1">
      <c r="B120" s="33"/>
      <c r="C120" s="22" t="s">
        <v>121</v>
      </c>
      <c r="D120" s="34"/>
      <c r="E120" s="34"/>
      <c r="F120" s="34"/>
      <c r="G120" s="34"/>
      <c r="H120" s="34"/>
      <c r="I120" s="109"/>
      <c r="J120" s="34"/>
      <c r="K120" s="34"/>
      <c r="L120" s="37"/>
    </row>
    <row r="121" spans="2:12" s="1" customFormat="1" ht="6.95" customHeight="1">
      <c r="B121" s="33"/>
      <c r="C121" s="34"/>
      <c r="D121" s="34"/>
      <c r="E121" s="34"/>
      <c r="F121" s="34"/>
      <c r="G121" s="34"/>
      <c r="H121" s="34"/>
      <c r="I121" s="109"/>
      <c r="J121" s="34"/>
      <c r="K121" s="34"/>
      <c r="L121" s="37"/>
    </row>
    <row r="122" spans="2:12" s="1" customFormat="1" ht="12" customHeight="1">
      <c r="B122" s="33"/>
      <c r="C122" s="28" t="s">
        <v>16</v>
      </c>
      <c r="D122" s="34"/>
      <c r="E122" s="34"/>
      <c r="F122" s="34"/>
      <c r="G122" s="34"/>
      <c r="H122" s="34"/>
      <c r="I122" s="109"/>
      <c r="J122" s="34"/>
      <c r="K122" s="34"/>
      <c r="L122" s="37"/>
    </row>
    <row r="123" spans="2:12" s="1" customFormat="1" ht="16.5" customHeight="1">
      <c r="B123" s="33"/>
      <c r="C123" s="34"/>
      <c r="D123" s="34"/>
      <c r="E123" s="301" t="str">
        <f>E7</f>
        <v>REVITALIZACE PANEL. DOMU, ul. U Lesa č.p. 869, parc.č. 501/337, k.ú. Karviná - Ráj</v>
      </c>
      <c r="F123" s="302"/>
      <c r="G123" s="302"/>
      <c r="H123" s="302"/>
      <c r="I123" s="109"/>
      <c r="J123" s="34"/>
      <c r="K123" s="34"/>
      <c r="L123" s="37"/>
    </row>
    <row r="124" spans="2:12" s="1" customFormat="1" ht="12" customHeight="1">
      <c r="B124" s="33"/>
      <c r="C124" s="28" t="s">
        <v>89</v>
      </c>
      <c r="D124" s="34"/>
      <c r="E124" s="34"/>
      <c r="F124" s="34"/>
      <c r="G124" s="34"/>
      <c r="H124" s="34"/>
      <c r="I124" s="109"/>
      <c r="J124" s="34"/>
      <c r="K124" s="34"/>
      <c r="L124" s="37"/>
    </row>
    <row r="125" spans="2:12" s="1" customFormat="1" ht="16.5" customHeight="1">
      <c r="B125" s="33"/>
      <c r="C125" s="34"/>
      <c r="D125" s="34"/>
      <c r="E125" s="273" t="str">
        <f>E9</f>
        <v>O2 - Revitalizace panel. domu - nezpůsobilé náklady</v>
      </c>
      <c r="F125" s="303"/>
      <c r="G125" s="303"/>
      <c r="H125" s="303"/>
      <c r="I125" s="109"/>
      <c r="J125" s="34"/>
      <c r="K125" s="34"/>
      <c r="L125" s="37"/>
    </row>
    <row r="126" spans="2:12" s="1" customFormat="1" ht="6.95" customHeight="1">
      <c r="B126" s="33"/>
      <c r="C126" s="34"/>
      <c r="D126" s="34"/>
      <c r="E126" s="34"/>
      <c r="F126" s="34"/>
      <c r="G126" s="34"/>
      <c r="H126" s="34"/>
      <c r="I126" s="109"/>
      <c r="J126" s="34"/>
      <c r="K126" s="34"/>
      <c r="L126" s="37"/>
    </row>
    <row r="127" spans="2:12" s="1" customFormat="1" ht="12" customHeight="1">
      <c r="B127" s="33"/>
      <c r="C127" s="28" t="s">
        <v>20</v>
      </c>
      <c r="D127" s="34"/>
      <c r="E127" s="34"/>
      <c r="F127" s="26" t="str">
        <f>F12</f>
        <v xml:space="preserve"> </v>
      </c>
      <c r="G127" s="34"/>
      <c r="H127" s="34"/>
      <c r="I127" s="111" t="s">
        <v>22</v>
      </c>
      <c r="J127" s="60" t="str">
        <f>IF(J12="","",J12)</f>
        <v>11. 4. 2019</v>
      </c>
      <c r="K127" s="34"/>
      <c r="L127" s="37"/>
    </row>
    <row r="128" spans="2:12" s="1" customFormat="1" ht="6.95" customHeight="1">
      <c r="B128" s="33"/>
      <c r="C128" s="34"/>
      <c r="D128" s="34"/>
      <c r="E128" s="34"/>
      <c r="F128" s="34"/>
      <c r="G128" s="34"/>
      <c r="H128" s="34"/>
      <c r="I128" s="109"/>
      <c r="J128" s="34"/>
      <c r="K128" s="34"/>
      <c r="L128" s="37"/>
    </row>
    <row r="129" spans="2:65" s="1" customFormat="1" ht="15.2" customHeight="1">
      <c r="B129" s="33"/>
      <c r="C129" s="28" t="s">
        <v>24</v>
      </c>
      <c r="D129" s="34"/>
      <c r="E129" s="34"/>
      <c r="F129" s="26" t="str">
        <f>E15</f>
        <v>Bytové družstvo U Lesa 869, ul. U Lesa 869/34b</v>
      </c>
      <c r="G129" s="34"/>
      <c r="H129" s="34"/>
      <c r="I129" s="111" t="s">
        <v>30</v>
      </c>
      <c r="J129" s="31" t="str">
        <f>E21</f>
        <v xml:space="preserve"> </v>
      </c>
      <c r="K129" s="34"/>
      <c r="L129" s="37"/>
    </row>
    <row r="130" spans="2:65" s="1" customFormat="1" ht="15.2" customHeight="1">
      <c r="B130" s="33"/>
      <c r="C130" s="28" t="s">
        <v>28</v>
      </c>
      <c r="D130" s="34"/>
      <c r="E130" s="34"/>
      <c r="F130" s="26" t="str">
        <f>IF(E18="","",E18)</f>
        <v>Vyplň údaj</v>
      </c>
      <c r="G130" s="34"/>
      <c r="H130" s="34"/>
      <c r="I130" s="111" t="s">
        <v>32</v>
      </c>
      <c r="J130" s="31" t="str">
        <f>E24</f>
        <v>INPRO</v>
      </c>
      <c r="K130" s="34"/>
      <c r="L130" s="37"/>
    </row>
    <row r="131" spans="2:65" s="1" customFormat="1" ht="10.35" customHeight="1">
      <c r="B131" s="33"/>
      <c r="C131" s="34"/>
      <c r="D131" s="34"/>
      <c r="E131" s="34"/>
      <c r="F131" s="34"/>
      <c r="G131" s="34"/>
      <c r="H131" s="34"/>
      <c r="I131" s="109"/>
      <c r="J131" s="34"/>
      <c r="K131" s="34"/>
      <c r="L131" s="37"/>
    </row>
    <row r="132" spans="2:65" s="10" customFormat="1" ht="29.25" customHeight="1">
      <c r="B132" s="164"/>
      <c r="C132" s="165" t="s">
        <v>122</v>
      </c>
      <c r="D132" s="166" t="s">
        <v>60</v>
      </c>
      <c r="E132" s="166" t="s">
        <v>56</v>
      </c>
      <c r="F132" s="166" t="s">
        <v>57</v>
      </c>
      <c r="G132" s="166" t="s">
        <v>123</v>
      </c>
      <c r="H132" s="166" t="s">
        <v>124</v>
      </c>
      <c r="I132" s="167" t="s">
        <v>125</v>
      </c>
      <c r="J132" s="168" t="s">
        <v>93</v>
      </c>
      <c r="K132" s="169" t="s">
        <v>126</v>
      </c>
      <c r="L132" s="170"/>
      <c r="M132" s="69" t="s">
        <v>1</v>
      </c>
      <c r="N132" s="70" t="s">
        <v>39</v>
      </c>
      <c r="O132" s="70" t="s">
        <v>127</v>
      </c>
      <c r="P132" s="70" t="s">
        <v>128</v>
      </c>
      <c r="Q132" s="70" t="s">
        <v>129</v>
      </c>
      <c r="R132" s="70" t="s">
        <v>130</v>
      </c>
      <c r="S132" s="70" t="s">
        <v>131</v>
      </c>
      <c r="T132" s="71" t="s">
        <v>132</v>
      </c>
    </row>
    <row r="133" spans="2:65" s="1" customFormat="1" ht="22.9" customHeight="1">
      <c r="B133" s="33"/>
      <c r="C133" s="76" t="s">
        <v>133</v>
      </c>
      <c r="D133" s="34"/>
      <c r="E133" s="34"/>
      <c r="F133" s="34"/>
      <c r="G133" s="34"/>
      <c r="H133" s="34"/>
      <c r="I133" s="109"/>
      <c r="J133" s="171">
        <f>BK133</f>
        <v>0</v>
      </c>
      <c r="K133" s="34"/>
      <c r="L133" s="37"/>
      <c r="M133" s="72"/>
      <c r="N133" s="73"/>
      <c r="O133" s="73"/>
      <c r="P133" s="172">
        <f>P134+P222+P378</f>
        <v>0</v>
      </c>
      <c r="Q133" s="73"/>
      <c r="R133" s="172">
        <f>R134+R222+R378</f>
        <v>50.915201970000012</v>
      </c>
      <c r="S133" s="73"/>
      <c r="T133" s="173">
        <f>T134+T222+T378</f>
        <v>11.49588748</v>
      </c>
      <c r="AT133" s="16" t="s">
        <v>74</v>
      </c>
      <c r="AU133" s="16" t="s">
        <v>95</v>
      </c>
      <c r="BK133" s="174">
        <f>BK134+BK222+BK378</f>
        <v>0</v>
      </c>
    </row>
    <row r="134" spans="2:65" s="11" customFormat="1" ht="25.9" customHeight="1">
      <c r="B134" s="175"/>
      <c r="C134" s="176"/>
      <c r="D134" s="177" t="s">
        <v>74</v>
      </c>
      <c r="E134" s="178" t="s">
        <v>134</v>
      </c>
      <c r="F134" s="178" t="s">
        <v>135</v>
      </c>
      <c r="G134" s="176"/>
      <c r="H134" s="176"/>
      <c r="I134" s="179"/>
      <c r="J134" s="180">
        <f>BK134</f>
        <v>0</v>
      </c>
      <c r="K134" s="176"/>
      <c r="L134" s="181"/>
      <c r="M134" s="182"/>
      <c r="N134" s="183"/>
      <c r="O134" s="183"/>
      <c r="P134" s="184">
        <f>P135+P186+P214+P220</f>
        <v>0</v>
      </c>
      <c r="Q134" s="183"/>
      <c r="R134" s="184">
        <f>R135+R186+R214+R220</f>
        <v>5.1044272500000014</v>
      </c>
      <c r="S134" s="183"/>
      <c r="T134" s="185">
        <f>T135+T186+T214+T220</f>
        <v>6.0483950000000002</v>
      </c>
      <c r="AR134" s="186" t="s">
        <v>83</v>
      </c>
      <c r="AT134" s="187" t="s">
        <v>74</v>
      </c>
      <c r="AU134" s="187" t="s">
        <v>75</v>
      </c>
      <c r="AY134" s="186" t="s">
        <v>136</v>
      </c>
      <c r="BK134" s="188">
        <f>BK135+BK186+BK214+BK220</f>
        <v>0</v>
      </c>
    </row>
    <row r="135" spans="2:65" s="11" customFormat="1" ht="22.9" customHeight="1">
      <c r="B135" s="175"/>
      <c r="C135" s="176"/>
      <c r="D135" s="177" t="s">
        <v>74</v>
      </c>
      <c r="E135" s="189" t="s">
        <v>149</v>
      </c>
      <c r="F135" s="189" t="s">
        <v>150</v>
      </c>
      <c r="G135" s="176"/>
      <c r="H135" s="176"/>
      <c r="I135" s="179"/>
      <c r="J135" s="190">
        <f>BK135</f>
        <v>0</v>
      </c>
      <c r="K135" s="176"/>
      <c r="L135" s="181"/>
      <c r="M135" s="182"/>
      <c r="N135" s="183"/>
      <c r="O135" s="183"/>
      <c r="P135" s="184">
        <f>SUM(P136:P185)</f>
        <v>0</v>
      </c>
      <c r="Q135" s="183"/>
      <c r="R135" s="184">
        <f>SUM(R136:R185)</f>
        <v>5.1028432500000012</v>
      </c>
      <c r="S135" s="183"/>
      <c r="T135" s="185">
        <f>SUM(T136:T185)</f>
        <v>0</v>
      </c>
      <c r="AR135" s="186" t="s">
        <v>83</v>
      </c>
      <c r="AT135" s="187" t="s">
        <v>74</v>
      </c>
      <c r="AU135" s="187" t="s">
        <v>83</v>
      </c>
      <c r="AY135" s="186" t="s">
        <v>136</v>
      </c>
      <c r="BK135" s="188">
        <f>SUM(BK136:BK185)</f>
        <v>0</v>
      </c>
    </row>
    <row r="136" spans="2:65" s="1" customFormat="1" ht="24" customHeight="1">
      <c r="B136" s="33"/>
      <c r="C136" s="191" t="s">
        <v>83</v>
      </c>
      <c r="D136" s="191" t="s">
        <v>139</v>
      </c>
      <c r="E136" s="192" t="s">
        <v>836</v>
      </c>
      <c r="F136" s="193" t="s">
        <v>837</v>
      </c>
      <c r="G136" s="194" t="s">
        <v>153</v>
      </c>
      <c r="H136" s="195">
        <v>369.71300000000002</v>
      </c>
      <c r="I136" s="196"/>
      <c r="J136" s="197">
        <f>ROUND(I136*H136,2)</f>
        <v>0</v>
      </c>
      <c r="K136" s="193" t="s">
        <v>143</v>
      </c>
      <c r="L136" s="37"/>
      <c r="M136" s="198" t="s">
        <v>1</v>
      </c>
      <c r="N136" s="199" t="s">
        <v>41</v>
      </c>
      <c r="O136" s="65"/>
      <c r="P136" s="200">
        <f>O136*H136</f>
        <v>0</v>
      </c>
      <c r="Q136" s="200">
        <v>3.0000000000000001E-3</v>
      </c>
      <c r="R136" s="200">
        <f>Q136*H136</f>
        <v>1.1091390000000001</v>
      </c>
      <c r="S136" s="200">
        <v>0</v>
      </c>
      <c r="T136" s="201">
        <f>S136*H136</f>
        <v>0</v>
      </c>
      <c r="AR136" s="202" t="s">
        <v>137</v>
      </c>
      <c r="AT136" s="202" t="s">
        <v>139</v>
      </c>
      <c r="AU136" s="202" t="s">
        <v>144</v>
      </c>
      <c r="AY136" s="16" t="s">
        <v>136</v>
      </c>
      <c r="BE136" s="203">
        <f>IF(N136="základní",J136,0)</f>
        <v>0</v>
      </c>
      <c r="BF136" s="203">
        <f>IF(N136="snížená",J136,0)</f>
        <v>0</v>
      </c>
      <c r="BG136" s="203">
        <f>IF(N136="zákl. přenesená",J136,0)</f>
        <v>0</v>
      </c>
      <c r="BH136" s="203">
        <f>IF(N136="sníž. přenesená",J136,0)</f>
        <v>0</v>
      </c>
      <c r="BI136" s="203">
        <f>IF(N136="nulová",J136,0)</f>
        <v>0</v>
      </c>
      <c r="BJ136" s="16" t="s">
        <v>144</v>
      </c>
      <c r="BK136" s="203">
        <f>ROUND(I136*H136,2)</f>
        <v>0</v>
      </c>
      <c r="BL136" s="16" t="s">
        <v>137</v>
      </c>
      <c r="BM136" s="202" t="s">
        <v>838</v>
      </c>
    </row>
    <row r="137" spans="2:65" s="12" customFormat="1" ht="22.5">
      <c r="B137" s="204"/>
      <c r="C137" s="205"/>
      <c r="D137" s="206" t="s">
        <v>146</v>
      </c>
      <c r="E137" s="207" t="s">
        <v>1</v>
      </c>
      <c r="F137" s="208" t="s">
        <v>839</v>
      </c>
      <c r="G137" s="205"/>
      <c r="H137" s="207" t="s">
        <v>1</v>
      </c>
      <c r="I137" s="209"/>
      <c r="J137" s="205"/>
      <c r="K137" s="205"/>
      <c r="L137" s="210"/>
      <c r="M137" s="211"/>
      <c r="N137" s="212"/>
      <c r="O137" s="212"/>
      <c r="P137" s="212"/>
      <c r="Q137" s="212"/>
      <c r="R137" s="212"/>
      <c r="S137" s="212"/>
      <c r="T137" s="213"/>
      <c r="AT137" s="214" t="s">
        <v>146</v>
      </c>
      <c r="AU137" s="214" t="s">
        <v>144</v>
      </c>
      <c r="AV137" s="12" t="s">
        <v>83</v>
      </c>
      <c r="AW137" s="12" t="s">
        <v>31</v>
      </c>
      <c r="AX137" s="12" t="s">
        <v>75</v>
      </c>
      <c r="AY137" s="214" t="s">
        <v>136</v>
      </c>
    </row>
    <row r="138" spans="2:65" s="13" customFormat="1" ht="22.5">
      <c r="B138" s="215"/>
      <c r="C138" s="216"/>
      <c r="D138" s="206" t="s">
        <v>146</v>
      </c>
      <c r="E138" s="217" t="s">
        <v>1</v>
      </c>
      <c r="F138" s="218" t="s">
        <v>840</v>
      </c>
      <c r="G138" s="216"/>
      <c r="H138" s="219">
        <v>369.71300000000002</v>
      </c>
      <c r="I138" s="220"/>
      <c r="J138" s="216"/>
      <c r="K138" s="216"/>
      <c r="L138" s="221"/>
      <c r="M138" s="222"/>
      <c r="N138" s="223"/>
      <c r="O138" s="223"/>
      <c r="P138" s="223"/>
      <c r="Q138" s="223"/>
      <c r="R138" s="223"/>
      <c r="S138" s="223"/>
      <c r="T138" s="224"/>
      <c r="AT138" s="225" t="s">
        <v>146</v>
      </c>
      <c r="AU138" s="225" t="s">
        <v>144</v>
      </c>
      <c r="AV138" s="13" t="s">
        <v>144</v>
      </c>
      <c r="AW138" s="13" t="s">
        <v>31</v>
      </c>
      <c r="AX138" s="13" t="s">
        <v>83</v>
      </c>
      <c r="AY138" s="225" t="s">
        <v>136</v>
      </c>
    </row>
    <row r="139" spans="2:65" s="1" customFormat="1" ht="16.5" customHeight="1">
      <c r="B139" s="33"/>
      <c r="C139" s="191" t="s">
        <v>144</v>
      </c>
      <c r="D139" s="191" t="s">
        <v>139</v>
      </c>
      <c r="E139" s="192" t="s">
        <v>841</v>
      </c>
      <c r="F139" s="193" t="s">
        <v>842</v>
      </c>
      <c r="G139" s="194" t="s">
        <v>153</v>
      </c>
      <c r="H139" s="195">
        <v>499.40800000000002</v>
      </c>
      <c r="I139" s="196"/>
      <c r="J139" s="197">
        <f>ROUND(I139*H139,2)</f>
        <v>0</v>
      </c>
      <c r="K139" s="193" t="s">
        <v>143</v>
      </c>
      <c r="L139" s="37"/>
      <c r="M139" s="198" t="s">
        <v>1</v>
      </c>
      <c r="N139" s="199" t="s">
        <v>41</v>
      </c>
      <c r="O139" s="65"/>
      <c r="P139" s="200">
        <f>O139*H139</f>
        <v>0</v>
      </c>
      <c r="Q139" s="200">
        <v>2.5999999999999998E-4</v>
      </c>
      <c r="R139" s="200">
        <f>Q139*H139</f>
        <v>0.12984608</v>
      </c>
      <c r="S139" s="200">
        <v>0</v>
      </c>
      <c r="T139" s="201">
        <f>S139*H139</f>
        <v>0</v>
      </c>
      <c r="AR139" s="202" t="s">
        <v>137</v>
      </c>
      <c r="AT139" s="202" t="s">
        <v>139</v>
      </c>
      <c r="AU139" s="202" t="s">
        <v>144</v>
      </c>
      <c r="AY139" s="16" t="s">
        <v>136</v>
      </c>
      <c r="BE139" s="203">
        <f>IF(N139="základní",J139,0)</f>
        <v>0</v>
      </c>
      <c r="BF139" s="203">
        <f>IF(N139="snížená",J139,0)</f>
        <v>0</v>
      </c>
      <c r="BG139" s="203">
        <f>IF(N139="zákl. přenesená",J139,0)</f>
        <v>0</v>
      </c>
      <c r="BH139" s="203">
        <f>IF(N139="sníž. přenesená",J139,0)</f>
        <v>0</v>
      </c>
      <c r="BI139" s="203">
        <f>IF(N139="nulová",J139,0)</f>
        <v>0</v>
      </c>
      <c r="BJ139" s="16" t="s">
        <v>144</v>
      </c>
      <c r="BK139" s="203">
        <f>ROUND(I139*H139,2)</f>
        <v>0</v>
      </c>
      <c r="BL139" s="16" t="s">
        <v>137</v>
      </c>
      <c r="BM139" s="202" t="s">
        <v>843</v>
      </c>
    </row>
    <row r="140" spans="2:65" s="13" customFormat="1" ht="11.25">
      <c r="B140" s="215"/>
      <c r="C140" s="216"/>
      <c r="D140" s="206" t="s">
        <v>146</v>
      </c>
      <c r="E140" s="217" t="s">
        <v>1</v>
      </c>
      <c r="F140" s="218" t="s">
        <v>844</v>
      </c>
      <c r="G140" s="216"/>
      <c r="H140" s="219">
        <v>499.40800000000002</v>
      </c>
      <c r="I140" s="220"/>
      <c r="J140" s="216"/>
      <c r="K140" s="216"/>
      <c r="L140" s="221"/>
      <c r="M140" s="222"/>
      <c r="N140" s="223"/>
      <c r="O140" s="223"/>
      <c r="P140" s="223"/>
      <c r="Q140" s="223"/>
      <c r="R140" s="223"/>
      <c r="S140" s="223"/>
      <c r="T140" s="224"/>
      <c r="AT140" s="225" t="s">
        <v>146</v>
      </c>
      <c r="AU140" s="225" t="s">
        <v>144</v>
      </c>
      <c r="AV140" s="13" t="s">
        <v>144</v>
      </c>
      <c r="AW140" s="13" t="s">
        <v>31</v>
      </c>
      <c r="AX140" s="13" t="s">
        <v>83</v>
      </c>
      <c r="AY140" s="225" t="s">
        <v>136</v>
      </c>
    </row>
    <row r="141" spans="2:65" s="1" customFormat="1" ht="16.5" customHeight="1">
      <c r="B141" s="33"/>
      <c r="C141" s="191" t="s">
        <v>156</v>
      </c>
      <c r="D141" s="191" t="s">
        <v>139</v>
      </c>
      <c r="E141" s="192" t="s">
        <v>845</v>
      </c>
      <c r="F141" s="193" t="s">
        <v>846</v>
      </c>
      <c r="G141" s="194" t="s">
        <v>153</v>
      </c>
      <c r="H141" s="195">
        <v>20.6</v>
      </c>
      <c r="I141" s="196"/>
      <c r="J141" s="197">
        <f>ROUND(I141*H141,2)</f>
        <v>0</v>
      </c>
      <c r="K141" s="193" t="s">
        <v>143</v>
      </c>
      <c r="L141" s="37"/>
      <c r="M141" s="198" t="s">
        <v>1</v>
      </c>
      <c r="N141" s="199" t="s">
        <v>41</v>
      </c>
      <c r="O141" s="65"/>
      <c r="P141" s="200">
        <f>O141*H141</f>
        <v>0</v>
      </c>
      <c r="Q141" s="200">
        <v>5.4599999999999996E-3</v>
      </c>
      <c r="R141" s="200">
        <f>Q141*H141</f>
        <v>0.11247599999999999</v>
      </c>
      <c r="S141" s="200">
        <v>0</v>
      </c>
      <c r="T141" s="201">
        <f>S141*H141</f>
        <v>0</v>
      </c>
      <c r="AR141" s="202" t="s">
        <v>137</v>
      </c>
      <c r="AT141" s="202" t="s">
        <v>139</v>
      </c>
      <c r="AU141" s="202" t="s">
        <v>144</v>
      </c>
      <c r="AY141" s="16" t="s">
        <v>136</v>
      </c>
      <c r="BE141" s="203">
        <f>IF(N141="základní",J141,0)</f>
        <v>0</v>
      </c>
      <c r="BF141" s="203">
        <f>IF(N141="snížená",J141,0)</f>
        <v>0</v>
      </c>
      <c r="BG141" s="203">
        <f>IF(N141="zákl. přenesená",J141,0)</f>
        <v>0</v>
      </c>
      <c r="BH141" s="203">
        <f>IF(N141="sníž. přenesená",J141,0)</f>
        <v>0</v>
      </c>
      <c r="BI141" s="203">
        <f>IF(N141="nulová",J141,0)</f>
        <v>0</v>
      </c>
      <c r="BJ141" s="16" t="s">
        <v>144</v>
      </c>
      <c r="BK141" s="203">
        <f>ROUND(I141*H141,2)</f>
        <v>0</v>
      </c>
      <c r="BL141" s="16" t="s">
        <v>137</v>
      </c>
      <c r="BM141" s="202" t="s">
        <v>847</v>
      </c>
    </row>
    <row r="142" spans="2:65" s="12" customFormat="1" ht="22.5">
      <c r="B142" s="204"/>
      <c r="C142" s="205"/>
      <c r="D142" s="206" t="s">
        <v>146</v>
      </c>
      <c r="E142" s="207" t="s">
        <v>1</v>
      </c>
      <c r="F142" s="208" t="s">
        <v>848</v>
      </c>
      <c r="G142" s="205"/>
      <c r="H142" s="207" t="s">
        <v>1</v>
      </c>
      <c r="I142" s="209"/>
      <c r="J142" s="205"/>
      <c r="K142" s="205"/>
      <c r="L142" s="210"/>
      <c r="M142" s="211"/>
      <c r="N142" s="212"/>
      <c r="O142" s="212"/>
      <c r="P142" s="212"/>
      <c r="Q142" s="212"/>
      <c r="R142" s="212"/>
      <c r="S142" s="212"/>
      <c r="T142" s="213"/>
      <c r="AT142" s="214" t="s">
        <v>146</v>
      </c>
      <c r="AU142" s="214" t="s">
        <v>144</v>
      </c>
      <c r="AV142" s="12" t="s">
        <v>83</v>
      </c>
      <c r="AW142" s="12" t="s">
        <v>31</v>
      </c>
      <c r="AX142" s="12" t="s">
        <v>75</v>
      </c>
      <c r="AY142" s="214" t="s">
        <v>136</v>
      </c>
    </row>
    <row r="143" spans="2:65" s="13" customFormat="1" ht="11.25">
      <c r="B143" s="215"/>
      <c r="C143" s="216"/>
      <c r="D143" s="206" t="s">
        <v>146</v>
      </c>
      <c r="E143" s="217" t="s">
        <v>1</v>
      </c>
      <c r="F143" s="218" t="s">
        <v>849</v>
      </c>
      <c r="G143" s="216"/>
      <c r="H143" s="219">
        <v>20.6</v>
      </c>
      <c r="I143" s="220"/>
      <c r="J143" s="216"/>
      <c r="K143" s="216"/>
      <c r="L143" s="221"/>
      <c r="M143" s="222"/>
      <c r="N143" s="223"/>
      <c r="O143" s="223"/>
      <c r="P143" s="223"/>
      <c r="Q143" s="223"/>
      <c r="R143" s="223"/>
      <c r="S143" s="223"/>
      <c r="T143" s="224"/>
      <c r="AT143" s="225" t="s">
        <v>146</v>
      </c>
      <c r="AU143" s="225" t="s">
        <v>144</v>
      </c>
      <c r="AV143" s="13" t="s">
        <v>144</v>
      </c>
      <c r="AW143" s="13" t="s">
        <v>31</v>
      </c>
      <c r="AX143" s="13" t="s">
        <v>83</v>
      </c>
      <c r="AY143" s="225" t="s">
        <v>136</v>
      </c>
    </row>
    <row r="144" spans="2:65" s="1" customFormat="1" ht="24" customHeight="1">
      <c r="B144" s="33"/>
      <c r="C144" s="191" t="s">
        <v>137</v>
      </c>
      <c r="D144" s="191" t="s">
        <v>139</v>
      </c>
      <c r="E144" s="192" t="s">
        <v>850</v>
      </c>
      <c r="F144" s="193" t="s">
        <v>851</v>
      </c>
      <c r="G144" s="194" t="s">
        <v>153</v>
      </c>
      <c r="H144" s="195">
        <v>499.40800000000002</v>
      </c>
      <c r="I144" s="196"/>
      <c r="J144" s="197">
        <f>ROUND(I144*H144,2)</f>
        <v>0</v>
      </c>
      <c r="K144" s="193" t="s">
        <v>143</v>
      </c>
      <c r="L144" s="37"/>
      <c r="M144" s="198" t="s">
        <v>1</v>
      </c>
      <c r="N144" s="199" t="s">
        <v>41</v>
      </c>
      <c r="O144" s="65"/>
      <c r="P144" s="200">
        <f>O144*H144</f>
        <v>0</v>
      </c>
      <c r="Q144" s="200">
        <v>4.8900000000000002E-3</v>
      </c>
      <c r="R144" s="200">
        <f>Q144*H144</f>
        <v>2.4421051200000004</v>
      </c>
      <c r="S144" s="200">
        <v>0</v>
      </c>
      <c r="T144" s="201">
        <f>S144*H144</f>
        <v>0</v>
      </c>
      <c r="AR144" s="202" t="s">
        <v>137</v>
      </c>
      <c r="AT144" s="202" t="s">
        <v>139</v>
      </c>
      <c r="AU144" s="202" t="s">
        <v>144</v>
      </c>
      <c r="AY144" s="16" t="s">
        <v>136</v>
      </c>
      <c r="BE144" s="203">
        <f>IF(N144="základní",J144,0)</f>
        <v>0</v>
      </c>
      <c r="BF144" s="203">
        <f>IF(N144="snížená",J144,0)</f>
        <v>0</v>
      </c>
      <c r="BG144" s="203">
        <f>IF(N144="zákl. přenesená",J144,0)</f>
        <v>0</v>
      </c>
      <c r="BH144" s="203">
        <f>IF(N144="sníž. přenesená",J144,0)</f>
        <v>0</v>
      </c>
      <c r="BI144" s="203">
        <f>IF(N144="nulová",J144,0)</f>
        <v>0</v>
      </c>
      <c r="BJ144" s="16" t="s">
        <v>144</v>
      </c>
      <c r="BK144" s="203">
        <f>ROUND(I144*H144,2)</f>
        <v>0</v>
      </c>
      <c r="BL144" s="16" t="s">
        <v>137</v>
      </c>
      <c r="BM144" s="202" t="s">
        <v>852</v>
      </c>
    </row>
    <row r="145" spans="2:65" s="12" customFormat="1" ht="11.25">
      <c r="B145" s="204"/>
      <c r="C145" s="205"/>
      <c r="D145" s="206" t="s">
        <v>146</v>
      </c>
      <c r="E145" s="207" t="s">
        <v>1</v>
      </c>
      <c r="F145" s="208" t="s">
        <v>853</v>
      </c>
      <c r="G145" s="205"/>
      <c r="H145" s="207" t="s">
        <v>1</v>
      </c>
      <c r="I145" s="209"/>
      <c r="J145" s="205"/>
      <c r="K145" s="205"/>
      <c r="L145" s="210"/>
      <c r="M145" s="211"/>
      <c r="N145" s="212"/>
      <c r="O145" s="212"/>
      <c r="P145" s="212"/>
      <c r="Q145" s="212"/>
      <c r="R145" s="212"/>
      <c r="S145" s="212"/>
      <c r="T145" s="213"/>
      <c r="AT145" s="214" t="s">
        <v>146</v>
      </c>
      <c r="AU145" s="214" t="s">
        <v>144</v>
      </c>
      <c r="AV145" s="12" t="s">
        <v>83</v>
      </c>
      <c r="AW145" s="12" t="s">
        <v>31</v>
      </c>
      <c r="AX145" s="12" t="s">
        <v>75</v>
      </c>
      <c r="AY145" s="214" t="s">
        <v>136</v>
      </c>
    </row>
    <row r="146" spans="2:65" s="13" customFormat="1" ht="11.25">
      <c r="B146" s="215"/>
      <c r="C146" s="216"/>
      <c r="D146" s="206" t="s">
        <v>146</v>
      </c>
      <c r="E146" s="217" t="s">
        <v>1</v>
      </c>
      <c r="F146" s="218" t="s">
        <v>854</v>
      </c>
      <c r="G146" s="216"/>
      <c r="H146" s="219">
        <v>129.69499999999999</v>
      </c>
      <c r="I146" s="220"/>
      <c r="J146" s="216"/>
      <c r="K146" s="216"/>
      <c r="L146" s="221"/>
      <c r="M146" s="222"/>
      <c r="N146" s="223"/>
      <c r="O146" s="223"/>
      <c r="P146" s="223"/>
      <c r="Q146" s="223"/>
      <c r="R146" s="223"/>
      <c r="S146" s="223"/>
      <c r="T146" s="224"/>
      <c r="AT146" s="225" t="s">
        <v>146</v>
      </c>
      <c r="AU146" s="225" t="s">
        <v>144</v>
      </c>
      <c r="AV146" s="13" t="s">
        <v>144</v>
      </c>
      <c r="AW146" s="13" t="s">
        <v>31</v>
      </c>
      <c r="AX146" s="13" t="s">
        <v>75</v>
      </c>
      <c r="AY146" s="225" t="s">
        <v>136</v>
      </c>
    </row>
    <row r="147" spans="2:65" s="12" customFormat="1" ht="11.25">
      <c r="B147" s="204"/>
      <c r="C147" s="205"/>
      <c r="D147" s="206" t="s">
        <v>146</v>
      </c>
      <c r="E147" s="207" t="s">
        <v>1</v>
      </c>
      <c r="F147" s="208" t="s">
        <v>855</v>
      </c>
      <c r="G147" s="205"/>
      <c r="H147" s="207" t="s">
        <v>1</v>
      </c>
      <c r="I147" s="209"/>
      <c r="J147" s="205"/>
      <c r="K147" s="205"/>
      <c r="L147" s="210"/>
      <c r="M147" s="211"/>
      <c r="N147" s="212"/>
      <c r="O147" s="212"/>
      <c r="P147" s="212"/>
      <c r="Q147" s="212"/>
      <c r="R147" s="212"/>
      <c r="S147" s="212"/>
      <c r="T147" s="213"/>
      <c r="AT147" s="214" t="s">
        <v>146</v>
      </c>
      <c r="AU147" s="214" t="s">
        <v>144</v>
      </c>
      <c r="AV147" s="12" t="s">
        <v>83</v>
      </c>
      <c r="AW147" s="12" t="s">
        <v>31</v>
      </c>
      <c r="AX147" s="12" t="s">
        <v>75</v>
      </c>
      <c r="AY147" s="214" t="s">
        <v>136</v>
      </c>
    </row>
    <row r="148" spans="2:65" s="13" customFormat="1" ht="11.25">
      <c r="B148" s="215"/>
      <c r="C148" s="216"/>
      <c r="D148" s="206" t="s">
        <v>146</v>
      </c>
      <c r="E148" s="217" t="s">
        <v>1</v>
      </c>
      <c r="F148" s="218" t="s">
        <v>856</v>
      </c>
      <c r="G148" s="216"/>
      <c r="H148" s="219">
        <v>369.71300000000002</v>
      </c>
      <c r="I148" s="220"/>
      <c r="J148" s="216"/>
      <c r="K148" s="216"/>
      <c r="L148" s="221"/>
      <c r="M148" s="222"/>
      <c r="N148" s="223"/>
      <c r="O148" s="223"/>
      <c r="P148" s="223"/>
      <c r="Q148" s="223"/>
      <c r="R148" s="223"/>
      <c r="S148" s="223"/>
      <c r="T148" s="224"/>
      <c r="AT148" s="225" t="s">
        <v>146</v>
      </c>
      <c r="AU148" s="225" t="s">
        <v>144</v>
      </c>
      <c r="AV148" s="13" t="s">
        <v>144</v>
      </c>
      <c r="AW148" s="13" t="s">
        <v>31</v>
      </c>
      <c r="AX148" s="13" t="s">
        <v>75</v>
      </c>
      <c r="AY148" s="225" t="s">
        <v>136</v>
      </c>
    </row>
    <row r="149" spans="2:65" s="14" customFormat="1" ht="11.25">
      <c r="B149" s="236"/>
      <c r="C149" s="237"/>
      <c r="D149" s="206" t="s">
        <v>146</v>
      </c>
      <c r="E149" s="238" t="s">
        <v>1</v>
      </c>
      <c r="F149" s="239" t="s">
        <v>203</v>
      </c>
      <c r="G149" s="237"/>
      <c r="H149" s="240">
        <v>499.40800000000002</v>
      </c>
      <c r="I149" s="241"/>
      <c r="J149" s="237"/>
      <c r="K149" s="237"/>
      <c r="L149" s="242"/>
      <c r="M149" s="243"/>
      <c r="N149" s="244"/>
      <c r="O149" s="244"/>
      <c r="P149" s="244"/>
      <c r="Q149" s="244"/>
      <c r="R149" s="244"/>
      <c r="S149" s="244"/>
      <c r="T149" s="245"/>
      <c r="AT149" s="246" t="s">
        <v>146</v>
      </c>
      <c r="AU149" s="246" t="s">
        <v>144</v>
      </c>
      <c r="AV149" s="14" t="s">
        <v>137</v>
      </c>
      <c r="AW149" s="14" t="s">
        <v>31</v>
      </c>
      <c r="AX149" s="14" t="s">
        <v>83</v>
      </c>
      <c r="AY149" s="246" t="s">
        <v>136</v>
      </c>
    </row>
    <row r="150" spans="2:65" s="1" customFormat="1" ht="24" customHeight="1">
      <c r="B150" s="33"/>
      <c r="C150" s="191" t="s">
        <v>167</v>
      </c>
      <c r="D150" s="191" t="s">
        <v>139</v>
      </c>
      <c r="E150" s="192" t="s">
        <v>857</v>
      </c>
      <c r="F150" s="193" t="s">
        <v>858</v>
      </c>
      <c r="G150" s="194" t="s">
        <v>153</v>
      </c>
      <c r="H150" s="195">
        <v>129.69499999999999</v>
      </c>
      <c r="I150" s="196"/>
      <c r="J150" s="197">
        <f>ROUND(I150*H150,2)</f>
        <v>0</v>
      </c>
      <c r="K150" s="193" t="s">
        <v>143</v>
      </c>
      <c r="L150" s="37"/>
      <c r="M150" s="198" t="s">
        <v>1</v>
      </c>
      <c r="N150" s="199" t="s">
        <v>41</v>
      </c>
      <c r="O150" s="65"/>
      <c r="P150" s="200">
        <f>O150*H150</f>
        <v>0</v>
      </c>
      <c r="Q150" s="200">
        <v>3.0000000000000001E-3</v>
      </c>
      <c r="R150" s="200">
        <f>Q150*H150</f>
        <v>0.38908500000000001</v>
      </c>
      <c r="S150" s="200">
        <v>0</v>
      </c>
      <c r="T150" s="201">
        <f>S150*H150</f>
        <v>0</v>
      </c>
      <c r="AR150" s="202" t="s">
        <v>137</v>
      </c>
      <c r="AT150" s="202" t="s">
        <v>139</v>
      </c>
      <c r="AU150" s="202" t="s">
        <v>144</v>
      </c>
      <c r="AY150" s="16" t="s">
        <v>136</v>
      </c>
      <c r="BE150" s="203">
        <f>IF(N150="základní",J150,0)</f>
        <v>0</v>
      </c>
      <c r="BF150" s="203">
        <f>IF(N150="snížená",J150,0)</f>
        <v>0</v>
      </c>
      <c r="BG150" s="203">
        <f>IF(N150="zákl. přenesená",J150,0)</f>
        <v>0</v>
      </c>
      <c r="BH150" s="203">
        <f>IF(N150="sníž. přenesená",J150,0)</f>
        <v>0</v>
      </c>
      <c r="BI150" s="203">
        <f>IF(N150="nulová",J150,0)</f>
        <v>0</v>
      </c>
      <c r="BJ150" s="16" t="s">
        <v>144</v>
      </c>
      <c r="BK150" s="203">
        <f>ROUND(I150*H150,2)</f>
        <v>0</v>
      </c>
      <c r="BL150" s="16" t="s">
        <v>137</v>
      </c>
      <c r="BM150" s="202" t="s">
        <v>859</v>
      </c>
    </row>
    <row r="151" spans="2:65" s="12" customFormat="1" ht="11.25">
      <c r="B151" s="204"/>
      <c r="C151" s="205"/>
      <c r="D151" s="206" t="s">
        <v>146</v>
      </c>
      <c r="E151" s="207" t="s">
        <v>1</v>
      </c>
      <c r="F151" s="208" t="s">
        <v>860</v>
      </c>
      <c r="G151" s="205"/>
      <c r="H151" s="207" t="s">
        <v>1</v>
      </c>
      <c r="I151" s="209"/>
      <c r="J151" s="205"/>
      <c r="K151" s="205"/>
      <c r="L151" s="210"/>
      <c r="M151" s="211"/>
      <c r="N151" s="212"/>
      <c r="O151" s="212"/>
      <c r="P151" s="212"/>
      <c r="Q151" s="212"/>
      <c r="R151" s="212"/>
      <c r="S151" s="212"/>
      <c r="T151" s="213"/>
      <c r="AT151" s="214" t="s">
        <v>146</v>
      </c>
      <c r="AU151" s="214" t="s">
        <v>144</v>
      </c>
      <c r="AV151" s="12" t="s">
        <v>83</v>
      </c>
      <c r="AW151" s="12" t="s">
        <v>31</v>
      </c>
      <c r="AX151" s="12" t="s">
        <v>75</v>
      </c>
      <c r="AY151" s="214" t="s">
        <v>136</v>
      </c>
    </row>
    <row r="152" spans="2:65" s="13" customFormat="1" ht="22.5">
      <c r="B152" s="215"/>
      <c r="C152" s="216"/>
      <c r="D152" s="206" t="s">
        <v>146</v>
      </c>
      <c r="E152" s="217" t="s">
        <v>1</v>
      </c>
      <c r="F152" s="218" t="s">
        <v>861</v>
      </c>
      <c r="G152" s="216"/>
      <c r="H152" s="219">
        <v>139.29499999999999</v>
      </c>
      <c r="I152" s="220"/>
      <c r="J152" s="216"/>
      <c r="K152" s="216"/>
      <c r="L152" s="221"/>
      <c r="M152" s="222"/>
      <c r="N152" s="223"/>
      <c r="O152" s="223"/>
      <c r="P152" s="223"/>
      <c r="Q152" s="223"/>
      <c r="R152" s="223"/>
      <c r="S152" s="223"/>
      <c r="T152" s="224"/>
      <c r="AT152" s="225" t="s">
        <v>146</v>
      </c>
      <c r="AU152" s="225" t="s">
        <v>144</v>
      </c>
      <c r="AV152" s="13" t="s">
        <v>144</v>
      </c>
      <c r="AW152" s="13" t="s">
        <v>31</v>
      </c>
      <c r="AX152" s="13" t="s">
        <v>75</v>
      </c>
      <c r="AY152" s="225" t="s">
        <v>136</v>
      </c>
    </row>
    <row r="153" spans="2:65" s="13" customFormat="1" ht="11.25">
      <c r="B153" s="215"/>
      <c r="C153" s="216"/>
      <c r="D153" s="206" t="s">
        <v>146</v>
      </c>
      <c r="E153" s="217" t="s">
        <v>1</v>
      </c>
      <c r="F153" s="218" t="s">
        <v>862</v>
      </c>
      <c r="G153" s="216"/>
      <c r="H153" s="219">
        <v>-9.6</v>
      </c>
      <c r="I153" s="220"/>
      <c r="J153" s="216"/>
      <c r="K153" s="216"/>
      <c r="L153" s="221"/>
      <c r="M153" s="222"/>
      <c r="N153" s="223"/>
      <c r="O153" s="223"/>
      <c r="P153" s="223"/>
      <c r="Q153" s="223"/>
      <c r="R153" s="223"/>
      <c r="S153" s="223"/>
      <c r="T153" s="224"/>
      <c r="AT153" s="225" t="s">
        <v>146</v>
      </c>
      <c r="AU153" s="225" t="s">
        <v>144</v>
      </c>
      <c r="AV153" s="13" t="s">
        <v>144</v>
      </c>
      <c r="AW153" s="13" t="s">
        <v>31</v>
      </c>
      <c r="AX153" s="13" t="s">
        <v>75</v>
      </c>
      <c r="AY153" s="225" t="s">
        <v>136</v>
      </c>
    </row>
    <row r="154" spans="2:65" s="14" customFormat="1" ht="11.25">
      <c r="B154" s="236"/>
      <c r="C154" s="237"/>
      <c r="D154" s="206" t="s">
        <v>146</v>
      </c>
      <c r="E154" s="238" t="s">
        <v>1</v>
      </c>
      <c r="F154" s="239" t="s">
        <v>203</v>
      </c>
      <c r="G154" s="237"/>
      <c r="H154" s="240">
        <v>129.69499999999999</v>
      </c>
      <c r="I154" s="241"/>
      <c r="J154" s="237"/>
      <c r="K154" s="237"/>
      <c r="L154" s="242"/>
      <c r="M154" s="243"/>
      <c r="N154" s="244"/>
      <c r="O154" s="244"/>
      <c r="P154" s="244"/>
      <c r="Q154" s="244"/>
      <c r="R154" s="244"/>
      <c r="S154" s="244"/>
      <c r="T154" s="245"/>
      <c r="AT154" s="246" t="s">
        <v>146</v>
      </c>
      <c r="AU154" s="246" t="s">
        <v>144</v>
      </c>
      <c r="AV154" s="14" t="s">
        <v>137</v>
      </c>
      <c r="AW154" s="14" t="s">
        <v>31</v>
      </c>
      <c r="AX154" s="14" t="s">
        <v>83</v>
      </c>
      <c r="AY154" s="246" t="s">
        <v>136</v>
      </c>
    </row>
    <row r="155" spans="2:65" s="1" customFormat="1" ht="24" customHeight="1">
      <c r="B155" s="33"/>
      <c r="C155" s="191" t="s">
        <v>149</v>
      </c>
      <c r="D155" s="191" t="s">
        <v>139</v>
      </c>
      <c r="E155" s="192" t="s">
        <v>863</v>
      </c>
      <c r="F155" s="193" t="s">
        <v>864</v>
      </c>
      <c r="G155" s="194" t="s">
        <v>142</v>
      </c>
      <c r="H155" s="195">
        <v>2</v>
      </c>
      <c r="I155" s="196"/>
      <c r="J155" s="197">
        <f>ROUND(I155*H155,2)</f>
        <v>0</v>
      </c>
      <c r="K155" s="193" t="s">
        <v>143</v>
      </c>
      <c r="L155" s="37"/>
      <c r="M155" s="198" t="s">
        <v>1</v>
      </c>
      <c r="N155" s="199" t="s">
        <v>41</v>
      </c>
      <c r="O155" s="65"/>
      <c r="P155" s="200">
        <f>O155*H155</f>
        <v>0</v>
      </c>
      <c r="Q155" s="200">
        <v>1.0200000000000001E-2</v>
      </c>
      <c r="R155" s="200">
        <f>Q155*H155</f>
        <v>2.0400000000000001E-2</v>
      </c>
      <c r="S155" s="200">
        <v>0</v>
      </c>
      <c r="T155" s="201">
        <f>S155*H155</f>
        <v>0</v>
      </c>
      <c r="AR155" s="202" t="s">
        <v>137</v>
      </c>
      <c r="AT155" s="202" t="s">
        <v>139</v>
      </c>
      <c r="AU155" s="202" t="s">
        <v>144</v>
      </c>
      <c r="AY155" s="16" t="s">
        <v>136</v>
      </c>
      <c r="BE155" s="203">
        <f>IF(N155="základní",J155,0)</f>
        <v>0</v>
      </c>
      <c r="BF155" s="203">
        <f>IF(N155="snížená",J155,0)</f>
        <v>0</v>
      </c>
      <c r="BG155" s="203">
        <f>IF(N155="zákl. přenesená",J155,0)</f>
        <v>0</v>
      </c>
      <c r="BH155" s="203">
        <f>IF(N155="sníž. přenesená",J155,0)</f>
        <v>0</v>
      </c>
      <c r="BI155" s="203">
        <f>IF(N155="nulová",J155,0)</f>
        <v>0</v>
      </c>
      <c r="BJ155" s="16" t="s">
        <v>144</v>
      </c>
      <c r="BK155" s="203">
        <f>ROUND(I155*H155,2)</f>
        <v>0</v>
      </c>
      <c r="BL155" s="16" t="s">
        <v>137</v>
      </c>
      <c r="BM155" s="202" t="s">
        <v>865</v>
      </c>
    </row>
    <row r="156" spans="2:65" s="12" customFormat="1" ht="22.5">
      <c r="B156" s="204"/>
      <c r="C156" s="205"/>
      <c r="D156" s="206" t="s">
        <v>146</v>
      </c>
      <c r="E156" s="207" t="s">
        <v>1</v>
      </c>
      <c r="F156" s="208" t="s">
        <v>866</v>
      </c>
      <c r="G156" s="205"/>
      <c r="H156" s="207" t="s">
        <v>1</v>
      </c>
      <c r="I156" s="209"/>
      <c r="J156" s="205"/>
      <c r="K156" s="205"/>
      <c r="L156" s="210"/>
      <c r="M156" s="211"/>
      <c r="N156" s="212"/>
      <c r="O156" s="212"/>
      <c r="P156" s="212"/>
      <c r="Q156" s="212"/>
      <c r="R156" s="212"/>
      <c r="S156" s="212"/>
      <c r="T156" s="213"/>
      <c r="AT156" s="214" t="s">
        <v>146</v>
      </c>
      <c r="AU156" s="214" t="s">
        <v>144</v>
      </c>
      <c r="AV156" s="12" t="s">
        <v>83</v>
      </c>
      <c r="AW156" s="12" t="s">
        <v>31</v>
      </c>
      <c r="AX156" s="12" t="s">
        <v>75</v>
      </c>
      <c r="AY156" s="214" t="s">
        <v>136</v>
      </c>
    </row>
    <row r="157" spans="2:65" s="13" customFormat="1" ht="11.25">
      <c r="B157" s="215"/>
      <c r="C157" s="216"/>
      <c r="D157" s="206" t="s">
        <v>146</v>
      </c>
      <c r="E157" s="217" t="s">
        <v>1</v>
      </c>
      <c r="F157" s="218" t="s">
        <v>144</v>
      </c>
      <c r="G157" s="216"/>
      <c r="H157" s="219">
        <v>2</v>
      </c>
      <c r="I157" s="220"/>
      <c r="J157" s="216"/>
      <c r="K157" s="216"/>
      <c r="L157" s="221"/>
      <c r="M157" s="222"/>
      <c r="N157" s="223"/>
      <c r="O157" s="223"/>
      <c r="P157" s="223"/>
      <c r="Q157" s="223"/>
      <c r="R157" s="223"/>
      <c r="S157" s="223"/>
      <c r="T157" s="224"/>
      <c r="AT157" s="225" t="s">
        <v>146</v>
      </c>
      <c r="AU157" s="225" t="s">
        <v>144</v>
      </c>
      <c r="AV157" s="13" t="s">
        <v>144</v>
      </c>
      <c r="AW157" s="13" t="s">
        <v>31</v>
      </c>
      <c r="AX157" s="13" t="s">
        <v>83</v>
      </c>
      <c r="AY157" s="225" t="s">
        <v>136</v>
      </c>
    </row>
    <row r="158" spans="2:65" s="1" customFormat="1" ht="24" customHeight="1">
      <c r="B158" s="33"/>
      <c r="C158" s="191" t="s">
        <v>174</v>
      </c>
      <c r="D158" s="191" t="s">
        <v>139</v>
      </c>
      <c r="E158" s="192" t="s">
        <v>867</v>
      </c>
      <c r="F158" s="193" t="s">
        <v>868</v>
      </c>
      <c r="G158" s="194" t="s">
        <v>177</v>
      </c>
      <c r="H158" s="195">
        <v>311.3</v>
      </c>
      <c r="I158" s="196"/>
      <c r="J158" s="197">
        <f>ROUND(I158*H158,2)</f>
        <v>0</v>
      </c>
      <c r="K158" s="193" t="s">
        <v>143</v>
      </c>
      <c r="L158" s="37"/>
      <c r="M158" s="198" t="s">
        <v>1</v>
      </c>
      <c r="N158" s="199" t="s">
        <v>41</v>
      </c>
      <c r="O158" s="65"/>
      <c r="P158" s="200">
        <f>O158*H158</f>
        <v>0</v>
      </c>
      <c r="Q158" s="200">
        <v>1.5E-3</v>
      </c>
      <c r="R158" s="200">
        <f>Q158*H158</f>
        <v>0.46695000000000003</v>
      </c>
      <c r="S158" s="200">
        <v>0</v>
      </c>
      <c r="T158" s="201">
        <f>S158*H158</f>
        <v>0</v>
      </c>
      <c r="AR158" s="202" t="s">
        <v>137</v>
      </c>
      <c r="AT158" s="202" t="s">
        <v>139</v>
      </c>
      <c r="AU158" s="202" t="s">
        <v>144</v>
      </c>
      <c r="AY158" s="16" t="s">
        <v>136</v>
      </c>
      <c r="BE158" s="203">
        <f>IF(N158="základní",J158,0)</f>
        <v>0</v>
      </c>
      <c r="BF158" s="203">
        <f>IF(N158="snížená",J158,0)</f>
        <v>0</v>
      </c>
      <c r="BG158" s="203">
        <f>IF(N158="zákl. přenesená",J158,0)</f>
        <v>0</v>
      </c>
      <c r="BH158" s="203">
        <f>IF(N158="sníž. přenesená",J158,0)</f>
        <v>0</v>
      </c>
      <c r="BI158" s="203">
        <f>IF(N158="nulová",J158,0)</f>
        <v>0</v>
      </c>
      <c r="BJ158" s="16" t="s">
        <v>144</v>
      </c>
      <c r="BK158" s="203">
        <f>ROUND(I158*H158,2)</f>
        <v>0</v>
      </c>
      <c r="BL158" s="16" t="s">
        <v>137</v>
      </c>
      <c r="BM158" s="202" t="s">
        <v>869</v>
      </c>
    </row>
    <row r="159" spans="2:65" s="12" customFormat="1" ht="11.25">
      <c r="B159" s="204"/>
      <c r="C159" s="205"/>
      <c r="D159" s="206" t="s">
        <v>146</v>
      </c>
      <c r="E159" s="207" t="s">
        <v>1</v>
      </c>
      <c r="F159" s="208" t="s">
        <v>870</v>
      </c>
      <c r="G159" s="205"/>
      <c r="H159" s="207" t="s">
        <v>1</v>
      </c>
      <c r="I159" s="209"/>
      <c r="J159" s="205"/>
      <c r="K159" s="205"/>
      <c r="L159" s="210"/>
      <c r="M159" s="211"/>
      <c r="N159" s="212"/>
      <c r="O159" s="212"/>
      <c r="P159" s="212"/>
      <c r="Q159" s="212"/>
      <c r="R159" s="212"/>
      <c r="S159" s="212"/>
      <c r="T159" s="213"/>
      <c r="AT159" s="214" t="s">
        <v>146</v>
      </c>
      <c r="AU159" s="214" t="s">
        <v>144</v>
      </c>
      <c r="AV159" s="12" t="s">
        <v>83</v>
      </c>
      <c r="AW159" s="12" t="s">
        <v>31</v>
      </c>
      <c r="AX159" s="12" t="s">
        <v>75</v>
      </c>
      <c r="AY159" s="214" t="s">
        <v>136</v>
      </c>
    </row>
    <row r="160" spans="2:65" s="13" customFormat="1" ht="11.25">
      <c r="B160" s="215"/>
      <c r="C160" s="216"/>
      <c r="D160" s="206" t="s">
        <v>146</v>
      </c>
      <c r="E160" s="217" t="s">
        <v>1</v>
      </c>
      <c r="F160" s="218" t="s">
        <v>871</v>
      </c>
      <c r="G160" s="216"/>
      <c r="H160" s="219">
        <v>10.199999999999999</v>
      </c>
      <c r="I160" s="220"/>
      <c r="J160" s="216"/>
      <c r="K160" s="216"/>
      <c r="L160" s="221"/>
      <c r="M160" s="222"/>
      <c r="N160" s="223"/>
      <c r="O160" s="223"/>
      <c r="P160" s="223"/>
      <c r="Q160" s="223"/>
      <c r="R160" s="223"/>
      <c r="S160" s="223"/>
      <c r="T160" s="224"/>
      <c r="AT160" s="225" t="s">
        <v>146</v>
      </c>
      <c r="AU160" s="225" t="s">
        <v>144</v>
      </c>
      <c r="AV160" s="13" t="s">
        <v>144</v>
      </c>
      <c r="AW160" s="13" t="s">
        <v>31</v>
      </c>
      <c r="AX160" s="13" t="s">
        <v>75</v>
      </c>
      <c r="AY160" s="225" t="s">
        <v>136</v>
      </c>
    </row>
    <row r="161" spans="2:65" s="12" customFormat="1" ht="22.5">
      <c r="B161" s="204"/>
      <c r="C161" s="205"/>
      <c r="D161" s="206" t="s">
        <v>146</v>
      </c>
      <c r="E161" s="207" t="s">
        <v>1</v>
      </c>
      <c r="F161" s="208" t="s">
        <v>872</v>
      </c>
      <c r="G161" s="205"/>
      <c r="H161" s="207" t="s">
        <v>1</v>
      </c>
      <c r="I161" s="209"/>
      <c r="J161" s="205"/>
      <c r="K161" s="205"/>
      <c r="L161" s="210"/>
      <c r="M161" s="211"/>
      <c r="N161" s="212"/>
      <c r="O161" s="212"/>
      <c r="P161" s="212"/>
      <c r="Q161" s="212"/>
      <c r="R161" s="212"/>
      <c r="S161" s="212"/>
      <c r="T161" s="213"/>
      <c r="AT161" s="214" t="s">
        <v>146</v>
      </c>
      <c r="AU161" s="214" t="s">
        <v>144</v>
      </c>
      <c r="AV161" s="12" t="s">
        <v>83</v>
      </c>
      <c r="AW161" s="12" t="s">
        <v>31</v>
      </c>
      <c r="AX161" s="12" t="s">
        <v>75</v>
      </c>
      <c r="AY161" s="214" t="s">
        <v>136</v>
      </c>
    </row>
    <row r="162" spans="2:65" s="13" customFormat="1" ht="11.25">
      <c r="B162" s="215"/>
      <c r="C162" s="216"/>
      <c r="D162" s="206" t="s">
        <v>146</v>
      </c>
      <c r="E162" s="217" t="s">
        <v>1</v>
      </c>
      <c r="F162" s="218" t="s">
        <v>873</v>
      </c>
      <c r="G162" s="216"/>
      <c r="H162" s="219">
        <v>292.39999999999998</v>
      </c>
      <c r="I162" s="220"/>
      <c r="J162" s="216"/>
      <c r="K162" s="216"/>
      <c r="L162" s="221"/>
      <c r="M162" s="222"/>
      <c r="N162" s="223"/>
      <c r="O162" s="223"/>
      <c r="P162" s="223"/>
      <c r="Q162" s="223"/>
      <c r="R162" s="223"/>
      <c r="S162" s="223"/>
      <c r="T162" s="224"/>
      <c r="AT162" s="225" t="s">
        <v>146</v>
      </c>
      <c r="AU162" s="225" t="s">
        <v>144</v>
      </c>
      <c r="AV162" s="13" t="s">
        <v>144</v>
      </c>
      <c r="AW162" s="13" t="s">
        <v>31</v>
      </c>
      <c r="AX162" s="13" t="s">
        <v>75</v>
      </c>
      <c r="AY162" s="225" t="s">
        <v>136</v>
      </c>
    </row>
    <row r="163" spans="2:65" s="12" customFormat="1" ht="22.5">
      <c r="B163" s="204"/>
      <c r="C163" s="205"/>
      <c r="D163" s="206" t="s">
        <v>146</v>
      </c>
      <c r="E163" s="207" t="s">
        <v>1</v>
      </c>
      <c r="F163" s="208" t="s">
        <v>874</v>
      </c>
      <c r="G163" s="205"/>
      <c r="H163" s="207" t="s">
        <v>1</v>
      </c>
      <c r="I163" s="209"/>
      <c r="J163" s="205"/>
      <c r="K163" s="205"/>
      <c r="L163" s="210"/>
      <c r="M163" s="211"/>
      <c r="N163" s="212"/>
      <c r="O163" s="212"/>
      <c r="P163" s="212"/>
      <c r="Q163" s="212"/>
      <c r="R163" s="212"/>
      <c r="S163" s="212"/>
      <c r="T163" s="213"/>
      <c r="AT163" s="214" t="s">
        <v>146</v>
      </c>
      <c r="AU163" s="214" t="s">
        <v>144</v>
      </c>
      <c r="AV163" s="12" t="s">
        <v>83</v>
      </c>
      <c r="AW163" s="12" t="s">
        <v>31</v>
      </c>
      <c r="AX163" s="12" t="s">
        <v>75</v>
      </c>
      <c r="AY163" s="214" t="s">
        <v>136</v>
      </c>
    </row>
    <row r="164" spans="2:65" s="13" customFormat="1" ht="11.25">
      <c r="B164" s="215"/>
      <c r="C164" s="216"/>
      <c r="D164" s="206" t="s">
        <v>146</v>
      </c>
      <c r="E164" s="217" t="s">
        <v>1</v>
      </c>
      <c r="F164" s="218" t="s">
        <v>875</v>
      </c>
      <c r="G164" s="216"/>
      <c r="H164" s="219">
        <v>8.6999999999999993</v>
      </c>
      <c r="I164" s="220"/>
      <c r="J164" s="216"/>
      <c r="K164" s="216"/>
      <c r="L164" s="221"/>
      <c r="M164" s="222"/>
      <c r="N164" s="223"/>
      <c r="O164" s="223"/>
      <c r="P164" s="223"/>
      <c r="Q164" s="223"/>
      <c r="R164" s="223"/>
      <c r="S164" s="223"/>
      <c r="T164" s="224"/>
      <c r="AT164" s="225" t="s">
        <v>146</v>
      </c>
      <c r="AU164" s="225" t="s">
        <v>144</v>
      </c>
      <c r="AV164" s="13" t="s">
        <v>144</v>
      </c>
      <c r="AW164" s="13" t="s">
        <v>31</v>
      </c>
      <c r="AX164" s="13" t="s">
        <v>75</v>
      </c>
      <c r="AY164" s="225" t="s">
        <v>136</v>
      </c>
    </row>
    <row r="165" spans="2:65" s="14" customFormat="1" ht="11.25">
      <c r="B165" s="236"/>
      <c r="C165" s="237"/>
      <c r="D165" s="206" t="s">
        <v>146</v>
      </c>
      <c r="E165" s="238" t="s">
        <v>1</v>
      </c>
      <c r="F165" s="239" t="s">
        <v>203</v>
      </c>
      <c r="G165" s="237"/>
      <c r="H165" s="240">
        <v>311.3</v>
      </c>
      <c r="I165" s="241"/>
      <c r="J165" s="237"/>
      <c r="K165" s="237"/>
      <c r="L165" s="242"/>
      <c r="M165" s="243"/>
      <c r="N165" s="244"/>
      <c r="O165" s="244"/>
      <c r="P165" s="244"/>
      <c r="Q165" s="244"/>
      <c r="R165" s="244"/>
      <c r="S165" s="244"/>
      <c r="T165" s="245"/>
      <c r="AT165" s="246" t="s">
        <v>146</v>
      </c>
      <c r="AU165" s="246" t="s">
        <v>144</v>
      </c>
      <c r="AV165" s="14" t="s">
        <v>137</v>
      </c>
      <c r="AW165" s="14" t="s">
        <v>31</v>
      </c>
      <c r="AX165" s="14" t="s">
        <v>83</v>
      </c>
      <c r="AY165" s="246" t="s">
        <v>136</v>
      </c>
    </row>
    <row r="166" spans="2:65" s="1" customFormat="1" ht="24" customHeight="1">
      <c r="B166" s="33"/>
      <c r="C166" s="191" t="s">
        <v>148</v>
      </c>
      <c r="D166" s="191" t="s">
        <v>139</v>
      </c>
      <c r="E166" s="192" t="s">
        <v>197</v>
      </c>
      <c r="F166" s="193" t="s">
        <v>198</v>
      </c>
      <c r="G166" s="194" t="s">
        <v>177</v>
      </c>
      <c r="H166" s="195">
        <v>8.6999999999999993</v>
      </c>
      <c r="I166" s="196"/>
      <c r="J166" s="197">
        <f>ROUND(I166*H166,2)</f>
        <v>0</v>
      </c>
      <c r="K166" s="193" t="s">
        <v>143</v>
      </c>
      <c r="L166" s="37"/>
      <c r="M166" s="198" t="s">
        <v>1</v>
      </c>
      <c r="N166" s="199" t="s">
        <v>41</v>
      </c>
      <c r="O166" s="65"/>
      <c r="P166" s="200">
        <f>O166*H166</f>
        <v>0</v>
      </c>
      <c r="Q166" s="200">
        <v>0</v>
      </c>
      <c r="R166" s="200">
        <f>Q166*H166</f>
        <v>0</v>
      </c>
      <c r="S166" s="200">
        <v>0</v>
      </c>
      <c r="T166" s="201">
        <f>S166*H166</f>
        <v>0</v>
      </c>
      <c r="AR166" s="202" t="s">
        <v>137</v>
      </c>
      <c r="AT166" s="202" t="s">
        <v>139</v>
      </c>
      <c r="AU166" s="202" t="s">
        <v>144</v>
      </c>
      <c r="AY166" s="16" t="s">
        <v>136</v>
      </c>
      <c r="BE166" s="203">
        <f>IF(N166="základní",J166,0)</f>
        <v>0</v>
      </c>
      <c r="BF166" s="203">
        <f>IF(N166="snížená",J166,0)</f>
        <v>0</v>
      </c>
      <c r="BG166" s="203">
        <f>IF(N166="zákl. přenesená",J166,0)</f>
        <v>0</v>
      </c>
      <c r="BH166" s="203">
        <f>IF(N166="sníž. přenesená",J166,0)</f>
        <v>0</v>
      </c>
      <c r="BI166" s="203">
        <f>IF(N166="nulová",J166,0)</f>
        <v>0</v>
      </c>
      <c r="BJ166" s="16" t="s">
        <v>144</v>
      </c>
      <c r="BK166" s="203">
        <f>ROUND(I166*H166,2)</f>
        <v>0</v>
      </c>
      <c r="BL166" s="16" t="s">
        <v>137</v>
      </c>
      <c r="BM166" s="202" t="s">
        <v>876</v>
      </c>
    </row>
    <row r="167" spans="2:65" s="12" customFormat="1" ht="22.5">
      <c r="B167" s="204"/>
      <c r="C167" s="205"/>
      <c r="D167" s="206" t="s">
        <v>146</v>
      </c>
      <c r="E167" s="207" t="s">
        <v>1</v>
      </c>
      <c r="F167" s="208" t="s">
        <v>877</v>
      </c>
      <c r="G167" s="205"/>
      <c r="H167" s="207" t="s">
        <v>1</v>
      </c>
      <c r="I167" s="209"/>
      <c r="J167" s="205"/>
      <c r="K167" s="205"/>
      <c r="L167" s="210"/>
      <c r="M167" s="211"/>
      <c r="N167" s="212"/>
      <c r="O167" s="212"/>
      <c r="P167" s="212"/>
      <c r="Q167" s="212"/>
      <c r="R167" s="212"/>
      <c r="S167" s="212"/>
      <c r="T167" s="213"/>
      <c r="AT167" s="214" t="s">
        <v>146</v>
      </c>
      <c r="AU167" s="214" t="s">
        <v>144</v>
      </c>
      <c r="AV167" s="12" t="s">
        <v>83</v>
      </c>
      <c r="AW167" s="12" t="s">
        <v>31</v>
      </c>
      <c r="AX167" s="12" t="s">
        <v>75</v>
      </c>
      <c r="AY167" s="214" t="s">
        <v>136</v>
      </c>
    </row>
    <row r="168" spans="2:65" s="13" customFormat="1" ht="11.25">
      <c r="B168" s="215"/>
      <c r="C168" s="216"/>
      <c r="D168" s="206" t="s">
        <v>146</v>
      </c>
      <c r="E168" s="217" t="s">
        <v>1</v>
      </c>
      <c r="F168" s="218" t="s">
        <v>878</v>
      </c>
      <c r="G168" s="216"/>
      <c r="H168" s="219">
        <v>8.6999999999999993</v>
      </c>
      <c r="I168" s="220"/>
      <c r="J168" s="216"/>
      <c r="K168" s="216"/>
      <c r="L168" s="221"/>
      <c r="M168" s="222"/>
      <c r="N168" s="223"/>
      <c r="O168" s="223"/>
      <c r="P168" s="223"/>
      <c r="Q168" s="223"/>
      <c r="R168" s="223"/>
      <c r="S168" s="223"/>
      <c r="T168" s="224"/>
      <c r="AT168" s="225" t="s">
        <v>146</v>
      </c>
      <c r="AU168" s="225" t="s">
        <v>144</v>
      </c>
      <c r="AV168" s="13" t="s">
        <v>144</v>
      </c>
      <c r="AW168" s="13" t="s">
        <v>31</v>
      </c>
      <c r="AX168" s="13" t="s">
        <v>83</v>
      </c>
      <c r="AY168" s="225" t="s">
        <v>136</v>
      </c>
    </row>
    <row r="169" spans="2:65" s="1" customFormat="1" ht="16.5" customHeight="1">
      <c r="B169" s="33"/>
      <c r="C169" s="226" t="s">
        <v>185</v>
      </c>
      <c r="D169" s="226" t="s">
        <v>157</v>
      </c>
      <c r="E169" s="227" t="s">
        <v>879</v>
      </c>
      <c r="F169" s="228" t="s">
        <v>880</v>
      </c>
      <c r="G169" s="229" t="s">
        <v>177</v>
      </c>
      <c r="H169" s="230">
        <v>9.1349999999999998</v>
      </c>
      <c r="I169" s="231"/>
      <c r="J169" s="232">
        <f>ROUND(I169*H169,2)</f>
        <v>0</v>
      </c>
      <c r="K169" s="228" t="s">
        <v>143</v>
      </c>
      <c r="L169" s="233"/>
      <c r="M169" s="234" t="s">
        <v>1</v>
      </c>
      <c r="N169" s="235" t="s">
        <v>41</v>
      </c>
      <c r="O169" s="65"/>
      <c r="P169" s="200">
        <f>O169*H169</f>
        <v>0</v>
      </c>
      <c r="Q169" s="200">
        <v>3.0000000000000001E-5</v>
      </c>
      <c r="R169" s="200">
        <f>Q169*H169</f>
        <v>2.7405000000000002E-4</v>
      </c>
      <c r="S169" s="200">
        <v>0</v>
      </c>
      <c r="T169" s="201">
        <f>S169*H169</f>
        <v>0</v>
      </c>
      <c r="AR169" s="202" t="s">
        <v>148</v>
      </c>
      <c r="AT169" s="202" t="s">
        <v>157</v>
      </c>
      <c r="AU169" s="202" t="s">
        <v>144</v>
      </c>
      <c r="AY169" s="16" t="s">
        <v>136</v>
      </c>
      <c r="BE169" s="203">
        <f>IF(N169="základní",J169,0)</f>
        <v>0</v>
      </c>
      <c r="BF169" s="203">
        <f>IF(N169="snížená",J169,0)</f>
        <v>0</v>
      </c>
      <c r="BG169" s="203">
        <f>IF(N169="zákl. přenesená",J169,0)</f>
        <v>0</v>
      </c>
      <c r="BH169" s="203">
        <f>IF(N169="sníž. přenesená",J169,0)</f>
        <v>0</v>
      </c>
      <c r="BI169" s="203">
        <f>IF(N169="nulová",J169,0)</f>
        <v>0</v>
      </c>
      <c r="BJ169" s="16" t="s">
        <v>144</v>
      </c>
      <c r="BK169" s="203">
        <f>ROUND(I169*H169,2)</f>
        <v>0</v>
      </c>
      <c r="BL169" s="16" t="s">
        <v>137</v>
      </c>
      <c r="BM169" s="202" t="s">
        <v>881</v>
      </c>
    </row>
    <row r="170" spans="2:65" s="13" customFormat="1" ht="11.25">
      <c r="B170" s="215"/>
      <c r="C170" s="216"/>
      <c r="D170" s="206" t="s">
        <v>146</v>
      </c>
      <c r="E170" s="217" t="s">
        <v>1</v>
      </c>
      <c r="F170" s="218" t="s">
        <v>882</v>
      </c>
      <c r="G170" s="216"/>
      <c r="H170" s="219">
        <v>9.1349999999999998</v>
      </c>
      <c r="I170" s="220"/>
      <c r="J170" s="216"/>
      <c r="K170" s="216"/>
      <c r="L170" s="221"/>
      <c r="M170" s="222"/>
      <c r="N170" s="223"/>
      <c r="O170" s="223"/>
      <c r="P170" s="223"/>
      <c r="Q170" s="223"/>
      <c r="R170" s="223"/>
      <c r="S170" s="223"/>
      <c r="T170" s="224"/>
      <c r="AT170" s="225" t="s">
        <v>146</v>
      </c>
      <c r="AU170" s="225" t="s">
        <v>144</v>
      </c>
      <c r="AV170" s="13" t="s">
        <v>144</v>
      </c>
      <c r="AW170" s="13" t="s">
        <v>31</v>
      </c>
      <c r="AX170" s="13" t="s">
        <v>83</v>
      </c>
      <c r="AY170" s="225" t="s">
        <v>136</v>
      </c>
    </row>
    <row r="171" spans="2:65" s="1" customFormat="1" ht="24" customHeight="1">
      <c r="B171" s="33"/>
      <c r="C171" s="191" t="s">
        <v>190</v>
      </c>
      <c r="D171" s="191" t="s">
        <v>139</v>
      </c>
      <c r="E171" s="192" t="s">
        <v>883</v>
      </c>
      <c r="F171" s="193" t="s">
        <v>884</v>
      </c>
      <c r="G171" s="194" t="s">
        <v>153</v>
      </c>
      <c r="H171" s="195">
        <v>20.6</v>
      </c>
      <c r="I171" s="196"/>
      <c r="J171" s="197">
        <f>ROUND(I171*H171,2)</f>
        <v>0</v>
      </c>
      <c r="K171" s="193" t="s">
        <v>1</v>
      </c>
      <c r="L171" s="37"/>
      <c r="M171" s="198" t="s">
        <v>1</v>
      </c>
      <c r="N171" s="199" t="s">
        <v>41</v>
      </c>
      <c r="O171" s="65"/>
      <c r="P171" s="200">
        <f>O171*H171</f>
        <v>0</v>
      </c>
      <c r="Q171" s="200">
        <v>1.6800000000000001E-3</v>
      </c>
      <c r="R171" s="200">
        <f>Q171*H171</f>
        <v>3.4608000000000007E-2</v>
      </c>
      <c r="S171" s="200">
        <v>0</v>
      </c>
      <c r="T171" s="201">
        <f>S171*H171</f>
        <v>0</v>
      </c>
      <c r="AR171" s="202" t="s">
        <v>137</v>
      </c>
      <c r="AT171" s="202" t="s">
        <v>139</v>
      </c>
      <c r="AU171" s="202" t="s">
        <v>144</v>
      </c>
      <c r="AY171" s="16" t="s">
        <v>136</v>
      </c>
      <c r="BE171" s="203">
        <f>IF(N171="základní",J171,0)</f>
        <v>0</v>
      </c>
      <c r="BF171" s="203">
        <f>IF(N171="snížená",J171,0)</f>
        <v>0</v>
      </c>
      <c r="BG171" s="203">
        <f>IF(N171="zákl. přenesená",J171,0)</f>
        <v>0</v>
      </c>
      <c r="BH171" s="203">
        <f>IF(N171="sníž. přenesená",J171,0)</f>
        <v>0</v>
      </c>
      <c r="BI171" s="203">
        <f>IF(N171="nulová",J171,0)</f>
        <v>0</v>
      </c>
      <c r="BJ171" s="16" t="s">
        <v>144</v>
      </c>
      <c r="BK171" s="203">
        <f>ROUND(I171*H171,2)</f>
        <v>0</v>
      </c>
      <c r="BL171" s="16" t="s">
        <v>137</v>
      </c>
      <c r="BM171" s="202" t="s">
        <v>885</v>
      </c>
    </row>
    <row r="172" spans="2:65" s="12" customFormat="1" ht="22.5">
      <c r="B172" s="204"/>
      <c r="C172" s="205"/>
      <c r="D172" s="206" t="s">
        <v>146</v>
      </c>
      <c r="E172" s="207" t="s">
        <v>1</v>
      </c>
      <c r="F172" s="208" t="s">
        <v>886</v>
      </c>
      <c r="G172" s="205"/>
      <c r="H172" s="207" t="s">
        <v>1</v>
      </c>
      <c r="I172" s="209"/>
      <c r="J172" s="205"/>
      <c r="K172" s="205"/>
      <c r="L172" s="210"/>
      <c r="M172" s="211"/>
      <c r="N172" s="212"/>
      <c r="O172" s="212"/>
      <c r="P172" s="212"/>
      <c r="Q172" s="212"/>
      <c r="R172" s="212"/>
      <c r="S172" s="212"/>
      <c r="T172" s="213"/>
      <c r="AT172" s="214" t="s">
        <v>146</v>
      </c>
      <c r="AU172" s="214" t="s">
        <v>144</v>
      </c>
      <c r="AV172" s="12" t="s">
        <v>83</v>
      </c>
      <c r="AW172" s="12" t="s">
        <v>31</v>
      </c>
      <c r="AX172" s="12" t="s">
        <v>75</v>
      </c>
      <c r="AY172" s="214" t="s">
        <v>136</v>
      </c>
    </row>
    <row r="173" spans="2:65" s="13" customFormat="1" ht="11.25">
      <c r="B173" s="215"/>
      <c r="C173" s="216"/>
      <c r="D173" s="206" t="s">
        <v>146</v>
      </c>
      <c r="E173" s="217" t="s">
        <v>1</v>
      </c>
      <c r="F173" s="218" t="s">
        <v>887</v>
      </c>
      <c r="G173" s="216"/>
      <c r="H173" s="219">
        <v>23</v>
      </c>
      <c r="I173" s="220"/>
      <c r="J173" s="216"/>
      <c r="K173" s="216"/>
      <c r="L173" s="221"/>
      <c r="M173" s="222"/>
      <c r="N173" s="223"/>
      <c r="O173" s="223"/>
      <c r="P173" s="223"/>
      <c r="Q173" s="223"/>
      <c r="R173" s="223"/>
      <c r="S173" s="223"/>
      <c r="T173" s="224"/>
      <c r="AT173" s="225" t="s">
        <v>146</v>
      </c>
      <c r="AU173" s="225" t="s">
        <v>144</v>
      </c>
      <c r="AV173" s="13" t="s">
        <v>144</v>
      </c>
      <c r="AW173" s="13" t="s">
        <v>31</v>
      </c>
      <c r="AX173" s="13" t="s">
        <v>75</v>
      </c>
      <c r="AY173" s="225" t="s">
        <v>136</v>
      </c>
    </row>
    <row r="174" spans="2:65" s="13" customFormat="1" ht="11.25">
      <c r="B174" s="215"/>
      <c r="C174" s="216"/>
      <c r="D174" s="206" t="s">
        <v>146</v>
      </c>
      <c r="E174" s="217" t="s">
        <v>1</v>
      </c>
      <c r="F174" s="218" t="s">
        <v>888</v>
      </c>
      <c r="G174" s="216"/>
      <c r="H174" s="219">
        <v>-2.4</v>
      </c>
      <c r="I174" s="220"/>
      <c r="J174" s="216"/>
      <c r="K174" s="216"/>
      <c r="L174" s="221"/>
      <c r="M174" s="222"/>
      <c r="N174" s="223"/>
      <c r="O174" s="223"/>
      <c r="P174" s="223"/>
      <c r="Q174" s="223"/>
      <c r="R174" s="223"/>
      <c r="S174" s="223"/>
      <c r="T174" s="224"/>
      <c r="AT174" s="225" t="s">
        <v>146</v>
      </c>
      <c r="AU174" s="225" t="s">
        <v>144</v>
      </c>
      <c r="AV174" s="13" t="s">
        <v>144</v>
      </c>
      <c r="AW174" s="13" t="s">
        <v>31</v>
      </c>
      <c r="AX174" s="13" t="s">
        <v>75</v>
      </c>
      <c r="AY174" s="225" t="s">
        <v>136</v>
      </c>
    </row>
    <row r="175" spans="2:65" s="14" customFormat="1" ht="11.25">
      <c r="B175" s="236"/>
      <c r="C175" s="237"/>
      <c r="D175" s="206" t="s">
        <v>146</v>
      </c>
      <c r="E175" s="238" t="s">
        <v>1</v>
      </c>
      <c r="F175" s="239" t="s">
        <v>203</v>
      </c>
      <c r="G175" s="237"/>
      <c r="H175" s="240">
        <v>20.6</v>
      </c>
      <c r="I175" s="241"/>
      <c r="J175" s="237"/>
      <c r="K175" s="237"/>
      <c r="L175" s="242"/>
      <c r="M175" s="243"/>
      <c r="N175" s="244"/>
      <c r="O175" s="244"/>
      <c r="P175" s="244"/>
      <c r="Q175" s="244"/>
      <c r="R175" s="244"/>
      <c r="S175" s="244"/>
      <c r="T175" s="245"/>
      <c r="AT175" s="246" t="s">
        <v>146</v>
      </c>
      <c r="AU175" s="246" t="s">
        <v>144</v>
      </c>
      <c r="AV175" s="14" t="s">
        <v>137</v>
      </c>
      <c r="AW175" s="14" t="s">
        <v>31</v>
      </c>
      <c r="AX175" s="14" t="s">
        <v>83</v>
      </c>
      <c r="AY175" s="246" t="s">
        <v>136</v>
      </c>
    </row>
    <row r="176" spans="2:65" s="1" customFormat="1" ht="24" customHeight="1">
      <c r="B176" s="33"/>
      <c r="C176" s="191" t="s">
        <v>196</v>
      </c>
      <c r="D176" s="191" t="s">
        <v>139</v>
      </c>
      <c r="E176" s="192" t="s">
        <v>889</v>
      </c>
      <c r="F176" s="193" t="s">
        <v>890</v>
      </c>
      <c r="G176" s="194" t="s">
        <v>153</v>
      </c>
      <c r="H176" s="195">
        <v>2</v>
      </c>
      <c r="I176" s="196"/>
      <c r="J176" s="197">
        <f>ROUND(I176*H176,2)</f>
        <v>0</v>
      </c>
      <c r="K176" s="193" t="s">
        <v>143</v>
      </c>
      <c r="L176" s="37"/>
      <c r="M176" s="198" t="s">
        <v>1</v>
      </c>
      <c r="N176" s="199" t="s">
        <v>41</v>
      </c>
      <c r="O176" s="65"/>
      <c r="P176" s="200">
        <f>O176*H176</f>
        <v>0</v>
      </c>
      <c r="Q176" s="200">
        <v>9.3359999999999999E-2</v>
      </c>
      <c r="R176" s="200">
        <f>Q176*H176</f>
        <v>0.18672</v>
      </c>
      <c r="S176" s="200">
        <v>0</v>
      </c>
      <c r="T176" s="201">
        <f>S176*H176</f>
        <v>0</v>
      </c>
      <c r="AR176" s="202" t="s">
        <v>137</v>
      </c>
      <c r="AT176" s="202" t="s">
        <v>139</v>
      </c>
      <c r="AU176" s="202" t="s">
        <v>144</v>
      </c>
      <c r="AY176" s="16" t="s">
        <v>136</v>
      </c>
      <c r="BE176" s="203">
        <f>IF(N176="základní",J176,0)</f>
        <v>0</v>
      </c>
      <c r="BF176" s="203">
        <f>IF(N176="snížená",J176,0)</f>
        <v>0</v>
      </c>
      <c r="BG176" s="203">
        <f>IF(N176="zákl. přenesená",J176,0)</f>
        <v>0</v>
      </c>
      <c r="BH176" s="203">
        <f>IF(N176="sníž. přenesená",J176,0)</f>
        <v>0</v>
      </c>
      <c r="BI176" s="203">
        <f>IF(N176="nulová",J176,0)</f>
        <v>0</v>
      </c>
      <c r="BJ176" s="16" t="s">
        <v>144</v>
      </c>
      <c r="BK176" s="203">
        <f>ROUND(I176*H176,2)</f>
        <v>0</v>
      </c>
      <c r="BL176" s="16" t="s">
        <v>137</v>
      </c>
      <c r="BM176" s="202" t="s">
        <v>891</v>
      </c>
    </row>
    <row r="177" spans="2:65" s="12" customFormat="1" ht="11.25">
      <c r="B177" s="204"/>
      <c r="C177" s="205"/>
      <c r="D177" s="206" t="s">
        <v>146</v>
      </c>
      <c r="E177" s="207" t="s">
        <v>1</v>
      </c>
      <c r="F177" s="208" t="s">
        <v>892</v>
      </c>
      <c r="G177" s="205"/>
      <c r="H177" s="207" t="s">
        <v>1</v>
      </c>
      <c r="I177" s="209"/>
      <c r="J177" s="205"/>
      <c r="K177" s="205"/>
      <c r="L177" s="210"/>
      <c r="M177" s="211"/>
      <c r="N177" s="212"/>
      <c r="O177" s="212"/>
      <c r="P177" s="212"/>
      <c r="Q177" s="212"/>
      <c r="R177" s="212"/>
      <c r="S177" s="212"/>
      <c r="T177" s="213"/>
      <c r="AT177" s="214" t="s">
        <v>146</v>
      </c>
      <c r="AU177" s="214" t="s">
        <v>144</v>
      </c>
      <c r="AV177" s="12" t="s">
        <v>83</v>
      </c>
      <c r="AW177" s="12" t="s">
        <v>31</v>
      </c>
      <c r="AX177" s="12" t="s">
        <v>75</v>
      </c>
      <c r="AY177" s="214" t="s">
        <v>136</v>
      </c>
    </row>
    <row r="178" spans="2:65" s="13" customFormat="1" ht="11.25">
      <c r="B178" s="215"/>
      <c r="C178" s="216"/>
      <c r="D178" s="206" t="s">
        <v>146</v>
      </c>
      <c r="E178" s="217" t="s">
        <v>1</v>
      </c>
      <c r="F178" s="218" t="s">
        <v>144</v>
      </c>
      <c r="G178" s="216"/>
      <c r="H178" s="219">
        <v>2</v>
      </c>
      <c r="I178" s="220"/>
      <c r="J178" s="216"/>
      <c r="K178" s="216"/>
      <c r="L178" s="221"/>
      <c r="M178" s="222"/>
      <c r="N178" s="223"/>
      <c r="O178" s="223"/>
      <c r="P178" s="223"/>
      <c r="Q178" s="223"/>
      <c r="R178" s="223"/>
      <c r="S178" s="223"/>
      <c r="T178" s="224"/>
      <c r="AT178" s="225" t="s">
        <v>146</v>
      </c>
      <c r="AU178" s="225" t="s">
        <v>144</v>
      </c>
      <c r="AV178" s="13" t="s">
        <v>144</v>
      </c>
      <c r="AW178" s="13" t="s">
        <v>31</v>
      </c>
      <c r="AX178" s="13" t="s">
        <v>83</v>
      </c>
      <c r="AY178" s="225" t="s">
        <v>136</v>
      </c>
    </row>
    <row r="179" spans="2:65" s="1" customFormat="1" ht="24" customHeight="1">
      <c r="B179" s="33"/>
      <c r="C179" s="191" t="s">
        <v>204</v>
      </c>
      <c r="D179" s="191" t="s">
        <v>139</v>
      </c>
      <c r="E179" s="192" t="s">
        <v>889</v>
      </c>
      <c r="F179" s="193" t="s">
        <v>890</v>
      </c>
      <c r="G179" s="194" t="s">
        <v>153</v>
      </c>
      <c r="H179" s="195">
        <v>1</v>
      </c>
      <c r="I179" s="196"/>
      <c r="J179" s="197">
        <f>ROUND(I179*H179,2)</f>
        <v>0</v>
      </c>
      <c r="K179" s="193" t="s">
        <v>143</v>
      </c>
      <c r="L179" s="37"/>
      <c r="M179" s="198" t="s">
        <v>1</v>
      </c>
      <c r="N179" s="199" t="s">
        <v>41</v>
      </c>
      <c r="O179" s="65"/>
      <c r="P179" s="200">
        <f>O179*H179</f>
        <v>0</v>
      </c>
      <c r="Q179" s="200">
        <v>9.3359999999999999E-2</v>
      </c>
      <c r="R179" s="200">
        <f>Q179*H179</f>
        <v>9.3359999999999999E-2</v>
      </c>
      <c r="S179" s="200">
        <v>0</v>
      </c>
      <c r="T179" s="201">
        <f>S179*H179</f>
        <v>0</v>
      </c>
      <c r="AR179" s="202" t="s">
        <v>137</v>
      </c>
      <c r="AT179" s="202" t="s">
        <v>139</v>
      </c>
      <c r="AU179" s="202" t="s">
        <v>144</v>
      </c>
      <c r="AY179" s="16" t="s">
        <v>136</v>
      </c>
      <c r="BE179" s="203">
        <f>IF(N179="základní",J179,0)</f>
        <v>0</v>
      </c>
      <c r="BF179" s="203">
        <f>IF(N179="snížená",J179,0)</f>
        <v>0</v>
      </c>
      <c r="BG179" s="203">
        <f>IF(N179="zákl. přenesená",J179,0)</f>
        <v>0</v>
      </c>
      <c r="BH179" s="203">
        <f>IF(N179="sníž. přenesená",J179,0)</f>
        <v>0</v>
      </c>
      <c r="BI179" s="203">
        <f>IF(N179="nulová",J179,0)</f>
        <v>0</v>
      </c>
      <c r="BJ179" s="16" t="s">
        <v>144</v>
      </c>
      <c r="BK179" s="203">
        <f>ROUND(I179*H179,2)</f>
        <v>0</v>
      </c>
      <c r="BL179" s="16" t="s">
        <v>137</v>
      </c>
      <c r="BM179" s="202" t="s">
        <v>893</v>
      </c>
    </row>
    <row r="180" spans="2:65" s="12" customFormat="1" ht="22.5">
      <c r="B180" s="204"/>
      <c r="C180" s="205"/>
      <c r="D180" s="206" t="s">
        <v>146</v>
      </c>
      <c r="E180" s="207" t="s">
        <v>1</v>
      </c>
      <c r="F180" s="208" t="s">
        <v>894</v>
      </c>
      <c r="G180" s="205"/>
      <c r="H180" s="207" t="s">
        <v>1</v>
      </c>
      <c r="I180" s="209"/>
      <c r="J180" s="205"/>
      <c r="K180" s="205"/>
      <c r="L180" s="210"/>
      <c r="M180" s="211"/>
      <c r="N180" s="212"/>
      <c r="O180" s="212"/>
      <c r="P180" s="212"/>
      <c r="Q180" s="212"/>
      <c r="R180" s="212"/>
      <c r="S180" s="212"/>
      <c r="T180" s="213"/>
      <c r="AT180" s="214" t="s">
        <v>146</v>
      </c>
      <c r="AU180" s="214" t="s">
        <v>144</v>
      </c>
      <c r="AV180" s="12" t="s">
        <v>83</v>
      </c>
      <c r="AW180" s="12" t="s">
        <v>31</v>
      </c>
      <c r="AX180" s="12" t="s">
        <v>75</v>
      </c>
      <c r="AY180" s="214" t="s">
        <v>136</v>
      </c>
    </row>
    <row r="181" spans="2:65" s="13" customFormat="1" ht="11.25">
      <c r="B181" s="215"/>
      <c r="C181" s="216"/>
      <c r="D181" s="206" t="s">
        <v>146</v>
      </c>
      <c r="E181" s="217" t="s">
        <v>1</v>
      </c>
      <c r="F181" s="218" t="s">
        <v>83</v>
      </c>
      <c r="G181" s="216"/>
      <c r="H181" s="219">
        <v>1</v>
      </c>
      <c r="I181" s="220"/>
      <c r="J181" s="216"/>
      <c r="K181" s="216"/>
      <c r="L181" s="221"/>
      <c r="M181" s="222"/>
      <c r="N181" s="223"/>
      <c r="O181" s="223"/>
      <c r="P181" s="223"/>
      <c r="Q181" s="223"/>
      <c r="R181" s="223"/>
      <c r="S181" s="223"/>
      <c r="T181" s="224"/>
      <c r="AT181" s="225" t="s">
        <v>146</v>
      </c>
      <c r="AU181" s="225" t="s">
        <v>144</v>
      </c>
      <c r="AV181" s="13" t="s">
        <v>144</v>
      </c>
      <c r="AW181" s="13" t="s">
        <v>31</v>
      </c>
      <c r="AX181" s="13" t="s">
        <v>83</v>
      </c>
      <c r="AY181" s="225" t="s">
        <v>136</v>
      </c>
    </row>
    <row r="182" spans="2:65" s="1" customFormat="1" ht="16.5" customHeight="1">
      <c r="B182" s="33"/>
      <c r="C182" s="191" t="s">
        <v>210</v>
      </c>
      <c r="D182" s="191" t="s">
        <v>139</v>
      </c>
      <c r="E182" s="192" t="s">
        <v>895</v>
      </c>
      <c r="F182" s="193" t="s">
        <v>896</v>
      </c>
      <c r="G182" s="194" t="s">
        <v>142</v>
      </c>
      <c r="H182" s="195">
        <v>2</v>
      </c>
      <c r="I182" s="196"/>
      <c r="J182" s="197">
        <f>ROUND(I182*H182,2)</f>
        <v>0</v>
      </c>
      <c r="K182" s="193" t="s">
        <v>143</v>
      </c>
      <c r="L182" s="37"/>
      <c r="M182" s="198" t="s">
        <v>1</v>
      </c>
      <c r="N182" s="199" t="s">
        <v>41</v>
      </c>
      <c r="O182" s="65"/>
      <c r="P182" s="200">
        <f>O182*H182</f>
        <v>0</v>
      </c>
      <c r="Q182" s="200">
        <v>4.684E-2</v>
      </c>
      <c r="R182" s="200">
        <f>Q182*H182</f>
        <v>9.3679999999999999E-2</v>
      </c>
      <c r="S182" s="200">
        <v>0</v>
      </c>
      <c r="T182" s="201">
        <f>S182*H182</f>
        <v>0</v>
      </c>
      <c r="AR182" s="202" t="s">
        <v>137</v>
      </c>
      <c r="AT182" s="202" t="s">
        <v>139</v>
      </c>
      <c r="AU182" s="202" t="s">
        <v>144</v>
      </c>
      <c r="AY182" s="16" t="s">
        <v>136</v>
      </c>
      <c r="BE182" s="203">
        <f>IF(N182="základní",J182,0)</f>
        <v>0</v>
      </c>
      <c r="BF182" s="203">
        <f>IF(N182="snížená",J182,0)</f>
        <v>0</v>
      </c>
      <c r="BG182" s="203">
        <f>IF(N182="zákl. přenesená",J182,0)</f>
        <v>0</v>
      </c>
      <c r="BH182" s="203">
        <f>IF(N182="sníž. přenesená",J182,0)</f>
        <v>0</v>
      </c>
      <c r="BI182" s="203">
        <f>IF(N182="nulová",J182,0)</f>
        <v>0</v>
      </c>
      <c r="BJ182" s="16" t="s">
        <v>144</v>
      </c>
      <c r="BK182" s="203">
        <f>ROUND(I182*H182,2)</f>
        <v>0</v>
      </c>
      <c r="BL182" s="16" t="s">
        <v>137</v>
      </c>
      <c r="BM182" s="202" t="s">
        <v>897</v>
      </c>
    </row>
    <row r="183" spans="2:65" s="12" customFormat="1" ht="11.25">
      <c r="B183" s="204"/>
      <c r="C183" s="205"/>
      <c r="D183" s="206" t="s">
        <v>146</v>
      </c>
      <c r="E183" s="207" t="s">
        <v>1</v>
      </c>
      <c r="F183" s="208" t="s">
        <v>898</v>
      </c>
      <c r="G183" s="205"/>
      <c r="H183" s="207" t="s">
        <v>1</v>
      </c>
      <c r="I183" s="209"/>
      <c r="J183" s="205"/>
      <c r="K183" s="205"/>
      <c r="L183" s="210"/>
      <c r="M183" s="211"/>
      <c r="N183" s="212"/>
      <c r="O183" s="212"/>
      <c r="P183" s="212"/>
      <c r="Q183" s="212"/>
      <c r="R183" s="212"/>
      <c r="S183" s="212"/>
      <c r="T183" s="213"/>
      <c r="AT183" s="214" t="s">
        <v>146</v>
      </c>
      <c r="AU183" s="214" t="s">
        <v>144</v>
      </c>
      <c r="AV183" s="12" t="s">
        <v>83</v>
      </c>
      <c r="AW183" s="12" t="s">
        <v>31</v>
      </c>
      <c r="AX183" s="12" t="s">
        <v>75</v>
      </c>
      <c r="AY183" s="214" t="s">
        <v>136</v>
      </c>
    </row>
    <row r="184" spans="2:65" s="13" customFormat="1" ht="11.25">
      <c r="B184" s="215"/>
      <c r="C184" s="216"/>
      <c r="D184" s="206" t="s">
        <v>146</v>
      </c>
      <c r="E184" s="217" t="s">
        <v>1</v>
      </c>
      <c r="F184" s="218" t="s">
        <v>144</v>
      </c>
      <c r="G184" s="216"/>
      <c r="H184" s="219">
        <v>2</v>
      </c>
      <c r="I184" s="220"/>
      <c r="J184" s="216"/>
      <c r="K184" s="216"/>
      <c r="L184" s="221"/>
      <c r="M184" s="222"/>
      <c r="N184" s="223"/>
      <c r="O184" s="223"/>
      <c r="P184" s="223"/>
      <c r="Q184" s="223"/>
      <c r="R184" s="223"/>
      <c r="S184" s="223"/>
      <c r="T184" s="224"/>
      <c r="AT184" s="225" t="s">
        <v>146</v>
      </c>
      <c r="AU184" s="225" t="s">
        <v>144</v>
      </c>
      <c r="AV184" s="13" t="s">
        <v>144</v>
      </c>
      <c r="AW184" s="13" t="s">
        <v>31</v>
      </c>
      <c r="AX184" s="13" t="s">
        <v>83</v>
      </c>
      <c r="AY184" s="225" t="s">
        <v>136</v>
      </c>
    </row>
    <row r="185" spans="2:65" s="1" customFormat="1" ht="16.5" customHeight="1">
      <c r="B185" s="33"/>
      <c r="C185" s="226" t="s">
        <v>216</v>
      </c>
      <c r="D185" s="226" t="s">
        <v>157</v>
      </c>
      <c r="E185" s="227" t="s">
        <v>899</v>
      </c>
      <c r="F185" s="228" t="s">
        <v>900</v>
      </c>
      <c r="G185" s="229" t="s">
        <v>142</v>
      </c>
      <c r="H185" s="230">
        <v>2</v>
      </c>
      <c r="I185" s="231"/>
      <c r="J185" s="232">
        <f>ROUND(I185*H185,2)</f>
        <v>0</v>
      </c>
      <c r="K185" s="228" t="s">
        <v>143</v>
      </c>
      <c r="L185" s="233"/>
      <c r="M185" s="234" t="s">
        <v>1</v>
      </c>
      <c r="N185" s="235" t="s">
        <v>41</v>
      </c>
      <c r="O185" s="65"/>
      <c r="P185" s="200">
        <f>O185*H185</f>
        <v>0</v>
      </c>
      <c r="Q185" s="200">
        <v>1.21E-2</v>
      </c>
      <c r="R185" s="200">
        <f>Q185*H185</f>
        <v>2.4199999999999999E-2</v>
      </c>
      <c r="S185" s="200">
        <v>0</v>
      </c>
      <c r="T185" s="201">
        <f>S185*H185</f>
        <v>0</v>
      </c>
      <c r="AR185" s="202" t="s">
        <v>148</v>
      </c>
      <c r="AT185" s="202" t="s">
        <v>157</v>
      </c>
      <c r="AU185" s="202" t="s">
        <v>144</v>
      </c>
      <c r="AY185" s="16" t="s">
        <v>136</v>
      </c>
      <c r="BE185" s="203">
        <f>IF(N185="základní",J185,0)</f>
        <v>0</v>
      </c>
      <c r="BF185" s="203">
        <f>IF(N185="snížená",J185,0)</f>
        <v>0</v>
      </c>
      <c r="BG185" s="203">
        <f>IF(N185="zákl. přenesená",J185,0)</f>
        <v>0</v>
      </c>
      <c r="BH185" s="203">
        <f>IF(N185="sníž. přenesená",J185,0)</f>
        <v>0</v>
      </c>
      <c r="BI185" s="203">
        <f>IF(N185="nulová",J185,0)</f>
        <v>0</v>
      </c>
      <c r="BJ185" s="16" t="s">
        <v>144</v>
      </c>
      <c r="BK185" s="203">
        <f>ROUND(I185*H185,2)</f>
        <v>0</v>
      </c>
      <c r="BL185" s="16" t="s">
        <v>137</v>
      </c>
      <c r="BM185" s="202" t="s">
        <v>901</v>
      </c>
    </row>
    <row r="186" spans="2:65" s="11" customFormat="1" ht="22.9" customHeight="1">
      <c r="B186" s="175"/>
      <c r="C186" s="176"/>
      <c r="D186" s="177" t="s">
        <v>74</v>
      </c>
      <c r="E186" s="189" t="s">
        <v>185</v>
      </c>
      <c r="F186" s="189" t="s">
        <v>323</v>
      </c>
      <c r="G186" s="176"/>
      <c r="H186" s="176"/>
      <c r="I186" s="179"/>
      <c r="J186" s="190">
        <f>BK186</f>
        <v>0</v>
      </c>
      <c r="K186" s="176"/>
      <c r="L186" s="181"/>
      <c r="M186" s="182"/>
      <c r="N186" s="183"/>
      <c r="O186" s="183"/>
      <c r="P186" s="184">
        <f>SUM(P187:P213)</f>
        <v>0</v>
      </c>
      <c r="Q186" s="183"/>
      <c r="R186" s="184">
        <f>SUM(R187:R213)</f>
        <v>1.5840000000000001E-3</v>
      </c>
      <c r="S186" s="183"/>
      <c r="T186" s="185">
        <f>SUM(T187:T213)</f>
        <v>6.0483950000000002</v>
      </c>
      <c r="AR186" s="186" t="s">
        <v>83</v>
      </c>
      <c r="AT186" s="187" t="s">
        <v>74</v>
      </c>
      <c r="AU186" s="187" t="s">
        <v>83</v>
      </c>
      <c r="AY186" s="186" t="s">
        <v>136</v>
      </c>
      <c r="BK186" s="188">
        <f>SUM(BK187:BK213)</f>
        <v>0</v>
      </c>
    </row>
    <row r="187" spans="2:65" s="1" customFormat="1" ht="24" customHeight="1">
      <c r="B187" s="33"/>
      <c r="C187" s="191" t="s">
        <v>8</v>
      </c>
      <c r="D187" s="191" t="s">
        <v>139</v>
      </c>
      <c r="E187" s="192" t="s">
        <v>902</v>
      </c>
      <c r="F187" s="193" t="s">
        <v>903</v>
      </c>
      <c r="G187" s="194" t="s">
        <v>142</v>
      </c>
      <c r="H187" s="195">
        <v>2</v>
      </c>
      <c r="I187" s="196"/>
      <c r="J187" s="197">
        <f>ROUND(I187*H187,2)</f>
        <v>0</v>
      </c>
      <c r="K187" s="193" t="s">
        <v>1</v>
      </c>
      <c r="L187" s="37"/>
      <c r="M187" s="198" t="s">
        <v>1</v>
      </c>
      <c r="N187" s="199" t="s">
        <v>41</v>
      </c>
      <c r="O187" s="65"/>
      <c r="P187" s="200">
        <f>O187*H187</f>
        <v>0</v>
      </c>
      <c r="Q187" s="200">
        <v>0</v>
      </c>
      <c r="R187" s="200">
        <f>Q187*H187</f>
        <v>0</v>
      </c>
      <c r="S187" s="200">
        <v>3.9E-2</v>
      </c>
      <c r="T187" s="201">
        <f>S187*H187</f>
        <v>7.8E-2</v>
      </c>
      <c r="AR187" s="202" t="s">
        <v>137</v>
      </c>
      <c r="AT187" s="202" t="s">
        <v>139</v>
      </c>
      <c r="AU187" s="202" t="s">
        <v>144</v>
      </c>
      <c r="AY187" s="16" t="s">
        <v>136</v>
      </c>
      <c r="BE187" s="203">
        <f>IF(N187="základní",J187,0)</f>
        <v>0</v>
      </c>
      <c r="BF187" s="203">
        <f>IF(N187="snížená",J187,0)</f>
        <v>0</v>
      </c>
      <c r="BG187" s="203">
        <f>IF(N187="zákl. přenesená",J187,0)</f>
        <v>0</v>
      </c>
      <c r="BH187" s="203">
        <f>IF(N187="sníž. přenesená",J187,0)</f>
        <v>0</v>
      </c>
      <c r="BI187" s="203">
        <f>IF(N187="nulová",J187,0)</f>
        <v>0</v>
      </c>
      <c r="BJ187" s="16" t="s">
        <v>144</v>
      </c>
      <c r="BK187" s="203">
        <f>ROUND(I187*H187,2)</f>
        <v>0</v>
      </c>
      <c r="BL187" s="16" t="s">
        <v>137</v>
      </c>
      <c r="BM187" s="202" t="s">
        <v>904</v>
      </c>
    </row>
    <row r="188" spans="2:65" s="12" customFormat="1" ht="11.25">
      <c r="B188" s="204"/>
      <c r="C188" s="205"/>
      <c r="D188" s="206" t="s">
        <v>146</v>
      </c>
      <c r="E188" s="207" t="s">
        <v>1</v>
      </c>
      <c r="F188" s="208" t="s">
        <v>905</v>
      </c>
      <c r="G188" s="205"/>
      <c r="H188" s="207" t="s">
        <v>1</v>
      </c>
      <c r="I188" s="209"/>
      <c r="J188" s="205"/>
      <c r="K188" s="205"/>
      <c r="L188" s="210"/>
      <c r="M188" s="211"/>
      <c r="N188" s="212"/>
      <c r="O188" s="212"/>
      <c r="P188" s="212"/>
      <c r="Q188" s="212"/>
      <c r="R188" s="212"/>
      <c r="S188" s="212"/>
      <c r="T188" s="213"/>
      <c r="AT188" s="214" t="s">
        <v>146</v>
      </c>
      <c r="AU188" s="214" t="s">
        <v>144</v>
      </c>
      <c r="AV188" s="12" t="s">
        <v>83</v>
      </c>
      <c r="AW188" s="12" t="s">
        <v>31</v>
      </c>
      <c r="AX188" s="12" t="s">
        <v>75</v>
      </c>
      <c r="AY188" s="214" t="s">
        <v>136</v>
      </c>
    </row>
    <row r="189" spans="2:65" s="13" customFormat="1" ht="11.25">
      <c r="B189" s="215"/>
      <c r="C189" s="216"/>
      <c r="D189" s="206" t="s">
        <v>146</v>
      </c>
      <c r="E189" s="217" t="s">
        <v>1</v>
      </c>
      <c r="F189" s="218" t="s">
        <v>144</v>
      </c>
      <c r="G189" s="216"/>
      <c r="H189" s="219">
        <v>2</v>
      </c>
      <c r="I189" s="220"/>
      <c r="J189" s="216"/>
      <c r="K189" s="216"/>
      <c r="L189" s="221"/>
      <c r="M189" s="222"/>
      <c r="N189" s="223"/>
      <c r="O189" s="223"/>
      <c r="P189" s="223"/>
      <c r="Q189" s="223"/>
      <c r="R189" s="223"/>
      <c r="S189" s="223"/>
      <c r="T189" s="224"/>
      <c r="AT189" s="225" t="s">
        <v>146</v>
      </c>
      <c r="AU189" s="225" t="s">
        <v>144</v>
      </c>
      <c r="AV189" s="13" t="s">
        <v>144</v>
      </c>
      <c r="AW189" s="13" t="s">
        <v>31</v>
      </c>
      <c r="AX189" s="13" t="s">
        <v>83</v>
      </c>
      <c r="AY189" s="225" t="s">
        <v>136</v>
      </c>
    </row>
    <row r="190" spans="2:65" s="1" customFormat="1" ht="16.5" customHeight="1">
      <c r="B190" s="33"/>
      <c r="C190" s="191" t="s">
        <v>225</v>
      </c>
      <c r="D190" s="191" t="s">
        <v>139</v>
      </c>
      <c r="E190" s="192" t="s">
        <v>906</v>
      </c>
      <c r="F190" s="193" t="s">
        <v>907</v>
      </c>
      <c r="G190" s="194" t="s">
        <v>153</v>
      </c>
      <c r="H190" s="195">
        <v>0.2</v>
      </c>
      <c r="I190" s="196"/>
      <c r="J190" s="197">
        <f>ROUND(I190*H190,2)</f>
        <v>0</v>
      </c>
      <c r="K190" s="193" t="s">
        <v>143</v>
      </c>
      <c r="L190" s="37"/>
      <c r="M190" s="198" t="s">
        <v>1</v>
      </c>
      <c r="N190" s="199" t="s">
        <v>41</v>
      </c>
      <c r="O190" s="65"/>
      <c r="P190" s="200">
        <f>O190*H190</f>
        <v>0</v>
      </c>
      <c r="Q190" s="200">
        <v>0</v>
      </c>
      <c r="R190" s="200">
        <f>Q190*H190</f>
        <v>0</v>
      </c>
      <c r="S190" s="200">
        <v>6.6000000000000003E-2</v>
      </c>
      <c r="T190" s="201">
        <f>S190*H190</f>
        <v>1.3200000000000002E-2</v>
      </c>
      <c r="AR190" s="202" t="s">
        <v>137</v>
      </c>
      <c r="AT190" s="202" t="s">
        <v>139</v>
      </c>
      <c r="AU190" s="202" t="s">
        <v>144</v>
      </c>
      <c r="AY190" s="16" t="s">
        <v>136</v>
      </c>
      <c r="BE190" s="203">
        <f>IF(N190="základní",J190,0)</f>
        <v>0</v>
      </c>
      <c r="BF190" s="203">
        <f>IF(N190="snížená",J190,0)</f>
        <v>0</v>
      </c>
      <c r="BG190" s="203">
        <f>IF(N190="zákl. přenesená",J190,0)</f>
        <v>0</v>
      </c>
      <c r="BH190" s="203">
        <f>IF(N190="sníž. přenesená",J190,0)</f>
        <v>0</v>
      </c>
      <c r="BI190" s="203">
        <f>IF(N190="nulová",J190,0)</f>
        <v>0</v>
      </c>
      <c r="BJ190" s="16" t="s">
        <v>144</v>
      </c>
      <c r="BK190" s="203">
        <f>ROUND(I190*H190,2)</f>
        <v>0</v>
      </c>
      <c r="BL190" s="16" t="s">
        <v>137</v>
      </c>
      <c r="BM190" s="202" t="s">
        <v>908</v>
      </c>
    </row>
    <row r="191" spans="2:65" s="12" customFormat="1" ht="22.5">
      <c r="B191" s="204"/>
      <c r="C191" s="205"/>
      <c r="D191" s="206" t="s">
        <v>146</v>
      </c>
      <c r="E191" s="207" t="s">
        <v>1</v>
      </c>
      <c r="F191" s="208" t="s">
        <v>909</v>
      </c>
      <c r="G191" s="205"/>
      <c r="H191" s="207" t="s">
        <v>1</v>
      </c>
      <c r="I191" s="209"/>
      <c r="J191" s="205"/>
      <c r="K191" s="205"/>
      <c r="L191" s="210"/>
      <c r="M191" s="211"/>
      <c r="N191" s="212"/>
      <c r="O191" s="212"/>
      <c r="P191" s="212"/>
      <c r="Q191" s="212"/>
      <c r="R191" s="212"/>
      <c r="S191" s="212"/>
      <c r="T191" s="213"/>
      <c r="AT191" s="214" t="s">
        <v>146</v>
      </c>
      <c r="AU191" s="214" t="s">
        <v>144</v>
      </c>
      <c r="AV191" s="12" t="s">
        <v>83</v>
      </c>
      <c r="AW191" s="12" t="s">
        <v>31</v>
      </c>
      <c r="AX191" s="12" t="s">
        <v>75</v>
      </c>
      <c r="AY191" s="214" t="s">
        <v>136</v>
      </c>
    </row>
    <row r="192" spans="2:65" s="13" customFormat="1" ht="11.25">
      <c r="B192" s="215"/>
      <c r="C192" s="216"/>
      <c r="D192" s="206" t="s">
        <v>146</v>
      </c>
      <c r="E192" s="217" t="s">
        <v>1</v>
      </c>
      <c r="F192" s="218" t="s">
        <v>910</v>
      </c>
      <c r="G192" s="216"/>
      <c r="H192" s="219">
        <v>0.2</v>
      </c>
      <c r="I192" s="220"/>
      <c r="J192" s="216"/>
      <c r="K192" s="216"/>
      <c r="L192" s="221"/>
      <c r="M192" s="222"/>
      <c r="N192" s="223"/>
      <c r="O192" s="223"/>
      <c r="P192" s="223"/>
      <c r="Q192" s="223"/>
      <c r="R192" s="223"/>
      <c r="S192" s="223"/>
      <c r="T192" s="224"/>
      <c r="AT192" s="225" t="s">
        <v>146</v>
      </c>
      <c r="AU192" s="225" t="s">
        <v>144</v>
      </c>
      <c r="AV192" s="13" t="s">
        <v>144</v>
      </c>
      <c r="AW192" s="13" t="s">
        <v>31</v>
      </c>
      <c r="AX192" s="13" t="s">
        <v>83</v>
      </c>
      <c r="AY192" s="225" t="s">
        <v>136</v>
      </c>
    </row>
    <row r="193" spans="2:65" s="1" customFormat="1" ht="24" customHeight="1">
      <c r="B193" s="33"/>
      <c r="C193" s="191" t="s">
        <v>230</v>
      </c>
      <c r="D193" s="191" t="s">
        <v>139</v>
      </c>
      <c r="E193" s="192" t="s">
        <v>911</v>
      </c>
      <c r="F193" s="193" t="s">
        <v>912</v>
      </c>
      <c r="G193" s="194" t="s">
        <v>153</v>
      </c>
      <c r="H193" s="195">
        <v>2.56</v>
      </c>
      <c r="I193" s="196"/>
      <c r="J193" s="197">
        <f>ROUND(I193*H193,2)</f>
        <v>0</v>
      </c>
      <c r="K193" s="193" t="s">
        <v>143</v>
      </c>
      <c r="L193" s="37"/>
      <c r="M193" s="198" t="s">
        <v>1</v>
      </c>
      <c r="N193" s="199" t="s">
        <v>41</v>
      </c>
      <c r="O193" s="65"/>
      <c r="P193" s="200">
        <f>O193*H193</f>
        <v>0</v>
      </c>
      <c r="Q193" s="200">
        <v>0</v>
      </c>
      <c r="R193" s="200">
        <f>Q193*H193</f>
        <v>0</v>
      </c>
      <c r="S193" s="200">
        <v>5.0999999999999997E-2</v>
      </c>
      <c r="T193" s="201">
        <f>S193*H193</f>
        <v>0.13055999999999998</v>
      </c>
      <c r="AR193" s="202" t="s">
        <v>137</v>
      </c>
      <c r="AT193" s="202" t="s">
        <v>139</v>
      </c>
      <c r="AU193" s="202" t="s">
        <v>144</v>
      </c>
      <c r="AY193" s="16" t="s">
        <v>136</v>
      </c>
      <c r="BE193" s="203">
        <f>IF(N193="základní",J193,0)</f>
        <v>0</v>
      </c>
      <c r="BF193" s="203">
        <f>IF(N193="snížená",J193,0)</f>
        <v>0</v>
      </c>
      <c r="BG193" s="203">
        <f>IF(N193="zákl. přenesená",J193,0)</f>
        <v>0</v>
      </c>
      <c r="BH193" s="203">
        <f>IF(N193="sníž. přenesená",J193,0)</f>
        <v>0</v>
      </c>
      <c r="BI193" s="203">
        <f>IF(N193="nulová",J193,0)</f>
        <v>0</v>
      </c>
      <c r="BJ193" s="16" t="s">
        <v>144</v>
      </c>
      <c r="BK193" s="203">
        <f>ROUND(I193*H193,2)</f>
        <v>0</v>
      </c>
      <c r="BL193" s="16" t="s">
        <v>137</v>
      </c>
      <c r="BM193" s="202" t="s">
        <v>913</v>
      </c>
    </row>
    <row r="194" spans="2:65" s="12" customFormat="1" ht="11.25">
      <c r="B194" s="204"/>
      <c r="C194" s="205"/>
      <c r="D194" s="206" t="s">
        <v>146</v>
      </c>
      <c r="E194" s="207" t="s">
        <v>1</v>
      </c>
      <c r="F194" s="208" t="s">
        <v>914</v>
      </c>
      <c r="G194" s="205"/>
      <c r="H194" s="207" t="s">
        <v>1</v>
      </c>
      <c r="I194" s="209"/>
      <c r="J194" s="205"/>
      <c r="K194" s="205"/>
      <c r="L194" s="210"/>
      <c r="M194" s="211"/>
      <c r="N194" s="212"/>
      <c r="O194" s="212"/>
      <c r="P194" s="212"/>
      <c r="Q194" s="212"/>
      <c r="R194" s="212"/>
      <c r="S194" s="212"/>
      <c r="T194" s="213"/>
      <c r="AT194" s="214" t="s">
        <v>146</v>
      </c>
      <c r="AU194" s="214" t="s">
        <v>144</v>
      </c>
      <c r="AV194" s="12" t="s">
        <v>83</v>
      </c>
      <c r="AW194" s="12" t="s">
        <v>31</v>
      </c>
      <c r="AX194" s="12" t="s">
        <v>75</v>
      </c>
      <c r="AY194" s="214" t="s">
        <v>136</v>
      </c>
    </row>
    <row r="195" spans="2:65" s="13" customFormat="1" ht="11.25">
      <c r="B195" s="215"/>
      <c r="C195" s="216"/>
      <c r="D195" s="206" t="s">
        <v>146</v>
      </c>
      <c r="E195" s="217" t="s">
        <v>1</v>
      </c>
      <c r="F195" s="218" t="s">
        <v>915</v>
      </c>
      <c r="G195" s="216"/>
      <c r="H195" s="219">
        <v>2.56</v>
      </c>
      <c r="I195" s="220"/>
      <c r="J195" s="216"/>
      <c r="K195" s="216"/>
      <c r="L195" s="221"/>
      <c r="M195" s="222"/>
      <c r="N195" s="223"/>
      <c r="O195" s="223"/>
      <c r="P195" s="223"/>
      <c r="Q195" s="223"/>
      <c r="R195" s="223"/>
      <c r="S195" s="223"/>
      <c r="T195" s="224"/>
      <c r="AT195" s="225" t="s">
        <v>146</v>
      </c>
      <c r="AU195" s="225" t="s">
        <v>144</v>
      </c>
      <c r="AV195" s="13" t="s">
        <v>144</v>
      </c>
      <c r="AW195" s="13" t="s">
        <v>31</v>
      </c>
      <c r="AX195" s="13" t="s">
        <v>83</v>
      </c>
      <c r="AY195" s="225" t="s">
        <v>136</v>
      </c>
    </row>
    <row r="196" spans="2:65" s="1" customFormat="1" ht="16.5" customHeight="1">
      <c r="B196" s="33"/>
      <c r="C196" s="191" t="s">
        <v>240</v>
      </c>
      <c r="D196" s="191" t="s">
        <v>139</v>
      </c>
      <c r="E196" s="192" t="s">
        <v>916</v>
      </c>
      <c r="F196" s="193" t="s">
        <v>917</v>
      </c>
      <c r="G196" s="194" t="s">
        <v>153</v>
      </c>
      <c r="H196" s="195">
        <v>1.9350000000000001</v>
      </c>
      <c r="I196" s="196"/>
      <c r="J196" s="197">
        <f>ROUND(I196*H196,2)</f>
        <v>0</v>
      </c>
      <c r="K196" s="193" t="s">
        <v>143</v>
      </c>
      <c r="L196" s="37"/>
      <c r="M196" s="198" t="s">
        <v>1</v>
      </c>
      <c r="N196" s="199" t="s">
        <v>41</v>
      </c>
      <c r="O196" s="65"/>
      <c r="P196" s="200">
        <f>O196*H196</f>
        <v>0</v>
      </c>
      <c r="Q196" s="200">
        <v>0</v>
      </c>
      <c r="R196" s="200">
        <f>Q196*H196</f>
        <v>0</v>
      </c>
      <c r="S196" s="200">
        <v>8.3000000000000004E-2</v>
      </c>
      <c r="T196" s="201">
        <f>S196*H196</f>
        <v>0.16060500000000003</v>
      </c>
      <c r="AR196" s="202" t="s">
        <v>137</v>
      </c>
      <c r="AT196" s="202" t="s">
        <v>139</v>
      </c>
      <c r="AU196" s="202" t="s">
        <v>144</v>
      </c>
      <c r="AY196" s="16" t="s">
        <v>136</v>
      </c>
      <c r="BE196" s="203">
        <f>IF(N196="základní",J196,0)</f>
        <v>0</v>
      </c>
      <c r="BF196" s="203">
        <f>IF(N196="snížená",J196,0)</f>
        <v>0</v>
      </c>
      <c r="BG196" s="203">
        <f>IF(N196="zákl. přenesená",J196,0)</f>
        <v>0</v>
      </c>
      <c r="BH196" s="203">
        <f>IF(N196="sníž. přenesená",J196,0)</f>
        <v>0</v>
      </c>
      <c r="BI196" s="203">
        <f>IF(N196="nulová",J196,0)</f>
        <v>0</v>
      </c>
      <c r="BJ196" s="16" t="s">
        <v>144</v>
      </c>
      <c r="BK196" s="203">
        <f>ROUND(I196*H196,2)</f>
        <v>0</v>
      </c>
      <c r="BL196" s="16" t="s">
        <v>137</v>
      </c>
      <c r="BM196" s="202" t="s">
        <v>918</v>
      </c>
    </row>
    <row r="197" spans="2:65" s="12" customFormat="1" ht="11.25">
      <c r="B197" s="204"/>
      <c r="C197" s="205"/>
      <c r="D197" s="206" t="s">
        <v>146</v>
      </c>
      <c r="E197" s="207" t="s">
        <v>1</v>
      </c>
      <c r="F197" s="208" t="s">
        <v>919</v>
      </c>
      <c r="G197" s="205"/>
      <c r="H197" s="207" t="s">
        <v>1</v>
      </c>
      <c r="I197" s="209"/>
      <c r="J197" s="205"/>
      <c r="K197" s="205"/>
      <c r="L197" s="210"/>
      <c r="M197" s="211"/>
      <c r="N197" s="212"/>
      <c r="O197" s="212"/>
      <c r="P197" s="212"/>
      <c r="Q197" s="212"/>
      <c r="R197" s="212"/>
      <c r="S197" s="212"/>
      <c r="T197" s="213"/>
      <c r="AT197" s="214" t="s">
        <v>146</v>
      </c>
      <c r="AU197" s="214" t="s">
        <v>144</v>
      </c>
      <c r="AV197" s="12" t="s">
        <v>83</v>
      </c>
      <c r="AW197" s="12" t="s">
        <v>31</v>
      </c>
      <c r="AX197" s="12" t="s">
        <v>75</v>
      </c>
      <c r="AY197" s="214" t="s">
        <v>136</v>
      </c>
    </row>
    <row r="198" spans="2:65" s="13" customFormat="1" ht="11.25">
      <c r="B198" s="215"/>
      <c r="C198" s="216"/>
      <c r="D198" s="206" t="s">
        <v>146</v>
      </c>
      <c r="E198" s="217" t="s">
        <v>1</v>
      </c>
      <c r="F198" s="218" t="s">
        <v>920</v>
      </c>
      <c r="G198" s="216"/>
      <c r="H198" s="219">
        <v>1.9350000000000001</v>
      </c>
      <c r="I198" s="220"/>
      <c r="J198" s="216"/>
      <c r="K198" s="216"/>
      <c r="L198" s="221"/>
      <c r="M198" s="222"/>
      <c r="N198" s="223"/>
      <c r="O198" s="223"/>
      <c r="P198" s="223"/>
      <c r="Q198" s="223"/>
      <c r="R198" s="223"/>
      <c r="S198" s="223"/>
      <c r="T198" s="224"/>
      <c r="AT198" s="225" t="s">
        <v>146</v>
      </c>
      <c r="AU198" s="225" t="s">
        <v>144</v>
      </c>
      <c r="AV198" s="13" t="s">
        <v>144</v>
      </c>
      <c r="AW198" s="13" t="s">
        <v>31</v>
      </c>
      <c r="AX198" s="13" t="s">
        <v>83</v>
      </c>
      <c r="AY198" s="225" t="s">
        <v>136</v>
      </c>
    </row>
    <row r="199" spans="2:65" s="1" customFormat="1" ht="24" customHeight="1">
      <c r="B199" s="33"/>
      <c r="C199" s="191" t="s">
        <v>246</v>
      </c>
      <c r="D199" s="191" t="s">
        <v>139</v>
      </c>
      <c r="E199" s="192" t="s">
        <v>921</v>
      </c>
      <c r="F199" s="193" t="s">
        <v>922</v>
      </c>
      <c r="G199" s="194" t="s">
        <v>373</v>
      </c>
      <c r="H199" s="195">
        <v>0.28399999999999997</v>
      </c>
      <c r="I199" s="196"/>
      <c r="J199" s="197">
        <f>ROUND(I199*H199,2)</f>
        <v>0</v>
      </c>
      <c r="K199" s="193" t="s">
        <v>143</v>
      </c>
      <c r="L199" s="37"/>
      <c r="M199" s="198" t="s">
        <v>1</v>
      </c>
      <c r="N199" s="199" t="s">
        <v>41</v>
      </c>
      <c r="O199" s="65"/>
      <c r="P199" s="200">
        <f>O199*H199</f>
        <v>0</v>
      </c>
      <c r="Q199" s="200">
        <v>0</v>
      </c>
      <c r="R199" s="200">
        <f>Q199*H199</f>
        <v>0</v>
      </c>
      <c r="S199" s="200">
        <v>2.2000000000000002</v>
      </c>
      <c r="T199" s="201">
        <f>S199*H199</f>
        <v>0.62480000000000002</v>
      </c>
      <c r="AR199" s="202" t="s">
        <v>137</v>
      </c>
      <c r="AT199" s="202" t="s">
        <v>139</v>
      </c>
      <c r="AU199" s="202" t="s">
        <v>144</v>
      </c>
      <c r="AY199" s="16" t="s">
        <v>136</v>
      </c>
      <c r="BE199" s="203">
        <f>IF(N199="základní",J199,0)</f>
        <v>0</v>
      </c>
      <c r="BF199" s="203">
        <f>IF(N199="snížená",J199,0)</f>
        <v>0</v>
      </c>
      <c r="BG199" s="203">
        <f>IF(N199="zákl. přenesená",J199,0)</f>
        <v>0</v>
      </c>
      <c r="BH199" s="203">
        <f>IF(N199="sníž. přenesená",J199,0)</f>
        <v>0</v>
      </c>
      <c r="BI199" s="203">
        <f>IF(N199="nulová",J199,0)</f>
        <v>0</v>
      </c>
      <c r="BJ199" s="16" t="s">
        <v>144</v>
      </c>
      <c r="BK199" s="203">
        <f>ROUND(I199*H199,2)</f>
        <v>0</v>
      </c>
      <c r="BL199" s="16" t="s">
        <v>137</v>
      </c>
      <c r="BM199" s="202" t="s">
        <v>923</v>
      </c>
    </row>
    <row r="200" spans="2:65" s="12" customFormat="1" ht="11.25">
      <c r="B200" s="204"/>
      <c r="C200" s="205"/>
      <c r="D200" s="206" t="s">
        <v>146</v>
      </c>
      <c r="E200" s="207" t="s">
        <v>1</v>
      </c>
      <c r="F200" s="208" t="s">
        <v>924</v>
      </c>
      <c r="G200" s="205"/>
      <c r="H200" s="207" t="s">
        <v>1</v>
      </c>
      <c r="I200" s="209"/>
      <c r="J200" s="205"/>
      <c r="K200" s="205"/>
      <c r="L200" s="210"/>
      <c r="M200" s="211"/>
      <c r="N200" s="212"/>
      <c r="O200" s="212"/>
      <c r="P200" s="212"/>
      <c r="Q200" s="212"/>
      <c r="R200" s="212"/>
      <c r="S200" s="212"/>
      <c r="T200" s="213"/>
      <c r="AT200" s="214" t="s">
        <v>146</v>
      </c>
      <c r="AU200" s="214" t="s">
        <v>144</v>
      </c>
      <c r="AV200" s="12" t="s">
        <v>83</v>
      </c>
      <c r="AW200" s="12" t="s">
        <v>31</v>
      </c>
      <c r="AX200" s="12" t="s">
        <v>75</v>
      </c>
      <c r="AY200" s="214" t="s">
        <v>136</v>
      </c>
    </row>
    <row r="201" spans="2:65" s="13" customFormat="1" ht="11.25">
      <c r="B201" s="215"/>
      <c r="C201" s="216"/>
      <c r="D201" s="206" t="s">
        <v>146</v>
      </c>
      <c r="E201" s="217" t="s">
        <v>1</v>
      </c>
      <c r="F201" s="218" t="s">
        <v>925</v>
      </c>
      <c r="G201" s="216"/>
      <c r="H201" s="219">
        <v>0.28399999999999997</v>
      </c>
      <c r="I201" s="220"/>
      <c r="J201" s="216"/>
      <c r="K201" s="216"/>
      <c r="L201" s="221"/>
      <c r="M201" s="222"/>
      <c r="N201" s="223"/>
      <c r="O201" s="223"/>
      <c r="P201" s="223"/>
      <c r="Q201" s="223"/>
      <c r="R201" s="223"/>
      <c r="S201" s="223"/>
      <c r="T201" s="224"/>
      <c r="AT201" s="225" t="s">
        <v>146</v>
      </c>
      <c r="AU201" s="225" t="s">
        <v>144</v>
      </c>
      <c r="AV201" s="13" t="s">
        <v>144</v>
      </c>
      <c r="AW201" s="13" t="s">
        <v>31</v>
      </c>
      <c r="AX201" s="13" t="s">
        <v>83</v>
      </c>
      <c r="AY201" s="225" t="s">
        <v>136</v>
      </c>
    </row>
    <row r="202" spans="2:65" s="1" customFormat="1" ht="24" customHeight="1">
      <c r="B202" s="33"/>
      <c r="C202" s="191" t="s">
        <v>250</v>
      </c>
      <c r="D202" s="191" t="s">
        <v>139</v>
      </c>
      <c r="E202" s="192" t="s">
        <v>926</v>
      </c>
      <c r="F202" s="193" t="s">
        <v>927</v>
      </c>
      <c r="G202" s="194" t="s">
        <v>142</v>
      </c>
      <c r="H202" s="195">
        <v>1</v>
      </c>
      <c r="I202" s="196"/>
      <c r="J202" s="197">
        <f>ROUND(I202*H202,2)</f>
        <v>0</v>
      </c>
      <c r="K202" s="193" t="s">
        <v>143</v>
      </c>
      <c r="L202" s="37"/>
      <c r="M202" s="198" t="s">
        <v>1</v>
      </c>
      <c r="N202" s="199" t="s">
        <v>41</v>
      </c>
      <c r="O202" s="65"/>
      <c r="P202" s="200">
        <f>O202*H202</f>
        <v>0</v>
      </c>
      <c r="Q202" s="200">
        <v>0</v>
      </c>
      <c r="R202" s="200">
        <f>Q202*H202</f>
        <v>0</v>
      </c>
      <c r="S202" s="200">
        <v>0.187</v>
      </c>
      <c r="T202" s="201">
        <f>S202*H202</f>
        <v>0.187</v>
      </c>
      <c r="AR202" s="202" t="s">
        <v>137</v>
      </c>
      <c r="AT202" s="202" t="s">
        <v>139</v>
      </c>
      <c r="AU202" s="202" t="s">
        <v>144</v>
      </c>
      <c r="AY202" s="16" t="s">
        <v>136</v>
      </c>
      <c r="BE202" s="203">
        <f>IF(N202="základní",J202,0)</f>
        <v>0</v>
      </c>
      <c r="BF202" s="203">
        <f>IF(N202="snížená",J202,0)</f>
        <v>0</v>
      </c>
      <c r="BG202" s="203">
        <f>IF(N202="zákl. přenesená",J202,0)</f>
        <v>0</v>
      </c>
      <c r="BH202" s="203">
        <f>IF(N202="sníž. přenesená",J202,0)</f>
        <v>0</v>
      </c>
      <c r="BI202" s="203">
        <f>IF(N202="nulová",J202,0)</f>
        <v>0</v>
      </c>
      <c r="BJ202" s="16" t="s">
        <v>144</v>
      </c>
      <c r="BK202" s="203">
        <f>ROUND(I202*H202,2)</f>
        <v>0</v>
      </c>
      <c r="BL202" s="16" t="s">
        <v>137</v>
      </c>
      <c r="BM202" s="202" t="s">
        <v>928</v>
      </c>
    </row>
    <row r="203" spans="2:65" s="12" customFormat="1" ht="22.5">
      <c r="B203" s="204"/>
      <c r="C203" s="205"/>
      <c r="D203" s="206" t="s">
        <v>146</v>
      </c>
      <c r="E203" s="207" t="s">
        <v>1</v>
      </c>
      <c r="F203" s="208" t="s">
        <v>929</v>
      </c>
      <c r="G203" s="205"/>
      <c r="H203" s="207" t="s">
        <v>1</v>
      </c>
      <c r="I203" s="209"/>
      <c r="J203" s="205"/>
      <c r="K203" s="205"/>
      <c r="L203" s="210"/>
      <c r="M203" s="211"/>
      <c r="N203" s="212"/>
      <c r="O203" s="212"/>
      <c r="P203" s="212"/>
      <c r="Q203" s="212"/>
      <c r="R203" s="212"/>
      <c r="S203" s="212"/>
      <c r="T203" s="213"/>
      <c r="AT203" s="214" t="s">
        <v>146</v>
      </c>
      <c r="AU203" s="214" t="s">
        <v>144</v>
      </c>
      <c r="AV203" s="12" t="s">
        <v>83</v>
      </c>
      <c r="AW203" s="12" t="s">
        <v>31</v>
      </c>
      <c r="AX203" s="12" t="s">
        <v>75</v>
      </c>
      <c r="AY203" s="214" t="s">
        <v>136</v>
      </c>
    </row>
    <row r="204" spans="2:65" s="13" customFormat="1" ht="11.25">
      <c r="B204" s="215"/>
      <c r="C204" s="216"/>
      <c r="D204" s="206" t="s">
        <v>146</v>
      </c>
      <c r="E204" s="217" t="s">
        <v>1</v>
      </c>
      <c r="F204" s="218" t="s">
        <v>83</v>
      </c>
      <c r="G204" s="216"/>
      <c r="H204" s="219">
        <v>1</v>
      </c>
      <c r="I204" s="220"/>
      <c r="J204" s="216"/>
      <c r="K204" s="216"/>
      <c r="L204" s="221"/>
      <c r="M204" s="222"/>
      <c r="N204" s="223"/>
      <c r="O204" s="223"/>
      <c r="P204" s="223"/>
      <c r="Q204" s="223"/>
      <c r="R204" s="223"/>
      <c r="S204" s="223"/>
      <c r="T204" s="224"/>
      <c r="AT204" s="225" t="s">
        <v>146</v>
      </c>
      <c r="AU204" s="225" t="s">
        <v>144</v>
      </c>
      <c r="AV204" s="13" t="s">
        <v>144</v>
      </c>
      <c r="AW204" s="13" t="s">
        <v>31</v>
      </c>
      <c r="AX204" s="13" t="s">
        <v>83</v>
      </c>
      <c r="AY204" s="225" t="s">
        <v>136</v>
      </c>
    </row>
    <row r="205" spans="2:65" s="1" customFormat="1" ht="24" customHeight="1">
      <c r="B205" s="33"/>
      <c r="C205" s="191" t="s">
        <v>7</v>
      </c>
      <c r="D205" s="191" t="s">
        <v>139</v>
      </c>
      <c r="E205" s="192" t="s">
        <v>384</v>
      </c>
      <c r="F205" s="193" t="s">
        <v>385</v>
      </c>
      <c r="G205" s="194" t="s">
        <v>177</v>
      </c>
      <c r="H205" s="195">
        <v>9.9</v>
      </c>
      <c r="I205" s="196"/>
      <c r="J205" s="197">
        <f>ROUND(I205*H205,2)</f>
        <v>0</v>
      </c>
      <c r="K205" s="193" t="s">
        <v>143</v>
      </c>
      <c r="L205" s="37"/>
      <c r="M205" s="198" t="s">
        <v>1</v>
      </c>
      <c r="N205" s="199" t="s">
        <v>41</v>
      </c>
      <c r="O205" s="65"/>
      <c r="P205" s="200">
        <f>O205*H205</f>
        <v>0</v>
      </c>
      <c r="Q205" s="200">
        <v>1.6000000000000001E-4</v>
      </c>
      <c r="R205" s="200">
        <f>Q205*H205</f>
        <v>1.5840000000000001E-3</v>
      </c>
      <c r="S205" s="200">
        <v>0</v>
      </c>
      <c r="T205" s="201">
        <f>S205*H205</f>
        <v>0</v>
      </c>
      <c r="AR205" s="202" t="s">
        <v>137</v>
      </c>
      <c r="AT205" s="202" t="s">
        <v>139</v>
      </c>
      <c r="AU205" s="202" t="s">
        <v>144</v>
      </c>
      <c r="AY205" s="16" t="s">
        <v>136</v>
      </c>
      <c r="BE205" s="203">
        <f>IF(N205="základní",J205,0)</f>
        <v>0</v>
      </c>
      <c r="BF205" s="203">
        <f>IF(N205="snížená",J205,0)</f>
        <v>0</v>
      </c>
      <c r="BG205" s="203">
        <f>IF(N205="zákl. přenesená",J205,0)</f>
        <v>0</v>
      </c>
      <c r="BH205" s="203">
        <f>IF(N205="sníž. přenesená",J205,0)</f>
        <v>0</v>
      </c>
      <c r="BI205" s="203">
        <f>IF(N205="nulová",J205,0)</f>
        <v>0</v>
      </c>
      <c r="BJ205" s="16" t="s">
        <v>144</v>
      </c>
      <c r="BK205" s="203">
        <f>ROUND(I205*H205,2)</f>
        <v>0</v>
      </c>
      <c r="BL205" s="16" t="s">
        <v>137</v>
      </c>
      <c r="BM205" s="202" t="s">
        <v>930</v>
      </c>
    </row>
    <row r="206" spans="2:65" s="12" customFormat="1" ht="11.25">
      <c r="B206" s="204"/>
      <c r="C206" s="205"/>
      <c r="D206" s="206" t="s">
        <v>146</v>
      </c>
      <c r="E206" s="207" t="s">
        <v>1</v>
      </c>
      <c r="F206" s="208" t="s">
        <v>924</v>
      </c>
      <c r="G206" s="205"/>
      <c r="H206" s="207" t="s">
        <v>1</v>
      </c>
      <c r="I206" s="209"/>
      <c r="J206" s="205"/>
      <c r="K206" s="205"/>
      <c r="L206" s="210"/>
      <c r="M206" s="211"/>
      <c r="N206" s="212"/>
      <c r="O206" s="212"/>
      <c r="P206" s="212"/>
      <c r="Q206" s="212"/>
      <c r="R206" s="212"/>
      <c r="S206" s="212"/>
      <c r="T206" s="213"/>
      <c r="AT206" s="214" t="s">
        <v>146</v>
      </c>
      <c r="AU206" s="214" t="s">
        <v>144</v>
      </c>
      <c r="AV206" s="12" t="s">
        <v>83</v>
      </c>
      <c r="AW206" s="12" t="s">
        <v>31</v>
      </c>
      <c r="AX206" s="12" t="s">
        <v>75</v>
      </c>
      <c r="AY206" s="214" t="s">
        <v>136</v>
      </c>
    </row>
    <row r="207" spans="2:65" s="13" customFormat="1" ht="11.25">
      <c r="B207" s="215"/>
      <c r="C207" s="216"/>
      <c r="D207" s="206" t="s">
        <v>146</v>
      </c>
      <c r="E207" s="217" t="s">
        <v>1</v>
      </c>
      <c r="F207" s="218" t="s">
        <v>931</v>
      </c>
      <c r="G207" s="216"/>
      <c r="H207" s="219">
        <v>9.9</v>
      </c>
      <c r="I207" s="220"/>
      <c r="J207" s="216"/>
      <c r="K207" s="216"/>
      <c r="L207" s="221"/>
      <c r="M207" s="222"/>
      <c r="N207" s="223"/>
      <c r="O207" s="223"/>
      <c r="P207" s="223"/>
      <c r="Q207" s="223"/>
      <c r="R207" s="223"/>
      <c r="S207" s="223"/>
      <c r="T207" s="224"/>
      <c r="AT207" s="225" t="s">
        <v>146</v>
      </c>
      <c r="AU207" s="225" t="s">
        <v>144</v>
      </c>
      <c r="AV207" s="13" t="s">
        <v>144</v>
      </c>
      <c r="AW207" s="13" t="s">
        <v>31</v>
      </c>
      <c r="AX207" s="13" t="s">
        <v>83</v>
      </c>
      <c r="AY207" s="225" t="s">
        <v>136</v>
      </c>
    </row>
    <row r="208" spans="2:65" s="1" customFormat="1" ht="24" customHeight="1">
      <c r="B208" s="33"/>
      <c r="C208" s="191" t="s">
        <v>259</v>
      </c>
      <c r="D208" s="191" t="s">
        <v>139</v>
      </c>
      <c r="E208" s="192" t="s">
        <v>932</v>
      </c>
      <c r="F208" s="193" t="s">
        <v>933</v>
      </c>
      <c r="G208" s="194" t="s">
        <v>153</v>
      </c>
      <c r="H208" s="195">
        <v>485.423</v>
      </c>
      <c r="I208" s="196"/>
      <c r="J208" s="197">
        <f>ROUND(I208*H208,2)</f>
        <v>0</v>
      </c>
      <c r="K208" s="193" t="s">
        <v>143</v>
      </c>
      <c r="L208" s="37"/>
      <c r="M208" s="198" t="s">
        <v>1</v>
      </c>
      <c r="N208" s="199" t="s">
        <v>41</v>
      </c>
      <c r="O208" s="65"/>
      <c r="P208" s="200">
        <f>O208*H208</f>
        <v>0</v>
      </c>
      <c r="Q208" s="200">
        <v>0</v>
      </c>
      <c r="R208" s="200">
        <f>Q208*H208</f>
        <v>0</v>
      </c>
      <c r="S208" s="200">
        <v>0.01</v>
      </c>
      <c r="T208" s="201">
        <f>S208*H208</f>
        <v>4.8542300000000003</v>
      </c>
      <c r="AR208" s="202" t="s">
        <v>137</v>
      </c>
      <c r="AT208" s="202" t="s">
        <v>139</v>
      </c>
      <c r="AU208" s="202" t="s">
        <v>144</v>
      </c>
      <c r="AY208" s="16" t="s">
        <v>136</v>
      </c>
      <c r="BE208" s="203">
        <f>IF(N208="základní",J208,0)</f>
        <v>0</v>
      </c>
      <c r="BF208" s="203">
        <f>IF(N208="snížená",J208,0)</f>
        <v>0</v>
      </c>
      <c r="BG208" s="203">
        <f>IF(N208="zákl. přenesená",J208,0)</f>
        <v>0</v>
      </c>
      <c r="BH208" s="203">
        <f>IF(N208="sníž. přenesená",J208,0)</f>
        <v>0</v>
      </c>
      <c r="BI208" s="203">
        <f>IF(N208="nulová",J208,0)</f>
        <v>0</v>
      </c>
      <c r="BJ208" s="16" t="s">
        <v>144</v>
      </c>
      <c r="BK208" s="203">
        <f>ROUND(I208*H208,2)</f>
        <v>0</v>
      </c>
      <c r="BL208" s="16" t="s">
        <v>137</v>
      </c>
      <c r="BM208" s="202" t="s">
        <v>934</v>
      </c>
    </row>
    <row r="209" spans="2:65" s="12" customFormat="1" ht="11.25">
      <c r="B209" s="204"/>
      <c r="C209" s="205"/>
      <c r="D209" s="206" t="s">
        <v>146</v>
      </c>
      <c r="E209" s="207" t="s">
        <v>1</v>
      </c>
      <c r="F209" s="208" t="s">
        <v>935</v>
      </c>
      <c r="G209" s="205"/>
      <c r="H209" s="207" t="s">
        <v>1</v>
      </c>
      <c r="I209" s="209"/>
      <c r="J209" s="205"/>
      <c r="K209" s="205"/>
      <c r="L209" s="210"/>
      <c r="M209" s="211"/>
      <c r="N209" s="212"/>
      <c r="O209" s="212"/>
      <c r="P209" s="212"/>
      <c r="Q209" s="212"/>
      <c r="R209" s="212"/>
      <c r="S209" s="212"/>
      <c r="T209" s="213"/>
      <c r="AT209" s="214" t="s">
        <v>146</v>
      </c>
      <c r="AU209" s="214" t="s">
        <v>144</v>
      </c>
      <c r="AV209" s="12" t="s">
        <v>83</v>
      </c>
      <c r="AW209" s="12" t="s">
        <v>31</v>
      </c>
      <c r="AX209" s="12" t="s">
        <v>75</v>
      </c>
      <c r="AY209" s="214" t="s">
        <v>136</v>
      </c>
    </row>
    <row r="210" spans="2:65" s="13" customFormat="1" ht="11.25">
      <c r="B210" s="215"/>
      <c r="C210" s="216"/>
      <c r="D210" s="206" t="s">
        <v>146</v>
      </c>
      <c r="E210" s="217" t="s">
        <v>1</v>
      </c>
      <c r="F210" s="218" t="s">
        <v>936</v>
      </c>
      <c r="G210" s="216"/>
      <c r="H210" s="219">
        <v>115.71</v>
      </c>
      <c r="I210" s="220"/>
      <c r="J210" s="216"/>
      <c r="K210" s="216"/>
      <c r="L210" s="221"/>
      <c r="M210" s="222"/>
      <c r="N210" s="223"/>
      <c r="O210" s="223"/>
      <c r="P210" s="223"/>
      <c r="Q210" s="223"/>
      <c r="R210" s="223"/>
      <c r="S210" s="223"/>
      <c r="T210" s="224"/>
      <c r="AT210" s="225" t="s">
        <v>146</v>
      </c>
      <c r="AU210" s="225" t="s">
        <v>144</v>
      </c>
      <c r="AV210" s="13" t="s">
        <v>144</v>
      </c>
      <c r="AW210" s="13" t="s">
        <v>31</v>
      </c>
      <c r="AX210" s="13" t="s">
        <v>75</v>
      </c>
      <c r="AY210" s="225" t="s">
        <v>136</v>
      </c>
    </row>
    <row r="211" spans="2:65" s="12" customFormat="1" ht="22.5">
      <c r="B211" s="204"/>
      <c r="C211" s="205"/>
      <c r="D211" s="206" t="s">
        <v>146</v>
      </c>
      <c r="E211" s="207" t="s">
        <v>1</v>
      </c>
      <c r="F211" s="208" t="s">
        <v>839</v>
      </c>
      <c r="G211" s="205"/>
      <c r="H211" s="207" t="s">
        <v>1</v>
      </c>
      <c r="I211" s="209"/>
      <c r="J211" s="205"/>
      <c r="K211" s="205"/>
      <c r="L211" s="210"/>
      <c r="M211" s="211"/>
      <c r="N211" s="212"/>
      <c r="O211" s="212"/>
      <c r="P211" s="212"/>
      <c r="Q211" s="212"/>
      <c r="R211" s="212"/>
      <c r="S211" s="212"/>
      <c r="T211" s="213"/>
      <c r="AT211" s="214" t="s">
        <v>146</v>
      </c>
      <c r="AU211" s="214" t="s">
        <v>144</v>
      </c>
      <c r="AV211" s="12" t="s">
        <v>83</v>
      </c>
      <c r="AW211" s="12" t="s">
        <v>31</v>
      </c>
      <c r="AX211" s="12" t="s">
        <v>75</v>
      </c>
      <c r="AY211" s="214" t="s">
        <v>136</v>
      </c>
    </row>
    <row r="212" spans="2:65" s="13" customFormat="1" ht="22.5">
      <c r="B212" s="215"/>
      <c r="C212" s="216"/>
      <c r="D212" s="206" t="s">
        <v>146</v>
      </c>
      <c r="E212" s="217" t="s">
        <v>1</v>
      </c>
      <c r="F212" s="218" t="s">
        <v>840</v>
      </c>
      <c r="G212" s="216"/>
      <c r="H212" s="219">
        <v>369.71300000000002</v>
      </c>
      <c r="I212" s="220"/>
      <c r="J212" s="216"/>
      <c r="K212" s="216"/>
      <c r="L212" s="221"/>
      <c r="M212" s="222"/>
      <c r="N212" s="223"/>
      <c r="O212" s="223"/>
      <c r="P212" s="223"/>
      <c r="Q212" s="223"/>
      <c r="R212" s="223"/>
      <c r="S212" s="223"/>
      <c r="T212" s="224"/>
      <c r="AT212" s="225" t="s">
        <v>146</v>
      </c>
      <c r="AU212" s="225" t="s">
        <v>144</v>
      </c>
      <c r="AV212" s="13" t="s">
        <v>144</v>
      </c>
      <c r="AW212" s="13" t="s">
        <v>31</v>
      </c>
      <c r="AX212" s="13" t="s">
        <v>75</v>
      </c>
      <c r="AY212" s="225" t="s">
        <v>136</v>
      </c>
    </row>
    <row r="213" spans="2:65" s="14" customFormat="1" ht="11.25">
      <c r="B213" s="236"/>
      <c r="C213" s="237"/>
      <c r="D213" s="206" t="s">
        <v>146</v>
      </c>
      <c r="E213" s="238" t="s">
        <v>1</v>
      </c>
      <c r="F213" s="239" t="s">
        <v>203</v>
      </c>
      <c r="G213" s="237"/>
      <c r="H213" s="240">
        <v>485.423</v>
      </c>
      <c r="I213" s="241"/>
      <c r="J213" s="237"/>
      <c r="K213" s="237"/>
      <c r="L213" s="242"/>
      <c r="M213" s="243"/>
      <c r="N213" s="244"/>
      <c r="O213" s="244"/>
      <c r="P213" s="244"/>
      <c r="Q213" s="244"/>
      <c r="R213" s="244"/>
      <c r="S213" s="244"/>
      <c r="T213" s="245"/>
      <c r="AT213" s="246" t="s">
        <v>146</v>
      </c>
      <c r="AU213" s="246" t="s">
        <v>144</v>
      </c>
      <c r="AV213" s="14" t="s">
        <v>137</v>
      </c>
      <c r="AW213" s="14" t="s">
        <v>31</v>
      </c>
      <c r="AX213" s="14" t="s">
        <v>83</v>
      </c>
      <c r="AY213" s="246" t="s">
        <v>136</v>
      </c>
    </row>
    <row r="214" spans="2:65" s="11" customFormat="1" ht="22.9" customHeight="1">
      <c r="B214" s="175"/>
      <c r="C214" s="176"/>
      <c r="D214" s="177" t="s">
        <v>74</v>
      </c>
      <c r="E214" s="189" t="s">
        <v>393</v>
      </c>
      <c r="F214" s="189" t="s">
        <v>394</v>
      </c>
      <c r="G214" s="176"/>
      <c r="H214" s="176"/>
      <c r="I214" s="179"/>
      <c r="J214" s="190">
        <f>BK214</f>
        <v>0</v>
      </c>
      <c r="K214" s="176"/>
      <c r="L214" s="181"/>
      <c r="M214" s="182"/>
      <c r="N214" s="183"/>
      <c r="O214" s="183"/>
      <c r="P214" s="184">
        <f>SUM(P215:P219)</f>
        <v>0</v>
      </c>
      <c r="Q214" s="183"/>
      <c r="R214" s="184">
        <f>SUM(R215:R219)</f>
        <v>0</v>
      </c>
      <c r="S214" s="183"/>
      <c r="T214" s="185">
        <f>SUM(T215:T219)</f>
        <v>0</v>
      </c>
      <c r="AR214" s="186" t="s">
        <v>83</v>
      </c>
      <c r="AT214" s="187" t="s">
        <v>74</v>
      </c>
      <c r="AU214" s="187" t="s">
        <v>83</v>
      </c>
      <c r="AY214" s="186" t="s">
        <v>136</v>
      </c>
      <c r="BK214" s="188">
        <f>SUM(BK215:BK219)</f>
        <v>0</v>
      </c>
    </row>
    <row r="215" spans="2:65" s="1" customFormat="1" ht="24" customHeight="1">
      <c r="B215" s="33"/>
      <c r="C215" s="191" t="s">
        <v>265</v>
      </c>
      <c r="D215" s="191" t="s">
        <v>139</v>
      </c>
      <c r="E215" s="192" t="s">
        <v>396</v>
      </c>
      <c r="F215" s="193" t="s">
        <v>397</v>
      </c>
      <c r="G215" s="194" t="s">
        <v>398</v>
      </c>
      <c r="H215" s="195">
        <v>11.496</v>
      </c>
      <c r="I215" s="196"/>
      <c r="J215" s="197">
        <f>ROUND(I215*H215,2)</f>
        <v>0</v>
      </c>
      <c r="K215" s="193" t="s">
        <v>143</v>
      </c>
      <c r="L215" s="37"/>
      <c r="M215" s="198" t="s">
        <v>1</v>
      </c>
      <c r="N215" s="199" t="s">
        <v>41</v>
      </c>
      <c r="O215" s="65"/>
      <c r="P215" s="200">
        <f>O215*H215</f>
        <v>0</v>
      </c>
      <c r="Q215" s="200">
        <v>0</v>
      </c>
      <c r="R215" s="200">
        <f>Q215*H215</f>
        <v>0</v>
      </c>
      <c r="S215" s="200">
        <v>0</v>
      </c>
      <c r="T215" s="201">
        <f>S215*H215</f>
        <v>0</v>
      </c>
      <c r="AR215" s="202" t="s">
        <v>137</v>
      </c>
      <c r="AT215" s="202" t="s">
        <v>139</v>
      </c>
      <c r="AU215" s="202" t="s">
        <v>144</v>
      </c>
      <c r="AY215" s="16" t="s">
        <v>136</v>
      </c>
      <c r="BE215" s="203">
        <f>IF(N215="základní",J215,0)</f>
        <v>0</v>
      </c>
      <c r="BF215" s="203">
        <f>IF(N215="snížená",J215,0)</f>
        <v>0</v>
      </c>
      <c r="BG215" s="203">
        <f>IF(N215="zákl. přenesená",J215,0)</f>
        <v>0</v>
      </c>
      <c r="BH215" s="203">
        <f>IF(N215="sníž. přenesená",J215,0)</f>
        <v>0</v>
      </c>
      <c r="BI215" s="203">
        <f>IF(N215="nulová",J215,0)</f>
        <v>0</v>
      </c>
      <c r="BJ215" s="16" t="s">
        <v>144</v>
      </c>
      <c r="BK215" s="203">
        <f>ROUND(I215*H215,2)</f>
        <v>0</v>
      </c>
      <c r="BL215" s="16" t="s">
        <v>137</v>
      </c>
      <c r="BM215" s="202" t="s">
        <v>937</v>
      </c>
    </row>
    <row r="216" spans="2:65" s="1" customFormat="1" ht="24" customHeight="1">
      <c r="B216" s="33"/>
      <c r="C216" s="191" t="s">
        <v>270</v>
      </c>
      <c r="D216" s="191" t="s">
        <v>139</v>
      </c>
      <c r="E216" s="192" t="s">
        <v>401</v>
      </c>
      <c r="F216" s="193" t="s">
        <v>402</v>
      </c>
      <c r="G216" s="194" t="s">
        <v>398</v>
      </c>
      <c r="H216" s="195">
        <v>11.496</v>
      </c>
      <c r="I216" s="196"/>
      <c r="J216" s="197">
        <f>ROUND(I216*H216,2)</f>
        <v>0</v>
      </c>
      <c r="K216" s="193" t="s">
        <v>143</v>
      </c>
      <c r="L216" s="37"/>
      <c r="M216" s="198" t="s">
        <v>1</v>
      </c>
      <c r="N216" s="199" t="s">
        <v>41</v>
      </c>
      <c r="O216" s="65"/>
      <c r="P216" s="200">
        <f>O216*H216</f>
        <v>0</v>
      </c>
      <c r="Q216" s="200">
        <v>0</v>
      </c>
      <c r="R216" s="200">
        <f>Q216*H216</f>
        <v>0</v>
      </c>
      <c r="S216" s="200">
        <v>0</v>
      </c>
      <c r="T216" s="201">
        <f>S216*H216</f>
        <v>0</v>
      </c>
      <c r="AR216" s="202" t="s">
        <v>137</v>
      </c>
      <c r="AT216" s="202" t="s">
        <v>139</v>
      </c>
      <c r="AU216" s="202" t="s">
        <v>144</v>
      </c>
      <c r="AY216" s="16" t="s">
        <v>136</v>
      </c>
      <c r="BE216" s="203">
        <f>IF(N216="základní",J216,0)</f>
        <v>0</v>
      </c>
      <c r="BF216" s="203">
        <f>IF(N216="snížená",J216,0)</f>
        <v>0</v>
      </c>
      <c r="BG216" s="203">
        <f>IF(N216="zákl. přenesená",J216,0)</f>
        <v>0</v>
      </c>
      <c r="BH216" s="203">
        <f>IF(N216="sníž. přenesená",J216,0)</f>
        <v>0</v>
      </c>
      <c r="BI216" s="203">
        <f>IF(N216="nulová",J216,0)</f>
        <v>0</v>
      </c>
      <c r="BJ216" s="16" t="s">
        <v>144</v>
      </c>
      <c r="BK216" s="203">
        <f>ROUND(I216*H216,2)</f>
        <v>0</v>
      </c>
      <c r="BL216" s="16" t="s">
        <v>137</v>
      </c>
      <c r="BM216" s="202" t="s">
        <v>938</v>
      </c>
    </row>
    <row r="217" spans="2:65" s="1" customFormat="1" ht="24" customHeight="1">
      <c r="B217" s="33"/>
      <c r="C217" s="191" t="s">
        <v>275</v>
      </c>
      <c r="D217" s="191" t="s">
        <v>139</v>
      </c>
      <c r="E217" s="192" t="s">
        <v>405</v>
      </c>
      <c r="F217" s="193" t="s">
        <v>406</v>
      </c>
      <c r="G217" s="194" t="s">
        <v>398</v>
      </c>
      <c r="H217" s="195">
        <v>103.464</v>
      </c>
      <c r="I217" s="196"/>
      <c r="J217" s="197">
        <f>ROUND(I217*H217,2)</f>
        <v>0</v>
      </c>
      <c r="K217" s="193" t="s">
        <v>143</v>
      </c>
      <c r="L217" s="37"/>
      <c r="M217" s="198" t="s">
        <v>1</v>
      </c>
      <c r="N217" s="199" t="s">
        <v>41</v>
      </c>
      <c r="O217" s="65"/>
      <c r="P217" s="200">
        <f>O217*H217</f>
        <v>0</v>
      </c>
      <c r="Q217" s="200">
        <v>0</v>
      </c>
      <c r="R217" s="200">
        <f>Q217*H217</f>
        <v>0</v>
      </c>
      <c r="S217" s="200">
        <v>0</v>
      </c>
      <c r="T217" s="201">
        <f>S217*H217</f>
        <v>0</v>
      </c>
      <c r="AR217" s="202" t="s">
        <v>137</v>
      </c>
      <c r="AT217" s="202" t="s">
        <v>139</v>
      </c>
      <c r="AU217" s="202" t="s">
        <v>144</v>
      </c>
      <c r="AY217" s="16" t="s">
        <v>136</v>
      </c>
      <c r="BE217" s="203">
        <f>IF(N217="základní",J217,0)</f>
        <v>0</v>
      </c>
      <c r="BF217" s="203">
        <f>IF(N217="snížená",J217,0)</f>
        <v>0</v>
      </c>
      <c r="BG217" s="203">
        <f>IF(N217="zákl. přenesená",J217,0)</f>
        <v>0</v>
      </c>
      <c r="BH217" s="203">
        <f>IF(N217="sníž. přenesená",J217,0)</f>
        <v>0</v>
      </c>
      <c r="BI217" s="203">
        <f>IF(N217="nulová",J217,0)</f>
        <v>0</v>
      </c>
      <c r="BJ217" s="16" t="s">
        <v>144</v>
      </c>
      <c r="BK217" s="203">
        <f>ROUND(I217*H217,2)</f>
        <v>0</v>
      </c>
      <c r="BL217" s="16" t="s">
        <v>137</v>
      </c>
      <c r="BM217" s="202" t="s">
        <v>939</v>
      </c>
    </row>
    <row r="218" spans="2:65" s="13" customFormat="1" ht="11.25">
      <c r="B218" s="215"/>
      <c r="C218" s="216"/>
      <c r="D218" s="206" t="s">
        <v>146</v>
      </c>
      <c r="E218" s="216"/>
      <c r="F218" s="218" t="s">
        <v>940</v>
      </c>
      <c r="G218" s="216"/>
      <c r="H218" s="219">
        <v>103.464</v>
      </c>
      <c r="I218" s="220"/>
      <c r="J218" s="216"/>
      <c r="K218" s="216"/>
      <c r="L218" s="221"/>
      <c r="M218" s="222"/>
      <c r="N218" s="223"/>
      <c r="O218" s="223"/>
      <c r="P218" s="223"/>
      <c r="Q218" s="223"/>
      <c r="R218" s="223"/>
      <c r="S218" s="223"/>
      <c r="T218" s="224"/>
      <c r="AT218" s="225" t="s">
        <v>146</v>
      </c>
      <c r="AU218" s="225" t="s">
        <v>144</v>
      </c>
      <c r="AV218" s="13" t="s">
        <v>144</v>
      </c>
      <c r="AW218" s="13" t="s">
        <v>4</v>
      </c>
      <c r="AX218" s="13" t="s">
        <v>83</v>
      </c>
      <c r="AY218" s="225" t="s">
        <v>136</v>
      </c>
    </row>
    <row r="219" spans="2:65" s="1" customFormat="1" ht="24" customHeight="1">
      <c r="B219" s="33"/>
      <c r="C219" s="191" t="s">
        <v>281</v>
      </c>
      <c r="D219" s="191" t="s">
        <v>139</v>
      </c>
      <c r="E219" s="192" t="s">
        <v>410</v>
      </c>
      <c r="F219" s="193" t="s">
        <v>411</v>
      </c>
      <c r="G219" s="194" t="s">
        <v>398</v>
      </c>
      <c r="H219" s="195">
        <v>11.496</v>
      </c>
      <c r="I219" s="196"/>
      <c r="J219" s="197">
        <f>ROUND(I219*H219,2)</f>
        <v>0</v>
      </c>
      <c r="K219" s="193" t="s">
        <v>1</v>
      </c>
      <c r="L219" s="37"/>
      <c r="M219" s="198" t="s">
        <v>1</v>
      </c>
      <c r="N219" s="199" t="s">
        <v>41</v>
      </c>
      <c r="O219" s="65"/>
      <c r="P219" s="200">
        <f>O219*H219</f>
        <v>0</v>
      </c>
      <c r="Q219" s="200">
        <v>0</v>
      </c>
      <c r="R219" s="200">
        <f>Q219*H219</f>
        <v>0</v>
      </c>
      <c r="S219" s="200">
        <v>0</v>
      </c>
      <c r="T219" s="201">
        <f>S219*H219</f>
        <v>0</v>
      </c>
      <c r="AR219" s="202" t="s">
        <v>137</v>
      </c>
      <c r="AT219" s="202" t="s">
        <v>139</v>
      </c>
      <c r="AU219" s="202" t="s">
        <v>144</v>
      </c>
      <c r="AY219" s="16" t="s">
        <v>136</v>
      </c>
      <c r="BE219" s="203">
        <f>IF(N219="základní",J219,0)</f>
        <v>0</v>
      </c>
      <c r="BF219" s="203">
        <f>IF(N219="snížená",J219,0)</f>
        <v>0</v>
      </c>
      <c r="BG219" s="203">
        <f>IF(N219="zákl. přenesená",J219,0)</f>
        <v>0</v>
      </c>
      <c r="BH219" s="203">
        <f>IF(N219="sníž. přenesená",J219,0)</f>
        <v>0</v>
      </c>
      <c r="BI219" s="203">
        <f>IF(N219="nulová",J219,0)</f>
        <v>0</v>
      </c>
      <c r="BJ219" s="16" t="s">
        <v>144</v>
      </c>
      <c r="BK219" s="203">
        <f>ROUND(I219*H219,2)</f>
        <v>0</v>
      </c>
      <c r="BL219" s="16" t="s">
        <v>137</v>
      </c>
      <c r="BM219" s="202" t="s">
        <v>941</v>
      </c>
    </row>
    <row r="220" spans="2:65" s="11" customFormat="1" ht="22.9" customHeight="1">
      <c r="B220" s="175"/>
      <c r="C220" s="176"/>
      <c r="D220" s="177" t="s">
        <v>74</v>
      </c>
      <c r="E220" s="189" t="s">
        <v>413</v>
      </c>
      <c r="F220" s="189" t="s">
        <v>414</v>
      </c>
      <c r="G220" s="176"/>
      <c r="H220" s="176"/>
      <c r="I220" s="179"/>
      <c r="J220" s="190">
        <f>BK220</f>
        <v>0</v>
      </c>
      <c r="K220" s="176"/>
      <c r="L220" s="181"/>
      <c r="M220" s="182"/>
      <c r="N220" s="183"/>
      <c r="O220" s="183"/>
      <c r="P220" s="184">
        <f>P221</f>
        <v>0</v>
      </c>
      <c r="Q220" s="183"/>
      <c r="R220" s="184">
        <f>R221</f>
        <v>0</v>
      </c>
      <c r="S220" s="183"/>
      <c r="T220" s="185">
        <f>T221</f>
        <v>0</v>
      </c>
      <c r="AR220" s="186" t="s">
        <v>83</v>
      </c>
      <c r="AT220" s="187" t="s">
        <v>74</v>
      </c>
      <c r="AU220" s="187" t="s">
        <v>83</v>
      </c>
      <c r="AY220" s="186" t="s">
        <v>136</v>
      </c>
      <c r="BK220" s="188">
        <f>BK221</f>
        <v>0</v>
      </c>
    </row>
    <row r="221" spans="2:65" s="1" customFormat="1" ht="24" customHeight="1">
      <c r="B221" s="33"/>
      <c r="C221" s="191" t="s">
        <v>287</v>
      </c>
      <c r="D221" s="191" t="s">
        <v>139</v>
      </c>
      <c r="E221" s="192" t="s">
        <v>416</v>
      </c>
      <c r="F221" s="193" t="s">
        <v>417</v>
      </c>
      <c r="G221" s="194" t="s">
        <v>398</v>
      </c>
      <c r="H221" s="195">
        <v>5.1440000000000001</v>
      </c>
      <c r="I221" s="196"/>
      <c r="J221" s="197">
        <f>ROUND(I221*H221,2)</f>
        <v>0</v>
      </c>
      <c r="K221" s="193" t="s">
        <v>143</v>
      </c>
      <c r="L221" s="37"/>
      <c r="M221" s="198" t="s">
        <v>1</v>
      </c>
      <c r="N221" s="199" t="s">
        <v>41</v>
      </c>
      <c r="O221" s="65"/>
      <c r="P221" s="200">
        <f>O221*H221</f>
        <v>0</v>
      </c>
      <c r="Q221" s="200">
        <v>0</v>
      </c>
      <c r="R221" s="200">
        <f>Q221*H221</f>
        <v>0</v>
      </c>
      <c r="S221" s="200">
        <v>0</v>
      </c>
      <c r="T221" s="201">
        <f>S221*H221</f>
        <v>0</v>
      </c>
      <c r="AR221" s="202" t="s">
        <v>137</v>
      </c>
      <c r="AT221" s="202" t="s">
        <v>139</v>
      </c>
      <c r="AU221" s="202" t="s">
        <v>144</v>
      </c>
      <c r="AY221" s="16" t="s">
        <v>136</v>
      </c>
      <c r="BE221" s="203">
        <f>IF(N221="základní",J221,0)</f>
        <v>0</v>
      </c>
      <c r="BF221" s="203">
        <f>IF(N221="snížená",J221,0)</f>
        <v>0</v>
      </c>
      <c r="BG221" s="203">
        <f>IF(N221="zákl. přenesená",J221,0)</f>
        <v>0</v>
      </c>
      <c r="BH221" s="203">
        <f>IF(N221="sníž. přenesená",J221,0)</f>
        <v>0</v>
      </c>
      <c r="BI221" s="203">
        <f>IF(N221="nulová",J221,0)</f>
        <v>0</v>
      </c>
      <c r="BJ221" s="16" t="s">
        <v>144</v>
      </c>
      <c r="BK221" s="203">
        <f>ROUND(I221*H221,2)</f>
        <v>0</v>
      </c>
      <c r="BL221" s="16" t="s">
        <v>137</v>
      </c>
      <c r="BM221" s="202" t="s">
        <v>942</v>
      </c>
    </row>
    <row r="222" spans="2:65" s="11" customFormat="1" ht="25.9" customHeight="1">
      <c r="B222" s="175"/>
      <c r="C222" s="176"/>
      <c r="D222" s="177" t="s">
        <v>74</v>
      </c>
      <c r="E222" s="178" t="s">
        <v>419</v>
      </c>
      <c r="F222" s="178" t="s">
        <v>420</v>
      </c>
      <c r="G222" s="176"/>
      <c r="H222" s="176"/>
      <c r="I222" s="179"/>
      <c r="J222" s="180">
        <f>BK222</f>
        <v>0</v>
      </c>
      <c r="K222" s="176"/>
      <c r="L222" s="181"/>
      <c r="M222" s="182"/>
      <c r="N222" s="183"/>
      <c r="O222" s="183"/>
      <c r="P222" s="184">
        <f>P223+P227+P233+P238+P285+P307+P327+P339+P344</f>
        <v>0</v>
      </c>
      <c r="Q222" s="183"/>
      <c r="R222" s="184">
        <f>R223+R227+R233+R238+R285+R307+R327+R339+R344</f>
        <v>45.810774720000012</v>
      </c>
      <c r="S222" s="183"/>
      <c r="T222" s="185">
        <f>T223+T227+T233+T238+T285+T307+T327+T339+T344</f>
        <v>5.4474924800000002</v>
      </c>
      <c r="AR222" s="186" t="s">
        <v>144</v>
      </c>
      <c r="AT222" s="187" t="s">
        <v>74</v>
      </c>
      <c r="AU222" s="187" t="s">
        <v>75</v>
      </c>
      <c r="AY222" s="186" t="s">
        <v>136</v>
      </c>
      <c r="BK222" s="188">
        <f>BK223+BK227+BK233+BK238+BK285+BK307+BK327+BK339+BK344</f>
        <v>0</v>
      </c>
    </row>
    <row r="223" spans="2:65" s="11" customFormat="1" ht="22.9" customHeight="1">
      <c r="B223" s="175"/>
      <c r="C223" s="176"/>
      <c r="D223" s="177" t="s">
        <v>74</v>
      </c>
      <c r="E223" s="189" t="s">
        <v>560</v>
      </c>
      <c r="F223" s="189" t="s">
        <v>561</v>
      </c>
      <c r="G223" s="176"/>
      <c r="H223" s="176"/>
      <c r="I223" s="179"/>
      <c r="J223" s="190">
        <f>BK223</f>
        <v>0</v>
      </c>
      <c r="K223" s="176"/>
      <c r="L223" s="181"/>
      <c r="M223" s="182"/>
      <c r="N223" s="183"/>
      <c r="O223" s="183"/>
      <c r="P223" s="184">
        <f>SUM(P224:P226)</f>
        <v>0</v>
      </c>
      <c r="Q223" s="183"/>
      <c r="R223" s="184">
        <f>SUM(R224:R226)</f>
        <v>0</v>
      </c>
      <c r="S223" s="183"/>
      <c r="T223" s="185">
        <f>SUM(T224:T226)</f>
        <v>0</v>
      </c>
      <c r="AR223" s="186" t="s">
        <v>144</v>
      </c>
      <c r="AT223" s="187" t="s">
        <v>74</v>
      </c>
      <c r="AU223" s="187" t="s">
        <v>83</v>
      </c>
      <c r="AY223" s="186" t="s">
        <v>136</v>
      </c>
      <c r="BK223" s="188">
        <f>SUM(BK224:BK226)</f>
        <v>0</v>
      </c>
    </row>
    <row r="224" spans="2:65" s="1" customFormat="1" ht="24" customHeight="1">
      <c r="B224" s="33"/>
      <c r="C224" s="191" t="s">
        <v>293</v>
      </c>
      <c r="D224" s="191" t="s">
        <v>139</v>
      </c>
      <c r="E224" s="192" t="s">
        <v>563</v>
      </c>
      <c r="F224" s="193" t="s">
        <v>564</v>
      </c>
      <c r="G224" s="194" t="s">
        <v>142</v>
      </c>
      <c r="H224" s="195">
        <v>8</v>
      </c>
      <c r="I224" s="196"/>
      <c r="J224" s="197">
        <f>ROUND(I224*H224,2)</f>
        <v>0</v>
      </c>
      <c r="K224" s="193" t="s">
        <v>1</v>
      </c>
      <c r="L224" s="37"/>
      <c r="M224" s="198" t="s">
        <v>1</v>
      </c>
      <c r="N224" s="199" t="s">
        <v>41</v>
      </c>
      <c r="O224" s="65"/>
      <c r="P224" s="200">
        <f>O224*H224</f>
        <v>0</v>
      </c>
      <c r="Q224" s="200">
        <v>0</v>
      </c>
      <c r="R224" s="200">
        <f>Q224*H224</f>
        <v>0</v>
      </c>
      <c r="S224" s="200">
        <v>0</v>
      </c>
      <c r="T224" s="201">
        <f>S224*H224</f>
        <v>0</v>
      </c>
      <c r="AR224" s="202" t="s">
        <v>225</v>
      </c>
      <c r="AT224" s="202" t="s">
        <v>139</v>
      </c>
      <c r="AU224" s="202" t="s">
        <v>144</v>
      </c>
      <c r="AY224" s="16" t="s">
        <v>136</v>
      </c>
      <c r="BE224" s="203">
        <f>IF(N224="základní",J224,0)</f>
        <v>0</v>
      </c>
      <c r="BF224" s="203">
        <f>IF(N224="snížená",J224,0)</f>
        <v>0</v>
      </c>
      <c r="BG224" s="203">
        <f>IF(N224="zákl. přenesená",J224,0)</f>
        <v>0</v>
      </c>
      <c r="BH224" s="203">
        <f>IF(N224="sníž. přenesená",J224,0)</f>
        <v>0</v>
      </c>
      <c r="BI224" s="203">
        <f>IF(N224="nulová",J224,0)</f>
        <v>0</v>
      </c>
      <c r="BJ224" s="16" t="s">
        <v>144</v>
      </c>
      <c r="BK224" s="203">
        <f>ROUND(I224*H224,2)</f>
        <v>0</v>
      </c>
      <c r="BL224" s="16" t="s">
        <v>225</v>
      </c>
      <c r="BM224" s="202" t="s">
        <v>943</v>
      </c>
    </row>
    <row r="225" spans="2:65" s="12" customFormat="1" ht="11.25">
      <c r="B225" s="204"/>
      <c r="C225" s="205"/>
      <c r="D225" s="206" t="s">
        <v>146</v>
      </c>
      <c r="E225" s="207" t="s">
        <v>1</v>
      </c>
      <c r="F225" s="208" t="s">
        <v>935</v>
      </c>
      <c r="G225" s="205"/>
      <c r="H225" s="207" t="s">
        <v>1</v>
      </c>
      <c r="I225" s="209"/>
      <c r="J225" s="205"/>
      <c r="K225" s="205"/>
      <c r="L225" s="210"/>
      <c r="M225" s="211"/>
      <c r="N225" s="212"/>
      <c r="O225" s="212"/>
      <c r="P225" s="212"/>
      <c r="Q225" s="212"/>
      <c r="R225" s="212"/>
      <c r="S225" s="212"/>
      <c r="T225" s="213"/>
      <c r="AT225" s="214" t="s">
        <v>146</v>
      </c>
      <c r="AU225" s="214" t="s">
        <v>144</v>
      </c>
      <c r="AV225" s="12" t="s">
        <v>83</v>
      </c>
      <c r="AW225" s="12" t="s">
        <v>31</v>
      </c>
      <c r="AX225" s="12" t="s">
        <v>75</v>
      </c>
      <c r="AY225" s="214" t="s">
        <v>136</v>
      </c>
    </row>
    <row r="226" spans="2:65" s="13" customFormat="1" ht="11.25">
      <c r="B226" s="215"/>
      <c r="C226" s="216"/>
      <c r="D226" s="206" t="s">
        <v>146</v>
      </c>
      <c r="E226" s="217" t="s">
        <v>1</v>
      </c>
      <c r="F226" s="218" t="s">
        <v>944</v>
      </c>
      <c r="G226" s="216"/>
      <c r="H226" s="219">
        <v>8</v>
      </c>
      <c r="I226" s="220"/>
      <c r="J226" s="216"/>
      <c r="K226" s="216"/>
      <c r="L226" s="221"/>
      <c r="M226" s="222"/>
      <c r="N226" s="223"/>
      <c r="O226" s="223"/>
      <c r="P226" s="223"/>
      <c r="Q226" s="223"/>
      <c r="R226" s="223"/>
      <c r="S226" s="223"/>
      <c r="T226" s="224"/>
      <c r="AT226" s="225" t="s">
        <v>146</v>
      </c>
      <c r="AU226" s="225" t="s">
        <v>144</v>
      </c>
      <c r="AV226" s="13" t="s">
        <v>144</v>
      </c>
      <c r="AW226" s="13" t="s">
        <v>31</v>
      </c>
      <c r="AX226" s="13" t="s">
        <v>83</v>
      </c>
      <c r="AY226" s="225" t="s">
        <v>136</v>
      </c>
    </row>
    <row r="227" spans="2:65" s="11" customFormat="1" ht="22.9" customHeight="1">
      <c r="B227" s="175"/>
      <c r="C227" s="176"/>
      <c r="D227" s="177" t="s">
        <v>74</v>
      </c>
      <c r="E227" s="189" t="s">
        <v>945</v>
      </c>
      <c r="F227" s="189" t="s">
        <v>946</v>
      </c>
      <c r="G227" s="176"/>
      <c r="H227" s="176"/>
      <c r="I227" s="179"/>
      <c r="J227" s="190">
        <f>BK227</f>
        <v>0</v>
      </c>
      <c r="K227" s="176"/>
      <c r="L227" s="181"/>
      <c r="M227" s="182"/>
      <c r="N227" s="183"/>
      <c r="O227" s="183"/>
      <c r="P227" s="184">
        <f>SUM(P228:P232)</f>
        <v>0</v>
      </c>
      <c r="Q227" s="183"/>
      <c r="R227" s="184">
        <f>SUM(R228:R232)</f>
        <v>0</v>
      </c>
      <c r="S227" s="183"/>
      <c r="T227" s="185">
        <f>SUM(T228:T232)</f>
        <v>1.3440000000000001</v>
      </c>
      <c r="AR227" s="186" t="s">
        <v>144</v>
      </c>
      <c r="AT227" s="187" t="s">
        <v>74</v>
      </c>
      <c r="AU227" s="187" t="s">
        <v>83</v>
      </c>
      <c r="AY227" s="186" t="s">
        <v>136</v>
      </c>
      <c r="BK227" s="188">
        <f>SUM(BK228:BK232)</f>
        <v>0</v>
      </c>
    </row>
    <row r="228" spans="2:65" s="1" customFormat="1" ht="24" customHeight="1">
      <c r="B228" s="33"/>
      <c r="C228" s="191" t="s">
        <v>299</v>
      </c>
      <c r="D228" s="191" t="s">
        <v>139</v>
      </c>
      <c r="E228" s="192" t="s">
        <v>947</v>
      </c>
      <c r="F228" s="193" t="s">
        <v>948</v>
      </c>
      <c r="G228" s="194" t="s">
        <v>142</v>
      </c>
      <c r="H228" s="195">
        <v>120</v>
      </c>
      <c r="I228" s="196"/>
      <c r="J228" s="197">
        <f>ROUND(I228*H228,2)</f>
        <v>0</v>
      </c>
      <c r="K228" s="193" t="s">
        <v>1</v>
      </c>
      <c r="L228" s="37"/>
      <c r="M228" s="198" t="s">
        <v>1</v>
      </c>
      <c r="N228" s="199" t="s">
        <v>41</v>
      </c>
      <c r="O228" s="65"/>
      <c r="P228" s="200">
        <f>O228*H228</f>
        <v>0</v>
      </c>
      <c r="Q228" s="200">
        <v>0</v>
      </c>
      <c r="R228" s="200">
        <f>Q228*H228</f>
        <v>0</v>
      </c>
      <c r="S228" s="200">
        <v>0</v>
      </c>
      <c r="T228" s="201">
        <f>S228*H228</f>
        <v>0</v>
      </c>
      <c r="AR228" s="202" t="s">
        <v>225</v>
      </c>
      <c r="AT228" s="202" t="s">
        <v>139</v>
      </c>
      <c r="AU228" s="202" t="s">
        <v>144</v>
      </c>
      <c r="AY228" s="16" t="s">
        <v>136</v>
      </c>
      <c r="BE228" s="203">
        <f>IF(N228="základní",J228,0)</f>
        <v>0</v>
      </c>
      <c r="BF228" s="203">
        <f>IF(N228="snížená",J228,0)</f>
        <v>0</v>
      </c>
      <c r="BG228" s="203">
        <f>IF(N228="zákl. přenesená",J228,0)</f>
        <v>0</v>
      </c>
      <c r="BH228" s="203">
        <f>IF(N228="sníž. přenesená",J228,0)</f>
        <v>0</v>
      </c>
      <c r="BI228" s="203">
        <f>IF(N228="nulová",J228,0)</f>
        <v>0</v>
      </c>
      <c r="BJ228" s="16" t="s">
        <v>144</v>
      </c>
      <c r="BK228" s="203">
        <f>ROUND(I228*H228,2)</f>
        <v>0</v>
      </c>
      <c r="BL228" s="16" t="s">
        <v>225</v>
      </c>
      <c r="BM228" s="202" t="s">
        <v>949</v>
      </c>
    </row>
    <row r="229" spans="2:65" s="12" customFormat="1" ht="11.25">
      <c r="B229" s="204"/>
      <c r="C229" s="205"/>
      <c r="D229" s="206" t="s">
        <v>146</v>
      </c>
      <c r="E229" s="207" t="s">
        <v>1</v>
      </c>
      <c r="F229" s="208" t="s">
        <v>950</v>
      </c>
      <c r="G229" s="205"/>
      <c r="H229" s="207" t="s">
        <v>1</v>
      </c>
      <c r="I229" s="209"/>
      <c r="J229" s="205"/>
      <c r="K229" s="205"/>
      <c r="L229" s="210"/>
      <c r="M229" s="211"/>
      <c r="N229" s="212"/>
      <c r="O229" s="212"/>
      <c r="P229" s="212"/>
      <c r="Q229" s="212"/>
      <c r="R229" s="212"/>
      <c r="S229" s="212"/>
      <c r="T229" s="213"/>
      <c r="AT229" s="214" t="s">
        <v>146</v>
      </c>
      <c r="AU229" s="214" t="s">
        <v>144</v>
      </c>
      <c r="AV229" s="12" t="s">
        <v>83</v>
      </c>
      <c r="AW229" s="12" t="s">
        <v>31</v>
      </c>
      <c r="AX229" s="12" t="s">
        <v>75</v>
      </c>
      <c r="AY229" s="214" t="s">
        <v>136</v>
      </c>
    </row>
    <row r="230" spans="2:65" s="13" customFormat="1" ht="11.25">
      <c r="B230" s="215"/>
      <c r="C230" s="216"/>
      <c r="D230" s="206" t="s">
        <v>146</v>
      </c>
      <c r="E230" s="217" t="s">
        <v>1</v>
      </c>
      <c r="F230" s="218" t="s">
        <v>951</v>
      </c>
      <c r="G230" s="216"/>
      <c r="H230" s="219">
        <v>120</v>
      </c>
      <c r="I230" s="220"/>
      <c r="J230" s="216"/>
      <c r="K230" s="216"/>
      <c r="L230" s="221"/>
      <c r="M230" s="222"/>
      <c r="N230" s="223"/>
      <c r="O230" s="223"/>
      <c r="P230" s="223"/>
      <c r="Q230" s="223"/>
      <c r="R230" s="223"/>
      <c r="S230" s="223"/>
      <c r="T230" s="224"/>
      <c r="AT230" s="225" t="s">
        <v>146</v>
      </c>
      <c r="AU230" s="225" t="s">
        <v>144</v>
      </c>
      <c r="AV230" s="13" t="s">
        <v>144</v>
      </c>
      <c r="AW230" s="13" t="s">
        <v>31</v>
      </c>
      <c r="AX230" s="13" t="s">
        <v>83</v>
      </c>
      <c r="AY230" s="225" t="s">
        <v>136</v>
      </c>
    </row>
    <row r="231" spans="2:65" s="1" customFormat="1" ht="16.5" customHeight="1">
      <c r="B231" s="33"/>
      <c r="C231" s="191" t="s">
        <v>303</v>
      </c>
      <c r="D231" s="191" t="s">
        <v>139</v>
      </c>
      <c r="E231" s="192" t="s">
        <v>952</v>
      </c>
      <c r="F231" s="193" t="s">
        <v>953</v>
      </c>
      <c r="G231" s="194" t="s">
        <v>142</v>
      </c>
      <c r="H231" s="195">
        <v>120</v>
      </c>
      <c r="I231" s="196"/>
      <c r="J231" s="197">
        <f>ROUND(I231*H231,2)</f>
        <v>0</v>
      </c>
      <c r="K231" s="193" t="s">
        <v>1</v>
      </c>
      <c r="L231" s="37"/>
      <c r="M231" s="198" t="s">
        <v>1</v>
      </c>
      <c r="N231" s="199" t="s">
        <v>41</v>
      </c>
      <c r="O231" s="65"/>
      <c r="P231" s="200">
        <f>O231*H231</f>
        <v>0</v>
      </c>
      <c r="Q231" s="200">
        <v>0</v>
      </c>
      <c r="R231" s="200">
        <f>Q231*H231</f>
        <v>0</v>
      </c>
      <c r="S231" s="200">
        <v>1.12E-2</v>
      </c>
      <c r="T231" s="201">
        <f>S231*H231</f>
        <v>1.3440000000000001</v>
      </c>
      <c r="AR231" s="202" t="s">
        <v>225</v>
      </c>
      <c r="AT231" s="202" t="s">
        <v>139</v>
      </c>
      <c r="AU231" s="202" t="s">
        <v>144</v>
      </c>
      <c r="AY231" s="16" t="s">
        <v>136</v>
      </c>
      <c r="BE231" s="203">
        <f>IF(N231="základní",J231,0)</f>
        <v>0</v>
      </c>
      <c r="BF231" s="203">
        <f>IF(N231="snížená",J231,0)</f>
        <v>0</v>
      </c>
      <c r="BG231" s="203">
        <f>IF(N231="zákl. přenesená",J231,0)</f>
        <v>0</v>
      </c>
      <c r="BH231" s="203">
        <f>IF(N231="sníž. přenesená",J231,0)</f>
        <v>0</v>
      </c>
      <c r="BI231" s="203">
        <f>IF(N231="nulová",J231,0)</f>
        <v>0</v>
      </c>
      <c r="BJ231" s="16" t="s">
        <v>144</v>
      </c>
      <c r="BK231" s="203">
        <f>ROUND(I231*H231,2)</f>
        <v>0</v>
      </c>
      <c r="BL231" s="16" t="s">
        <v>225</v>
      </c>
      <c r="BM231" s="202" t="s">
        <v>954</v>
      </c>
    </row>
    <row r="232" spans="2:65" s="1" customFormat="1" ht="24" customHeight="1">
      <c r="B232" s="33"/>
      <c r="C232" s="191" t="s">
        <v>308</v>
      </c>
      <c r="D232" s="191" t="s">
        <v>139</v>
      </c>
      <c r="E232" s="192" t="s">
        <v>955</v>
      </c>
      <c r="F232" s="193" t="s">
        <v>956</v>
      </c>
      <c r="G232" s="194" t="s">
        <v>442</v>
      </c>
      <c r="H232" s="247"/>
      <c r="I232" s="196"/>
      <c r="J232" s="197">
        <f>ROUND(I232*H232,2)</f>
        <v>0</v>
      </c>
      <c r="K232" s="193" t="s">
        <v>143</v>
      </c>
      <c r="L232" s="37"/>
      <c r="M232" s="198" t="s">
        <v>1</v>
      </c>
      <c r="N232" s="199" t="s">
        <v>41</v>
      </c>
      <c r="O232" s="65"/>
      <c r="P232" s="200">
        <f>O232*H232</f>
        <v>0</v>
      </c>
      <c r="Q232" s="200">
        <v>0</v>
      </c>
      <c r="R232" s="200">
        <f>Q232*H232</f>
        <v>0</v>
      </c>
      <c r="S232" s="200">
        <v>0</v>
      </c>
      <c r="T232" s="201">
        <f>S232*H232</f>
        <v>0</v>
      </c>
      <c r="AR232" s="202" t="s">
        <v>225</v>
      </c>
      <c r="AT232" s="202" t="s">
        <v>139</v>
      </c>
      <c r="AU232" s="202" t="s">
        <v>144</v>
      </c>
      <c r="AY232" s="16" t="s">
        <v>136</v>
      </c>
      <c r="BE232" s="203">
        <f>IF(N232="základní",J232,0)</f>
        <v>0</v>
      </c>
      <c r="BF232" s="203">
        <f>IF(N232="snížená",J232,0)</f>
        <v>0</v>
      </c>
      <c r="BG232" s="203">
        <f>IF(N232="zákl. přenesená",J232,0)</f>
        <v>0</v>
      </c>
      <c r="BH232" s="203">
        <f>IF(N232="sníž. přenesená",J232,0)</f>
        <v>0</v>
      </c>
      <c r="BI232" s="203">
        <f>IF(N232="nulová",J232,0)</f>
        <v>0</v>
      </c>
      <c r="BJ232" s="16" t="s">
        <v>144</v>
      </c>
      <c r="BK232" s="203">
        <f>ROUND(I232*H232,2)</f>
        <v>0</v>
      </c>
      <c r="BL232" s="16" t="s">
        <v>225</v>
      </c>
      <c r="BM232" s="202" t="s">
        <v>957</v>
      </c>
    </row>
    <row r="233" spans="2:65" s="11" customFormat="1" ht="22.9" customHeight="1">
      <c r="B233" s="175"/>
      <c r="C233" s="176"/>
      <c r="D233" s="177" t="s">
        <v>74</v>
      </c>
      <c r="E233" s="189" t="s">
        <v>958</v>
      </c>
      <c r="F233" s="189" t="s">
        <v>959</v>
      </c>
      <c r="G233" s="176"/>
      <c r="H233" s="176"/>
      <c r="I233" s="179"/>
      <c r="J233" s="190">
        <f>BK233</f>
        <v>0</v>
      </c>
      <c r="K233" s="176"/>
      <c r="L233" s="181"/>
      <c r="M233" s="182"/>
      <c r="N233" s="183"/>
      <c r="O233" s="183"/>
      <c r="P233" s="184">
        <f>SUM(P234:P237)</f>
        <v>0</v>
      </c>
      <c r="Q233" s="183"/>
      <c r="R233" s="184">
        <f>SUM(R234:R237)</f>
        <v>0.59988149999999996</v>
      </c>
      <c r="S233" s="183"/>
      <c r="T233" s="185">
        <f>SUM(T234:T237)</f>
        <v>0</v>
      </c>
      <c r="AR233" s="186" t="s">
        <v>144</v>
      </c>
      <c r="AT233" s="187" t="s">
        <v>74</v>
      </c>
      <c r="AU233" s="187" t="s">
        <v>83</v>
      </c>
      <c r="AY233" s="186" t="s">
        <v>136</v>
      </c>
      <c r="BK233" s="188">
        <f>SUM(BK234:BK237)</f>
        <v>0</v>
      </c>
    </row>
    <row r="234" spans="2:65" s="1" customFormat="1" ht="24" customHeight="1">
      <c r="B234" s="33"/>
      <c r="C234" s="191" t="s">
        <v>313</v>
      </c>
      <c r="D234" s="191" t="s">
        <v>139</v>
      </c>
      <c r="E234" s="192" t="s">
        <v>960</v>
      </c>
      <c r="F234" s="193" t="s">
        <v>961</v>
      </c>
      <c r="G234" s="194" t="s">
        <v>153</v>
      </c>
      <c r="H234" s="195">
        <v>49.05</v>
      </c>
      <c r="I234" s="196"/>
      <c r="J234" s="197">
        <f>ROUND(I234*H234,2)</f>
        <v>0</v>
      </c>
      <c r="K234" s="193" t="s">
        <v>1</v>
      </c>
      <c r="L234" s="37"/>
      <c r="M234" s="198" t="s">
        <v>1</v>
      </c>
      <c r="N234" s="199" t="s">
        <v>41</v>
      </c>
      <c r="O234" s="65"/>
      <c r="P234" s="200">
        <f>O234*H234</f>
        <v>0</v>
      </c>
      <c r="Q234" s="200">
        <v>1.223E-2</v>
      </c>
      <c r="R234" s="200">
        <f>Q234*H234</f>
        <v>0.59988149999999996</v>
      </c>
      <c r="S234" s="200">
        <v>0</v>
      </c>
      <c r="T234" s="201">
        <f>S234*H234</f>
        <v>0</v>
      </c>
      <c r="AR234" s="202" t="s">
        <v>225</v>
      </c>
      <c r="AT234" s="202" t="s">
        <v>139</v>
      </c>
      <c r="AU234" s="202" t="s">
        <v>144</v>
      </c>
      <c r="AY234" s="16" t="s">
        <v>136</v>
      </c>
      <c r="BE234" s="203">
        <f>IF(N234="základní",J234,0)</f>
        <v>0</v>
      </c>
      <c r="BF234" s="203">
        <f>IF(N234="snížená",J234,0)</f>
        <v>0</v>
      </c>
      <c r="BG234" s="203">
        <f>IF(N234="zákl. přenesená",J234,0)</f>
        <v>0</v>
      </c>
      <c r="BH234" s="203">
        <f>IF(N234="sníž. přenesená",J234,0)</f>
        <v>0</v>
      </c>
      <c r="BI234" s="203">
        <f>IF(N234="nulová",J234,0)</f>
        <v>0</v>
      </c>
      <c r="BJ234" s="16" t="s">
        <v>144</v>
      </c>
      <c r="BK234" s="203">
        <f>ROUND(I234*H234,2)</f>
        <v>0</v>
      </c>
      <c r="BL234" s="16" t="s">
        <v>225</v>
      </c>
      <c r="BM234" s="202" t="s">
        <v>962</v>
      </c>
    </row>
    <row r="235" spans="2:65" s="12" customFormat="1" ht="11.25">
      <c r="B235" s="204"/>
      <c r="C235" s="205"/>
      <c r="D235" s="206" t="s">
        <v>146</v>
      </c>
      <c r="E235" s="207" t="s">
        <v>1</v>
      </c>
      <c r="F235" s="208" t="s">
        <v>935</v>
      </c>
      <c r="G235" s="205"/>
      <c r="H235" s="207" t="s">
        <v>1</v>
      </c>
      <c r="I235" s="209"/>
      <c r="J235" s="205"/>
      <c r="K235" s="205"/>
      <c r="L235" s="210"/>
      <c r="M235" s="211"/>
      <c r="N235" s="212"/>
      <c r="O235" s="212"/>
      <c r="P235" s="212"/>
      <c r="Q235" s="212"/>
      <c r="R235" s="212"/>
      <c r="S235" s="212"/>
      <c r="T235" s="213"/>
      <c r="AT235" s="214" t="s">
        <v>146</v>
      </c>
      <c r="AU235" s="214" t="s">
        <v>144</v>
      </c>
      <c r="AV235" s="12" t="s">
        <v>83</v>
      </c>
      <c r="AW235" s="12" t="s">
        <v>31</v>
      </c>
      <c r="AX235" s="12" t="s">
        <v>75</v>
      </c>
      <c r="AY235" s="214" t="s">
        <v>136</v>
      </c>
    </row>
    <row r="236" spans="2:65" s="13" customFormat="1" ht="11.25">
      <c r="B236" s="215"/>
      <c r="C236" s="216"/>
      <c r="D236" s="206" t="s">
        <v>146</v>
      </c>
      <c r="E236" s="217" t="s">
        <v>1</v>
      </c>
      <c r="F236" s="218" t="s">
        <v>963</v>
      </c>
      <c r="G236" s="216"/>
      <c r="H236" s="219">
        <v>49.05</v>
      </c>
      <c r="I236" s="220"/>
      <c r="J236" s="216"/>
      <c r="K236" s="216"/>
      <c r="L236" s="221"/>
      <c r="M236" s="222"/>
      <c r="N236" s="223"/>
      <c r="O236" s="223"/>
      <c r="P236" s="223"/>
      <c r="Q236" s="223"/>
      <c r="R236" s="223"/>
      <c r="S236" s="223"/>
      <c r="T236" s="224"/>
      <c r="AT236" s="225" t="s">
        <v>146</v>
      </c>
      <c r="AU236" s="225" t="s">
        <v>144</v>
      </c>
      <c r="AV236" s="13" t="s">
        <v>144</v>
      </c>
      <c r="AW236" s="13" t="s">
        <v>31</v>
      </c>
      <c r="AX236" s="13" t="s">
        <v>83</v>
      </c>
      <c r="AY236" s="225" t="s">
        <v>136</v>
      </c>
    </row>
    <row r="237" spans="2:65" s="1" customFormat="1" ht="24" customHeight="1">
      <c r="B237" s="33"/>
      <c r="C237" s="191" t="s">
        <v>318</v>
      </c>
      <c r="D237" s="191" t="s">
        <v>139</v>
      </c>
      <c r="E237" s="192" t="s">
        <v>964</v>
      </c>
      <c r="F237" s="193" t="s">
        <v>965</v>
      </c>
      <c r="G237" s="194" t="s">
        <v>442</v>
      </c>
      <c r="H237" s="247"/>
      <c r="I237" s="196"/>
      <c r="J237" s="197">
        <f>ROUND(I237*H237,2)</f>
        <v>0</v>
      </c>
      <c r="K237" s="193" t="s">
        <v>143</v>
      </c>
      <c r="L237" s="37"/>
      <c r="M237" s="198" t="s">
        <v>1</v>
      </c>
      <c r="N237" s="199" t="s">
        <v>41</v>
      </c>
      <c r="O237" s="65"/>
      <c r="P237" s="200">
        <f>O237*H237</f>
        <v>0</v>
      </c>
      <c r="Q237" s="200">
        <v>0</v>
      </c>
      <c r="R237" s="200">
        <f>Q237*H237</f>
        <v>0</v>
      </c>
      <c r="S237" s="200">
        <v>0</v>
      </c>
      <c r="T237" s="201">
        <f>S237*H237</f>
        <v>0</v>
      </c>
      <c r="AR237" s="202" t="s">
        <v>225</v>
      </c>
      <c r="AT237" s="202" t="s">
        <v>139</v>
      </c>
      <c r="AU237" s="202" t="s">
        <v>144</v>
      </c>
      <c r="AY237" s="16" t="s">
        <v>136</v>
      </c>
      <c r="BE237" s="203">
        <f>IF(N237="základní",J237,0)</f>
        <v>0</v>
      </c>
      <c r="BF237" s="203">
        <f>IF(N237="snížená",J237,0)</f>
        <v>0</v>
      </c>
      <c r="BG237" s="203">
        <f>IF(N237="zákl. přenesená",J237,0)</f>
        <v>0</v>
      </c>
      <c r="BH237" s="203">
        <f>IF(N237="sníž. přenesená",J237,0)</f>
        <v>0</v>
      </c>
      <c r="BI237" s="203">
        <f>IF(N237="nulová",J237,0)</f>
        <v>0</v>
      </c>
      <c r="BJ237" s="16" t="s">
        <v>144</v>
      </c>
      <c r="BK237" s="203">
        <f>ROUND(I237*H237,2)</f>
        <v>0</v>
      </c>
      <c r="BL237" s="16" t="s">
        <v>225</v>
      </c>
      <c r="BM237" s="202" t="s">
        <v>966</v>
      </c>
    </row>
    <row r="238" spans="2:65" s="11" customFormat="1" ht="22.9" customHeight="1">
      <c r="B238" s="175"/>
      <c r="C238" s="176"/>
      <c r="D238" s="177" t="s">
        <v>74</v>
      </c>
      <c r="E238" s="189" t="s">
        <v>658</v>
      </c>
      <c r="F238" s="189" t="s">
        <v>659</v>
      </c>
      <c r="G238" s="176"/>
      <c r="H238" s="176"/>
      <c r="I238" s="179"/>
      <c r="J238" s="190">
        <f>BK238</f>
        <v>0</v>
      </c>
      <c r="K238" s="176"/>
      <c r="L238" s="181"/>
      <c r="M238" s="182"/>
      <c r="N238" s="183"/>
      <c r="O238" s="183"/>
      <c r="P238" s="184">
        <f>SUM(P239:P284)</f>
        <v>0</v>
      </c>
      <c r="Q238" s="183"/>
      <c r="R238" s="184">
        <f>SUM(R239:R284)</f>
        <v>16.691168800000003</v>
      </c>
      <c r="S238" s="183"/>
      <c r="T238" s="185">
        <f>SUM(T239:T284)</f>
        <v>0.51590000000000003</v>
      </c>
      <c r="AR238" s="186" t="s">
        <v>144</v>
      </c>
      <c r="AT238" s="187" t="s">
        <v>74</v>
      </c>
      <c r="AU238" s="187" t="s">
        <v>83</v>
      </c>
      <c r="AY238" s="186" t="s">
        <v>136</v>
      </c>
      <c r="BK238" s="188">
        <f>SUM(BK239:BK284)</f>
        <v>0</v>
      </c>
    </row>
    <row r="239" spans="2:65" s="1" customFormat="1" ht="16.5" customHeight="1">
      <c r="B239" s="33"/>
      <c r="C239" s="191" t="s">
        <v>324</v>
      </c>
      <c r="D239" s="191" t="s">
        <v>139</v>
      </c>
      <c r="E239" s="192" t="s">
        <v>967</v>
      </c>
      <c r="F239" s="193" t="s">
        <v>968</v>
      </c>
      <c r="G239" s="194" t="s">
        <v>142</v>
      </c>
      <c r="H239" s="195">
        <v>14</v>
      </c>
      <c r="I239" s="196"/>
      <c r="J239" s="197">
        <f>ROUND(I239*H239,2)</f>
        <v>0</v>
      </c>
      <c r="K239" s="193" t="s">
        <v>1</v>
      </c>
      <c r="L239" s="37"/>
      <c r="M239" s="198" t="s">
        <v>1</v>
      </c>
      <c r="N239" s="199" t="s">
        <v>41</v>
      </c>
      <c r="O239" s="65"/>
      <c r="P239" s="200">
        <f>O239*H239</f>
        <v>0</v>
      </c>
      <c r="Q239" s="200">
        <v>0</v>
      </c>
      <c r="R239" s="200">
        <f>Q239*H239</f>
        <v>0</v>
      </c>
      <c r="S239" s="200">
        <v>0</v>
      </c>
      <c r="T239" s="201">
        <f>S239*H239</f>
        <v>0</v>
      </c>
      <c r="AR239" s="202" t="s">
        <v>225</v>
      </c>
      <c r="AT239" s="202" t="s">
        <v>139</v>
      </c>
      <c r="AU239" s="202" t="s">
        <v>144</v>
      </c>
      <c r="AY239" s="16" t="s">
        <v>136</v>
      </c>
      <c r="BE239" s="203">
        <f>IF(N239="základní",J239,0)</f>
        <v>0</v>
      </c>
      <c r="BF239" s="203">
        <f>IF(N239="snížená",J239,0)</f>
        <v>0</v>
      </c>
      <c r="BG239" s="203">
        <f>IF(N239="zákl. přenesená",J239,0)</f>
        <v>0</v>
      </c>
      <c r="BH239" s="203">
        <f>IF(N239="sníž. přenesená",J239,0)</f>
        <v>0</v>
      </c>
      <c r="BI239" s="203">
        <f>IF(N239="nulová",J239,0)</f>
        <v>0</v>
      </c>
      <c r="BJ239" s="16" t="s">
        <v>144</v>
      </c>
      <c r="BK239" s="203">
        <f>ROUND(I239*H239,2)</f>
        <v>0</v>
      </c>
      <c r="BL239" s="16" t="s">
        <v>225</v>
      </c>
      <c r="BM239" s="202" t="s">
        <v>969</v>
      </c>
    </row>
    <row r="240" spans="2:65" s="12" customFormat="1" ht="22.5">
      <c r="B240" s="204"/>
      <c r="C240" s="205"/>
      <c r="D240" s="206" t="s">
        <v>146</v>
      </c>
      <c r="E240" s="207" t="s">
        <v>1</v>
      </c>
      <c r="F240" s="208" t="s">
        <v>970</v>
      </c>
      <c r="G240" s="205"/>
      <c r="H240" s="207" t="s">
        <v>1</v>
      </c>
      <c r="I240" s="209"/>
      <c r="J240" s="205"/>
      <c r="K240" s="205"/>
      <c r="L240" s="210"/>
      <c r="M240" s="211"/>
      <c r="N240" s="212"/>
      <c r="O240" s="212"/>
      <c r="P240" s="212"/>
      <c r="Q240" s="212"/>
      <c r="R240" s="212"/>
      <c r="S240" s="212"/>
      <c r="T240" s="213"/>
      <c r="AT240" s="214" t="s">
        <v>146</v>
      </c>
      <c r="AU240" s="214" t="s">
        <v>144</v>
      </c>
      <c r="AV240" s="12" t="s">
        <v>83</v>
      </c>
      <c r="AW240" s="12" t="s">
        <v>31</v>
      </c>
      <c r="AX240" s="12" t="s">
        <v>75</v>
      </c>
      <c r="AY240" s="214" t="s">
        <v>136</v>
      </c>
    </row>
    <row r="241" spans="2:65" s="13" customFormat="1" ht="11.25">
      <c r="B241" s="215"/>
      <c r="C241" s="216"/>
      <c r="D241" s="206" t="s">
        <v>146</v>
      </c>
      <c r="E241" s="217" t="s">
        <v>1</v>
      </c>
      <c r="F241" s="218" t="s">
        <v>971</v>
      </c>
      <c r="G241" s="216"/>
      <c r="H241" s="219">
        <v>14</v>
      </c>
      <c r="I241" s="220"/>
      <c r="J241" s="216"/>
      <c r="K241" s="216"/>
      <c r="L241" s="221"/>
      <c r="M241" s="222"/>
      <c r="N241" s="223"/>
      <c r="O241" s="223"/>
      <c r="P241" s="223"/>
      <c r="Q241" s="223"/>
      <c r="R241" s="223"/>
      <c r="S241" s="223"/>
      <c r="T241" s="224"/>
      <c r="AT241" s="225" t="s">
        <v>146</v>
      </c>
      <c r="AU241" s="225" t="s">
        <v>144</v>
      </c>
      <c r="AV241" s="13" t="s">
        <v>144</v>
      </c>
      <c r="AW241" s="13" t="s">
        <v>31</v>
      </c>
      <c r="AX241" s="13" t="s">
        <v>83</v>
      </c>
      <c r="AY241" s="225" t="s">
        <v>136</v>
      </c>
    </row>
    <row r="242" spans="2:65" s="1" customFormat="1" ht="16.5" customHeight="1">
      <c r="B242" s="33"/>
      <c r="C242" s="191" t="s">
        <v>329</v>
      </c>
      <c r="D242" s="191" t="s">
        <v>139</v>
      </c>
      <c r="E242" s="192" t="s">
        <v>972</v>
      </c>
      <c r="F242" s="193" t="s">
        <v>973</v>
      </c>
      <c r="G242" s="194" t="s">
        <v>142</v>
      </c>
      <c r="H242" s="195">
        <v>26</v>
      </c>
      <c r="I242" s="196"/>
      <c r="J242" s="197">
        <f>ROUND(I242*H242,2)</f>
        <v>0</v>
      </c>
      <c r="K242" s="193" t="s">
        <v>143</v>
      </c>
      <c r="L242" s="37"/>
      <c r="M242" s="198" t="s">
        <v>1</v>
      </c>
      <c r="N242" s="199" t="s">
        <v>41</v>
      </c>
      <c r="O242" s="65"/>
      <c r="P242" s="200">
        <f>O242*H242</f>
        <v>0</v>
      </c>
      <c r="Q242" s="200">
        <v>0</v>
      </c>
      <c r="R242" s="200">
        <f>Q242*H242</f>
        <v>0</v>
      </c>
      <c r="S242" s="200">
        <v>1.9650000000000001E-2</v>
      </c>
      <c r="T242" s="201">
        <f>S242*H242</f>
        <v>0.51090000000000002</v>
      </c>
      <c r="AR242" s="202" t="s">
        <v>225</v>
      </c>
      <c r="AT242" s="202" t="s">
        <v>139</v>
      </c>
      <c r="AU242" s="202" t="s">
        <v>144</v>
      </c>
      <c r="AY242" s="16" t="s">
        <v>136</v>
      </c>
      <c r="BE242" s="203">
        <f>IF(N242="základní",J242,0)</f>
        <v>0</v>
      </c>
      <c r="BF242" s="203">
        <f>IF(N242="snížená",J242,0)</f>
        <v>0</v>
      </c>
      <c r="BG242" s="203">
        <f>IF(N242="zákl. přenesená",J242,0)</f>
        <v>0</v>
      </c>
      <c r="BH242" s="203">
        <f>IF(N242="sníž. přenesená",J242,0)</f>
        <v>0</v>
      </c>
      <c r="BI242" s="203">
        <f>IF(N242="nulová",J242,0)</f>
        <v>0</v>
      </c>
      <c r="BJ242" s="16" t="s">
        <v>144</v>
      </c>
      <c r="BK242" s="203">
        <f>ROUND(I242*H242,2)</f>
        <v>0</v>
      </c>
      <c r="BL242" s="16" t="s">
        <v>225</v>
      </c>
      <c r="BM242" s="202" t="s">
        <v>974</v>
      </c>
    </row>
    <row r="243" spans="2:65" s="1" customFormat="1" ht="16.5" customHeight="1">
      <c r="B243" s="33"/>
      <c r="C243" s="191" t="s">
        <v>335</v>
      </c>
      <c r="D243" s="191" t="s">
        <v>139</v>
      </c>
      <c r="E243" s="192" t="s">
        <v>975</v>
      </c>
      <c r="F243" s="193" t="s">
        <v>976</v>
      </c>
      <c r="G243" s="194" t="s">
        <v>142</v>
      </c>
      <c r="H243" s="195">
        <v>26</v>
      </c>
      <c r="I243" s="196"/>
      <c r="J243" s="197">
        <f>ROUND(I243*H243,2)</f>
        <v>0</v>
      </c>
      <c r="K243" s="193" t="s">
        <v>143</v>
      </c>
      <c r="L243" s="37"/>
      <c r="M243" s="198" t="s">
        <v>1</v>
      </c>
      <c r="N243" s="199" t="s">
        <v>41</v>
      </c>
      <c r="O243" s="65"/>
      <c r="P243" s="200">
        <f>O243*H243</f>
        <v>0</v>
      </c>
      <c r="Q243" s="200">
        <v>0</v>
      </c>
      <c r="R243" s="200">
        <f>Q243*H243</f>
        <v>0</v>
      </c>
      <c r="S243" s="200">
        <v>0</v>
      </c>
      <c r="T243" s="201">
        <f>S243*H243</f>
        <v>0</v>
      </c>
      <c r="AR243" s="202" t="s">
        <v>225</v>
      </c>
      <c r="AT243" s="202" t="s">
        <v>139</v>
      </c>
      <c r="AU243" s="202" t="s">
        <v>144</v>
      </c>
      <c r="AY243" s="16" t="s">
        <v>136</v>
      </c>
      <c r="BE243" s="203">
        <f>IF(N243="základní",J243,0)</f>
        <v>0</v>
      </c>
      <c r="BF243" s="203">
        <f>IF(N243="snížená",J243,0)</f>
        <v>0</v>
      </c>
      <c r="BG243" s="203">
        <f>IF(N243="zákl. přenesená",J243,0)</f>
        <v>0</v>
      </c>
      <c r="BH243" s="203">
        <f>IF(N243="sníž. přenesená",J243,0)</f>
        <v>0</v>
      </c>
      <c r="BI243" s="203">
        <f>IF(N243="nulová",J243,0)</f>
        <v>0</v>
      </c>
      <c r="BJ243" s="16" t="s">
        <v>144</v>
      </c>
      <c r="BK243" s="203">
        <f>ROUND(I243*H243,2)</f>
        <v>0</v>
      </c>
      <c r="BL243" s="16" t="s">
        <v>225</v>
      </c>
      <c r="BM243" s="202" t="s">
        <v>977</v>
      </c>
    </row>
    <row r="244" spans="2:65" s="12" customFormat="1" ht="11.25">
      <c r="B244" s="204"/>
      <c r="C244" s="205"/>
      <c r="D244" s="206" t="s">
        <v>146</v>
      </c>
      <c r="E244" s="207" t="s">
        <v>1</v>
      </c>
      <c r="F244" s="208" t="s">
        <v>978</v>
      </c>
      <c r="G244" s="205"/>
      <c r="H244" s="207" t="s">
        <v>1</v>
      </c>
      <c r="I244" s="209"/>
      <c r="J244" s="205"/>
      <c r="K244" s="205"/>
      <c r="L244" s="210"/>
      <c r="M244" s="211"/>
      <c r="N244" s="212"/>
      <c r="O244" s="212"/>
      <c r="P244" s="212"/>
      <c r="Q244" s="212"/>
      <c r="R244" s="212"/>
      <c r="S244" s="212"/>
      <c r="T244" s="213"/>
      <c r="AT244" s="214" t="s">
        <v>146</v>
      </c>
      <c r="AU244" s="214" t="s">
        <v>144</v>
      </c>
      <c r="AV244" s="12" t="s">
        <v>83</v>
      </c>
      <c r="AW244" s="12" t="s">
        <v>31</v>
      </c>
      <c r="AX244" s="12" t="s">
        <v>75</v>
      </c>
      <c r="AY244" s="214" t="s">
        <v>136</v>
      </c>
    </row>
    <row r="245" spans="2:65" s="13" customFormat="1" ht="11.25">
      <c r="B245" s="215"/>
      <c r="C245" s="216"/>
      <c r="D245" s="206" t="s">
        <v>146</v>
      </c>
      <c r="E245" s="217" t="s">
        <v>1</v>
      </c>
      <c r="F245" s="218" t="s">
        <v>281</v>
      </c>
      <c r="G245" s="216"/>
      <c r="H245" s="219">
        <v>26</v>
      </c>
      <c r="I245" s="220"/>
      <c r="J245" s="216"/>
      <c r="K245" s="216"/>
      <c r="L245" s="221"/>
      <c r="M245" s="222"/>
      <c r="N245" s="223"/>
      <c r="O245" s="223"/>
      <c r="P245" s="223"/>
      <c r="Q245" s="223"/>
      <c r="R245" s="223"/>
      <c r="S245" s="223"/>
      <c r="T245" s="224"/>
      <c r="AT245" s="225" t="s">
        <v>146</v>
      </c>
      <c r="AU245" s="225" t="s">
        <v>144</v>
      </c>
      <c r="AV245" s="13" t="s">
        <v>144</v>
      </c>
      <c r="AW245" s="13" t="s">
        <v>31</v>
      </c>
      <c r="AX245" s="13" t="s">
        <v>83</v>
      </c>
      <c r="AY245" s="225" t="s">
        <v>136</v>
      </c>
    </row>
    <row r="246" spans="2:65" s="1" customFormat="1" ht="24" customHeight="1">
      <c r="B246" s="33"/>
      <c r="C246" s="226" t="s">
        <v>339</v>
      </c>
      <c r="D246" s="226" t="s">
        <v>157</v>
      </c>
      <c r="E246" s="227" t="s">
        <v>979</v>
      </c>
      <c r="F246" s="228" t="s">
        <v>980</v>
      </c>
      <c r="G246" s="229" t="s">
        <v>177</v>
      </c>
      <c r="H246" s="230">
        <v>62.4</v>
      </c>
      <c r="I246" s="231"/>
      <c r="J246" s="232">
        <f>ROUND(I246*H246,2)</f>
        <v>0</v>
      </c>
      <c r="K246" s="228" t="s">
        <v>1</v>
      </c>
      <c r="L246" s="233"/>
      <c r="M246" s="234" t="s">
        <v>1</v>
      </c>
      <c r="N246" s="235" t="s">
        <v>41</v>
      </c>
      <c r="O246" s="65"/>
      <c r="P246" s="200">
        <f>O246*H246</f>
        <v>0</v>
      </c>
      <c r="Q246" s="200">
        <v>5.0000000000000001E-4</v>
      </c>
      <c r="R246" s="200">
        <f>Q246*H246</f>
        <v>3.1199999999999999E-2</v>
      </c>
      <c r="S246" s="200">
        <v>0</v>
      </c>
      <c r="T246" s="201">
        <f>S246*H246</f>
        <v>0</v>
      </c>
      <c r="AR246" s="202" t="s">
        <v>313</v>
      </c>
      <c r="AT246" s="202" t="s">
        <v>157</v>
      </c>
      <c r="AU246" s="202" t="s">
        <v>144</v>
      </c>
      <c r="AY246" s="16" t="s">
        <v>136</v>
      </c>
      <c r="BE246" s="203">
        <f>IF(N246="základní",J246,0)</f>
        <v>0</v>
      </c>
      <c r="BF246" s="203">
        <f>IF(N246="snížená",J246,0)</f>
        <v>0</v>
      </c>
      <c r="BG246" s="203">
        <f>IF(N246="zákl. přenesená",J246,0)</f>
        <v>0</v>
      </c>
      <c r="BH246" s="203">
        <f>IF(N246="sníž. přenesená",J246,0)</f>
        <v>0</v>
      </c>
      <c r="BI246" s="203">
        <f>IF(N246="nulová",J246,0)</f>
        <v>0</v>
      </c>
      <c r="BJ246" s="16" t="s">
        <v>144</v>
      </c>
      <c r="BK246" s="203">
        <f>ROUND(I246*H246,2)</f>
        <v>0</v>
      </c>
      <c r="BL246" s="16" t="s">
        <v>225</v>
      </c>
      <c r="BM246" s="202" t="s">
        <v>981</v>
      </c>
    </row>
    <row r="247" spans="2:65" s="1" customFormat="1" ht="24" customHeight="1">
      <c r="B247" s="33"/>
      <c r="C247" s="191" t="s">
        <v>343</v>
      </c>
      <c r="D247" s="191" t="s">
        <v>139</v>
      </c>
      <c r="E247" s="192" t="s">
        <v>982</v>
      </c>
      <c r="F247" s="193" t="s">
        <v>983</v>
      </c>
      <c r="G247" s="194" t="s">
        <v>153</v>
      </c>
      <c r="H247" s="195">
        <v>685.44</v>
      </c>
      <c r="I247" s="196"/>
      <c r="J247" s="197">
        <f>ROUND(I247*H247,2)</f>
        <v>0</v>
      </c>
      <c r="K247" s="193" t="s">
        <v>143</v>
      </c>
      <c r="L247" s="37"/>
      <c r="M247" s="198" t="s">
        <v>1</v>
      </c>
      <c r="N247" s="199" t="s">
        <v>41</v>
      </c>
      <c r="O247" s="65"/>
      <c r="P247" s="200">
        <f>O247*H247</f>
        <v>0</v>
      </c>
      <c r="Q247" s="200">
        <v>0</v>
      </c>
      <c r="R247" s="200">
        <f>Q247*H247</f>
        <v>0</v>
      </c>
      <c r="S247" s="200">
        <v>0</v>
      </c>
      <c r="T247" s="201">
        <f>S247*H247</f>
        <v>0</v>
      </c>
      <c r="AR247" s="202" t="s">
        <v>225</v>
      </c>
      <c r="AT247" s="202" t="s">
        <v>139</v>
      </c>
      <c r="AU247" s="202" t="s">
        <v>144</v>
      </c>
      <c r="AY247" s="16" t="s">
        <v>136</v>
      </c>
      <c r="BE247" s="203">
        <f>IF(N247="základní",J247,0)</f>
        <v>0</v>
      </c>
      <c r="BF247" s="203">
        <f>IF(N247="snížená",J247,0)</f>
        <v>0</v>
      </c>
      <c r="BG247" s="203">
        <f>IF(N247="zákl. přenesená",J247,0)</f>
        <v>0</v>
      </c>
      <c r="BH247" s="203">
        <f>IF(N247="sníž. přenesená",J247,0)</f>
        <v>0</v>
      </c>
      <c r="BI247" s="203">
        <f>IF(N247="nulová",J247,0)</f>
        <v>0</v>
      </c>
      <c r="BJ247" s="16" t="s">
        <v>144</v>
      </c>
      <c r="BK247" s="203">
        <f>ROUND(I247*H247,2)</f>
        <v>0</v>
      </c>
      <c r="BL247" s="16" t="s">
        <v>225</v>
      </c>
      <c r="BM247" s="202" t="s">
        <v>984</v>
      </c>
    </row>
    <row r="248" spans="2:65" s="12" customFormat="1" ht="11.25">
      <c r="B248" s="204"/>
      <c r="C248" s="205"/>
      <c r="D248" s="206" t="s">
        <v>146</v>
      </c>
      <c r="E248" s="207" t="s">
        <v>1</v>
      </c>
      <c r="F248" s="208" t="s">
        <v>985</v>
      </c>
      <c r="G248" s="205"/>
      <c r="H248" s="207" t="s">
        <v>1</v>
      </c>
      <c r="I248" s="209"/>
      <c r="J248" s="205"/>
      <c r="K248" s="205"/>
      <c r="L248" s="210"/>
      <c r="M248" s="211"/>
      <c r="N248" s="212"/>
      <c r="O248" s="212"/>
      <c r="P248" s="212"/>
      <c r="Q248" s="212"/>
      <c r="R248" s="212"/>
      <c r="S248" s="212"/>
      <c r="T248" s="213"/>
      <c r="AT248" s="214" t="s">
        <v>146</v>
      </c>
      <c r="AU248" s="214" t="s">
        <v>144</v>
      </c>
      <c r="AV248" s="12" t="s">
        <v>83</v>
      </c>
      <c r="AW248" s="12" t="s">
        <v>31</v>
      </c>
      <c r="AX248" s="12" t="s">
        <v>75</v>
      </c>
      <c r="AY248" s="214" t="s">
        <v>136</v>
      </c>
    </row>
    <row r="249" spans="2:65" s="13" customFormat="1" ht="11.25">
      <c r="B249" s="215"/>
      <c r="C249" s="216"/>
      <c r="D249" s="206" t="s">
        <v>146</v>
      </c>
      <c r="E249" s="217" t="s">
        <v>1</v>
      </c>
      <c r="F249" s="218" t="s">
        <v>986</v>
      </c>
      <c r="G249" s="216"/>
      <c r="H249" s="219">
        <v>685.44</v>
      </c>
      <c r="I249" s="220"/>
      <c r="J249" s="216"/>
      <c r="K249" s="216"/>
      <c r="L249" s="221"/>
      <c r="M249" s="222"/>
      <c r="N249" s="223"/>
      <c r="O249" s="223"/>
      <c r="P249" s="223"/>
      <c r="Q249" s="223"/>
      <c r="R249" s="223"/>
      <c r="S249" s="223"/>
      <c r="T249" s="224"/>
      <c r="AT249" s="225" t="s">
        <v>146</v>
      </c>
      <c r="AU249" s="225" t="s">
        <v>144</v>
      </c>
      <c r="AV249" s="13" t="s">
        <v>144</v>
      </c>
      <c r="AW249" s="13" t="s">
        <v>31</v>
      </c>
      <c r="AX249" s="13" t="s">
        <v>83</v>
      </c>
      <c r="AY249" s="225" t="s">
        <v>136</v>
      </c>
    </row>
    <row r="250" spans="2:65" s="1" customFormat="1" ht="24" customHeight="1">
      <c r="B250" s="33"/>
      <c r="C250" s="226" t="s">
        <v>347</v>
      </c>
      <c r="D250" s="226" t="s">
        <v>157</v>
      </c>
      <c r="E250" s="227" t="s">
        <v>987</v>
      </c>
      <c r="F250" s="228" t="s">
        <v>988</v>
      </c>
      <c r="G250" s="229" t="s">
        <v>153</v>
      </c>
      <c r="H250" s="230">
        <v>753.98400000000004</v>
      </c>
      <c r="I250" s="231"/>
      <c r="J250" s="232">
        <f>ROUND(I250*H250,2)</f>
        <v>0</v>
      </c>
      <c r="K250" s="228" t="s">
        <v>143</v>
      </c>
      <c r="L250" s="233"/>
      <c r="M250" s="234" t="s">
        <v>1</v>
      </c>
      <c r="N250" s="235" t="s">
        <v>41</v>
      </c>
      <c r="O250" s="65"/>
      <c r="P250" s="200">
        <f>O250*H250</f>
        <v>0</v>
      </c>
      <c r="Q250" s="200">
        <v>1.8200000000000001E-2</v>
      </c>
      <c r="R250" s="200">
        <f>Q250*H250</f>
        <v>13.722508800000002</v>
      </c>
      <c r="S250" s="200">
        <v>0</v>
      </c>
      <c r="T250" s="201">
        <f>S250*H250</f>
        <v>0</v>
      </c>
      <c r="AR250" s="202" t="s">
        <v>313</v>
      </c>
      <c r="AT250" s="202" t="s">
        <v>157</v>
      </c>
      <c r="AU250" s="202" t="s">
        <v>144</v>
      </c>
      <c r="AY250" s="16" t="s">
        <v>136</v>
      </c>
      <c r="BE250" s="203">
        <f>IF(N250="základní",J250,0)</f>
        <v>0</v>
      </c>
      <c r="BF250" s="203">
        <f>IF(N250="snížená",J250,0)</f>
        <v>0</v>
      </c>
      <c r="BG250" s="203">
        <f>IF(N250="zákl. přenesená",J250,0)</f>
        <v>0</v>
      </c>
      <c r="BH250" s="203">
        <f>IF(N250="sníž. přenesená",J250,0)</f>
        <v>0</v>
      </c>
      <c r="BI250" s="203">
        <f>IF(N250="nulová",J250,0)</f>
        <v>0</v>
      </c>
      <c r="BJ250" s="16" t="s">
        <v>144</v>
      </c>
      <c r="BK250" s="203">
        <f>ROUND(I250*H250,2)</f>
        <v>0</v>
      </c>
      <c r="BL250" s="16" t="s">
        <v>225</v>
      </c>
      <c r="BM250" s="202" t="s">
        <v>989</v>
      </c>
    </row>
    <row r="251" spans="2:65" s="13" customFormat="1" ht="11.25">
      <c r="B251" s="215"/>
      <c r="C251" s="216"/>
      <c r="D251" s="206" t="s">
        <v>146</v>
      </c>
      <c r="E251" s="217" t="s">
        <v>1</v>
      </c>
      <c r="F251" s="218" t="s">
        <v>990</v>
      </c>
      <c r="G251" s="216"/>
      <c r="H251" s="219">
        <v>753.98400000000004</v>
      </c>
      <c r="I251" s="220"/>
      <c r="J251" s="216"/>
      <c r="K251" s="216"/>
      <c r="L251" s="221"/>
      <c r="M251" s="222"/>
      <c r="N251" s="223"/>
      <c r="O251" s="223"/>
      <c r="P251" s="223"/>
      <c r="Q251" s="223"/>
      <c r="R251" s="223"/>
      <c r="S251" s="223"/>
      <c r="T251" s="224"/>
      <c r="AT251" s="225" t="s">
        <v>146</v>
      </c>
      <c r="AU251" s="225" t="s">
        <v>144</v>
      </c>
      <c r="AV251" s="13" t="s">
        <v>144</v>
      </c>
      <c r="AW251" s="13" t="s">
        <v>31</v>
      </c>
      <c r="AX251" s="13" t="s">
        <v>83</v>
      </c>
      <c r="AY251" s="225" t="s">
        <v>136</v>
      </c>
    </row>
    <row r="252" spans="2:65" s="1" customFormat="1" ht="24" customHeight="1">
      <c r="B252" s="33"/>
      <c r="C252" s="191" t="s">
        <v>351</v>
      </c>
      <c r="D252" s="191" t="s">
        <v>139</v>
      </c>
      <c r="E252" s="192" t="s">
        <v>991</v>
      </c>
      <c r="F252" s="193" t="s">
        <v>992</v>
      </c>
      <c r="G252" s="194" t="s">
        <v>153</v>
      </c>
      <c r="H252" s="195">
        <v>96</v>
      </c>
      <c r="I252" s="196"/>
      <c r="J252" s="197">
        <f>ROUND(I252*H252,2)</f>
        <v>0</v>
      </c>
      <c r="K252" s="193" t="s">
        <v>143</v>
      </c>
      <c r="L252" s="37"/>
      <c r="M252" s="198" t="s">
        <v>1</v>
      </c>
      <c r="N252" s="199" t="s">
        <v>41</v>
      </c>
      <c r="O252" s="65"/>
      <c r="P252" s="200">
        <f>O252*H252</f>
        <v>0</v>
      </c>
      <c r="Q252" s="200">
        <v>0</v>
      </c>
      <c r="R252" s="200">
        <f>Q252*H252</f>
        <v>0</v>
      </c>
      <c r="S252" s="200">
        <v>0</v>
      </c>
      <c r="T252" s="201">
        <f>S252*H252</f>
        <v>0</v>
      </c>
      <c r="AR252" s="202" t="s">
        <v>225</v>
      </c>
      <c r="AT252" s="202" t="s">
        <v>139</v>
      </c>
      <c r="AU252" s="202" t="s">
        <v>144</v>
      </c>
      <c r="AY252" s="16" t="s">
        <v>136</v>
      </c>
      <c r="BE252" s="203">
        <f>IF(N252="základní",J252,0)</f>
        <v>0</v>
      </c>
      <c r="BF252" s="203">
        <f>IF(N252="snížená",J252,0)</f>
        <v>0</v>
      </c>
      <c r="BG252" s="203">
        <f>IF(N252="zákl. přenesená",J252,0)</f>
        <v>0</v>
      </c>
      <c r="BH252" s="203">
        <f>IF(N252="sníž. přenesená",J252,0)</f>
        <v>0</v>
      </c>
      <c r="BI252" s="203">
        <f>IF(N252="nulová",J252,0)</f>
        <v>0</v>
      </c>
      <c r="BJ252" s="16" t="s">
        <v>144</v>
      </c>
      <c r="BK252" s="203">
        <f>ROUND(I252*H252,2)</f>
        <v>0</v>
      </c>
      <c r="BL252" s="16" t="s">
        <v>225</v>
      </c>
      <c r="BM252" s="202" t="s">
        <v>993</v>
      </c>
    </row>
    <row r="253" spans="2:65" s="12" customFormat="1" ht="11.25">
      <c r="B253" s="204"/>
      <c r="C253" s="205"/>
      <c r="D253" s="206" t="s">
        <v>146</v>
      </c>
      <c r="E253" s="207" t="s">
        <v>1</v>
      </c>
      <c r="F253" s="208" t="s">
        <v>994</v>
      </c>
      <c r="G253" s="205"/>
      <c r="H253" s="207" t="s">
        <v>1</v>
      </c>
      <c r="I253" s="209"/>
      <c r="J253" s="205"/>
      <c r="K253" s="205"/>
      <c r="L253" s="210"/>
      <c r="M253" s="211"/>
      <c r="N253" s="212"/>
      <c r="O253" s="212"/>
      <c r="P253" s="212"/>
      <c r="Q253" s="212"/>
      <c r="R253" s="212"/>
      <c r="S253" s="212"/>
      <c r="T253" s="213"/>
      <c r="AT253" s="214" t="s">
        <v>146</v>
      </c>
      <c r="AU253" s="214" t="s">
        <v>144</v>
      </c>
      <c r="AV253" s="12" t="s">
        <v>83</v>
      </c>
      <c r="AW253" s="12" t="s">
        <v>31</v>
      </c>
      <c r="AX253" s="12" t="s">
        <v>75</v>
      </c>
      <c r="AY253" s="214" t="s">
        <v>136</v>
      </c>
    </row>
    <row r="254" spans="2:65" s="13" customFormat="1" ht="11.25">
      <c r="B254" s="215"/>
      <c r="C254" s="216"/>
      <c r="D254" s="206" t="s">
        <v>146</v>
      </c>
      <c r="E254" s="217" t="s">
        <v>1</v>
      </c>
      <c r="F254" s="218" t="s">
        <v>995</v>
      </c>
      <c r="G254" s="216"/>
      <c r="H254" s="219">
        <v>96</v>
      </c>
      <c r="I254" s="220"/>
      <c r="J254" s="216"/>
      <c r="K254" s="216"/>
      <c r="L254" s="221"/>
      <c r="M254" s="222"/>
      <c r="N254" s="223"/>
      <c r="O254" s="223"/>
      <c r="P254" s="223"/>
      <c r="Q254" s="223"/>
      <c r="R254" s="223"/>
      <c r="S254" s="223"/>
      <c r="T254" s="224"/>
      <c r="AT254" s="225" t="s">
        <v>146</v>
      </c>
      <c r="AU254" s="225" t="s">
        <v>144</v>
      </c>
      <c r="AV254" s="13" t="s">
        <v>144</v>
      </c>
      <c r="AW254" s="13" t="s">
        <v>31</v>
      </c>
      <c r="AX254" s="13" t="s">
        <v>83</v>
      </c>
      <c r="AY254" s="225" t="s">
        <v>136</v>
      </c>
    </row>
    <row r="255" spans="2:65" s="1" customFormat="1" ht="16.5" customHeight="1">
      <c r="B255" s="33"/>
      <c r="C255" s="226" t="s">
        <v>356</v>
      </c>
      <c r="D255" s="226" t="s">
        <v>157</v>
      </c>
      <c r="E255" s="227" t="s">
        <v>996</v>
      </c>
      <c r="F255" s="228" t="s">
        <v>997</v>
      </c>
      <c r="G255" s="229" t="s">
        <v>153</v>
      </c>
      <c r="H255" s="230">
        <v>105.6</v>
      </c>
      <c r="I255" s="231"/>
      <c r="J255" s="232">
        <f>ROUND(I255*H255,2)</f>
        <v>0</v>
      </c>
      <c r="K255" s="228" t="s">
        <v>1</v>
      </c>
      <c r="L255" s="233"/>
      <c r="M255" s="234" t="s">
        <v>1</v>
      </c>
      <c r="N255" s="235" t="s">
        <v>41</v>
      </c>
      <c r="O255" s="65"/>
      <c r="P255" s="200">
        <f>O255*H255</f>
        <v>0</v>
      </c>
      <c r="Q255" s="200">
        <v>2.5999999999999999E-2</v>
      </c>
      <c r="R255" s="200">
        <f>Q255*H255</f>
        <v>2.7455999999999996</v>
      </c>
      <c r="S255" s="200">
        <v>0</v>
      </c>
      <c r="T255" s="201">
        <f>S255*H255</f>
        <v>0</v>
      </c>
      <c r="AR255" s="202" t="s">
        <v>313</v>
      </c>
      <c r="AT255" s="202" t="s">
        <v>157</v>
      </c>
      <c r="AU255" s="202" t="s">
        <v>144</v>
      </c>
      <c r="AY255" s="16" t="s">
        <v>136</v>
      </c>
      <c r="BE255" s="203">
        <f>IF(N255="základní",J255,0)</f>
        <v>0</v>
      </c>
      <c r="BF255" s="203">
        <f>IF(N255="snížená",J255,0)</f>
        <v>0</v>
      </c>
      <c r="BG255" s="203">
        <f>IF(N255="zákl. přenesená",J255,0)</f>
        <v>0</v>
      </c>
      <c r="BH255" s="203">
        <f>IF(N255="sníž. přenesená",J255,0)</f>
        <v>0</v>
      </c>
      <c r="BI255" s="203">
        <f>IF(N255="nulová",J255,0)</f>
        <v>0</v>
      </c>
      <c r="BJ255" s="16" t="s">
        <v>144</v>
      </c>
      <c r="BK255" s="203">
        <f>ROUND(I255*H255,2)</f>
        <v>0</v>
      </c>
      <c r="BL255" s="16" t="s">
        <v>225</v>
      </c>
      <c r="BM255" s="202" t="s">
        <v>998</v>
      </c>
    </row>
    <row r="256" spans="2:65" s="13" customFormat="1" ht="11.25">
      <c r="B256" s="215"/>
      <c r="C256" s="216"/>
      <c r="D256" s="206" t="s">
        <v>146</v>
      </c>
      <c r="E256" s="217" t="s">
        <v>1</v>
      </c>
      <c r="F256" s="218" t="s">
        <v>999</v>
      </c>
      <c r="G256" s="216"/>
      <c r="H256" s="219">
        <v>105.6</v>
      </c>
      <c r="I256" s="220"/>
      <c r="J256" s="216"/>
      <c r="K256" s="216"/>
      <c r="L256" s="221"/>
      <c r="M256" s="222"/>
      <c r="N256" s="223"/>
      <c r="O256" s="223"/>
      <c r="P256" s="223"/>
      <c r="Q256" s="223"/>
      <c r="R256" s="223"/>
      <c r="S256" s="223"/>
      <c r="T256" s="224"/>
      <c r="AT256" s="225" t="s">
        <v>146</v>
      </c>
      <c r="AU256" s="225" t="s">
        <v>144</v>
      </c>
      <c r="AV256" s="13" t="s">
        <v>144</v>
      </c>
      <c r="AW256" s="13" t="s">
        <v>31</v>
      </c>
      <c r="AX256" s="13" t="s">
        <v>83</v>
      </c>
      <c r="AY256" s="225" t="s">
        <v>136</v>
      </c>
    </row>
    <row r="257" spans="2:65" s="1" customFormat="1" ht="24" customHeight="1">
      <c r="B257" s="33"/>
      <c r="C257" s="191" t="s">
        <v>360</v>
      </c>
      <c r="D257" s="191" t="s">
        <v>139</v>
      </c>
      <c r="E257" s="192" t="s">
        <v>1000</v>
      </c>
      <c r="F257" s="193" t="s">
        <v>1001</v>
      </c>
      <c r="G257" s="194" t="s">
        <v>142</v>
      </c>
      <c r="H257" s="195">
        <v>1</v>
      </c>
      <c r="I257" s="196"/>
      <c r="J257" s="197">
        <f>ROUND(I257*H257,2)</f>
        <v>0</v>
      </c>
      <c r="K257" s="193" t="s">
        <v>143</v>
      </c>
      <c r="L257" s="37"/>
      <c r="M257" s="198" t="s">
        <v>1</v>
      </c>
      <c r="N257" s="199" t="s">
        <v>41</v>
      </c>
      <c r="O257" s="65"/>
      <c r="P257" s="200">
        <f>O257*H257</f>
        <v>0</v>
      </c>
      <c r="Q257" s="200">
        <v>0</v>
      </c>
      <c r="R257" s="200">
        <f>Q257*H257</f>
        <v>0</v>
      </c>
      <c r="S257" s="200">
        <v>5.0000000000000001E-3</v>
      </c>
      <c r="T257" s="201">
        <f>S257*H257</f>
        <v>5.0000000000000001E-3</v>
      </c>
      <c r="AR257" s="202" t="s">
        <v>225</v>
      </c>
      <c r="AT257" s="202" t="s">
        <v>139</v>
      </c>
      <c r="AU257" s="202" t="s">
        <v>144</v>
      </c>
      <c r="AY257" s="16" t="s">
        <v>136</v>
      </c>
      <c r="BE257" s="203">
        <f>IF(N257="základní",J257,0)</f>
        <v>0</v>
      </c>
      <c r="BF257" s="203">
        <f>IF(N257="snížená",J257,0)</f>
        <v>0</v>
      </c>
      <c r="BG257" s="203">
        <f>IF(N257="zákl. přenesená",J257,0)</f>
        <v>0</v>
      </c>
      <c r="BH257" s="203">
        <f>IF(N257="sníž. přenesená",J257,0)</f>
        <v>0</v>
      </c>
      <c r="BI257" s="203">
        <f>IF(N257="nulová",J257,0)</f>
        <v>0</v>
      </c>
      <c r="BJ257" s="16" t="s">
        <v>144</v>
      </c>
      <c r="BK257" s="203">
        <f>ROUND(I257*H257,2)</f>
        <v>0</v>
      </c>
      <c r="BL257" s="16" t="s">
        <v>225</v>
      </c>
      <c r="BM257" s="202" t="s">
        <v>1002</v>
      </c>
    </row>
    <row r="258" spans="2:65" s="12" customFormat="1" ht="22.5">
      <c r="B258" s="204"/>
      <c r="C258" s="205"/>
      <c r="D258" s="206" t="s">
        <v>146</v>
      </c>
      <c r="E258" s="207" t="s">
        <v>1</v>
      </c>
      <c r="F258" s="208" t="s">
        <v>1003</v>
      </c>
      <c r="G258" s="205"/>
      <c r="H258" s="207" t="s">
        <v>1</v>
      </c>
      <c r="I258" s="209"/>
      <c r="J258" s="205"/>
      <c r="K258" s="205"/>
      <c r="L258" s="210"/>
      <c r="M258" s="211"/>
      <c r="N258" s="212"/>
      <c r="O258" s="212"/>
      <c r="P258" s="212"/>
      <c r="Q258" s="212"/>
      <c r="R258" s="212"/>
      <c r="S258" s="212"/>
      <c r="T258" s="213"/>
      <c r="AT258" s="214" t="s">
        <v>146</v>
      </c>
      <c r="AU258" s="214" t="s">
        <v>144</v>
      </c>
      <c r="AV258" s="12" t="s">
        <v>83</v>
      </c>
      <c r="AW258" s="12" t="s">
        <v>31</v>
      </c>
      <c r="AX258" s="12" t="s">
        <v>75</v>
      </c>
      <c r="AY258" s="214" t="s">
        <v>136</v>
      </c>
    </row>
    <row r="259" spans="2:65" s="13" customFormat="1" ht="11.25">
      <c r="B259" s="215"/>
      <c r="C259" s="216"/>
      <c r="D259" s="206" t="s">
        <v>146</v>
      </c>
      <c r="E259" s="217" t="s">
        <v>1</v>
      </c>
      <c r="F259" s="218" t="s">
        <v>83</v>
      </c>
      <c r="G259" s="216"/>
      <c r="H259" s="219">
        <v>1</v>
      </c>
      <c r="I259" s="220"/>
      <c r="J259" s="216"/>
      <c r="K259" s="216"/>
      <c r="L259" s="221"/>
      <c r="M259" s="222"/>
      <c r="N259" s="223"/>
      <c r="O259" s="223"/>
      <c r="P259" s="223"/>
      <c r="Q259" s="223"/>
      <c r="R259" s="223"/>
      <c r="S259" s="223"/>
      <c r="T259" s="224"/>
      <c r="AT259" s="225" t="s">
        <v>146</v>
      </c>
      <c r="AU259" s="225" t="s">
        <v>144</v>
      </c>
      <c r="AV259" s="13" t="s">
        <v>144</v>
      </c>
      <c r="AW259" s="13" t="s">
        <v>31</v>
      </c>
      <c r="AX259" s="13" t="s">
        <v>83</v>
      </c>
      <c r="AY259" s="225" t="s">
        <v>136</v>
      </c>
    </row>
    <row r="260" spans="2:65" s="1" customFormat="1" ht="24" customHeight="1">
      <c r="B260" s="33"/>
      <c r="C260" s="191" t="s">
        <v>364</v>
      </c>
      <c r="D260" s="191" t="s">
        <v>139</v>
      </c>
      <c r="E260" s="192" t="s">
        <v>1004</v>
      </c>
      <c r="F260" s="193" t="s">
        <v>1005</v>
      </c>
      <c r="G260" s="194" t="s">
        <v>153</v>
      </c>
      <c r="H260" s="195">
        <v>2.56</v>
      </c>
      <c r="I260" s="196"/>
      <c r="J260" s="197">
        <f>ROUND(I260*H260,2)</f>
        <v>0</v>
      </c>
      <c r="K260" s="193" t="s">
        <v>143</v>
      </c>
      <c r="L260" s="37"/>
      <c r="M260" s="198" t="s">
        <v>1</v>
      </c>
      <c r="N260" s="199" t="s">
        <v>41</v>
      </c>
      <c r="O260" s="65"/>
      <c r="P260" s="200">
        <f>O260*H260</f>
        <v>0</v>
      </c>
      <c r="Q260" s="200">
        <v>2.5000000000000001E-4</v>
      </c>
      <c r="R260" s="200">
        <f>Q260*H260</f>
        <v>6.4000000000000005E-4</v>
      </c>
      <c r="S260" s="200">
        <v>0</v>
      </c>
      <c r="T260" s="201">
        <f>S260*H260</f>
        <v>0</v>
      </c>
      <c r="AR260" s="202" t="s">
        <v>137</v>
      </c>
      <c r="AT260" s="202" t="s">
        <v>139</v>
      </c>
      <c r="AU260" s="202" t="s">
        <v>144</v>
      </c>
      <c r="AY260" s="16" t="s">
        <v>136</v>
      </c>
      <c r="BE260" s="203">
        <f>IF(N260="základní",J260,0)</f>
        <v>0</v>
      </c>
      <c r="BF260" s="203">
        <f>IF(N260="snížená",J260,0)</f>
        <v>0</v>
      </c>
      <c r="BG260" s="203">
        <f>IF(N260="zákl. přenesená",J260,0)</f>
        <v>0</v>
      </c>
      <c r="BH260" s="203">
        <f>IF(N260="sníž. přenesená",J260,0)</f>
        <v>0</v>
      </c>
      <c r="BI260" s="203">
        <f>IF(N260="nulová",J260,0)</f>
        <v>0</v>
      </c>
      <c r="BJ260" s="16" t="s">
        <v>144</v>
      </c>
      <c r="BK260" s="203">
        <f>ROUND(I260*H260,2)</f>
        <v>0</v>
      </c>
      <c r="BL260" s="16" t="s">
        <v>137</v>
      </c>
      <c r="BM260" s="202" t="s">
        <v>1006</v>
      </c>
    </row>
    <row r="261" spans="2:65" s="12" customFormat="1" ht="11.25">
      <c r="B261" s="204"/>
      <c r="C261" s="205"/>
      <c r="D261" s="206" t="s">
        <v>146</v>
      </c>
      <c r="E261" s="207" t="s">
        <v>1</v>
      </c>
      <c r="F261" s="208" t="s">
        <v>1007</v>
      </c>
      <c r="G261" s="205"/>
      <c r="H261" s="207" t="s">
        <v>1</v>
      </c>
      <c r="I261" s="209"/>
      <c r="J261" s="205"/>
      <c r="K261" s="205"/>
      <c r="L261" s="210"/>
      <c r="M261" s="211"/>
      <c r="N261" s="212"/>
      <c r="O261" s="212"/>
      <c r="P261" s="212"/>
      <c r="Q261" s="212"/>
      <c r="R261" s="212"/>
      <c r="S261" s="212"/>
      <c r="T261" s="213"/>
      <c r="AT261" s="214" t="s">
        <v>146</v>
      </c>
      <c r="AU261" s="214" t="s">
        <v>144</v>
      </c>
      <c r="AV261" s="12" t="s">
        <v>83</v>
      </c>
      <c r="AW261" s="12" t="s">
        <v>31</v>
      </c>
      <c r="AX261" s="12" t="s">
        <v>75</v>
      </c>
      <c r="AY261" s="214" t="s">
        <v>136</v>
      </c>
    </row>
    <row r="262" spans="2:65" s="13" customFormat="1" ht="11.25">
      <c r="B262" s="215"/>
      <c r="C262" s="216"/>
      <c r="D262" s="206" t="s">
        <v>146</v>
      </c>
      <c r="E262" s="217" t="s">
        <v>1</v>
      </c>
      <c r="F262" s="218" t="s">
        <v>915</v>
      </c>
      <c r="G262" s="216"/>
      <c r="H262" s="219">
        <v>2.56</v>
      </c>
      <c r="I262" s="220"/>
      <c r="J262" s="216"/>
      <c r="K262" s="216"/>
      <c r="L262" s="221"/>
      <c r="M262" s="222"/>
      <c r="N262" s="223"/>
      <c r="O262" s="223"/>
      <c r="P262" s="223"/>
      <c r="Q262" s="223"/>
      <c r="R262" s="223"/>
      <c r="S262" s="223"/>
      <c r="T262" s="224"/>
      <c r="AT262" s="225" t="s">
        <v>146</v>
      </c>
      <c r="AU262" s="225" t="s">
        <v>144</v>
      </c>
      <c r="AV262" s="13" t="s">
        <v>144</v>
      </c>
      <c r="AW262" s="13" t="s">
        <v>31</v>
      </c>
      <c r="AX262" s="13" t="s">
        <v>83</v>
      </c>
      <c r="AY262" s="225" t="s">
        <v>136</v>
      </c>
    </row>
    <row r="263" spans="2:65" s="1" customFormat="1" ht="24" customHeight="1">
      <c r="B263" s="33"/>
      <c r="C263" s="226" t="s">
        <v>370</v>
      </c>
      <c r="D263" s="226" t="s">
        <v>157</v>
      </c>
      <c r="E263" s="227" t="s">
        <v>1008</v>
      </c>
      <c r="F263" s="228" t="s">
        <v>1009</v>
      </c>
      <c r="G263" s="229" t="s">
        <v>142</v>
      </c>
      <c r="H263" s="230">
        <v>1</v>
      </c>
      <c r="I263" s="231"/>
      <c r="J263" s="232">
        <f>ROUND(I263*H263,2)</f>
        <v>0</v>
      </c>
      <c r="K263" s="228" t="s">
        <v>143</v>
      </c>
      <c r="L263" s="233"/>
      <c r="M263" s="234" t="s">
        <v>1</v>
      </c>
      <c r="N263" s="235" t="s">
        <v>41</v>
      </c>
      <c r="O263" s="65"/>
      <c r="P263" s="200">
        <f>O263*H263</f>
        <v>0</v>
      </c>
      <c r="Q263" s="200">
        <v>3.8899999999999997E-2</v>
      </c>
      <c r="R263" s="200">
        <f>Q263*H263</f>
        <v>3.8899999999999997E-2</v>
      </c>
      <c r="S263" s="200">
        <v>0</v>
      </c>
      <c r="T263" s="201">
        <f>S263*H263</f>
        <v>0</v>
      </c>
      <c r="AR263" s="202" t="s">
        <v>148</v>
      </c>
      <c r="AT263" s="202" t="s">
        <v>157</v>
      </c>
      <c r="AU263" s="202" t="s">
        <v>144</v>
      </c>
      <c r="AY263" s="16" t="s">
        <v>136</v>
      </c>
      <c r="BE263" s="203">
        <f>IF(N263="základní",J263,0)</f>
        <v>0</v>
      </c>
      <c r="BF263" s="203">
        <f>IF(N263="snížená",J263,0)</f>
        <v>0</v>
      </c>
      <c r="BG263" s="203">
        <f>IF(N263="zákl. přenesená",J263,0)</f>
        <v>0</v>
      </c>
      <c r="BH263" s="203">
        <f>IF(N263="sníž. přenesená",J263,0)</f>
        <v>0</v>
      </c>
      <c r="BI263" s="203">
        <f>IF(N263="nulová",J263,0)</f>
        <v>0</v>
      </c>
      <c r="BJ263" s="16" t="s">
        <v>144</v>
      </c>
      <c r="BK263" s="203">
        <f>ROUND(I263*H263,2)</f>
        <v>0</v>
      </c>
      <c r="BL263" s="16" t="s">
        <v>137</v>
      </c>
      <c r="BM263" s="202" t="s">
        <v>1010</v>
      </c>
    </row>
    <row r="264" spans="2:65" s="1" customFormat="1" ht="24" customHeight="1">
      <c r="B264" s="33"/>
      <c r="C264" s="191" t="s">
        <v>377</v>
      </c>
      <c r="D264" s="191" t="s">
        <v>139</v>
      </c>
      <c r="E264" s="192" t="s">
        <v>1011</v>
      </c>
      <c r="F264" s="193" t="s">
        <v>1012</v>
      </c>
      <c r="G264" s="194" t="s">
        <v>142</v>
      </c>
      <c r="H264" s="195">
        <v>1</v>
      </c>
      <c r="I264" s="196"/>
      <c r="J264" s="197">
        <f>ROUND(I264*H264,2)</f>
        <v>0</v>
      </c>
      <c r="K264" s="193" t="s">
        <v>143</v>
      </c>
      <c r="L264" s="37"/>
      <c r="M264" s="198" t="s">
        <v>1</v>
      </c>
      <c r="N264" s="199" t="s">
        <v>41</v>
      </c>
      <c r="O264" s="65"/>
      <c r="P264" s="200">
        <f>O264*H264</f>
        <v>0</v>
      </c>
      <c r="Q264" s="200">
        <v>2.4000000000000001E-4</v>
      </c>
      <c r="R264" s="200">
        <f>Q264*H264</f>
        <v>2.4000000000000001E-4</v>
      </c>
      <c r="S264" s="200">
        <v>0</v>
      </c>
      <c r="T264" s="201">
        <f>S264*H264</f>
        <v>0</v>
      </c>
      <c r="AR264" s="202" t="s">
        <v>225</v>
      </c>
      <c r="AT264" s="202" t="s">
        <v>139</v>
      </c>
      <c r="AU264" s="202" t="s">
        <v>144</v>
      </c>
      <c r="AY264" s="16" t="s">
        <v>136</v>
      </c>
      <c r="BE264" s="203">
        <f>IF(N264="základní",J264,0)</f>
        <v>0</v>
      </c>
      <c r="BF264" s="203">
        <f>IF(N264="snížená",J264,0)</f>
        <v>0</v>
      </c>
      <c r="BG264" s="203">
        <f>IF(N264="zákl. přenesená",J264,0)</f>
        <v>0</v>
      </c>
      <c r="BH264" s="203">
        <f>IF(N264="sníž. přenesená",J264,0)</f>
        <v>0</v>
      </c>
      <c r="BI264" s="203">
        <f>IF(N264="nulová",J264,0)</f>
        <v>0</v>
      </c>
      <c r="BJ264" s="16" t="s">
        <v>144</v>
      </c>
      <c r="BK264" s="203">
        <f>ROUND(I264*H264,2)</f>
        <v>0</v>
      </c>
      <c r="BL264" s="16" t="s">
        <v>225</v>
      </c>
      <c r="BM264" s="202" t="s">
        <v>1013</v>
      </c>
    </row>
    <row r="265" spans="2:65" s="12" customFormat="1" ht="22.5">
      <c r="B265" s="204"/>
      <c r="C265" s="205"/>
      <c r="D265" s="206" t="s">
        <v>146</v>
      </c>
      <c r="E265" s="207" t="s">
        <v>1</v>
      </c>
      <c r="F265" s="208" t="s">
        <v>1014</v>
      </c>
      <c r="G265" s="205"/>
      <c r="H265" s="207" t="s">
        <v>1</v>
      </c>
      <c r="I265" s="209"/>
      <c r="J265" s="205"/>
      <c r="K265" s="205"/>
      <c r="L265" s="210"/>
      <c r="M265" s="211"/>
      <c r="N265" s="212"/>
      <c r="O265" s="212"/>
      <c r="P265" s="212"/>
      <c r="Q265" s="212"/>
      <c r="R265" s="212"/>
      <c r="S265" s="212"/>
      <c r="T265" s="213"/>
      <c r="AT265" s="214" t="s">
        <v>146</v>
      </c>
      <c r="AU265" s="214" t="s">
        <v>144</v>
      </c>
      <c r="AV265" s="12" t="s">
        <v>83</v>
      </c>
      <c r="AW265" s="12" t="s">
        <v>31</v>
      </c>
      <c r="AX265" s="12" t="s">
        <v>75</v>
      </c>
      <c r="AY265" s="214" t="s">
        <v>136</v>
      </c>
    </row>
    <row r="266" spans="2:65" s="13" customFormat="1" ht="11.25">
      <c r="B266" s="215"/>
      <c r="C266" s="216"/>
      <c r="D266" s="206" t="s">
        <v>146</v>
      </c>
      <c r="E266" s="217" t="s">
        <v>1</v>
      </c>
      <c r="F266" s="218" t="s">
        <v>83</v>
      </c>
      <c r="G266" s="216"/>
      <c r="H266" s="219">
        <v>1</v>
      </c>
      <c r="I266" s="220"/>
      <c r="J266" s="216"/>
      <c r="K266" s="216"/>
      <c r="L266" s="221"/>
      <c r="M266" s="222"/>
      <c r="N266" s="223"/>
      <c r="O266" s="223"/>
      <c r="P266" s="223"/>
      <c r="Q266" s="223"/>
      <c r="R266" s="223"/>
      <c r="S266" s="223"/>
      <c r="T266" s="224"/>
      <c r="AT266" s="225" t="s">
        <v>146</v>
      </c>
      <c r="AU266" s="225" t="s">
        <v>144</v>
      </c>
      <c r="AV266" s="13" t="s">
        <v>144</v>
      </c>
      <c r="AW266" s="13" t="s">
        <v>31</v>
      </c>
      <c r="AX266" s="13" t="s">
        <v>83</v>
      </c>
      <c r="AY266" s="225" t="s">
        <v>136</v>
      </c>
    </row>
    <row r="267" spans="2:65" s="1" customFormat="1" ht="16.5" customHeight="1">
      <c r="B267" s="33"/>
      <c r="C267" s="226" t="s">
        <v>383</v>
      </c>
      <c r="D267" s="226" t="s">
        <v>157</v>
      </c>
      <c r="E267" s="227" t="s">
        <v>1015</v>
      </c>
      <c r="F267" s="228" t="s">
        <v>1016</v>
      </c>
      <c r="G267" s="229" t="s">
        <v>142</v>
      </c>
      <c r="H267" s="230">
        <v>1</v>
      </c>
      <c r="I267" s="231"/>
      <c r="J267" s="232">
        <f>ROUND(I267*H267,2)</f>
        <v>0</v>
      </c>
      <c r="K267" s="228" t="s">
        <v>143</v>
      </c>
      <c r="L267" s="233"/>
      <c r="M267" s="234" t="s">
        <v>1</v>
      </c>
      <c r="N267" s="235" t="s">
        <v>41</v>
      </c>
      <c r="O267" s="65"/>
      <c r="P267" s="200">
        <f>O267*H267</f>
        <v>0</v>
      </c>
      <c r="Q267" s="200">
        <v>0.08</v>
      </c>
      <c r="R267" s="200">
        <f>Q267*H267</f>
        <v>0.08</v>
      </c>
      <c r="S267" s="200">
        <v>0</v>
      </c>
      <c r="T267" s="201">
        <f>S267*H267</f>
        <v>0</v>
      </c>
      <c r="AR267" s="202" t="s">
        <v>313</v>
      </c>
      <c r="AT267" s="202" t="s">
        <v>157</v>
      </c>
      <c r="AU267" s="202" t="s">
        <v>144</v>
      </c>
      <c r="AY267" s="16" t="s">
        <v>136</v>
      </c>
      <c r="BE267" s="203">
        <f>IF(N267="základní",J267,0)</f>
        <v>0</v>
      </c>
      <c r="BF267" s="203">
        <f>IF(N267="snížená",J267,0)</f>
        <v>0</v>
      </c>
      <c r="BG267" s="203">
        <f>IF(N267="zákl. přenesená",J267,0)</f>
        <v>0</v>
      </c>
      <c r="BH267" s="203">
        <f>IF(N267="sníž. přenesená",J267,0)</f>
        <v>0</v>
      </c>
      <c r="BI267" s="203">
        <f>IF(N267="nulová",J267,0)</f>
        <v>0</v>
      </c>
      <c r="BJ267" s="16" t="s">
        <v>144</v>
      </c>
      <c r="BK267" s="203">
        <f>ROUND(I267*H267,2)</f>
        <v>0</v>
      </c>
      <c r="BL267" s="16" t="s">
        <v>225</v>
      </c>
      <c r="BM267" s="202" t="s">
        <v>1017</v>
      </c>
    </row>
    <row r="268" spans="2:65" s="1" customFormat="1" ht="24" customHeight="1">
      <c r="B268" s="33"/>
      <c r="C268" s="191" t="s">
        <v>388</v>
      </c>
      <c r="D268" s="191" t="s">
        <v>139</v>
      </c>
      <c r="E268" s="192" t="s">
        <v>1018</v>
      </c>
      <c r="F268" s="193" t="s">
        <v>1019</v>
      </c>
      <c r="G268" s="194" t="s">
        <v>142</v>
      </c>
      <c r="H268" s="195">
        <v>2</v>
      </c>
      <c r="I268" s="196"/>
      <c r="J268" s="197">
        <f>ROUND(I268*H268,2)</f>
        <v>0</v>
      </c>
      <c r="K268" s="193" t="s">
        <v>143</v>
      </c>
      <c r="L268" s="37"/>
      <c r="M268" s="198" t="s">
        <v>1</v>
      </c>
      <c r="N268" s="199" t="s">
        <v>41</v>
      </c>
      <c r="O268" s="65"/>
      <c r="P268" s="200">
        <f>O268*H268</f>
        <v>0</v>
      </c>
      <c r="Q268" s="200">
        <v>0</v>
      </c>
      <c r="R268" s="200">
        <f>Q268*H268</f>
        <v>0</v>
      </c>
      <c r="S268" s="200">
        <v>0</v>
      </c>
      <c r="T268" s="201">
        <f>S268*H268</f>
        <v>0</v>
      </c>
      <c r="AR268" s="202" t="s">
        <v>225</v>
      </c>
      <c r="AT268" s="202" t="s">
        <v>139</v>
      </c>
      <c r="AU268" s="202" t="s">
        <v>144</v>
      </c>
      <c r="AY268" s="16" t="s">
        <v>136</v>
      </c>
      <c r="BE268" s="203">
        <f>IF(N268="základní",J268,0)</f>
        <v>0</v>
      </c>
      <c r="BF268" s="203">
        <f>IF(N268="snížená",J268,0)</f>
        <v>0</v>
      </c>
      <c r="BG268" s="203">
        <f>IF(N268="zákl. přenesená",J268,0)</f>
        <v>0</v>
      </c>
      <c r="BH268" s="203">
        <f>IF(N268="sníž. přenesená",J268,0)</f>
        <v>0</v>
      </c>
      <c r="BI268" s="203">
        <f>IF(N268="nulová",J268,0)</f>
        <v>0</v>
      </c>
      <c r="BJ268" s="16" t="s">
        <v>144</v>
      </c>
      <c r="BK268" s="203">
        <f>ROUND(I268*H268,2)</f>
        <v>0</v>
      </c>
      <c r="BL268" s="16" t="s">
        <v>225</v>
      </c>
      <c r="BM268" s="202" t="s">
        <v>1020</v>
      </c>
    </row>
    <row r="269" spans="2:65" s="12" customFormat="1" ht="11.25">
      <c r="B269" s="204"/>
      <c r="C269" s="205"/>
      <c r="D269" s="206" t="s">
        <v>146</v>
      </c>
      <c r="E269" s="207" t="s">
        <v>1</v>
      </c>
      <c r="F269" s="208" t="s">
        <v>368</v>
      </c>
      <c r="G269" s="205"/>
      <c r="H269" s="207" t="s">
        <v>1</v>
      </c>
      <c r="I269" s="209"/>
      <c r="J269" s="205"/>
      <c r="K269" s="205"/>
      <c r="L269" s="210"/>
      <c r="M269" s="211"/>
      <c r="N269" s="212"/>
      <c r="O269" s="212"/>
      <c r="P269" s="212"/>
      <c r="Q269" s="212"/>
      <c r="R269" s="212"/>
      <c r="S269" s="212"/>
      <c r="T269" s="213"/>
      <c r="AT269" s="214" t="s">
        <v>146</v>
      </c>
      <c r="AU269" s="214" t="s">
        <v>144</v>
      </c>
      <c r="AV269" s="12" t="s">
        <v>83</v>
      </c>
      <c r="AW269" s="12" t="s">
        <v>31</v>
      </c>
      <c r="AX269" s="12" t="s">
        <v>75</v>
      </c>
      <c r="AY269" s="214" t="s">
        <v>136</v>
      </c>
    </row>
    <row r="270" spans="2:65" s="13" customFormat="1" ht="11.25">
      <c r="B270" s="215"/>
      <c r="C270" s="216"/>
      <c r="D270" s="206" t="s">
        <v>146</v>
      </c>
      <c r="E270" s="217" t="s">
        <v>1</v>
      </c>
      <c r="F270" s="218" t="s">
        <v>144</v>
      </c>
      <c r="G270" s="216"/>
      <c r="H270" s="219">
        <v>2</v>
      </c>
      <c r="I270" s="220"/>
      <c r="J270" s="216"/>
      <c r="K270" s="216"/>
      <c r="L270" s="221"/>
      <c r="M270" s="222"/>
      <c r="N270" s="223"/>
      <c r="O270" s="223"/>
      <c r="P270" s="223"/>
      <c r="Q270" s="223"/>
      <c r="R270" s="223"/>
      <c r="S270" s="223"/>
      <c r="T270" s="224"/>
      <c r="AT270" s="225" t="s">
        <v>146</v>
      </c>
      <c r="AU270" s="225" t="s">
        <v>144</v>
      </c>
      <c r="AV270" s="13" t="s">
        <v>144</v>
      </c>
      <c r="AW270" s="13" t="s">
        <v>31</v>
      </c>
      <c r="AX270" s="13" t="s">
        <v>83</v>
      </c>
      <c r="AY270" s="225" t="s">
        <v>136</v>
      </c>
    </row>
    <row r="271" spans="2:65" s="1" customFormat="1" ht="16.5" customHeight="1">
      <c r="B271" s="33"/>
      <c r="C271" s="226" t="s">
        <v>395</v>
      </c>
      <c r="D271" s="226" t="s">
        <v>157</v>
      </c>
      <c r="E271" s="227" t="s">
        <v>1021</v>
      </c>
      <c r="F271" s="228" t="s">
        <v>1022</v>
      </c>
      <c r="G271" s="229" t="s">
        <v>142</v>
      </c>
      <c r="H271" s="230">
        <v>2</v>
      </c>
      <c r="I271" s="231"/>
      <c r="J271" s="232">
        <f>ROUND(I271*H271,2)</f>
        <v>0</v>
      </c>
      <c r="K271" s="228" t="s">
        <v>1</v>
      </c>
      <c r="L271" s="233"/>
      <c r="M271" s="234" t="s">
        <v>1</v>
      </c>
      <c r="N271" s="235" t="s">
        <v>41</v>
      </c>
      <c r="O271" s="65"/>
      <c r="P271" s="200">
        <f>O271*H271</f>
        <v>0</v>
      </c>
      <c r="Q271" s="200">
        <v>1.8499999999999999E-2</v>
      </c>
      <c r="R271" s="200">
        <f>Q271*H271</f>
        <v>3.6999999999999998E-2</v>
      </c>
      <c r="S271" s="200">
        <v>0</v>
      </c>
      <c r="T271" s="201">
        <f>S271*H271</f>
        <v>0</v>
      </c>
      <c r="AR271" s="202" t="s">
        <v>313</v>
      </c>
      <c r="AT271" s="202" t="s">
        <v>157</v>
      </c>
      <c r="AU271" s="202" t="s">
        <v>144</v>
      </c>
      <c r="AY271" s="16" t="s">
        <v>136</v>
      </c>
      <c r="BE271" s="203">
        <f>IF(N271="základní",J271,0)</f>
        <v>0</v>
      </c>
      <c r="BF271" s="203">
        <f>IF(N271="snížená",J271,0)</f>
        <v>0</v>
      </c>
      <c r="BG271" s="203">
        <f>IF(N271="zákl. přenesená",J271,0)</f>
        <v>0</v>
      </c>
      <c r="BH271" s="203">
        <f>IF(N271="sníž. přenesená",J271,0)</f>
        <v>0</v>
      </c>
      <c r="BI271" s="203">
        <f>IF(N271="nulová",J271,0)</f>
        <v>0</v>
      </c>
      <c r="BJ271" s="16" t="s">
        <v>144</v>
      </c>
      <c r="BK271" s="203">
        <f>ROUND(I271*H271,2)</f>
        <v>0</v>
      </c>
      <c r="BL271" s="16" t="s">
        <v>225</v>
      </c>
      <c r="BM271" s="202" t="s">
        <v>1023</v>
      </c>
    </row>
    <row r="272" spans="2:65" s="1" customFormat="1" ht="24" customHeight="1">
      <c r="B272" s="33"/>
      <c r="C272" s="191" t="s">
        <v>400</v>
      </c>
      <c r="D272" s="191" t="s">
        <v>139</v>
      </c>
      <c r="E272" s="192" t="s">
        <v>1024</v>
      </c>
      <c r="F272" s="193" t="s">
        <v>1025</v>
      </c>
      <c r="G272" s="194" t="s">
        <v>142</v>
      </c>
      <c r="H272" s="195">
        <v>2</v>
      </c>
      <c r="I272" s="196"/>
      <c r="J272" s="197">
        <f>ROUND(I272*H272,2)</f>
        <v>0</v>
      </c>
      <c r="K272" s="193" t="s">
        <v>143</v>
      </c>
      <c r="L272" s="37"/>
      <c r="M272" s="198" t="s">
        <v>1</v>
      </c>
      <c r="N272" s="199" t="s">
        <v>41</v>
      </c>
      <c r="O272" s="65"/>
      <c r="P272" s="200">
        <f>O272*H272</f>
        <v>0</v>
      </c>
      <c r="Q272" s="200">
        <v>0</v>
      </c>
      <c r="R272" s="200">
        <f>Q272*H272</f>
        <v>0</v>
      </c>
      <c r="S272" s="200">
        <v>0</v>
      </c>
      <c r="T272" s="201">
        <f>S272*H272</f>
        <v>0</v>
      </c>
      <c r="AR272" s="202" t="s">
        <v>225</v>
      </c>
      <c r="AT272" s="202" t="s">
        <v>139</v>
      </c>
      <c r="AU272" s="202" t="s">
        <v>144</v>
      </c>
      <c r="AY272" s="16" t="s">
        <v>136</v>
      </c>
      <c r="BE272" s="203">
        <f>IF(N272="základní",J272,0)</f>
        <v>0</v>
      </c>
      <c r="BF272" s="203">
        <f>IF(N272="snížená",J272,0)</f>
        <v>0</v>
      </c>
      <c r="BG272" s="203">
        <f>IF(N272="zákl. přenesená",J272,0)</f>
        <v>0</v>
      </c>
      <c r="BH272" s="203">
        <f>IF(N272="sníž. přenesená",J272,0)</f>
        <v>0</v>
      </c>
      <c r="BI272" s="203">
        <f>IF(N272="nulová",J272,0)</f>
        <v>0</v>
      </c>
      <c r="BJ272" s="16" t="s">
        <v>144</v>
      </c>
      <c r="BK272" s="203">
        <f>ROUND(I272*H272,2)</f>
        <v>0</v>
      </c>
      <c r="BL272" s="16" t="s">
        <v>225</v>
      </c>
      <c r="BM272" s="202" t="s">
        <v>1026</v>
      </c>
    </row>
    <row r="273" spans="2:65" s="12" customFormat="1" ht="11.25">
      <c r="B273" s="204"/>
      <c r="C273" s="205"/>
      <c r="D273" s="206" t="s">
        <v>146</v>
      </c>
      <c r="E273" s="207" t="s">
        <v>1</v>
      </c>
      <c r="F273" s="208" t="s">
        <v>898</v>
      </c>
      <c r="G273" s="205"/>
      <c r="H273" s="207" t="s">
        <v>1</v>
      </c>
      <c r="I273" s="209"/>
      <c r="J273" s="205"/>
      <c r="K273" s="205"/>
      <c r="L273" s="210"/>
      <c r="M273" s="211"/>
      <c r="N273" s="212"/>
      <c r="O273" s="212"/>
      <c r="P273" s="212"/>
      <c r="Q273" s="212"/>
      <c r="R273" s="212"/>
      <c r="S273" s="212"/>
      <c r="T273" s="213"/>
      <c r="AT273" s="214" t="s">
        <v>146</v>
      </c>
      <c r="AU273" s="214" t="s">
        <v>144</v>
      </c>
      <c r="AV273" s="12" t="s">
        <v>83</v>
      </c>
      <c r="AW273" s="12" t="s">
        <v>31</v>
      </c>
      <c r="AX273" s="12" t="s">
        <v>75</v>
      </c>
      <c r="AY273" s="214" t="s">
        <v>136</v>
      </c>
    </row>
    <row r="274" spans="2:65" s="13" customFormat="1" ht="11.25">
      <c r="B274" s="215"/>
      <c r="C274" s="216"/>
      <c r="D274" s="206" t="s">
        <v>146</v>
      </c>
      <c r="E274" s="217" t="s">
        <v>1</v>
      </c>
      <c r="F274" s="218" t="s">
        <v>144</v>
      </c>
      <c r="G274" s="216"/>
      <c r="H274" s="219">
        <v>2</v>
      </c>
      <c r="I274" s="220"/>
      <c r="J274" s="216"/>
      <c r="K274" s="216"/>
      <c r="L274" s="221"/>
      <c r="M274" s="222"/>
      <c r="N274" s="223"/>
      <c r="O274" s="223"/>
      <c r="P274" s="223"/>
      <c r="Q274" s="223"/>
      <c r="R274" s="223"/>
      <c r="S274" s="223"/>
      <c r="T274" s="224"/>
      <c r="AT274" s="225" t="s">
        <v>146</v>
      </c>
      <c r="AU274" s="225" t="s">
        <v>144</v>
      </c>
      <c r="AV274" s="13" t="s">
        <v>144</v>
      </c>
      <c r="AW274" s="13" t="s">
        <v>31</v>
      </c>
      <c r="AX274" s="13" t="s">
        <v>83</v>
      </c>
      <c r="AY274" s="225" t="s">
        <v>136</v>
      </c>
    </row>
    <row r="275" spans="2:65" s="1" customFormat="1" ht="24" customHeight="1">
      <c r="B275" s="33"/>
      <c r="C275" s="226" t="s">
        <v>404</v>
      </c>
      <c r="D275" s="226" t="s">
        <v>157</v>
      </c>
      <c r="E275" s="227" t="s">
        <v>1027</v>
      </c>
      <c r="F275" s="228" t="s">
        <v>1028</v>
      </c>
      <c r="G275" s="229" t="s">
        <v>142</v>
      </c>
      <c r="H275" s="230">
        <v>2</v>
      </c>
      <c r="I275" s="231"/>
      <c r="J275" s="232">
        <f>ROUND(I275*H275,2)</f>
        <v>0</v>
      </c>
      <c r="K275" s="228" t="s">
        <v>1</v>
      </c>
      <c r="L275" s="233"/>
      <c r="M275" s="234" t="s">
        <v>1</v>
      </c>
      <c r="N275" s="235" t="s">
        <v>41</v>
      </c>
      <c r="O275" s="65"/>
      <c r="P275" s="200">
        <f>O275*H275</f>
        <v>0</v>
      </c>
      <c r="Q275" s="200">
        <v>1.6E-2</v>
      </c>
      <c r="R275" s="200">
        <f>Q275*H275</f>
        <v>3.2000000000000001E-2</v>
      </c>
      <c r="S275" s="200">
        <v>0</v>
      </c>
      <c r="T275" s="201">
        <f>S275*H275</f>
        <v>0</v>
      </c>
      <c r="AR275" s="202" t="s">
        <v>313</v>
      </c>
      <c r="AT275" s="202" t="s">
        <v>157</v>
      </c>
      <c r="AU275" s="202" t="s">
        <v>144</v>
      </c>
      <c r="AY275" s="16" t="s">
        <v>136</v>
      </c>
      <c r="BE275" s="203">
        <f>IF(N275="základní",J275,0)</f>
        <v>0</v>
      </c>
      <c r="BF275" s="203">
        <f>IF(N275="snížená",J275,0)</f>
        <v>0</v>
      </c>
      <c r="BG275" s="203">
        <f>IF(N275="zákl. přenesená",J275,0)</f>
        <v>0</v>
      </c>
      <c r="BH275" s="203">
        <f>IF(N275="sníž. přenesená",J275,0)</f>
        <v>0</v>
      </c>
      <c r="BI275" s="203">
        <f>IF(N275="nulová",J275,0)</f>
        <v>0</v>
      </c>
      <c r="BJ275" s="16" t="s">
        <v>144</v>
      </c>
      <c r="BK275" s="203">
        <f>ROUND(I275*H275,2)</f>
        <v>0</v>
      </c>
      <c r="BL275" s="16" t="s">
        <v>225</v>
      </c>
      <c r="BM275" s="202" t="s">
        <v>1029</v>
      </c>
    </row>
    <row r="276" spans="2:65" s="1" customFormat="1" ht="24" customHeight="1">
      <c r="B276" s="33"/>
      <c r="C276" s="191" t="s">
        <v>409</v>
      </c>
      <c r="D276" s="191" t="s">
        <v>139</v>
      </c>
      <c r="E276" s="192" t="s">
        <v>1030</v>
      </c>
      <c r="F276" s="193" t="s">
        <v>1031</v>
      </c>
      <c r="G276" s="194" t="s">
        <v>142</v>
      </c>
      <c r="H276" s="195">
        <v>26</v>
      </c>
      <c r="I276" s="196"/>
      <c r="J276" s="197">
        <f>ROUND(I276*H276,2)</f>
        <v>0</v>
      </c>
      <c r="K276" s="193" t="s">
        <v>143</v>
      </c>
      <c r="L276" s="37"/>
      <c r="M276" s="198" t="s">
        <v>1</v>
      </c>
      <c r="N276" s="199" t="s">
        <v>41</v>
      </c>
      <c r="O276" s="65"/>
      <c r="P276" s="200">
        <f>O276*H276</f>
        <v>0</v>
      </c>
      <c r="Q276" s="200">
        <v>0</v>
      </c>
      <c r="R276" s="200">
        <f>Q276*H276</f>
        <v>0</v>
      </c>
      <c r="S276" s="200">
        <v>0</v>
      </c>
      <c r="T276" s="201">
        <f>S276*H276</f>
        <v>0</v>
      </c>
      <c r="AR276" s="202" t="s">
        <v>225</v>
      </c>
      <c r="AT276" s="202" t="s">
        <v>139</v>
      </c>
      <c r="AU276" s="202" t="s">
        <v>144</v>
      </c>
      <c r="AY276" s="16" t="s">
        <v>136</v>
      </c>
      <c r="BE276" s="203">
        <f>IF(N276="základní",J276,0)</f>
        <v>0</v>
      </c>
      <c r="BF276" s="203">
        <f>IF(N276="snížená",J276,0)</f>
        <v>0</v>
      </c>
      <c r="BG276" s="203">
        <f>IF(N276="zákl. přenesená",J276,0)</f>
        <v>0</v>
      </c>
      <c r="BH276" s="203">
        <f>IF(N276="sníž. přenesená",J276,0)</f>
        <v>0</v>
      </c>
      <c r="BI276" s="203">
        <f>IF(N276="nulová",J276,0)</f>
        <v>0</v>
      </c>
      <c r="BJ276" s="16" t="s">
        <v>144</v>
      </c>
      <c r="BK276" s="203">
        <f>ROUND(I276*H276,2)</f>
        <v>0</v>
      </c>
      <c r="BL276" s="16" t="s">
        <v>225</v>
      </c>
      <c r="BM276" s="202" t="s">
        <v>1032</v>
      </c>
    </row>
    <row r="277" spans="2:65" s="12" customFormat="1" ht="11.25">
      <c r="B277" s="204"/>
      <c r="C277" s="205"/>
      <c r="D277" s="206" t="s">
        <v>146</v>
      </c>
      <c r="E277" s="207" t="s">
        <v>1</v>
      </c>
      <c r="F277" s="208" t="s">
        <v>1033</v>
      </c>
      <c r="G277" s="205"/>
      <c r="H277" s="207" t="s">
        <v>1</v>
      </c>
      <c r="I277" s="209"/>
      <c r="J277" s="205"/>
      <c r="K277" s="205"/>
      <c r="L277" s="210"/>
      <c r="M277" s="211"/>
      <c r="N277" s="212"/>
      <c r="O277" s="212"/>
      <c r="P277" s="212"/>
      <c r="Q277" s="212"/>
      <c r="R277" s="212"/>
      <c r="S277" s="212"/>
      <c r="T277" s="213"/>
      <c r="AT277" s="214" t="s">
        <v>146</v>
      </c>
      <c r="AU277" s="214" t="s">
        <v>144</v>
      </c>
      <c r="AV277" s="12" t="s">
        <v>83</v>
      </c>
      <c r="AW277" s="12" t="s">
        <v>31</v>
      </c>
      <c r="AX277" s="12" t="s">
        <v>75</v>
      </c>
      <c r="AY277" s="214" t="s">
        <v>136</v>
      </c>
    </row>
    <row r="278" spans="2:65" s="13" customFormat="1" ht="11.25">
      <c r="B278" s="215"/>
      <c r="C278" s="216"/>
      <c r="D278" s="206" t="s">
        <v>146</v>
      </c>
      <c r="E278" s="217" t="s">
        <v>1</v>
      </c>
      <c r="F278" s="218" t="s">
        <v>1034</v>
      </c>
      <c r="G278" s="216"/>
      <c r="H278" s="219">
        <v>26</v>
      </c>
      <c r="I278" s="220"/>
      <c r="J278" s="216"/>
      <c r="K278" s="216"/>
      <c r="L278" s="221"/>
      <c r="M278" s="222"/>
      <c r="N278" s="223"/>
      <c r="O278" s="223"/>
      <c r="P278" s="223"/>
      <c r="Q278" s="223"/>
      <c r="R278" s="223"/>
      <c r="S278" s="223"/>
      <c r="T278" s="224"/>
      <c r="AT278" s="225" t="s">
        <v>146</v>
      </c>
      <c r="AU278" s="225" t="s">
        <v>144</v>
      </c>
      <c r="AV278" s="13" t="s">
        <v>144</v>
      </c>
      <c r="AW278" s="13" t="s">
        <v>31</v>
      </c>
      <c r="AX278" s="13" t="s">
        <v>83</v>
      </c>
      <c r="AY278" s="225" t="s">
        <v>136</v>
      </c>
    </row>
    <row r="279" spans="2:65" s="1" customFormat="1" ht="24" customHeight="1">
      <c r="B279" s="33"/>
      <c r="C279" s="191" t="s">
        <v>415</v>
      </c>
      <c r="D279" s="191" t="s">
        <v>139</v>
      </c>
      <c r="E279" s="192" t="s">
        <v>1035</v>
      </c>
      <c r="F279" s="193" t="s">
        <v>1036</v>
      </c>
      <c r="G279" s="194" t="s">
        <v>142</v>
      </c>
      <c r="H279" s="195">
        <v>1</v>
      </c>
      <c r="I279" s="196"/>
      <c r="J279" s="197">
        <f>ROUND(I279*H279,2)</f>
        <v>0</v>
      </c>
      <c r="K279" s="193" t="s">
        <v>143</v>
      </c>
      <c r="L279" s="37"/>
      <c r="M279" s="198" t="s">
        <v>1</v>
      </c>
      <c r="N279" s="199" t="s">
        <v>41</v>
      </c>
      <c r="O279" s="65"/>
      <c r="P279" s="200">
        <f>O279*H279</f>
        <v>0</v>
      </c>
      <c r="Q279" s="200">
        <v>0</v>
      </c>
      <c r="R279" s="200">
        <f>Q279*H279</f>
        <v>0</v>
      </c>
      <c r="S279" s="200">
        <v>0</v>
      </c>
      <c r="T279" s="201">
        <f>S279*H279</f>
        <v>0</v>
      </c>
      <c r="AR279" s="202" t="s">
        <v>225</v>
      </c>
      <c r="AT279" s="202" t="s">
        <v>139</v>
      </c>
      <c r="AU279" s="202" t="s">
        <v>144</v>
      </c>
      <c r="AY279" s="16" t="s">
        <v>136</v>
      </c>
      <c r="BE279" s="203">
        <f>IF(N279="základní",J279,0)</f>
        <v>0</v>
      </c>
      <c r="BF279" s="203">
        <f>IF(N279="snížená",J279,0)</f>
        <v>0</v>
      </c>
      <c r="BG279" s="203">
        <f>IF(N279="zákl. přenesená",J279,0)</f>
        <v>0</v>
      </c>
      <c r="BH279" s="203">
        <f>IF(N279="sníž. přenesená",J279,0)</f>
        <v>0</v>
      </c>
      <c r="BI279" s="203">
        <f>IF(N279="nulová",J279,0)</f>
        <v>0</v>
      </c>
      <c r="BJ279" s="16" t="s">
        <v>144</v>
      </c>
      <c r="BK279" s="203">
        <f>ROUND(I279*H279,2)</f>
        <v>0</v>
      </c>
      <c r="BL279" s="16" t="s">
        <v>225</v>
      </c>
      <c r="BM279" s="202" t="s">
        <v>1037</v>
      </c>
    </row>
    <row r="280" spans="2:65" s="12" customFormat="1" ht="22.5">
      <c r="B280" s="204"/>
      <c r="C280" s="205"/>
      <c r="D280" s="206" t="s">
        <v>146</v>
      </c>
      <c r="E280" s="207" t="s">
        <v>1</v>
      </c>
      <c r="F280" s="208" t="s">
        <v>1038</v>
      </c>
      <c r="G280" s="205"/>
      <c r="H280" s="207" t="s">
        <v>1</v>
      </c>
      <c r="I280" s="209"/>
      <c r="J280" s="205"/>
      <c r="K280" s="205"/>
      <c r="L280" s="210"/>
      <c r="M280" s="211"/>
      <c r="N280" s="212"/>
      <c r="O280" s="212"/>
      <c r="P280" s="212"/>
      <c r="Q280" s="212"/>
      <c r="R280" s="212"/>
      <c r="S280" s="212"/>
      <c r="T280" s="213"/>
      <c r="AT280" s="214" t="s">
        <v>146</v>
      </c>
      <c r="AU280" s="214" t="s">
        <v>144</v>
      </c>
      <c r="AV280" s="12" t="s">
        <v>83</v>
      </c>
      <c r="AW280" s="12" t="s">
        <v>31</v>
      </c>
      <c r="AX280" s="12" t="s">
        <v>75</v>
      </c>
      <c r="AY280" s="214" t="s">
        <v>136</v>
      </c>
    </row>
    <row r="281" spans="2:65" s="13" customFormat="1" ht="11.25">
      <c r="B281" s="215"/>
      <c r="C281" s="216"/>
      <c r="D281" s="206" t="s">
        <v>146</v>
      </c>
      <c r="E281" s="217" t="s">
        <v>1</v>
      </c>
      <c r="F281" s="218" t="s">
        <v>83</v>
      </c>
      <c r="G281" s="216"/>
      <c r="H281" s="219">
        <v>1</v>
      </c>
      <c r="I281" s="220"/>
      <c r="J281" s="216"/>
      <c r="K281" s="216"/>
      <c r="L281" s="221"/>
      <c r="M281" s="222"/>
      <c r="N281" s="223"/>
      <c r="O281" s="223"/>
      <c r="P281" s="223"/>
      <c r="Q281" s="223"/>
      <c r="R281" s="223"/>
      <c r="S281" s="223"/>
      <c r="T281" s="224"/>
      <c r="AT281" s="225" t="s">
        <v>146</v>
      </c>
      <c r="AU281" s="225" t="s">
        <v>144</v>
      </c>
      <c r="AV281" s="13" t="s">
        <v>144</v>
      </c>
      <c r="AW281" s="13" t="s">
        <v>31</v>
      </c>
      <c r="AX281" s="13" t="s">
        <v>83</v>
      </c>
      <c r="AY281" s="225" t="s">
        <v>136</v>
      </c>
    </row>
    <row r="282" spans="2:65" s="1" customFormat="1" ht="16.5" customHeight="1">
      <c r="B282" s="33"/>
      <c r="C282" s="226" t="s">
        <v>423</v>
      </c>
      <c r="D282" s="226" t="s">
        <v>157</v>
      </c>
      <c r="E282" s="227" t="s">
        <v>673</v>
      </c>
      <c r="F282" s="228" t="s">
        <v>674</v>
      </c>
      <c r="G282" s="229" t="s">
        <v>177</v>
      </c>
      <c r="H282" s="230">
        <v>1.6</v>
      </c>
      <c r="I282" s="231"/>
      <c r="J282" s="232">
        <f>ROUND(I282*H282,2)</f>
        <v>0</v>
      </c>
      <c r="K282" s="228" t="s">
        <v>143</v>
      </c>
      <c r="L282" s="233"/>
      <c r="M282" s="234" t="s">
        <v>1</v>
      </c>
      <c r="N282" s="235" t="s">
        <v>41</v>
      </c>
      <c r="O282" s="65"/>
      <c r="P282" s="200">
        <f>O282*H282</f>
        <v>0</v>
      </c>
      <c r="Q282" s="200">
        <v>1.8E-3</v>
      </c>
      <c r="R282" s="200">
        <f>Q282*H282</f>
        <v>2.8800000000000002E-3</v>
      </c>
      <c r="S282" s="200">
        <v>0</v>
      </c>
      <c r="T282" s="201">
        <f>S282*H282</f>
        <v>0</v>
      </c>
      <c r="AR282" s="202" t="s">
        <v>313</v>
      </c>
      <c r="AT282" s="202" t="s">
        <v>157</v>
      </c>
      <c r="AU282" s="202" t="s">
        <v>144</v>
      </c>
      <c r="AY282" s="16" t="s">
        <v>136</v>
      </c>
      <c r="BE282" s="203">
        <f>IF(N282="základní",J282,0)</f>
        <v>0</v>
      </c>
      <c r="BF282" s="203">
        <f>IF(N282="snížená",J282,0)</f>
        <v>0</v>
      </c>
      <c r="BG282" s="203">
        <f>IF(N282="zákl. přenesená",J282,0)</f>
        <v>0</v>
      </c>
      <c r="BH282" s="203">
        <f>IF(N282="sníž. přenesená",J282,0)</f>
        <v>0</v>
      </c>
      <c r="BI282" s="203">
        <f>IF(N282="nulová",J282,0)</f>
        <v>0</v>
      </c>
      <c r="BJ282" s="16" t="s">
        <v>144</v>
      </c>
      <c r="BK282" s="203">
        <f>ROUND(I282*H282,2)</f>
        <v>0</v>
      </c>
      <c r="BL282" s="16" t="s">
        <v>225</v>
      </c>
      <c r="BM282" s="202" t="s">
        <v>1039</v>
      </c>
    </row>
    <row r="283" spans="2:65" s="1" customFormat="1" ht="16.5" customHeight="1">
      <c r="B283" s="33"/>
      <c r="C283" s="226" t="s">
        <v>429</v>
      </c>
      <c r="D283" s="226" t="s">
        <v>157</v>
      </c>
      <c r="E283" s="227" t="s">
        <v>678</v>
      </c>
      <c r="F283" s="228" t="s">
        <v>679</v>
      </c>
      <c r="G283" s="229" t="s">
        <v>142</v>
      </c>
      <c r="H283" s="230">
        <v>1</v>
      </c>
      <c r="I283" s="231"/>
      <c r="J283" s="232">
        <f>ROUND(I283*H283,2)</f>
        <v>0</v>
      </c>
      <c r="K283" s="228" t="s">
        <v>143</v>
      </c>
      <c r="L283" s="233"/>
      <c r="M283" s="234" t="s">
        <v>1</v>
      </c>
      <c r="N283" s="235" t="s">
        <v>41</v>
      </c>
      <c r="O283" s="65"/>
      <c r="P283" s="200">
        <f>O283*H283</f>
        <v>0</v>
      </c>
      <c r="Q283" s="200">
        <v>2.0000000000000001E-4</v>
      </c>
      <c r="R283" s="200">
        <f>Q283*H283</f>
        <v>2.0000000000000001E-4</v>
      </c>
      <c r="S283" s="200">
        <v>0</v>
      </c>
      <c r="T283" s="201">
        <f>S283*H283</f>
        <v>0</v>
      </c>
      <c r="AR283" s="202" t="s">
        <v>313</v>
      </c>
      <c r="AT283" s="202" t="s">
        <v>157</v>
      </c>
      <c r="AU283" s="202" t="s">
        <v>144</v>
      </c>
      <c r="AY283" s="16" t="s">
        <v>136</v>
      </c>
      <c r="BE283" s="203">
        <f>IF(N283="základní",J283,0)</f>
        <v>0</v>
      </c>
      <c r="BF283" s="203">
        <f>IF(N283="snížená",J283,0)</f>
        <v>0</v>
      </c>
      <c r="BG283" s="203">
        <f>IF(N283="zákl. přenesená",J283,0)</f>
        <v>0</v>
      </c>
      <c r="BH283" s="203">
        <f>IF(N283="sníž. přenesená",J283,0)</f>
        <v>0</v>
      </c>
      <c r="BI283" s="203">
        <f>IF(N283="nulová",J283,0)</f>
        <v>0</v>
      </c>
      <c r="BJ283" s="16" t="s">
        <v>144</v>
      </c>
      <c r="BK283" s="203">
        <f>ROUND(I283*H283,2)</f>
        <v>0</v>
      </c>
      <c r="BL283" s="16" t="s">
        <v>225</v>
      </c>
      <c r="BM283" s="202" t="s">
        <v>1040</v>
      </c>
    </row>
    <row r="284" spans="2:65" s="1" customFormat="1" ht="24" customHeight="1">
      <c r="B284" s="33"/>
      <c r="C284" s="191" t="s">
        <v>434</v>
      </c>
      <c r="D284" s="191" t="s">
        <v>139</v>
      </c>
      <c r="E284" s="192" t="s">
        <v>682</v>
      </c>
      <c r="F284" s="193" t="s">
        <v>683</v>
      </c>
      <c r="G284" s="194" t="s">
        <v>442</v>
      </c>
      <c r="H284" s="247"/>
      <c r="I284" s="196"/>
      <c r="J284" s="197">
        <f>ROUND(I284*H284,2)</f>
        <v>0</v>
      </c>
      <c r="K284" s="193" t="s">
        <v>143</v>
      </c>
      <c r="L284" s="37"/>
      <c r="M284" s="198" t="s">
        <v>1</v>
      </c>
      <c r="N284" s="199" t="s">
        <v>41</v>
      </c>
      <c r="O284" s="65"/>
      <c r="P284" s="200">
        <f>O284*H284</f>
        <v>0</v>
      </c>
      <c r="Q284" s="200">
        <v>0</v>
      </c>
      <c r="R284" s="200">
        <f>Q284*H284</f>
        <v>0</v>
      </c>
      <c r="S284" s="200">
        <v>0</v>
      </c>
      <c r="T284" s="201">
        <f>S284*H284</f>
        <v>0</v>
      </c>
      <c r="AR284" s="202" t="s">
        <v>225</v>
      </c>
      <c r="AT284" s="202" t="s">
        <v>139</v>
      </c>
      <c r="AU284" s="202" t="s">
        <v>144</v>
      </c>
      <c r="AY284" s="16" t="s">
        <v>136</v>
      </c>
      <c r="BE284" s="203">
        <f>IF(N284="základní",J284,0)</f>
        <v>0</v>
      </c>
      <c r="BF284" s="203">
        <f>IF(N284="snížená",J284,0)</f>
        <v>0</v>
      </c>
      <c r="BG284" s="203">
        <f>IF(N284="zákl. přenesená",J284,0)</f>
        <v>0</v>
      </c>
      <c r="BH284" s="203">
        <f>IF(N284="sníž. přenesená",J284,0)</f>
        <v>0</v>
      </c>
      <c r="BI284" s="203">
        <f>IF(N284="nulová",J284,0)</f>
        <v>0</v>
      </c>
      <c r="BJ284" s="16" t="s">
        <v>144</v>
      </c>
      <c r="BK284" s="203">
        <f>ROUND(I284*H284,2)</f>
        <v>0</v>
      </c>
      <c r="BL284" s="16" t="s">
        <v>225</v>
      </c>
      <c r="BM284" s="202" t="s">
        <v>1041</v>
      </c>
    </row>
    <row r="285" spans="2:65" s="11" customFormat="1" ht="22.9" customHeight="1">
      <c r="B285" s="175"/>
      <c r="C285" s="176"/>
      <c r="D285" s="177" t="s">
        <v>74</v>
      </c>
      <c r="E285" s="189" t="s">
        <v>685</v>
      </c>
      <c r="F285" s="189" t="s">
        <v>686</v>
      </c>
      <c r="G285" s="176"/>
      <c r="H285" s="176"/>
      <c r="I285" s="179"/>
      <c r="J285" s="190">
        <f>BK285</f>
        <v>0</v>
      </c>
      <c r="K285" s="176"/>
      <c r="L285" s="181"/>
      <c r="M285" s="182"/>
      <c r="N285" s="183"/>
      <c r="O285" s="183"/>
      <c r="P285" s="184">
        <f>SUM(P286:P306)</f>
        <v>0</v>
      </c>
      <c r="Q285" s="183"/>
      <c r="R285" s="184">
        <f>SUM(R286:R306)</f>
        <v>23.852562240000001</v>
      </c>
      <c r="S285" s="183"/>
      <c r="T285" s="185">
        <f>SUM(T286:T306)</f>
        <v>0</v>
      </c>
      <c r="AR285" s="186" t="s">
        <v>144</v>
      </c>
      <c r="AT285" s="187" t="s">
        <v>74</v>
      </c>
      <c r="AU285" s="187" t="s">
        <v>83</v>
      </c>
      <c r="AY285" s="186" t="s">
        <v>136</v>
      </c>
      <c r="BK285" s="188">
        <f>SUM(BK286:BK306)</f>
        <v>0</v>
      </c>
    </row>
    <row r="286" spans="2:65" s="1" customFormat="1" ht="24" customHeight="1">
      <c r="B286" s="33"/>
      <c r="C286" s="191" t="s">
        <v>439</v>
      </c>
      <c r="D286" s="191" t="s">
        <v>139</v>
      </c>
      <c r="E286" s="192" t="s">
        <v>1042</v>
      </c>
      <c r="F286" s="193" t="s">
        <v>1043</v>
      </c>
      <c r="G286" s="194" t="s">
        <v>1044</v>
      </c>
      <c r="H286" s="195">
        <v>2205.5039999999999</v>
      </c>
      <c r="I286" s="196"/>
      <c r="J286" s="197">
        <f>ROUND(I286*H286,2)</f>
        <v>0</v>
      </c>
      <c r="K286" s="193" t="s">
        <v>143</v>
      </c>
      <c r="L286" s="37"/>
      <c r="M286" s="198" t="s">
        <v>1</v>
      </c>
      <c r="N286" s="199" t="s">
        <v>41</v>
      </c>
      <c r="O286" s="65"/>
      <c r="P286" s="200">
        <f>O286*H286</f>
        <v>0</v>
      </c>
      <c r="Q286" s="200">
        <v>6.0000000000000002E-5</v>
      </c>
      <c r="R286" s="200">
        <f>Q286*H286</f>
        <v>0.13233023999999999</v>
      </c>
      <c r="S286" s="200">
        <v>0</v>
      </c>
      <c r="T286" s="201">
        <f>S286*H286</f>
        <v>0</v>
      </c>
      <c r="AR286" s="202" t="s">
        <v>225</v>
      </c>
      <c r="AT286" s="202" t="s">
        <v>139</v>
      </c>
      <c r="AU286" s="202" t="s">
        <v>144</v>
      </c>
      <c r="AY286" s="16" t="s">
        <v>136</v>
      </c>
      <c r="BE286" s="203">
        <f>IF(N286="základní",J286,0)</f>
        <v>0</v>
      </c>
      <c r="BF286" s="203">
        <f>IF(N286="snížená",J286,0)</f>
        <v>0</v>
      </c>
      <c r="BG286" s="203">
        <f>IF(N286="zákl. přenesená",J286,0)</f>
        <v>0</v>
      </c>
      <c r="BH286" s="203">
        <f>IF(N286="sníž. přenesená",J286,0)</f>
        <v>0</v>
      </c>
      <c r="BI286" s="203">
        <f>IF(N286="nulová",J286,0)</f>
        <v>0</v>
      </c>
      <c r="BJ286" s="16" t="s">
        <v>144</v>
      </c>
      <c r="BK286" s="203">
        <f>ROUND(I286*H286,2)</f>
        <v>0</v>
      </c>
      <c r="BL286" s="16" t="s">
        <v>225</v>
      </c>
      <c r="BM286" s="202" t="s">
        <v>1045</v>
      </c>
    </row>
    <row r="287" spans="2:65" s="12" customFormat="1" ht="11.25">
      <c r="B287" s="204"/>
      <c r="C287" s="205"/>
      <c r="D287" s="206" t="s">
        <v>146</v>
      </c>
      <c r="E287" s="207" t="s">
        <v>1</v>
      </c>
      <c r="F287" s="208" t="s">
        <v>1046</v>
      </c>
      <c r="G287" s="205"/>
      <c r="H287" s="207" t="s">
        <v>1</v>
      </c>
      <c r="I287" s="209"/>
      <c r="J287" s="205"/>
      <c r="K287" s="205"/>
      <c r="L287" s="210"/>
      <c r="M287" s="211"/>
      <c r="N287" s="212"/>
      <c r="O287" s="212"/>
      <c r="P287" s="212"/>
      <c r="Q287" s="212"/>
      <c r="R287" s="212"/>
      <c r="S287" s="212"/>
      <c r="T287" s="213"/>
      <c r="AT287" s="214" t="s">
        <v>146</v>
      </c>
      <c r="AU287" s="214" t="s">
        <v>144</v>
      </c>
      <c r="AV287" s="12" t="s">
        <v>83</v>
      </c>
      <c r="AW287" s="12" t="s">
        <v>31</v>
      </c>
      <c r="AX287" s="12" t="s">
        <v>75</v>
      </c>
      <c r="AY287" s="214" t="s">
        <v>136</v>
      </c>
    </row>
    <row r="288" spans="2:65" s="13" customFormat="1" ht="11.25">
      <c r="B288" s="215"/>
      <c r="C288" s="216"/>
      <c r="D288" s="206" t="s">
        <v>146</v>
      </c>
      <c r="E288" s="217" t="s">
        <v>1</v>
      </c>
      <c r="F288" s="218" t="s">
        <v>1047</v>
      </c>
      <c r="G288" s="216"/>
      <c r="H288" s="219">
        <v>2205.5039999999999</v>
      </c>
      <c r="I288" s="220"/>
      <c r="J288" s="216"/>
      <c r="K288" s="216"/>
      <c r="L288" s="221"/>
      <c r="M288" s="222"/>
      <c r="N288" s="223"/>
      <c r="O288" s="223"/>
      <c r="P288" s="223"/>
      <c r="Q288" s="223"/>
      <c r="R288" s="223"/>
      <c r="S288" s="223"/>
      <c r="T288" s="224"/>
      <c r="AT288" s="225" t="s">
        <v>146</v>
      </c>
      <c r="AU288" s="225" t="s">
        <v>144</v>
      </c>
      <c r="AV288" s="13" t="s">
        <v>144</v>
      </c>
      <c r="AW288" s="13" t="s">
        <v>31</v>
      </c>
      <c r="AX288" s="13" t="s">
        <v>83</v>
      </c>
      <c r="AY288" s="225" t="s">
        <v>136</v>
      </c>
    </row>
    <row r="289" spans="2:65" s="1" customFormat="1" ht="24" customHeight="1">
      <c r="B289" s="33"/>
      <c r="C289" s="226" t="s">
        <v>446</v>
      </c>
      <c r="D289" s="226" t="s">
        <v>157</v>
      </c>
      <c r="E289" s="227" t="s">
        <v>1048</v>
      </c>
      <c r="F289" s="228" t="s">
        <v>1049</v>
      </c>
      <c r="G289" s="229" t="s">
        <v>398</v>
      </c>
      <c r="H289" s="230">
        <v>2.3820000000000001</v>
      </c>
      <c r="I289" s="231"/>
      <c r="J289" s="232">
        <f>ROUND(I289*H289,2)</f>
        <v>0</v>
      </c>
      <c r="K289" s="228" t="s">
        <v>1</v>
      </c>
      <c r="L289" s="233"/>
      <c r="M289" s="234" t="s">
        <v>1</v>
      </c>
      <c r="N289" s="235" t="s">
        <v>41</v>
      </c>
      <c r="O289" s="65"/>
      <c r="P289" s="200">
        <f>O289*H289</f>
        <v>0</v>
      </c>
      <c r="Q289" s="200">
        <v>1</v>
      </c>
      <c r="R289" s="200">
        <f>Q289*H289</f>
        <v>2.3820000000000001</v>
      </c>
      <c r="S289" s="200">
        <v>0</v>
      </c>
      <c r="T289" s="201">
        <f>S289*H289</f>
        <v>0</v>
      </c>
      <c r="AR289" s="202" t="s">
        <v>313</v>
      </c>
      <c r="AT289" s="202" t="s">
        <v>157</v>
      </c>
      <c r="AU289" s="202" t="s">
        <v>144</v>
      </c>
      <c r="AY289" s="16" t="s">
        <v>136</v>
      </c>
      <c r="BE289" s="203">
        <f>IF(N289="základní",J289,0)</f>
        <v>0</v>
      </c>
      <c r="BF289" s="203">
        <f>IF(N289="snížená",J289,0)</f>
        <v>0</v>
      </c>
      <c r="BG289" s="203">
        <f>IF(N289="zákl. přenesená",J289,0)</f>
        <v>0</v>
      </c>
      <c r="BH289" s="203">
        <f>IF(N289="sníž. přenesená",J289,0)</f>
        <v>0</v>
      </c>
      <c r="BI289" s="203">
        <f>IF(N289="nulová",J289,0)</f>
        <v>0</v>
      </c>
      <c r="BJ289" s="16" t="s">
        <v>144</v>
      </c>
      <c r="BK289" s="203">
        <f>ROUND(I289*H289,2)</f>
        <v>0</v>
      </c>
      <c r="BL289" s="16" t="s">
        <v>225</v>
      </c>
      <c r="BM289" s="202" t="s">
        <v>1050</v>
      </c>
    </row>
    <row r="290" spans="2:65" s="13" customFormat="1" ht="11.25">
      <c r="B290" s="215"/>
      <c r="C290" s="216"/>
      <c r="D290" s="206" t="s">
        <v>146</v>
      </c>
      <c r="E290" s="217" t="s">
        <v>1</v>
      </c>
      <c r="F290" s="218" t="s">
        <v>1051</v>
      </c>
      <c r="G290" s="216"/>
      <c r="H290" s="219">
        <v>2.3820000000000001</v>
      </c>
      <c r="I290" s="220"/>
      <c r="J290" s="216"/>
      <c r="K290" s="216"/>
      <c r="L290" s="221"/>
      <c r="M290" s="222"/>
      <c r="N290" s="223"/>
      <c r="O290" s="223"/>
      <c r="P290" s="223"/>
      <c r="Q290" s="223"/>
      <c r="R290" s="223"/>
      <c r="S290" s="223"/>
      <c r="T290" s="224"/>
      <c r="AT290" s="225" t="s">
        <v>146</v>
      </c>
      <c r="AU290" s="225" t="s">
        <v>144</v>
      </c>
      <c r="AV290" s="13" t="s">
        <v>144</v>
      </c>
      <c r="AW290" s="13" t="s">
        <v>31</v>
      </c>
      <c r="AX290" s="13" t="s">
        <v>83</v>
      </c>
      <c r="AY290" s="225" t="s">
        <v>136</v>
      </c>
    </row>
    <row r="291" spans="2:65" s="1" customFormat="1" ht="24" customHeight="1">
      <c r="B291" s="33"/>
      <c r="C291" s="191" t="s">
        <v>452</v>
      </c>
      <c r="D291" s="191" t="s">
        <v>139</v>
      </c>
      <c r="E291" s="192" t="s">
        <v>1052</v>
      </c>
      <c r="F291" s="193" t="s">
        <v>1053</v>
      </c>
      <c r="G291" s="194" t="s">
        <v>1044</v>
      </c>
      <c r="H291" s="195">
        <v>2352</v>
      </c>
      <c r="I291" s="196"/>
      <c r="J291" s="197">
        <f>ROUND(I291*H291,2)</f>
        <v>0</v>
      </c>
      <c r="K291" s="193" t="s">
        <v>143</v>
      </c>
      <c r="L291" s="37"/>
      <c r="M291" s="198" t="s">
        <v>1</v>
      </c>
      <c r="N291" s="199" t="s">
        <v>41</v>
      </c>
      <c r="O291" s="65"/>
      <c r="P291" s="200">
        <f>O291*H291</f>
        <v>0</v>
      </c>
      <c r="Q291" s="200">
        <v>5.0000000000000002E-5</v>
      </c>
      <c r="R291" s="200">
        <f>Q291*H291</f>
        <v>0.11760000000000001</v>
      </c>
      <c r="S291" s="200">
        <v>0</v>
      </c>
      <c r="T291" s="201">
        <f>S291*H291</f>
        <v>0</v>
      </c>
      <c r="AR291" s="202" t="s">
        <v>225</v>
      </c>
      <c r="AT291" s="202" t="s">
        <v>139</v>
      </c>
      <c r="AU291" s="202" t="s">
        <v>144</v>
      </c>
      <c r="AY291" s="16" t="s">
        <v>136</v>
      </c>
      <c r="BE291" s="203">
        <f>IF(N291="základní",J291,0)</f>
        <v>0</v>
      </c>
      <c r="BF291" s="203">
        <f>IF(N291="snížená",J291,0)</f>
        <v>0</v>
      </c>
      <c r="BG291" s="203">
        <f>IF(N291="zákl. přenesená",J291,0)</f>
        <v>0</v>
      </c>
      <c r="BH291" s="203">
        <f>IF(N291="sníž. přenesená",J291,0)</f>
        <v>0</v>
      </c>
      <c r="BI291" s="203">
        <f>IF(N291="nulová",J291,0)</f>
        <v>0</v>
      </c>
      <c r="BJ291" s="16" t="s">
        <v>144</v>
      </c>
      <c r="BK291" s="203">
        <f>ROUND(I291*H291,2)</f>
        <v>0</v>
      </c>
      <c r="BL291" s="16" t="s">
        <v>225</v>
      </c>
      <c r="BM291" s="202" t="s">
        <v>1054</v>
      </c>
    </row>
    <row r="292" spans="2:65" s="12" customFormat="1" ht="22.5">
      <c r="B292" s="204"/>
      <c r="C292" s="205"/>
      <c r="D292" s="206" t="s">
        <v>146</v>
      </c>
      <c r="E292" s="207" t="s">
        <v>1</v>
      </c>
      <c r="F292" s="208" t="s">
        <v>1055</v>
      </c>
      <c r="G292" s="205"/>
      <c r="H292" s="207" t="s">
        <v>1</v>
      </c>
      <c r="I292" s="209"/>
      <c r="J292" s="205"/>
      <c r="K292" s="205"/>
      <c r="L292" s="210"/>
      <c r="M292" s="211"/>
      <c r="N292" s="212"/>
      <c r="O292" s="212"/>
      <c r="P292" s="212"/>
      <c r="Q292" s="212"/>
      <c r="R292" s="212"/>
      <c r="S292" s="212"/>
      <c r="T292" s="213"/>
      <c r="AT292" s="214" t="s">
        <v>146</v>
      </c>
      <c r="AU292" s="214" t="s">
        <v>144</v>
      </c>
      <c r="AV292" s="12" t="s">
        <v>83</v>
      </c>
      <c r="AW292" s="12" t="s">
        <v>31</v>
      </c>
      <c r="AX292" s="12" t="s">
        <v>75</v>
      </c>
      <c r="AY292" s="214" t="s">
        <v>136</v>
      </c>
    </row>
    <row r="293" spans="2:65" s="13" customFormat="1" ht="11.25">
      <c r="B293" s="215"/>
      <c r="C293" s="216"/>
      <c r="D293" s="206" t="s">
        <v>146</v>
      </c>
      <c r="E293" s="217" t="s">
        <v>1</v>
      </c>
      <c r="F293" s="218" t="s">
        <v>1056</v>
      </c>
      <c r="G293" s="216"/>
      <c r="H293" s="219">
        <v>2352</v>
      </c>
      <c r="I293" s="220"/>
      <c r="J293" s="216"/>
      <c r="K293" s="216"/>
      <c r="L293" s="221"/>
      <c r="M293" s="222"/>
      <c r="N293" s="223"/>
      <c r="O293" s="223"/>
      <c r="P293" s="223"/>
      <c r="Q293" s="223"/>
      <c r="R293" s="223"/>
      <c r="S293" s="223"/>
      <c r="T293" s="224"/>
      <c r="AT293" s="225" t="s">
        <v>146</v>
      </c>
      <c r="AU293" s="225" t="s">
        <v>144</v>
      </c>
      <c r="AV293" s="13" t="s">
        <v>144</v>
      </c>
      <c r="AW293" s="13" t="s">
        <v>31</v>
      </c>
      <c r="AX293" s="13" t="s">
        <v>83</v>
      </c>
      <c r="AY293" s="225" t="s">
        <v>136</v>
      </c>
    </row>
    <row r="294" spans="2:65" s="1" customFormat="1" ht="24" customHeight="1">
      <c r="B294" s="33"/>
      <c r="C294" s="226" t="s">
        <v>456</v>
      </c>
      <c r="D294" s="226" t="s">
        <v>157</v>
      </c>
      <c r="E294" s="227" t="s">
        <v>1057</v>
      </c>
      <c r="F294" s="228" t="s">
        <v>1058</v>
      </c>
      <c r="G294" s="229" t="s">
        <v>142</v>
      </c>
      <c r="H294" s="230">
        <v>48</v>
      </c>
      <c r="I294" s="231"/>
      <c r="J294" s="232">
        <f>ROUND(I294*H294,2)</f>
        <v>0</v>
      </c>
      <c r="K294" s="228" t="s">
        <v>1</v>
      </c>
      <c r="L294" s="233"/>
      <c r="M294" s="234" t="s">
        <v>1</v>
      </c>
      <c r="N294" s="235" t="s">
        <v>41</v>
      </c>
      <c r="O294" s="65"/>
      <c r="P294" s="200">
        <f>O294*H294</f>
        <v>0</v>
      </c>
      <c r="Q294" s="200">
        <v>4.9000000000000002E-2</v>
      </c>
      <c r="R294" s="200">
        <f>Q294*H294</f>
        <v>2.3520000000000003</v>
      </c>
      <c r="S294" s="200">
        <v>0</v>
      </c>
      <c r="T294" s="201">
        <f>S294*H294</f>
        <v>0</v>
      </c>
      <c r="AR294" s="202" t="s">
        <v>313</v>
      </c>
      <c r="AT294" s="202" t="s">
        <v>157</v>
      </c>
      <c r="AU294" s="202" t="s">
        <v>144</v>
      </c>
      <c r="AY294" s="16" t="s">
        <v>136</v>
      </c>
      <c r="BE294" s="203">
        <f>IF(N294="základní",J294,0)</f>
        <v>0</v>
      </c>
      <c r="BF294" s="203">
        <f>IF(N294="snížená",J294,0)</f>
        <v>0</v>
      </c>
      <c r="BG294" s="203">
        <f>IF(N294="zákl. přenesená",J294,0)</f>
        <v>0</v>
      </c>
      <c r="BH294" s="203">
        <f>IF(N294="sníž. přenesená",J294,0)</f>
        <v>0</v>
      </c>
      <c r="BI294" s="203">
        <f>IF(N294="nulová",J294,0)</f>
        <v>0</v>
      </c>
      <c r="BJ294" s="16" t="s">
        <v>144</v>
      </c>
      <c r="BK294" s="203">
        <f>ROUND(I294*H294,2)</f>
        <v>0</v>
      </c>
      <c r="BL294" s="16" t="s">
        <v>225</v>
      </c>
      <c r="BM294" s="202" t="s">
        <v>1059</v>
      </c>
    </row>
    <row r="295" spans="2:65" s="1" customFormat="1" ht="24" customHeight="1">
      <c r="B295" s="33"/>
      <c r="C295" s="191" t="s">
        <v>460</v>
      </c>
      <c r="D295" s="191" t="s">
        <v>139</v>
      </c>
      <c r="E295" s="192" t="s">
        <v>1060</v>
      </c>
      <c r="F295" s="193" t="s">
        <v>1061</v>
      </c>
      <c r="G295" s="194" t="s">
        <v>1044</v>
      </c>
      <c r="H295" s="195">
        <v>16669.439999999999</v>
      </c>
      <c r="I295" s="196"/>
      <c r="J295" s="197">
        <f>ROUND(I295*H295,2)</f>
        <v>0</v>
      </c>
      <c r="K295" s="193" t="s">
        <v>143</v>
      </c>
      <c r="L295" s="37"/>
      <c r="M295" s="198" t="s">
        <v>1</v>
      </c>
      <c r="N295" s="199" t="s">
        <v>41</v>
      </c>
      <c r="O295" s="65"/>
      <c r="P295" s="200">
        <f>O295*H295</f>
        <v>0</v>
      </c>
      <c r="Q295" s="200">
        <v>5.0000000000000002E-5</v>
      </c>
      <c r="R295" s="200">
        <f>Q295*H295</f>
        <v>0.83347199999999999</v>
      </c>
      <c r="S295" s="200">
        <v>0</v>
      </c>
      <c r="T295" s="201">
        <f>S295*H295</f>
        <v>0</v>
      </c>
      <c r="AR295" s="202" t="s">
        <v>225</v>
      </c>
      <c r="AT295" s="202" t="s">
        <v>139</v>
      </c>
      <c r="AU295" s="202" t="s">
        <v>144</v>
      </c>
      <c r="AY295" s="16" t="s">
        <v>136</v>
      </c>
      <c r="BE295" s="203">
        <f>IF(N295="základní",J295,0)</f>
        <v>0</v>
      </c>
      <c r="BF295" s="203">
        <f>IF(N295="snížená",J295,0)</f>
        <v>0</v>
      </c>
      <c r="BG295" s="203">
        <f>IF(N295="zákl. přenesená",J295,0)</f>
        <v>0</v>
      </c>
      <c r="BH295" s="203">
        <f>IF(N295="sníž. přenesená",J295,0)</f>
        <v>0</v>
      </c>
      <c r="BI295" s="203">
        <f>IF(N295="nulová",J295,0)</f>
        <v>0</v>
      </c>
      <c r="BJ295" s="16" t="s">
        <v>144</v>
      </c>
      <c r="BK295" s="203">
        <f>ROUND(I295*H295,2)</f>
        <v>0</v>
      </c>
      <c r="BL295" s="16" t="s">
        <v>225</v>
      </c>
      <c r="BM295" s="202" t="s">
        <v>1062</v>
      </c>
    </row>
    <row r="296" spans="2:65" s="12" customFormat="1" ht="22.5">
      <c r="B296" s="204"/>
      <c r="C296" s="205"/>
      <c r="D296" s="206" t="s">
        <v>146</v>
      </c>
      <c r="E296" s="207" t="s">
        <v>1</v>
      </c>
      <c r="F296" s="208" t="s">
        <v>1063</v>
      </c>
      <c r="G296" s="205"/>
      <c r="H296" s="207" t="s">
        <v>1</v>
      </c>
      <c r="I296" s="209"/>
      <c r="J296" s="205"/>
      <c r="K296" s="205"/>
      <c r="L296" s="210"/>
      <c r="M296" s="211"/>
      <c r="N296" s="212"/>
      <c r="O296" s="212"/>
      <c r="P296" s="212"/>
      <c r="Q296" s="212"/>
      <c r="R296" s="212"/>
      <c r="S296" s="212"/>
      <c r="T296" s="213"/>
      <c r="AT296" s="214" t="s">
        <v>146</v>
      </c>
      <c r="AU296" s="214" t="s">
        <v>144</v>
      </c>
      <c r="AV296" s="12" t="s">
        <v>83</v>
      </c>
      <c r="AW296" s="12" t="s">
        <v>31</v>
      </c>
      <c r="AX296" s="12" t="s">
        <v>75</v>
      </c>
      <c r="AY296" s="214" t="s">
        <v>136</v>
      </c>
    </row>
    <row r="297" spans="2:65" s="13" customFormat="1" ht="11.25">
      <c r="B297" s="215"/>
      <c r="C297" s="216"/>
      <c r="D297" s="206" t="s">
        <v>146</v>
      </c>
      <c r="E297" s="217" t="s">
        <v>1</v>
      </c>
      <c r="F297" s="218" t="s">
        <v>1064</v>
      </c>
      <c r="G297" s="216"/>
      <c r="H297" s="219">
        <v>16669.439999999999</v>
      </c>
      <c r="I297" s="220"/>
      <c r="J297" s="216"/>
      <c r="K297" s="216"/>
      <c r="L297" s="221"/>
      <c r="M297" s="222"/>
      <c r="N297" s="223"/>
      <c r="O297" s="223"/>
      <c r="P297" s="223"/>
      <c r="Q297" s="223"/>
      <c r="R297" s="223"/>
      <c r="S297" s="223"/>
      <c r="T297" s="224"/>
      <c r="AT297" s="225" t="s">
        <v>146</v>
      </c>
      <c r="AU297" s="225" t="s">
        <v>144</v>
      </c>
      <c r="AV297" s="13" t="s">
        <v>144</v>
      </c>
      <c r="AW297" s="13" t="s">
        <v>31</v>
      </c>
      <c r="AX297" s="13" t="s">
        <v>83</v>
      </c>
      <c r="AY297" s="225" t="s">
        <v>136</v>
      </c>
    </row>
    <row r="298" spans="2:65" s="1" customFormat="1" ht="16.5" customHeight="1">
      <c r="B298" s="33"/>
      <c r="C298" s="226" t="s">
        <v>465</v>
      </c>
      <c r="D298" s="226" t="s">
        <v>157</v>
      </c>
      <c r="E298" s="227" t="s">
        <v>1065</v>
      </c>
      <c r="F298" s="228" t="s">
        <v>1066</v>
      </c>
      <c r="G298" s="229" t="s">
        <v>398</v>
      </c>
      <c r="H298" s="230">
        <v>5.3410000000000002</v>
      </c>
      <c r="I298" s="231"/>
      <c r="J298" s="232">
        <f>ROUND(I298*H298,2)</f>
        <v>0</v>
      </c>
      <c r="K298" s="228" t="s">
        <v>1</v>
      </c>
      <c r="L298" s="233"/>
      <c r="M298" s="234" t="s">
        <v>1</v>
      </c>
      <c r="N298" s="235" t="s">
        <v>41</v>
      </c>
      <c r="O298" s="65"/>
      <c r="P298" s="200">
        <f>O298*H298</f>
        <v>0</v>
      </c>
      <c r="Q298" s="200">
        <v>1</v>
      </c>
      <c r="R298" s="200">
        <f>Q298*H298</f>
        <v>5.3410000000000002</v>
      </c>
      <c r="S298" s="200">
        <v>0</v>
      </c>
      <c r="T298" s="201">
        <f>S298*H298</f>
        <v>0</v>
      </c>
      <c r="AR298" s="202" t="s">
        <v>313</v>
      </c>
      <c r="AT298" s="202" t="s">
        <v>157</v>
      </c>
      <c r="AU298" s="202" t="s">
        <v>144</v>
      </c>
      <c r="AY298" s="16" t="s">
        <v>136</v>
      </c>
      <c r="BE298" s="203">
        <f>IF(N298="základní",J298,0)</f>
        <v>0</v>
      </c>
      <c r="BF298" s="203">
        <f>IF(N298="snížená",J298,0)</f>
        <v>0</v>
      </c>
      <c r="BG298" s="203">
        <f>IF(N298="zákl. přenesená",J298,0)</f>
        <v>0</v>
      </c>
      <c r="BH298" s="203">
        <f>IF(N298="sníž. přenesená",J298,0)</f>
        <v>0</v>
      </c>
      <c r="BI298" s="203">
        <f>IF(N298="nulová",J298,0)</f>
        <v>0</v>
      </c>
      <c r="BJ298" s="16" t="s">
        <v>144</v>
      </c>
      <c r="BK298" s="203">
        <f>ROUND(I298*H298,2)</f>
        <v>0</v>
      </c>
      <c r="BL298" s="16" t="s">
        <v>225</v>
      </c>
      <c r="BM298" s="202" t="s">
        <v>1067</v>
      </c>
    </row>
    <row r="299" spans="2:65" s="13" customFormat="1" ht="11.25">
      <c r="B299" s="215"/>
      <c r="C299" s="216"/>
      <c r="D299" s="206" t="s">
        <v>146</v>
      </c>
      <c r="E299" s="217" t="s">
        <v>1</v>
      </c>
      <c r="F299" s="218" t="s">
        <v>1068</v>
      </c>
      <c r="G299" s="216"/>
      <c r="H299" s="219">
        <v>5.3410000000000002</v>
      </c>
      <c r="I299" s="220"/>
      <c r="J299" s="216"/>
      <c r="K299" s="216"/>
      <c r="L299" s="221"/>
      <c r="M299" s="222"/>
      <c r="N299" s="223"/>
      <c r="O299" s="223"/>
      <c r="P299" s="223"/>
      <c r="Q299" s="223"/>
      <c r="R299" s="223"/>
      <c r="S299" s="223"/>
      <c r="T299" s="224"/>
      <c r="AT299" s="225" t="s">
        <v>146</v>
      </c>
      <c r="AU299" s="225" t="s">
        <v>144</v>
      </c>
      <c r="AV299" s="13" t="s">
        <v>144</v>
      </c>
      <c r="AW299" s="13" t="s">
        <v>31</v>
      </c>
      <c r="AX299" s="13" t="s">
        <v>83</v>
      </c>
      <c r="AY299" s="225" t="s">
        <v>136</v>
      </c>
    </row>
    <row r="300" spans="2:65" s="1" customFormat="1" ht="24" customHeight="1">
      <c r="B300" s="33"/>
      <c r="C300" s="226" t="s">
        <v>469</v>
      </c>
      <c r="D300" s="226" t="s">
        <v>157</v>
      </c>
      <c r="E300" s="227" t="s">
        <v>1069</v>
      </c>
      <c r="F300" s="228" t="s">
        <v>1070</v>
      </c>
      <c r="G300" s="229" t="s">
        <v>398</v>
      </c>
      <c r="H300" s="230">
        <v>12.662000000000001</v>
      </c>
      <c r="I300" s="231"/>
      <c r="J300" s="232">
        <f>ROUND(I300*H300,2)</f>
        <v>0</v>
      </c>
      <c r="K300" s="228" t="s">
        <v>1</v>
      </c>
      <c r="L300" s="233"/>
      <c r="M300" s="234" t="s">
        <v>1</v>
      </c>
      <c r="N300" s="235" t="s">
        <v>41</v>
      </c>
      <c r="O300" s="65"/>
      <c r="P300" s="200">
        <f>O300*H300</f>
        <v>0</v>
      </c>
      <c r="Q300" s="200">
        <v>1</v>
      </c>
      <c r="R300" s="200">
        <f>Q300*H300</f>
        <v>12.662000000000001</v>
      </c>
      <c r="S300" s="200">
        <v>0</v>
      </c>
      <c r="T300" s="201">
        <f>S300*H300</f>
        <v>0</v>
      </c>
      <c r="AR300" s="202" t="s">
        <v>313</v>
      </c>
      <c r="AT300" s="202" t="s">
        <v>157</v>
      </c>
      <c r="AU300" s="202" t="s">
        <v>144</v>
      </c>
      <c r="AY300" s="16" t="s">
        <v>136</v>
      </c>
      <c r="BE300" s="203">
        <f>IF(N300="základní",J300,0)</f>
        <v>0</v>
      </c>
      <c r="BF300" s="203">
        <f>IF(N300="snížená",J300,0)</f>
        <v>0</v>
      </c>
      <c r="BG300" s="203">
        <f>IF(N300="zákl. přenesená",J300,0)</f>
        <v>0</v>
      </c>
      <c r="BH300" s="203">
        <f>IF(N300="sníž. přenesená",J300,0)</f>
        <v>0</v>
      </c>
      <c r="BI300" s="203">
        <f>IF(N300="nulová",J300,0)</f>
        <v>0</v>
      </c>
      <c r="BJ300" s="16" t="s">
        <v>144</v>
      </c>
      <c r="BK300" s="203">
        <f>ROUND(I300*H300,2)</f>
        <v>0</v>
      </c>
      <c r="BL300" s="16" t="s">
        <v>225</v>
      </c>
      <c r="BM300" s="202" t="s">
        <v>1071</v>
      </c>
    </row>
    <row r="301" spans="2:65" s="13" customFormat="1" ht="11.25">
      <c r="B301" s="215"/>
      <c r="C301" s="216"/>
      <c r="D301" s="206" t="s">
        <v>146</v>
      </c>
      <c r="E301" s="217" t="s">
        <v>1</v>
      </c>
      <c r="F301" s="218" t="s">
        <v>1072</v>
      </c>
      <c r="G301" s="216"/>
      <c r="H301" s="219">
        <v>12.662000000000001</v>
      </c>
      <c r="I301" s="220"/>
      <c r="J301" s="216"/>
      <c r="K301" s="216"/>
      <c r="L301" s="221"/>
      <c r="M301" s="222"/>
      <c r="N301" s="223"/>
      <c r="O301" s="223"/>
      <c r="P301" s="223"/>
      <c r="Q301" s="223"/>
      <c r="R301" s="223"/>
      <c r="S301" s="223"/>
      <c r="T301" s="224"/>
      <c r="AT301" s="225" t="s">
        <v>146</v>
      </c>
      <c r="AU301" s="225" t="s">
        <v>144</v>
      </c>
      <c r="AV301" s="13" t="s">
        <v>144</v>
      </c>
      <c r="AW301" s="13" t="s">
        <v>31</v>
      </c>
      <c r="AX301" s="13" t="s">
        <v>83</v>
      </c>
      <c r="AY301" s="225" t="s">
        <v>136</v>
      </c>
    </row>
    <row r="302" spans="2:65" s="1" customFormat="1" ht="36" customHeight="1">
      <c r="B302" s="33"/>
      <c r="C302" s="191" t="s">
        <v>475</v>
      </c>
      <c r="D302" s="191" t="s">
        <v>139</v>
      </c>
      <c r="E302" s="192" t="s">
        <v>1073</v>
      </c>
      <c r="F302" s="193" t="s">
        <v>1074</v>
      </c>
      <c r="G302" s="194" t="s">
        <v>142</v>
      </c>
      <c r="H302" s="195">
        <v>336</v>
      </c>
      <c r="I302" s="196"/>
      <c r="J302" s="197">
        <f>ROUND(I302*H302,2)</f>
        <v>0</v>
      </c>
      <c r="K302" s="193" t="s">
        <v>143</v>
      </c>
      <c r="L302" s="37"/>
      <c r="M302" s="198" t="s">
        <v>1</v>
      </c>
      <c r="N302" s="199" t="s">
        <v>41</v>
      </c>
      <c r="O302" s="65"/>
      <c r="P302" s="200">
        <f>O302*H302</f>
        <v>0</v>
      </c>
      <c r="Q302" s="200">
        <v>1.0000000000000001E-5</v>
      </c>
      <c r="R302" s="200">
        <f>Q302*H302</f>
        <v>3.3600000000000001E-3</v>
      </c>
      <c r="S302" s="200">
        <v>0</v>
      </c>
      <c r="T302" s="201">
        <f>S302*H302</f>
        <v>0</v>
      </c>
      <c r="AR302" s="202" t="s">
        <v>225</v>
      </c>
      <c r="AT302" s="202" t="s">
        <v>139</v>
      </c>
      <c r="AU302" s="202" t="s">
        <v>144</v>
      </c>
      <c r="AY302" s="16" t="s">
        <v>136</v>
      </c>
      <c r="BE302" s="203">
        <f>IF(N302="základní",J302,0)</f>
        <v>0</v>
      </c>
      <c r="BF302" s="203">
        <f>IF(N302="snížená",J302,0)</f>
        <v>0</v>
      </c>
      <c r="BG302" s="203">
        <f>IF(N302="zákl. přenesená",J302,0)</f>
        <v>0</v>
      </c>
      <c r="BH302" s="203">
        <f>IF(N302="sníž. přenesená",J302,0)</f>
        <v>0</v>
      </c>
      <c r="BI302" s="203">
        <f>IF(N302="nulová",J302,0)</f>
        <v>0</v>
      </c>
      <c r="BJ302" s="16" t="s">
        <v>144</v>
      </c>
      <c r="BK302" s="203">
        <f>ROUND(I302*H302,2)</f>
        <v>0</v>
      </c>
      <c r="BL302" s="16" t="s">
        <v>225</v>
      </c>
      <c r="BM302" s="202" t="s">
        <v>1075</v>
      </c>
    </row>
    <row r="303" spans="2:65" s="13" customFormat="1" ht="11.25">
      <c r="B303" s="215"/>
      <c r="C303" s="216"/>
      <c r="D303" s="206" t="s">
        <v>146</v>
      </c>
      <c r="E303" s="217" t="s">
        <v>1</v>
      </c>
      <c r="F303" s="218" t="s">
        <v>1076</v>
      </c>
      <c r="G303" s="216"/>
      <c r="H303" s="219">
        <v>336</v>
      </c>
      <c r="I303" s="220"/>
      <c r="J303" s="216"/>
      <c r="K303" s="216"/>
      <c r="L303" s="221"/>
      <c r="M303" s="222"/>
      <c r="N303" s="223"/>
      <c r="O303" s="223"/>
      <c r="P303" s="223"/>
      <c r="Q303" s="223"/>
      <c r="R303" s="223"/>
      <c r="S303" s="223"/>
      <c r="T303" s="224"/>
      <c r="AT303" s="225" t="s">
        <v>146</v>
      </c>
      <c r="AU303" s="225" t="s">
        <v>144</v>
      </c>
      <c r="AV303" s="13" t="s">
        <v>144</v>
      </c>
      <c r="AW303" s="13" t="s">
        <v>31</v>
      </c>
      <c r="AX303" s="13" t="s">
        <v>83</v>
      </c>
      <c r="AY303" s="225" t="s">
        <v>136</v>
      </c>
    </row>
    <row r="304" spans="2:65" s="1" customFormat="1" ht="36" customHeight="1">
      <c r="B304" s="33"/>
      <c r="C304" s="191" t="s">
        <v>481</v>
      </c>
      <c r="D304" s="191" t="s">
        <v>139</v>
      </c>
      <c r="E304" s="192" t="s">
        <v>1077</v>
      </c>
      <c r="F304" s="193" t="s">
        <v>1078</v>
      </c>
      <c r="G304" s="194" t="s">
        <v>142</v>
      </c>
      <c r="H304" s="195">
        <v>1440</v>
      </c>
      <c r="I304" s="196"/>
      <c r="J304" s="197">
        <f>ROUND(I304*H304,2)</f>
        <v>0</v>
      </c>
      <c r="K304" s="193" t="s">
        <v>143</v>
      </c>
      <c r="L304" s="37"/>
      <c r="M304" s="198" t="s">
        <v>1</v>
      </c>
      <c r="N304" s="199" t="s">
        <v>41</v>
      </c>
      <c r="O304" s="65"/>
      <c r="P304" s="200">
        <f>O304*H304</f>
        <v>0</v>
      </c>
      <c r="Q304" s="200">
        <v>2.0000000000000002E-5</v>
      </c>
      <c r="R304" s="200">
        <f>Q304*H304</f>
        <v>2.8800000000000003E-2</v>
      </c>
      <c r="S304" s="200">
        <v>0</v>
      </c>
      <c r="T304" s="201">
        <f>S304*H304</f>
        <v>0</v>
      </c>
      <c r="AR304" s="202" t="s">
        <v>225</v>
      </c>
      <c r="AT304" s="202" t="s">
        <v>139</v>
      </c>
      <c r="AU304" s="202" t="s">
        <v>144</v>
      </c>
      <c r="AY304" s="16" t="s">
        <v>136</v>
      </c>
      <c r="BE304" s="203">
        <f>IF(N304="základní",J304,0)</f>
        <v>0</v>
      </c>
      <c r="BF304" s="203">
        <f>IF(N304="snížená",J304,0)</f>
        <v>0</v>
      </c>
      <c r="BG304" s="203">
        <f>IF(N304="zákl. přenesená",J304,0)</f>
        <v>0</v>
      </c>
      <c r="BH304" s="203">
        <f>IF(N304="sníž. přenesená",J304,0)</f>
        <v>0</v>
      </c>
      <c r="BI304" s="203">
        <f>IF(N304="nulová",J304,0)</f>
        <v>0</v>
      </c>
      <c r="BJ304" s="16" t="s">
        <v>144</v>
      </c>
      <c r="BK304" s="203">
        <f>ROUND(I304*H304,2)</f>
        <v>0</v>
      </c>
      <c r="BL304" s="16" t="s">
        <v>225</v>
      </c>
      <c r="BM304" s="202" t="s">
        <v>1079</v>
      </c>
    </row>
    <row r="305" spans="2:65" s="13" customFormat="1" ht="11.25">
      <c r="B305" s="215"/>
      <c r="C305" s="216"/>
      <c r="D305" s="206" t="s">
        <v>146</v>
      </c>
      <c r="E305" s="217" t="s">
        <v>1</v>
      </c>
      <c r="F305" s="218" t="s">
        <v>1080</v>
      </c>
      <c r="G305" s="216"/>
      <c r="H305" s="219">
        <v>1440</v>
      </c>
      <c r="I305" s="220"/>
      <c r="J305" s="216"/>
      <c r="K305" s="216"/>
      <c r="L305" s="221"/>
      <c r="M305" s="222"/>
      <c r="N305" s="223"/>
      <c r="O305" s="223"/>
      <c r="P305" s="223"/>
      <c r="Q305" s="223"/>
      <c r="R305" s="223"/>
      <c r="S305" s="223"/>
      <c r="T305" s="224"/>
      <c r="AT305" s="225" t="s">
        <v>146</v>
      </c>
      <c r="AU305" s="225" t="s">
        <v>144</v>
      </c>
      <c r="AV305" s="13" t="s">
        <v>144</v>
      </c>
      <c r="AW305" s="13" t="s">
        <v>31</v>
      </c>
      <c r="AX305" s="13" t="s">
        <v>83</v>
      </c>
      <c r="AY305" s="225" t="s">
        <v>136</v>
      </c>
    </row>
    <row r="306" spans="2:65" s="1" customFormat="1" ht="24" customHeight="1">
      <c r="B306" s="33"/>
      <c r="C306" s="191" t="s">
        <v>485</v>
      </c>
      <c r="D306" s="191" t="s">
        <v>139</v>
      </c>
      <c r="E306" s="192" t="s">
        <v>701</v>
      </c>
      <c r="F306" s="193" t="s">
        <v>702</v>
      </c>
      <c r="G306" s="194" t="s">
        <v>442</v>
      </c>
      <c r="H306" s="247"/>
      <c r="I306" s="196"/>
      <c r="J306" s="197">
        <f>ROUND(I306*H306,2)</f>
        <v>0</v>
      </c>
      <c r="K306" s="193" t="s">
        <v>143</v>
      </c>
      <c r="L306" s="37"/>
      <c r="M306" s="198" t="s">
        <v>1</v>
      </c>
      <c r="N306" s="199" t="s">
        <v>41</v>
      </c>
      <c r="O306" s="65"/>
      <c r="P306" s="200">
        <f>O306*H306</f>
        <v>0</v>
      </c>
      <c r="Q306" s="200">
        <v>0</v>
      </c>
      <c r="R306" s="200">
        <f>Q306*H306</f>
        <v>0</v>
      </c>
      <c r="S306" s="200">
        <v>0</v>
      </c>
      <c r="T306" s="201">
        <f>S306*H306</f>
        <v>0</v>
      </c>
      <c r="AR306" s="202" t="s">
        <v>225</v>
      </c>
      <c r="AT306" s="202" t="s">
        <v>139</v>
      </c>
      <c r="AU306" s="202" t="s">
        <v>144</v>
      </c>
      <c r="AY306" s="16" t="s">
        <v>136</v>
      </c>
      <c r="BE306" s="203">
        <f>IF(N306="základní",J306,0)</f>
        <v>0</v>
      </c>
      <c r="BF306" s="203">
        <f>IF(N306="snížená",J306,0)</f>
        <v>0</v>
      </c>
      <c r="BG306" s="203">
        <f>IF(N306="zákl. přenesená",J306,0)</f>
        <v>0</v>
      </c>
      <c r="BH306" s="203">
        <f>IF(N306="sníž. přenesená",J306,0)</f>
        <v>0</v>
      </c>
      <c r="BI306" s="203">
        <f>IF(N306="nulová",J306,0)</f>
        <v>0</v>
      </c>
      <c r="BJ306" s="16" t="s">
        <v>144</v>
      </c>
      <c r="BK306" s="203">
        <f>ROUND(I306*H306,2)</f>
        <v>0</v>
      </c>
      <c r="BL306" s="16" t="s">
        <v>225</v>
      </c>
      <c r="BM306" s="202" t="s">
        <v>1081</v>
      </c>
    </row>
    <row r="307" spans="2:65" s="11" customFormat="1" ht="22.9" customHeight="1">
      <c r="B307" s="175"/>
      <c r="C307" s="176"/>
      <c r="D307" s="177" t="s">
        <v>74</v>
      </c>
      <c r="E307" s="189" t="s">
        <v>704</v>
      </c>
      <c r="F307" s="189" t="s">
        <v>705</v>
      </c>
      <c r="G307" s="176"/>
      <c r="H307" s="176"/>
      <c r="I307" s="179"/>
      <c r="J307" s="190">
        <f>BK307</f>
        <v>0</v>
      </c>
      <c r="K307" s="176"/>
      <c r="L307" s="181"/>
      <c r="M307" s="182"/>
      <c r="N307" s="183"/>
      <c r="O307" s="183"/>
      <c r="P307" s="184">
        <f>SUM(P308:P326)</f>
        <v>0</v>
      </c>
      <c r="Q307" s="183"/>
      <c r="R307" s="184">
        <f>SUM(R308:R326)</f>
        <v>2.3787728000000001</v>
      </c>
      <c r="S307" s="183"/>
      <c r="T307" s="185">
        <f>SUM(T308:T326)</f>
        <v>3.432776</v>
      </c>
      <c r="AR307" s="186" t="s">
        <v>144</v>
      </c>
      <c r="AT307" s="187" t="s">
        <v>74</v>
      </c>
      <c r="AU307" s="187" t="s">
        <v>83</v>
      </c>
      <c r="AY307" s="186" t="s">
        <v>136</v>
      </c>
      <c r="BK307" s="188">
        <f>SUM(BK308:BK326)</f>
        <v>0</v>
      </c>
    </row>
    <row r="308" spans="2:65" s="1" customFormat="1" ht="24" customHeight="1">
      <c r="B308" s="33"/>
      <c r="C308" s="191" t="s">
        <v>489</v>
      </c>
      <c r="D308" s="191" t="s">
        <v>139</v>
      </c>
      <c r="E308" s="192" t="s">
        <v>1082</v>
      </c>
      <c r="F308" s="193" t="s">
        <v>1083</v>
      </c>
      <c r="G308" s="194" t="s">
        <v>177</v>
      </c>
      <c r="H308" s="195">
        <v>230</v>
      </c>
      <c r="I308" s="196"/>
      <c r="J308" s="197">
        <f>ROUND(I308*H308,2)</f>
        <v>0</v>
      </c>
      <c r="K308" s="193" t="s">
        <v>143</v>
      </c>
      <c r="L308" s="37"/>
      <c r="M308" s="198" t="s">
        <v>1</v>
      </c>
      <c r="N308" s="199" t="s">
        <v>41</v>
      </c>
      <c r="O308" s="65"/>
      <c r="P308" s="200">
        <f>O308*H308</f>
        <v>0</v>
      </c>
      <c r="Q308" s="200">
        <v>5.62E-3</v>
      </c>
      <c r="R308" s="200">
        <f>Q308*H308</f>
        <v>1.2926</v>
      </c>
      <c r="S308" s="200">
        <v>0</v>
      </c>
      <c r="T308" s="201">
        <f>S308*H308</f>
        <v>0</v>
      </c>
      <c r="AR308" s="202" t="s">
        <v>225</v>
      </c>
      <c r="AT308" s="202" t="s">
        <v>139</v>
      </c>
      <c r="AU308" s="202" t="s">
        <v>144</v>
      </c>
      <c r="AY308" s="16" t="s">
        <v>136</v>
      </c>
      <c r="BE308" s="203">
        <f>IF(N308="základní",J308,0)</f>
        <v>0</v>
      </c>
      <c r="BF308" s="203">
        <f>IF(N308="snížená",J308,0)</f>
        <v>0</v>
      </c>
      <c r="BG308" s="203">
        <f>IF(N308="zákl. přenesená",J308,0)</f>
        <v>0</v>
      </c>
      <c r="BH308" s="203">
        <f>IF(N308="sníž. přenesená",J308,0)</f>
        <v>0</v>
      </c>
      <c r="BI308" s="203">
        <f>IF(N308="nulová",J308,0)</f>
        <v>0</v>
      </c>
      <c r="BJ308" s="16" t="s">
        <v>144</v>
      </c>
      <c r="BK308" s="203">
        <f>ROUND(I308*H308,2)</f>
        <v>0</v>
      </c>
      <c r="BL308" s="16" t="s">
        <v>225</v>
      </c>
      <c r="BM308" s="202" t="s">
        <v>1084</v>
      </c>
    </row>
    <row r="309" spans="2:65" s="12" customFormat="1" ht="11.25">
      <c r="B309" s="204"/>
      <c r="C309" s="205"/>
      <c r="D309" s="206" t="s">
        <v>146</v>
      </c>
      <c r="E309" s="207" t="s">
        <v>1</v>
      </c>
      <c r="F309" s="208" t="s">
        <v>1085</v>
      </c>
      <c r="G309" s="205"/>
      <c r="H309" s="207" t="s">
        <v>1</v>
      </c>
      <c r="I309" s="209"/>
      <c r="J309" s="205"/>
      <c r="K309" s="205"/>
      <c r="L309" s="210"/>
      <c r="M309" s="211"/>
      <c r="N309" s="212"/>
      <c r="O309" s="212"/>
      <c r="P309" s="212"/>
      <c r="Q309" s="212"/>
      <c r="R309" s="212"/>
      <c r="S309" s="212"/>
      <c r="T309" s="213"/>
      <c r="AT309" s="214" t="s">
        <v>146</v>
      </c>
      <c r="AU309" s="214" t="s">
        <v>144</v>
      </c>
      <c r="AV309" s="12" t="s">
        <v>83</v>
      </c>
      <c r="AW309" s="12" t="s">
        <v>31</v>
      </c>
      <c r="AX309" s="12" t="s">
        <v>75</v>
      </c>
      <c r="AY309" s="214" t="s">
        <v>136</v>
      </c>
    </row>
    <row r="310" spans="2:65" s="13" customFormat="1" ht="11.25">
      <c r="B310" s="215"/>
      <c r="C310" s="216"/>
      <c r="D310" s="206" t="s">
        <v>146</v>
      </c>
      <c r="E310" s="217" t="s">
        <v>1</v>
      </c>
      <c r="F310" s="218" t="s">
        <v>1086</v>
      </c>
      <c r="G310" s="216"/>
      <c r="H310" s="219">
        <v>230</v>
      </c>
      <c r="I310" s="220"/>
      <c r="J310" s="216"/>
      <c r="K310" s="216"/>
      <c r="L310" s="221"/>
      <c r="M310" s="222"/>
      <c r="N310" s="223"/>
      <c r="O310" s="223"/>
      <c r="P310" s="223"/>
      <c r="Q310" s="223"/>
      <c r="R310" s="223"/>
      <c r="S310" s="223"/>
      <c r="T310" s="224"/>
      <c r="AT310" s="225" t="s">
        <v>146</v>
      </c>
      <c r="AU310" s="225" t="s">
        <v>144</v>
      </c>
      <c r="AV310" s="13" t="s">
        <v>144</v>
      </c>
      <c r="AW310" s="13" t="s">
        <v>31</v>
      </c>
      <c r="AX310" s="13" t="s">
        <v>83</v>
      </c>
      <c r="AY310" s="225" t="s">
        <v>136</v>
      </c>
    </row>
    <row r="311" spans="2:65" s="1" customFormat="1" ht="24" customHeight="1">
      <c r="B311" s="33"/>
      <c r="C311" s="191" t="s">
        <v>494</v>
      </c>
      <c r="D311" s="191" t="s">
        <v>139</v>
      </c>
      <c r="E311" s="192" t="s">
        <v>1087</v>
      </c>
      <c r="F311" s="193" t="s">
        <v>1088</v>
      </c>
      <c r="G311" s="194" t="s">
        <v>177</v>
      </c>
      <c r="H311" s="195">
        <v>62.4</v>
      </c>
      <c r="I311" s="196"/>
      <c r="J311" s="197">
        <f>ROUND(I311*H311,2)</f>
        <v>0</v>
      </c>
      <c r="K311" s="193" t="s">
        <v>143</v>
      </c>
      <c r="L311" s="37"/>
      <c r="M311" s="198" t="s">
        <v>1</v>
      </c>
      <c r="N311" s="199" t="s">
        <v>41</v>
      </c>
      <c r="O311" s="65"/>
      <c r="P311" s="200">
        <f>O311*H311</f>
        <v>0</v>
      </c>
      <c r="Q311" s="200">
        <v>7.5100000000000002E-3</v>
      </c>
      <c r="R311" s="200">
        <f>Q311*H311</f>
        <v>0.46862399999999999</v>
      </c>
      <c r="S311" s="200">
        <v>0</v>
      </c>
      <c r="T311" s="201">
        <f>S311*H311</f>
        <v>0</v>
      </c>
      <c r="AR311" s="202" t="s">
        <v>225</v>
      </c>
      <c r="AT311" s="202" t="s">
        <v>139</v>
      </c>
      <c r="AU311" s="202" t="s">
        <v>144</v>
      </c>
      <c r="AY311" s="16" t="s">
        <v>136</v>
      </c>
      <c r="BE311" s="203">
        <f>IF(N311="základní",J311,0)</f>
        <v>0</v>
      </c>
      <c r="BF311" s="203">
        <f>IF(N311="snížená",J311,0)</f>
        <v>0</v>
      </c>
      <c r="BG311" s="203">
        <f>IF(N311="zákl. přenesená",J311,0)</f>
        <v>0</v>
      </c>
      <c r="BH311" s="203">
        <f>IF(N311="sníž. přenesená",J311,0)</f>
        <v>0</v>
      </c>
      <c r="BI311" s="203">
        <f>IF(N311="nulová",J311,0)</f>
        <v>0</v>
      </c>
      <c r="BJ311" s="16" t="s">
        <v>144</v>
      </c>
      <c r="BK311" s="203">
        <f>ROUND(I311*H311,2)</f>
        <v>0</v>
      </c>
      <c r="BL311" s="16" t="s">
        <v>225</v>
      </c>
      <c r="BM311" s="202" t="s">
        <v>1089</v>
      </c>
    </row>
    <row r="312" spans="2:65" s="12" customFormat="1" ht="11.25">
      <c r="B312" s="204"/>
      <c r="C312" s="205"/>
      <c r="D312" s="206" t="s">
        <v>146</v>
      </c>
      <c r="E312" s="207" t="s">
        <v>1</v>
      </c>
      <c r="F312" s="208" t="s">
        <v>1090</v>
      </c>
      <c r="G312" s="205"/>
      <c r="H312" s="207" t="s">
        <v>1</v>
      </c>
      <c r="I312" s="209"/>
      <c r="J312" s="205"/>
      <c r="K312" s="205"/>
      <c r="L312" s="210"/>
      <c r="M312" s="211"/>
      <c r="N312" s="212"/>
      <c r="O312" s="212"/>
      <c r="P312" s="212"/>
      <c r="Q312" s="212"/>
      <c r="R312" s="212"/>
      <c r="S312" s="212"/>
      <c r="T312" s="213"/>
      <c r="AT312" s="214" t="s">
        <v>146</v>
      </c>
      <c r="AU312" s="214" t="s">
        <v>144</v>
      </c>
      <c r="AV312" s="12" t="s">
        <v>83</v>
      </c>
      <c r="AW312" s="12" t="s">
        <v>31</v>
      </c>
      <c r="AX312" s="12" t="s">
        <v>75</v>
      </c>
      <c r="AY312" s="214" t="s">
        <v>136</v>
      </c>
    </row>
    <row r="313" spans="2:65" s="13" customFormat="1" ht="11.25">
      <c r="B313" s="215"/>
      <c r="C313" s="216"/>
      <c r="D313" s="206" t="s">
        <v>146</v>
      </c>
      <c r="E313" s="217" t="s">
        <v>1</v>
      </c>
      <c r="F313" s="218" t="s">
        <v>1091</v>
      </c>
      <c r="G313" s="216"/>
      <c r="H313" s="219">
        <v>62.4</v>
      </c>
      <c r="I313" s="220"/>
      <c r="J313" s="216"/>
      <c r="K313" s="216"/>
      <c r="L313" s="221"/>
      <c r="M313" s="222"/>
      <c r="N313" s="223"/>
      <c r="O313" s="223"/>
      <c r="P313" s="223"/>
      <c r="Q313" s="223"/>
      <c r="R313" s="223"/>
      <c r="S313" s="223"/>
      <c r="T313" s="224"/>
      <c r="AT313" s="225" t="s">
        <v>146</v>
      </c>
      <c r="AU313" s="225" t="s">
        <v>144</v>
      </c>
      <c r="AV313" s="13" t="s">
        <v>144</v>
      </c>
      <c r="AW313" s="13" t="s">
        <v>31</v>
      </c>
      <c r="AX313" s="13" t="s">
        <v>83</v>
      </c>
      <c r="AY313" s="225" t="s">
        <v>136</v>
      </c>
    </row>
    <row r="314" spans="2:65" s="1" customFormat="1" ht="24" customHeight="1">
      <c r="B314" s="33"/>
      <c r="C314" s="226" t="s">
        <v>500</v>
      </c>
      <c r="D314" s="226" t="s">
        <v>157</v>
      </c>
      <c r="E314" s="227" t="s">
        <v>1092</v>
      </c>
      <c r="F314" s="228" t="s">
        <v>1093</v>
      </c>
      <c r="G314" s="229" t="s">
        <v>153</v>
      </c>
      <c r="H314" s="230">
        <v>32.164000000000001</v>
      </c>
      <c r="I314" s="231"/>
      <c r="J314" s="232">
        <f>ROUND(I314*H314,2)</f>
        <v>0</v>
      </c>
      <c r="K314" s="228" t="s">
        <v>1</v>
      </c>
      <c r="L314" s="233"/>
      <c r="M314" s="234" t="s">
        <v>1</v>
      </c>
      <c r="N314" s="235" t="s">
        <v>41</v>
      </c>
      <c r="O314" s="65"/>
      <c r="P314" s="200">
        <f>O314*H314</f>
        <v>0</v>
      </c>
      <c r="Q314" s="200">
        <v>1.9199999999999998E-2</v>
      </c>
      <c r="R314" s="200">
        <f>Q314*H314</f>
        <v>0.61754880000000001</v>
      </c>
      <c r="S314" s="200">
        <v>0</v>
      </c>
      <c r="T314" s="201">
        <f>S314*H314</f>
        <v>0</v>
      </c>
      <c r="AR314" s="202" t="s">
        <v>313</v>
      </c>
      <c r="AT314" s="202" t="s">
        <v>157</v>
      </c>
      <c r="AU314" s="202" t="s">
        <v>144</v>
      </c>
      <c r="AY314" s="16" t="s">
        <v>136</v>
      </c>
      <c r="BE314" s="203">
        <f>IF(N314="základní",J314,0)</f>
        <v>0</v>
      </c>
      <c r="BF314" s="203">
        <f>IF(N314="snížená",J314,0)</f>
        <v>0</v>
      </c>
      <c r="BG314" s="203">
        <f>IF(N314="zákl. přenesená",J314,0)</f>
        <v>0</v>
      </c>
      <c r="BH314" s="203">
        <f>IF(N314="sníž. přenesená",J314,0)</f>
        <v>0</v>
      </c>
      <c r="BI314" s="203">
        <f>IF(N314="nulová",J314,0)</f>
        <v>0</v>
      </c>
      <c r="BJ314" s="16" t="s">
        <v>144</v>
      </c>
      <c r="BK314" s="203">
        <f>ROUND(I314*H314,2)</f>
        <v>0</v>
      </c>
      <c r="BL314" s="16" t="s">
        <v>225</v>
      </c>
      <c r="BM314" s="202" t="s">
        <v>1094</v>
      </c>
    </row>
    <row r="315" spans="2:65" s="13" customFormat="1" ht="11.25">
      <c r="B315" s="215"/>
      <c r="C315" s="216"/>
      <c r="D315" s="206" t="s">
        <v>146</v>
      </c>
      <c r="E315" s="217" t="s">
        <v>1</v>
      </c>
      <c r="F315" s="218" t="s">
        <v>1095</v>
      </c>
      <c r="G315" s="216"/>
      <c r="H315" s="219">
        <v>29.24</v>
      </c>
      <c r="I315" s="220"/>
      <c r="J315" s="216"/>
      <c r="K315" s="216"/>
      <c r="L315" s="221"/>
      <c r="M315" s="222"/>
      <c r="N315" s="223"/>
      <c r="O315" s="223"/>
      <c r="P315" s="223"/>
      <c r="Q315" s="223"/>
      <c r="R315" s="223"/>
      <c r="S315" s="223"/>
      <c r="T315" s="224"/>
      <c r="AT315" s="225" t="s">
        <v>146</v>
      </c>
      <c r="AU315" s="225" t="s">
        <v>144</v>
      </c>
      <c r="AV315" s="13" t="s">
        <v>144</v>
      </c>
      <c r="AW315" s="13" t="s">
        <v>31</v>
      </c>
      <c r="AX315" s="13" t="s">
        <v>83</v>
      </c>
      <c r="AY315" s="225" t="s">
        <v>136</v>
      </c>
    </row>
    <row r="316" spans="2:65" s="13" customFormat="1" ht="11.25">
      <c r="B316" s="215"/>
      <c r="C316" s="216"/>
      <c r="D316" s="206" t="s">
        <v>146</v>
      </c>
      <c r="E316" s="216"/>
      <c r="F316" s="218" t="s">
        <v>1096</v>
      </c>
      <c r="G316" s="216"/>
      <c r="H316" s="219">
        <v>32.164000000000001</v>
      </c>
      <c r="I316" s="220"/>
      <c r="J316" s="216"/>
      <c r="K316" s="216"/>
      <c r="L316" s="221"/>
      <c r="M316" s="222"/>
      <c r="N316" s="223"/>
      <c r="O316" s="223"/>
      <c r="P316" s="223"/>
      <c r="Q316" s="223"/>
      <c r="R316" s="223"/>
      <c r="S316" s="223"/>
      <c r="T316" s="224"/>
      <c r="AT316" s="225" t="s">
        <v>146</v>
      </c>
      <c r="AU316" s="225" t="s">
        <v>144</v>
      </c>
      <c r="AV316" s="13" t="s">
        <v>144</v>
      </c>
      <c r="AW316" s="13" t="s">
        <v>4</v>
      </c>
      <c r="AX316" s="13" t="s">
        <v>83</v>
      </c>
      <c r="AY316" s="225" t="s">
        <v>136</v>
      </c>
    </row>
    <row r="317" spans="2:65" s="1" customFormat="1" ht="24" customHeight="1">
      <c r="B317" s="33"/>
      <c r="C317" s="191" t="s">
        <v>506</v>
      </c>
      <c r="D317" s="191" t="s">
        <v>139</v>
      </c>
      <c r="E317" s="192" t="s">
        <v>1097</v>
      </c>
      <c r="F317" s="193" t="s">
        <v>1098</v>
      </c>
      <c r="G317" s="194" t="s">
        <v>177</v>
      </c>
      <c r="H317" s="195">
        <v>230</v>
      </c>
      <c r="I317" s="196"/>
      <c r="J317" s="197">
        <f>ROUND(I317*H317,2)</f>
        <v>0</v>
      </c>
      <c r="K317" s="193" t="s">
        <v>143</v>
      </c>
      <c r="L317" s="37"/>
      <c r="M317" s="198" t="s">
        <v>1</v>
      </c>
      <c r="N317" s="199" t="s">
        <v>41</v>
      </c>
      <c r="O317" s="65"/>
      <c r="P317" s="200">
        <f>O317*H317</f>
        <v>0</v>
      </c>
      <c r="Q317" s="200">
        <v>0</v>
      </c>
      <c r="R317" s="200">
        <f>Q317*H317</f>
        <v>0</v>
      </c>
      <c r="S317" s="200">
        <v>1.174E-2</v>
      </c>
      <c r="T317" s="201">
        <f>S317*H317</f>
        <v>2.7002000000000002</v>
      </c>
      <c r="AR317" s="202" t="s">
        <v>225</v>
      </c>
      <c r="AT317" s="202" t="s">
        <v>139</v>
      </c>
      <c r="AU317" s="202" t="s">
        <v>144</v>
      </c>
      <c r="AY317" s="16" t="s">
        <v>136</v>
      </c>
      <c r="BE317" s="203">
        <f>IF(N317="základní",J317,0)</f>
        <v>0</v>
      </c>
      <c r="BF317" s="203">
        <f>IF(N317="snížená",J317,0)</f>
        <v>0</v>
      </c>
      <c r="BG317" s="203">
        <f>IF(N317="zákl. přenesená",J317,0)</f>
        <v>0</v>
      </c>
      <c r="BH317" s="203">
        <f>IF(N317="sníž. přenesená",J317,0)</f>
        <v>0</v>
      </c>
      <c r="BI317" s="203">
        <f>IF(N317="nulová",J317,0)</f>
        <v>0</v>
      </c>
      <c r="BJ317" s="16" t="s">
        <v>144</v>
      </c>
      <c r="BK317" s="203">
        <f>ROUND(I317*H317,2)</f>
        <v>0</v>
      </c>
      <c r="BL317" s="16" t="s">
        <v>225</v>
      </c>
      <c r="BM317" s="202" t="s">
        <v>1099</v>
      </c>
    </row>
    <row r="318" spans="2:65" s="12" customFormat="1" ht="11.25">
      <c r="B318" s="204"/>
      <c r="C318" s="205"/>
      <c r="D318" s="206" t="s">
        <v>146</v>
      </c>
      <c r="E318" s="207" t="s">
        <v>1</v>
      </c>
      <c r="F318" s="208" t="s">
        <v>1085</v>
      </c>
      <c r="G318" s="205"/>
      <c r="H318" s="207" t="s">
        <v>1</v>
      </c>
      <c r="I318" s="209"/>
      <c r="J318" s="205"/>
      <c r="K318" s="205"/>
      <c r="L318" s="210"/>
      <c r="M318" s="211"/>
      <c r="N318" s="212"/>
      <c r="O318" s="212"/>
      <c r="P318" s="212"/>
      <c r="Q318" s="212"/>
      <c r="R318" s="212"/>
      <c r="S318" s="212"/>
      <c r="T318" s="213"/>
      <c r="AT318" s="214" t="s">
        <v>146</v>
      </c>
      <c r="AU318" s="214" t="s">
        <v>144</v>
      </c>
      <c r="AV318" s="12" t="s">
        <v>83</v>
      </c>
      <c r="AW318" s="12" t="s">
        <v>31</v>
      </c>
      <c r="AX318" s="12" t="s">
        <v>75</v>
      </c>
      <c r="AY318" s="214" t="s">
        <v>136</v>
      </c>
    </row>
    <row r="319" spans="2:65" s="13" customFormat="1" ht="11.25">
      <c r="B319" s="215"/>
      <c r="C319" s="216"/>
      <c r="D319" s="206" t="s">
        <v>146</v>
      </c>
      <c r="E319" s="217" t="s">
        <v>1</v>
      </c>
      <c r="F319" s="218" t="s">
        <v>1086</v>
      </c>
      <c r="G319" s="216"/>
      <c r="H319" s="219">
        <v>230</v>
      </c>
      <c r="I319" s="220"/>
      <c r="J319" s="216"/>
      <c r="K319" s="216"/>
      <c r="L319" s="221"/>
      <c r="M319" s="222"/>
      <c r="N319" s="223"/>
      <c r="O319" s="223"/>
      <c r="P319" s="223"/>
      <c r="Q319" s="223"/>
      <c r="R319" s="223"/>
      <c r="S319" s="223"/>
      <c r="T319" s="224"/>
      <c r="AT319" s="225" t="s">
        <v>146</v>
      </c>
      <c r="AU319" s="225" t="s">
        <v>144</v>
      </c>
      <c r="AV319" s="13" t="s">
        <v>144</v>
      </c>
      <c r="AW319" s="13" t="s">
        <v>31</v>
      </c>
      <c r="AX319" s="13" t="s">
        <v>83</v>
      </c>
      <c r="AY319" s="225" t="s">
        <v>136</v>
      </c>
    </row>
    <row r="320" spans="2:65" s="1" customFormat="1" ht="24" customHeight="1">
      <c r="B320" s="33"/>
      <c r="C320" s="191" t="s">
        <v>512</v>
      </c>
      <c r="D320" s="191" t="s">
        <v>139</v>
      </c>
      <c r="E320" s="192" t="s">
        <v>1100</v>
      </c>
      <c r="F320" s="193" t="s">
        <v>1101</v>
      </c>
      <c r="G320" s="194" t="s">
        <v>177</v>
      </c>
      <c r="H320" s="195">
        <v>62.4</v>
      </c>
      <c r="I320" s="196"/>
      <c r="J320" s="197">
        <f>ROUND(I320*H320,2)</f>
        <v>0</v>
      </c>
      <c r="K320" s="193" t="s">
        <v>143</v>
      </c>
      <c r="L320" s="37"/>
      <c r="M320" s="198" t="s">
        <v>1</v>
      </c>
      <c r="N320" s="199" t="s">
        <v>41</v>
      </c>
      <c r="O320" s="65"/>
      <c r="P320" s="200">
        <f>O320*H320</f>
        <v>0</v>
      </c>
      <c r="Q320" s="200">
        <v>0</v>
      </c>
      <c r="R320" s="200">
        <f>Q320*H320</f>
        <v>0</v>
      </c>
      <c r="S320" s="200">
        <v>1.174E-2</v>
      </c>
      <c r="T320" s="201">
        <f>S320*H320</f>
        <v>0.732576</v>
      </c>
      <c r="AR320" s="202" t="s">
        <v>225</v>
      </c>
      <c r="AT320" s="202" t="s">
        <v>139</v>
      </c>
      <c r="AU320" s="202" t="s">
        <v>144</v>
      </c>
      <c r="AY320" s="16" t="s">
        <v>136</v>
      </c>
      <c r="BE320" s="203">
        <f>IF(N320="základní",J320,0)</f>
        <v>0</v>
      </c>
      <c r="BF320" s="203">
        <f>IF(N320="snížená",J320,0)</f>
        <v>0</v>
      </c>
      <c r="BG320" s="203">
        <f>IF(N320="zákl. přenesená",J320,0)</f>
        <v>0</v>
      </c>
      <c r="BH320" s="203">
        <f>IF(N320="sníž. přenesená",J320,0)</f>
        <v>0</v>
      </c>
      <c r="BI320" s="203">
        <f>IF(N320="nulová",J320,0)</f>
        <v>0</v>
      </c>
      <c r="BJ320" s="16" t="s">
        <v>144</v>
      </c>
      <c r="BK320" s="203">
        <f>ROUND(I320*H320,2)</f>
        <v>0</v>
      </c>
      <c r="BL320" s="16" t="s">
        <v>225</v>
      </c>
      <c r="BM320" s="202" t="s">
        <v>1102</v>
      </c>
    </row>
    <row r="321" spans="2:65" s="12" customFormat="1" ht="11.25">
      <c r="B321" s="204"/>
      <c r="C321" s="205"/>
      <c r="D321" s="206" t="s">
        <v>146</v>
      </c>
      <c r="E321" s="207" t="s">
        <v>1</v>
      </c>
      <c r="F321" s="208" t="s">
        <v>1090</v>
      </c>
      <c r="G321" s="205"/>
      <c r="H321" s="207" t="s">
        <v>1</v>
      </c>
      <c r="I321" s="209"/>
      <c r="J321" s="205"/>
      <c r="K321" s="205"/>
      <c r="L321" s="210"/>
      <c r="M321" s="211"/>
      <c r="N321" s="212"/>
      <c r="O321" s="212"/>
      <c r="P321" s="212"/>
      <c r="Q321" s="212"/>
      <c r="R321" s="212"/>
      <c r="S321" s="212"/>
      <c r="T321" s="213"/>
      <c r="AT321" s="214" t="s">
        <v>146</v>
      </c>
      <c r="AU321" s="214" t="s">
        <v>144</v>
      </c>
      <c r="AV321" s="12" t="s">
        <v>83</v>
      </c>
      <c r="AW321" s="12" t="s">
        <v>31</v>
      </c>
      <c r="AX321" s="12" t="s">
        <v>75</v>
      </c>
      <c r="AY321" s="214" t="s">
        <v>136</v>
      </c>
    </row>
    <row r="322" spans="2:65" s="13" customFormat="1" ht="11.25">
      <c r="B322" s="215"/>
      <c r="C322" s="216"/>
      <c r="D322" s="206" t="s">
        <v>146</v>
      </c>
      <c r="E322" s="217" t="s">
        <v>1</v>
      </c>
      <c r="F322" s="218" t="s">
        <v>1091</v>
      </c>
      <c r="G322" s="216"/>
      <c r="H322" s="219">
        <v>62.4</v>
      </c>
      <c r="I322" s="220"/>
      <c r="J322" s="216"/>
      <c r="K322" s="216"/>
      <c r="L322" s="221"/>
      <c r="M322" s="222"/>
      <c r="N322" s="223"/>
      <c r="O322" s="223"/>
      <c r="P322" s="223"/>
      <c r="Q322" s="223"/>
      <c r="R322" s="223"/>
      <c r="S322" s="223"/>
      <c r="T322" s="224"/>
      <c r="AT322" s="225" t="s">
        <v>146</v>
      </c>
      <c r="AU322" s="225" t="s">
        <v>144</v>
      </c>
      <c r="AV322" s="13" t="s">
        <v>144</v>
      </c>
      <c r="AW322" s="13" t="s">
        <v>31</v>
      </c>
      <c r="AX322" s="13" t="s">
        <v>83</v>
      </c>
      <c r="AY322" s="225" t="s">
        <v>136</v>
      </c>
    </row>
    <row r="323" spans="2:65" s="1" customFormat="1" ht="16.5" customHeight="1">
      <c r="B323" s="33"/>
      <c r="C323" s="191" t="s">
        <v>518</v>
      </c>
      <c r="D323" s="191" t="s">
        <v>139</v>
      </c>
      <c r="E323" s="192" t="s">
        <v>737</v>
      </c>
      <c r="F323" s="193" t="s">
        <v>738</v>
      </c>
      <c r="G323" s="194" t="s">
        <v>142</v>
      </c>
      <c r="H323" s="195">
        <v>730</v>
      </c>
      <c r="I323" s="196"/>
      <c r="J323" s="197">
        <f>ROUND(I323*H323,2)</f>
        <v>0</v>
      </c>
      <c r="K323" s="193" t="s">
        <v>143</v>
      </c>
      <c r="L323" s="37"/>
      <c r="M323" s="198" t="s">
        <v>1</v>
      </c>
      <c r="N323" s="199" t="s">
        <v>41</v>
      </c>
      <c r="O323" s="65"/>
      <c r="P323" s="200">
        <f>O323*H323</f>
        <v>0</v>
      </c>
      <c r="Q323" s="200">
        <v>0</v>
      </c>
      <c r="R323" s="200">
        <f>Q323*H323</f>
        <v>0</v>
      </c>
      <c r="S323" s="200">
        <v>0</v>
      </c>
      <c r="T323" s="201">
        <f>S323*H323</f>
        <v>0</v>
      </c>
      <c r="AR323" s="202" t="s">
        <v>225</v>
      </c>
      <c r="AT323" s="202" t="s">
        <v>139</v>
      </c>
      <c r="AU323" s="202" t="s">
        <v>144</v>
      </c>
      <c r="AY323" s="16" t="s">
        <v>136</v>
      </c>
      <c r="BE323" s="203">
        <f>IF(N323="základní",J323,0)</f>
        <v>0</v>
      </c>
      <c r="BF323" s="203">
        <f>IF(N323="snížená",J323,0)</f>
        <v>0</v>
      </c>
      <c r="BG323" s="203">
        <f>IF(N323="zákl. přenesená",J323,0)</f>
        <v>0</v>
      </c>
      <c r="BH323" s="203">
        <f>IF(N323="sníž. přenesená",J323,0)</f>
        <v>0</v>
      </c>
      <c r="BI323" s="203">
        <f>IF(N323="nulová",J323,0)</f>
        <v>0</v>
      </c>
      <c r="BJ323" s="16" t="s">
        <v>144</v>
      </c>
      <c r="BK323" s="203">
        <f>ROUND(I323*H323,2)</f>
        <v>0</v>
      </c>
      <c r="BL323" s="16" t="s">
        <v>225</v>
      </c>
      <c r="BM323" s="202" t="s">
        <v>1103</v>
      </c>
    </row>
    <row r="324" spans="2:65" s="12" customFormat="1" ht="22.5">
      <c r="B324" s="204"/>
      <c r="C324" s="205"/>
      <c r="D324" s="206" t="s">
        <v>146</v>
      </c>
      <c r="E324" s="207" t="s">
        <v>1</v>
      </c>
      <c r="F324" s="208" t="s">
        <v>1104</v>
      </c>
      <c r="G324" s="205"/>
      <c r="H324" s="207" t="s">
        <v>1</v>
      </c>
      <c r="I324" s="209"/>
      <c r="J324" s="205"/>
      <c r="K324" s="205"/>
      <c r="L324" s="210"/>
      <c r="M324" s="211"/>
      <c r="N324" s="212"/>
      <c r="O324" s="212"/>
      <c r="P324" s="212"/>
      <c r="Q324" s="212"/>
      <c r="R324" s="212"/>
      <c r="S324" s="212"/>
      <c r="T324" s="213"/>
      <c r="AT324" s="214" t="s">
        <v>146</v>
      </c>
      <c r="AU324" s="214" t="s">
        <v>144</v>
      </c>
      <c r="AV324" s="12" t="s">
        <v>83</v>
      </c>
      <c r="AW324" s="12" t="s">
        <v>31</v>
      </c>
      <c r="AX324" s="12" t="s">
        <v>75</v>
      </c>
      <c r="AY324" s="214" t="s">
        <v>136</v>
      </c>
    </row>
    <row r="325" spans="2:65" s="13" customFormat="1" ht="11.25">
      <c r="B325" s="215"/>
      <c r="C325" s="216"/>
      <c r="D325" s="206" t="s">
        <v>146</v>
      </c>
      <c r="E325" s="217" t="s">
        <v>1</v>
      </c>
      <c r="F325" s="218" t="s">
        <v>1105</v>
      </c>
      <c r="G325" s="216"/>
      <c r="H325" s="219">
        <v>730</v>
      </c>
      <c r="I325" s="220"/>
      <c r="J325" s="216"/>
      <c r="K325" s="216"/>
      <c r="L325" s="221"/>
      <c r="M325" s="222"/>
      <c r="N325" s="223"/>
      <c r="O325" s="223"/>
      <c r="P325" s="223"/>
      <c r="Q325" s="223"/>
      <c r="R325" s="223"/>
      <c r="S325" s="223"/>
      <c r="T325" s="224"/>
      <c r="AT325" s="225" t="s">
        <v>146</v>
      </c>
      <c r="AU325" s="225" t="s">
        <v>144</v>
      </c>
      <c r="AV325" s="13" t="s">
        <v>144</v>
      </c>
      <c r="AW325" s="13" t="s">
        <v>31</v>
      </c>
      <c r="AX325" s="13" t="s">
        <v>83</v>
      </c>
      <c r="AY325" s="225" t="s">
        <v>136</v>
      </c>
    </row>
    <row r="326" spans="2:65" s="1" customFormat="1" ht="24" customHeight="1">
      <c r="B326" s="33"/>
      <c r="C326" s="191" t="s">
        <v>526</v>
      </c>
      <c r="D326" s="191" t="s">
        <v>139</v>
      </c>
      <c r="E326" s="192" t="s">
        <v>747</v>
      </c>
      <c r="F326" s="193" t="s">
        <v>748</v>
      </c>
      <c r="G326" s="194" t="s">
        <v>442</v>
      </c>
      <c r="H326" s="247"/>
      <c r="I326" s="196"/>
      <c r="J326" s="197">
        <f>ROUND(I326*H326,2)</f>
        <v>0</v>
      </c>
      <c r="K326" s="193" t="s">
        <v>143</v>
      </c>
      <c r="L326" s="37"/>
      <c r="M326" s="198" t="s">
        <v>1</v>
      </c>
      <c r="N326" s="199" t="s">
        <v>41</v>
      </c>
      <c r="O326" s="65"/>
      <c r="P326" s="200">
        <f>O326*H326</f>
        <v>0</v>
      </c>
      <c r="Q326" s="200">
        <v>0</v>
      </c>
      <c r="R326" s="200">
        <f>Q326*H326</f>
        <v>0</v>
      </c>
      <c r="S326" s="200">
        <v>0</v>
      </c>
      <c r="T326" s="201">
        <f>S326*H326</f>
        <v>0</v>
      </c>
      <c r="AR326" s="202" t="s">
        <v>225</v>
      </c>
      <c r="AT326" s="202" t="s">
        <v>139</v>
      </c>
      <c r="AU326" s="202" t="s">
        <v>144</v>
      </c>
      <c r="AY326" s="16" t="s">
        <v>136</v>
      </c>
      <c r="BE326" s="203">
        <f>IF(N326="základní",J326,0)</f>
        <v>0</v>
      </c>
      <c r="BF326" s="203">
        <f>IF(N326="snížená",J326,0)</f>
        <v>0</v>
      </c>
      <c r="BG326" s="203">
        <f>IF(N326="zákl. přenesená",J326,0)</f>
        <v>0</v>
      </c>
      <c r="BH326" s="203">
        <f>IF(N326="sníž. přenesená",J326,0)</f>
        <v>0</v>
      </c>
      <c r="BI326" s="203">
        <f>IF(N326="nulová",J326,0)</f>
        <v>0</v>
      </c>
      <c r="BJ326" s="16" t="s">
        <v>144</v>
      </c>
      <c r="BK326" s="203">
        <f>ROUND(I326*H326,2)</f>
        <v>0</v>
      </c>
      <c r="BL326" s="16" t="s">
        <v>225</v>
      </c>
      <c r="BM326" s="202" t="s">
        <v>1106</v>
      </c>
    </row>
    <row r="327" spans="2:65" s="11" customFormat="1" ht="22.9" customHeight="1">
      <c r="B327" s="175"/>
      <c r="C327" s="176"/>
      <c r="D327" s="177" t="s">
        <v>74</v>
      </c>
      <c r="E327" s="189" t="s">
        <v>1107</v>
      </c>
      <c r="F327" s="189" t="s">
        <v>1108</v>
      </c>
      <c r="G327" s="176"/>
      <c r="H327" s="176"/>
      <c r="I327" s="179"/>
      <c r="J327" s="190">
        <f>BK327</f>
        <v>0</v>
      </c>
      <c r="K327" s="176"/>
      <c r="L327" s="181"/>
      <c r="M327" s="182"/>
      <c r="N327" s="183"/>
      <c r="O327" s="183"/>
      <c r="P327" s="184">
        <f>SUM(P328:P338)</f>
        <v>0</v>
      </c>
      <c r="Q327" s="183"/>
      <c r="R327" s="184">
        <f>SUM(R328:R338)</f>
        <v>0.75944115000000001</v>
      </c>
      <c r="S327" s="183"/>
      <c r="T327" s="185">
        <f>SUM(T328:T338)</f>
        <v>0</v>
      </c>
      <c r="AR327" s="186" t="s">
        <v>144</v>
      </c>
      <c r="AT327" s="187" t="s">
        <v>74</v>
      </c>
      <c r="AU327" s="187" t="s">
        <v>83</v>
      </c>
      <c r="AY327" s="186" t="s">
        <v>136</v>
      </c>
      <c r="BK327" s="188">
        <f>SUM(BK328:BK338)</f>
        <v>0</v>
      </c>
    </row>
    <row r="328" spans="2:65" s="1" customFormat="1" ht="16.5" customHeight="1">
      <c r="B328" s="33"/>
      <c r="C328" s="191" t="s">
        <v>532</v>
      </c>
      <c r="D328" s="191" t="s">
        <v>139</v>
      </c>
      <c r="E328" s="192" t="s">
        <v>1109</v>
      </c>
      <c r="F328" s="193" t="s">
        <v>1110</v>
      </c>
      <c r="G328" s="194" t="s">
        <v>153</v>
      </c>
      <c r="H328" s="195">
        <v>49.05</v>
      </c>
      <c r="I328" s="196"/>
      <c r="J328" s="197">
        <f>ROUND(I328*H328,2)</f>
        <v>0</v>
      </c>
      <c r="K328" s="193" t="s">
        <v>143</v>
      </c>
      <c r="L328" s="37"/>
      <c r="M328" s="198" t="s">
        <v>1</v>
      </c>
      <c r="N328" s="199" t="s">
        <v>41</v>
      </c>
      <c r="O328" s="65"/>
      <c r="P328" s="200">
        <f>O328*H328</f>
        <v>0</v>
      </c>
      <c r="Q328" s="200">
        <v>0</v>
      </c>
      <c r="R328" s="200">
        <f>Q328*H328</f>
        <v>0</v>
      </c>
      <c r="S328" s="200">
        <v>0</v>
      </c>
      <c r="T328" s="201">
        <f>S328*H328</f>
        <v>0</v>
      </c>
      <c r="AR328" s="202" t="s">
        <v>225</v>
      </c>
      <c r="AT328" s="202" t="s">
        <v>139</v>
      </c>
      <c r="AU328" s="202" t="s">
        <v>144</v>
      </c>
      <c r="AY328" s="16" t="s">
        <v>136</v>
      </c>
      <c r="BE328" s="203">
        <f>IF(N328="základní",J328,0)</f>
        <v>0</v>
      </c>
      <c r="BF328" s="203">
        <f>IF(N328="snížená",J328,0)</f>
        <v>0</v>
      </c>
      <c r="BG328" s="203">
        <f>IF(N328="zákl. přenesená",J328,0)</f>
        <v>0</v>
      </c>
      <c r="BH328" s="203">
        <f>IF(N328="sníž. přenesená",J328,0)</f>
        <v>0</v>
      </c>
      <c r="BI328" s="203">
        <f>IF(N328="nulová",J328,0)</f>
        <v>0</v>
      </c>
      <c r="BJ328" s="16" t="s">
        <v>144</v>
      </c>
      <c r="BK328" s="203">
        <f>ROUND(I328*H328,2)</f>
        <v>0</v>
      </c>
      <c r="BL328" s="16" t="s">
        <v>225</v>
      </c>
      <c r="BM328" s="202" t="s">
        <v>1111</v>
      </c>
    </row>
    <row r="329" spans="2:65" s="1" customFormat="1" ht="24" customHeight="1">
      <c r="B329" s="33"/>
      <c r="C329" s="191" t="s">
        <v>538</v>
      </c>
      <c r="D329" s="191" t="s">
        <v>139</v>
      </c>
      <c r="E329" s="192" t="s">
        <v>1112</v>
      </c>
      <c r="F329" s="193" t="s">
        <v>1113</v>
      </c>
      <c r="G329" s="194" t="s">
        <v>153</v>
      </c>
      <c r="H329" s="195">
        <v>49.05</v>
      </c>
      <c r="I329" s="196"/>
      <c r="J329" s="197">
        <f>ROUND(I329*H329,2)</f>
        <v>0</v>
      </c>
      <c r="K329" s="193" t="s">
        <v>143</v>
      </c>
      <c r="L329" s="37"/>
      <c r="M329" s="198" t="s">
        <v>1</v>
      </c>
      <c r="N329" s="199" t="s">
        <v>41</v>
      </c>
      <c r="O329" s="65"/>
      <c r="P329" s="200">
        <f>O329*H329</f>
        <v>0</v>
      </c>
      <c r="Q329" s="200">
        <v>6.9999999999999994E-5</v>
      </c>
      <c r="R329" s="200">
        <f>Q329*H329</f>
        <v>3.4334999999999995E-3</v>
      </c>
      <c r="S329" s="200">
        <v>0</v>
      </c>
      <c r="T329" s="201">
        <f>S329*H329</f>
        <v>0</v>
      </c>
      <c r="AR329" s="202" t="s">
        <v>225</v>
      </c>
      <c r="AT329" s="202" t="s">
        <v>139</v>
      </c>
      <c r="AU329" s="202" t="s">
        <v>144</v>
      </c>
      <c r="AY329" s="16" t="s">
        <v>136</v>
      </c>
      <c r="BE329" s="203">
        <f>IF(N329="základní",J329,0)</f>
        <v>0</v>
      </c>
      <c r="BF329" s="203">
        <f>IF(N329="snížená",J329,0)</f>
        <v>0</v>
      </c>
      <c r="BG329" s="203">
        <f>IF(N329="zákl. přenesená",J329,0)</f>
        <v>0</v>
      </c>
      <c r="BH329" s="203">
        <f>IF(N329="sníž. přenesená",J329,0)</f>
        <v>0</v>
      </c>
      <c r="BI329" s="203">
        <f>IF(N329="nulová",J329,0)</f>
        <v>0</v>
      </c>
      <c r="BJ329" s="16" t="s">
        <v>144</v>
      </c>
      <c r="BK329" s="203">
        <f>ROUND(I329*H329,2)</f>
        <v>0</v>
      </c>
      <c r="BL329" s="16" t="s">
        <v>225</v>
      </c>
      <c r="BM329" s="202" t="s">
        <v>1114</v>
      </c>
    </row>
    <row r="330" spans="2:65" s="1" customFormat="1" ht="24" customHeight="1">
      <c r="B330" s="33"/>
      <c r="C330" s="191" t="s">
        <v>544</v>
      </c>
      <c r="D330" s="191" t="s">
        <v>139</v>
      </c>
      <c r="E330" s="192" t="s">
        <v>1115</v>
      </c>
      <c r="F330" s="193" t="s">
        <v>1116</v>
      </c>
      <c r="G330" s="194" t="s">
        <v>153</v>
      </c>
      <c r="H330" s="195">
        <v>49.05</v>
      </c>
      <c r="I330" s="196"/>
      <c r="J330" s="197">
        <f>ROUND(I330*H330,2)</f>
        <v>0</v>
      </c>
      <c r="K330" s="193" t="s">
        <v>143</v>
      </c>
      <c r="L330" s="37"/>
      <c r="M330" s="198" t="s">
        <v>1</v>
      </c>
      <c r="N330" s="199" t="s">
        <v>41</v>
      </c>
      <c r="O330" s="65"/>
      <c r="P330" s="200">
        <f>O330*H330</f>
        <v>0</v>
      </c>
      <c r="Q330" s="200">
        <v>1.2E-2</v>
      </c>
      <c r="R330" s="200">
        <f>Q330*H330</f>
        <v>0.58860000000000001</v>
      </c>
      <c r="S330" s="200">
        <v>0</v>
      </c>
      <c r="T330" s="201">
        <f>S330*H330</f>
        <v>0</v>
      </c>
      <c r="AR330" s="202" t="s">
        <v>225</v>
      </c>
      <c r="AT330" s="202" t="s">
        <v>139</v>
      </c>
      <c r="AU330" s="202" t="s">
        <v>144</v>
      </c>
      <c r="AY330" s="16" t="s">
        <v>136</v>
      </c>
      <c r="BE330" s="203">
        <f>IF(N330="základní",J330,0)</f>
        <v>0</v>
      </c>
      <c r="BF330" s="203">
        <f>IF(N330="snížená",J330,0)</f>
        <v>0</v>
      </c>
      <c r="BG330" s="203">
        <f>IF(N330="zákl. přenesená",J330,0)</f>
        <v>0</v>
      </c>
      <c r="BH330" s="203">
        <f>IF(N330="sníž. přenesená",J330,0)</f>
        <v>0</v>
      </c>
      <c r="BI330" s="203">
        <f>IF(N330="nulová",J330,0)</f>
        <v>0</v>
      </c>
      <c r="BJ330" s="16" t="s">
        <v>144</v>
      </c>
      <c r="BK330" s="203">
        <f>ROUND(I330*H330,2)</f>
        <v>0</v>
      </c>
      <c r="BL330" s="16" t="s">
        <v>225</v>
      </c>
      <c r="BM330" s="202" t="s">
        <v>1117</v>
      </c>
    </row>
    <row r="331" spans="2:65" s="12" customFormat="1" ht="11.25">
      <c r="B331" s="204"/>
      <c r="C331" s="205"/>
      <c r="D331" s="206" t="s">
        <v>146</v>
      </c>
      <c r="E331" s="207" t="s">
        <v>1</v>
      </c>
      <c r="F331" s="208" t="s">
        <v>1118</v>
      </c>
      <c r="G331" s="205"/>
      <c r="H331" s="207" t="s">
        <v>1</v>
      </c>
      <c r="I331" s="209"/>
      <c r="J331" s="205"/>
      <c r="K331" s="205"/>
      <c r="L331" s="210"/>
      <c r="M331" s="211"/>
      <c r="N331" s="212"/>
      <c r="O331" s="212"/>
      <c r="P331" s="212"/>
      <c r="Q331" s="212"/>
      <c r="R331" s="212"/>
      <c r="S331" s="212"/>
      <c r="T331" s="213"/>
      <c r="AT331" s="214" t="s">
        <v>146</v>
      </c>
      <c r="AU331" s="214" t="s">
        <v>144</v>
      </c>
      <c r="AV331" s="12" t="s">
        <v>83</v>
      </c>
      <c r="AW331" s="12" t="s">
        <v>31</v>
      </c>
      <c r="AX331" s="12" t="s">
        <v>75</v>
      </c>
      <c r="AY331" s="214" t="s">
        <v>136</v>
      </c>
    </row>
    <row r="332" spans="2:65" s="13" customFormat="1" ht="11.25">
      <c r="B332" s="215"/>
      <c r="C332" s="216"/>
      <c r="D332" s="206" t="s">
        <v>146</v>
      </c>
      <c r="E332" s="217" t="s">
        <v>1</v>
      </c>
      <c r="F332" s="218" t="s">
        <v>1119</v>
      </c>
      <c r="G332" s="216"/>
      <c r="H332" s="219">
        <v>49.05</v>
      </c>
      <c r="I332" s="220"/>
      <c r="J332" s="216"/>
      <c r="K332" s="216"/>
      <c r="L332" s="221"/>
      <c r="M332" s="222"/>
      <c r="N332" s="223"/>
      <c r="O332" s="223"/>
      <c r="P332" s="223"/>
      <c r="Q332" s="223"/>
      <c r="R332" s="223"/>
      <c r="S332" s="223"/>
      <c r="T332" s="224"/>
      <c r="AT332" s="225" t="s">
        <v>146</v>
      </c>
      <c r="AU332" s="225" t="s">
        <v>144</v>
      </c>
      <c r="AV332" s="13" t="s">
        <v>144</v>
      </c>
      <c r="AW332" s="13" t="s">
        <v>31</v>
      </c>
      <c r="AX332" s="13" t="s">
        <v>83</v>
      </c>
      <c r="AY332" s="225" t="s">
        <v>136</v>
      </c>
    </row>
    <row r="333" spans="2:65" s="1" customFormat="1" ht="24" customHeight="1">
      <c r="B333" s="33"/>
      <c r="C333" s="191" t="s">
        <v>548</v>
      </c>
      <c r="D333" s="191" t="s">
        <v>139</v>
      </c>
      <c r="E333" s="192" t="s">
        <v>1120</v>
      </c>
      <c r="F333" s="193" t="s">
        <v>1121</v>
      </c>
      <c r="G333" s="194" t="s">
        <v>153</v>
      </c>
      <c r="H333" s="195">
        <v>49.05</v>
      </c>
      <c r="I333" s="196"/>
      <c r="J333" s="197">
        <f>ROUND(I333*H333,2)</f>
        <v>0</v>
      </c>
      <c r="K333" s="193" t="s">
        <v>143</v>
      </c>
      <c r="L333" s="37"/>
      <c r="M333" s="198" t="s">
        <v>1</v>
      </c>
      <c r="N333" s="199" t="s">
        <v>41</v>
      </c>
      <c r="O333" s="65"/>
      <c r="P333" s="200">
        <f>O333*H333</f>
        <v>0</v>
      </c>
      <c r="Q333" s="200">
        <v>2.9999999999999997E-4</v>
      </c>
      <c r="R333" s="200">
        <f>Q333*H333</f>
        <v>1.4714999999999997E-2</v>
      </c>
      <c r="S333" s="200">
        <v>0</v>
      </c>
      <c r="T333" s="201">
        <f>S333*H333</f>
        <v>0</v>
      </c>
      <c r="AR333" s="202" t="s">
        <v>225</v>
      </c>
      <c r="AT333" s="202" t="s">
        <v>139</v>
      </c>
      <c r="AU333" s="202" t="s">
        <v>144</v>
      </c>
      <c r="AY333" s="16" t="s">
        <v>136</v>
      </c>
      <c r="BE333" s="203">
        <f>IF(N333="základní",J333,0)</f>
        <v>0</v>
      </c>
      <c r="BF333" s="203">
        <f>IF(N333="snížená",J333,0)</f>
        <v>0</v>
      </c>
      <c r="BG333" s="203">
        <f>IF(N333="zákl. přenesená",J333,0)</f>
        <v>0</v>
      </c>
      <c r="BH333" s="203">
        <f>IF(N333="sníž. přenesená",J333,0)</f>
        <v>0</v>
      </c>
      <c r="BI333" s="203">
        <f>IF(N333="nulová",J333,0)</f>
        <v>0</v>
      </c>
      <c r="BJ333" s="16" t="s">
        <v>144</v>
      </c>
      <c r="BK333" s="203">
        <f>ROUND(I333*H333,2)</f>
        <v>0</v>
      </c>
      <c r="BL333" s="16" t="s">
        <v>225</v>
      </c>
      <c r="BM333" s="202" t="s">
        <v>1122</v>
      </c>
    </row>
    <row r="334" spans="2:65" s="12" customFormat="1" ht="11.25">
      <c r="B334" s="204"/>
      <c r="C334" s="205"/>
      <c r="D334" s="206" t="s">
        <v>146</v>
      </c>
      <c r="E334" s="207" t="s">
        <v>1</v>
      </c>
      <c r="F334" s="208" t="s">
        <v>1118</v>
      </c>
      <c r="G334" s="205"/>
      <c r="H334" s="207" t="s">
        <v>1</v>
      </c>
      <c r="I334" s="209"/>
      <c r="J334" s="205"/>
      <c r="K334" s="205"/>
      <c r="L334" s="210"/>
      <c r="M334" s="211"/>
      <c r="N334" s="212"/>
      <c r="O334" s="212"/>
      <c r="P334" s="212"/>
      <c r="Q334" s="212"/>
      <c r="R334" s="212"/>
      <c r="S334" s="212"/>
      <c r="T334" s="213"/>
      <c r="AT334" s="214" t="s">
        <v>146</v>
      </c>
      <c r="AU334" s="214" t="s">
        <v>144</v>
      </c>
      <c r="AV334" s="12" t="s">
        <v>83</v>
      </c>
      <c r="AW334" s="12" t="s">
        <v>31</v>
      </c>
      <c r="AX334" s="12" t="s">
        <v>75</v>
      </c>
      <c r="AY334" s="214" t="s">
        <v>136</v>
      </c>
    </row>
    <row r="335" spans="2:65" s="13" customFormat="1" ht="11.25">
      <c r="B335" s="215"/>
      <c r="C335" s="216"/>
      <c r="D335" s="206" t="s">
        <v>146</v>
      </c>
      <c r="E335" s="217" t="s">
        <v>1</v>
      </c>
      <c r="F335" s="218" t="s">
        <v>1119</v>
      </c>
      <c r="G335" s="216"/>
      <c r="H335" s="219">
        <v>49.05</v>
      </c>
      <c r="I335" s="220"/>
      <c r="J335" s="216"/>
      <c r="K335" s="216"/>
      <c r="L335" s="221"/>
      <c r="M335" s="222"/>
      <c r="N335" s="223"/>
      <c r="O335" s="223"/>
      <c r="P335" s="223"/>
      <c r="Q335" s="223"/>
      <c r="R335" s="223"/>
      <c r="S335" s="223"/>
      <c r="T335" s="224"/>
      <c r="AT335" s="225" t="s">
        <v>146</v>
      </c>
      <c r="AU335" s="225" t="s">
        <v>144</v>
      </c>
      <c r="AV335" s="13" t="s">
        <v>144</v>
      </c>
      <c r="AW335" s="13" t="s">
        <v>31</v>
      </c>
      <c r="AX335" s="13" t="s">
        <v>83</v>
      </c>
      <c r="AY335" s="225" t="s">
        <v>136</v>
      </c>
    </row>
    <row r="336" spans="2:65" s="1" customFormat="1" ht="16.5" customHeight="1">
      <c r="B336" s="33"/>
      <c r="C336" s="226" t="s">
        <v>552</v>
      </c>
      <c r="D336" s="226" t="s">
        <v>157</v>
      </c>
      <c r="E336" s="227" t="s">
        <v>1123</v>
      </c>
      <c r="F336" s="228" t="s">
        <v>1124</v>
      </c>
      <c r="G336" s="229" t="s">
        <v>153</v>
      </c>
      <c r="H336" s="230">
        <v>53.954999999999998</v>
      </c>
      <c r="I336" s="231"/>
      <c r="J336" s="232">
        <f>ROUND(I336*H336,2)</f>
        <v>0</v>
      </c>
      <c r="K336" s="228" t="s">
        <v>143</v>
      </c>
      <c r="L336" s="233"/>
      <c r="M336" s="234" t="s">
        <v>1</v>
      </c>
      <c r="N336" s="235" t="s">
        <v>41</v>
      </c>
      <c r="O336" s="65"/>
      <c r="P336" s="200">
        <f>O336*H336</f>
        <v>0</v>
      </c>
      <c r="Q336" s="200">
        <v>2.8300000000000001E-3</v>
      </c>
      <c r="R336" s="200">
        <f>Q336*H336</f>
        <v>0.15269264999999999</v>
      </c>
      <c r="S336" s="200">
        <v>0</v>
      </c>
      <c r="T336" s="201">
        <f>S336*H336</f>
        <v>0</v>
      </c>
      <c r="AR336" s="202" t="s">
        <v>313</v>
      </c>
      <c r="AT336" s="202" t="s">
        <v>157</v>
      </c>
      <c r="AU336" s="202" t="s">
        <v>144</v>
      </c>
      <c r="AY336" s="16" t="s">
        <v>136</v>
      </c>
      <c r="BE336" s="203">
        <f>IF(N336="základní",J336,0)</f>
        <v>0</v>
      </c>
      <c r="BF336" s="203">
        <f>IF(N336="snížená",J336,0)</f>
        <v>0</v>
      </c>
      <c r="BG336" s="203">
        <f>IF(N336="zákl. přenesená",J336,0)</f>
        <v>0</v>
      </c>
      <c r="BH336" s="203">
        <f>IF(N336="sníž. přenesená",J336,0)</f>
        <v>0</v>
      </c>
      <c r="BI336" s="203">
        <f>IF(N336="nulová",J336,0)</f>
        <v>0</v>
      </c>
      <c r="BJ336" s="16" t="s">
        <v>144</v>
      </c>
      <c r="BK336" s="203">
        <f>ROUND(I336*H336,2)</f>
        <v>0</v>
      </c>
      <c r="BL336" s="16" t="s">
        <v>225</v>
      </c>
      <c r="BM336" s="202" t="s">
        <v>1125</v>
      </c>
    </row>
    <row r="337" spans="2:65" s="13" customFormat="1" ht="11.25">
      <c r="B337" s="215"/>
      <c r="C337" s="216"/>
      <c r="D337" s="206" t="s">
        <v>146</v>
      </c>
      <c r="E337" s="216"/>
      <c r="F337" s="218" t="s">
        <v>1126</v>
      </c>
      <c r="G337" s="216"/>
      <c r="H337" s="219">
        <v>53.954999999999998</v>
      </c>
      <c r="I337" s="220"/>
      <c r="J337" s="216"/>
      <c r="K337" s="216"/>
      <c r="L337" s="221"/>
      <c r="M337" s="222"/>
      <c r="N337" s="223"/>
      <c r="O337" s="223"/>
      <c r="P337" s="223"/>
      <c r="Q337" s="223"/>
      <c r="R337" s="223"/>
      <c r="S337" s="223"/>
      <c r="T337" s="224"/>
      <c r="AT337" s="225" t="s">
        <v>146</v>
      </c>
      <c r="AU337" s="225" t="s">
        <v>144</v>
      </c>
      <c r="AV337" s="13" t="s">
        <v>144</v>
      </c>
      <c r="AW337" s="13" t="s">
        <v>4</v>
      </c>
      <c r="AX337" s="13" t="s">
        <v>83</v>
      </c>
      <c r="AY337" s="225" t="s">
        <v>136</v>
      </c>
    </row>
    <row r="338" spans="2:65" s="1" customFormat="1" ht="24" customHeight="1">
      <c r="B338" s="33"/>
      <c r="C338" s="191" t="s">
        <v>556</v>
      </c>
      <c r="D338" s="191" t="s">
        <v>139</v>
      </c>
      <c r="E338" s="192" t="s">
        <v>1127</v>
      </c>
      <c r="F338" s="193" t="s">
        <v>1128</v>
      </c>
      <c r="G338" s="194" t="s">
        <v>442</v>
      </c>
      <c r="H338" s="247"/>
      <c r="I338" s="196"/>
      <c r="J338" s="197">
        <f>ROUND(I338*H338,2)</f>
        <v>0</v>
      </c>
      <c r="K338" s="193" t="s">
        <v>143</v>
      </c>
      <c r="L338" s="37"/>
      <c r="M338" s="198" t="s">
        <v>1</v>
      </c>
      <c r="N338" s="199" t="s">
        <v>41</v>
      </c>
      <c r="O338" s="65"/>
      <c r="P338" s="200">
        <f>O338*H338</f>
        <v>0</v>
      </c>
      <c r="Q338" s="200">
        <v>0</v>
      </c>
      <c r="R338" s="200">
        <f>Q338*H338</f>
        <v>0</v>
      </c>
      <c r="S338" s="200">
        <v>0</v>
      </c>
      <c r="T338" s="201">
        <f>S338*H338</f>
        <v>0</v>
      </c>
      <c r="AR338" s="202" t="s">
        <v>225</v>
      </c>
      <c r="AT338" s="202" t="s">
        <v>139</v>
      </c>
      <c r="AU338" s="202" t="s">
        <v>144</v>
      </c>
      <c r="AY338" s="16" t="s">
        <v>136</v>
      </c>
      <c r="BE338" s="203">
        <f>IF(N338="základní",J338,0)</f>
        <v>0</v>
      </c>
      <c r="BF338" s="203">
        <f>IF(N338="snížená",J338,0)</f>
        <v>0</v>
      </c>
      <c r="BG338" s="203">
        <f>IF(N338="zákl. přenesená",J338,0)</f>
        <v>0</v>
      </c>
      <c r="BH338" s="203">
        <f>IF(N338="sníž. přenesená",J338,0)</f>
        <v>0</v>
      </c>
      <c r="BI338" s="203">
        <f>IF(N338="nulová",J338,0)</f>
        <v>0</v>
      </c>
      <c r="BJ338" s="16" t="s">
        <v>144</v>
      </c>
      <c r="BK338" s="203">
        <f>ROUND(I338*H338,2)</f>
        <v>0</v>
      </c>
      <c r="BL338" s="16" t="s">
        <v>225</v>
      </c>
      <c r="BM338" s="202" t="s">
        <v>1129</v>
      </c>
    </row>
    <row r="339" spans="2:65" s="11" customFormat="1" ht="22.9" customHeight="1">
      <c r="B339" s="175"/>
      <c r="C339" s="176"/>
      <c r="D339" s="177" t="s">
        <v>74</v>
      </c>
      <c r="E339" s="189" t="s">
        <v>750</v>
      </c>
      <c r="F339" s="189" t="s">
        <v>751</v>
      </c>
      <c r="G339" s="176"/>
      <c r="H339" s="176"/>
      <c r="I339" s="179"/>
      <c r="J339" s="190">
        <f>BK339</f>
        <v>0</v>
      </c>
      <c r="K339" s="176"/>
      <c r="L339" s="181"/>
      <c r="M339" s="182"/>
      <c r="N339" s="183"/>
      <c r="O339" s="183"/>
      <c r="P339" s="184">
        <f>SUM(P340:P343)</f>
        <v>0</v>
      </c>
      <c r="Q339" s="183"/>
      <c r="R339" s="184">
        <f>SUM(R340:R343)</f>
        <v>1.8000000000000002E-3</v>
      </c>
      <c r="S339" s="183"/>
      <c r="T339" s="185">
        <f>SUM(T340:T343)</f>
        <v>0</v>
      </c>
      <c r="AR339" s="186" t="s">
        <v>144</v>
      </c>
      <c r="AT339" s="187" t="s">
        <v>74</v>
      </c>
      <c r="AU339" s="187" t="s">
        <v>83</v>
      </c>
      <c r="AY339" s="186" t="s">
        <v>136</v>
      </c>
      <c r="BK339" s="188">
        <f>SUM(BK340:BK343)</f>
        <v>0</v>
      </c>
    </row>
    <row r="340" spans="2:65" s="1" customFormat="1" ht="24" customHeight="1">
      <c r="B340" s="33"/>
      <c r="C340" s="191" t="s">
        <v>562</v>
      </c>
      <c r="D340" s="191" t="s">
        <v>139</v>
      </c>
      <c r="E340" s="192" t="s">
        <v>1130</v>
      </c>
      <c r="F340" s="193" t="s">
        <v>1131</v>
      </c>
      <c r="G340" s="194" t="s">
        <v>755</v>
      </c>
      <c r="H340" s="195">
        <v>1</v>
      </c>
      <c r="I340" s="196"/>
      <c r="J340" s="197">
        <f>ROUND(I340*H340,2)</f>
        <v>0</v>
      </c>
      <c r="K340" s="193" t="s">
        <v>1</v>
      </c>
      <c r="L340" s="37"/>
      <c r="M340" s="198" t="s">
        <v>1</v>
      </c>
      <c r="N340" s="199" t="s">
        <v>41</v>
      </c>
      <c r="O340" s="65"/>
      <c r="P340" s="200">
        <f>O340*H340</f>
        <v>0</v>
      </c>
      <c r="Q340" s="200">
        <v>1.2E-4</v>
      </c>
      <c r="R340" s="200">
        <f>Q340*H340</f>
        <v>1.2E-4</v>
      </c>
      <c r="S340" s="200">
        <v>0</v>
      </c>
      <c r="T340" s="201">
        <f>S340*H340</f>
        <v>0</v>
      </c>
      <c r="AR340" s="202" t="s">
        <v>225</v>
      </c>
      <c r="AT340" s="202" t="s">
        <v>139</v>
      </c>
      <c r="AU340" s="202" t="s">
        <v>144</v>
      </c>
      <c r="AY340" s="16" t="s">
        <v>136</v>
      </c>
      <c r="BE340" s="203">
        <f>IF(N340="základní",J340,0)</f>
        <v>0</v>
      </c>
      <c r="BF340" s="203">
        <f>IF(N340="snížená",J340,0)</f>
        <v>0</v>
      </c>
      <c r="BG340" s="203">
        <f>IF(N340="zákl. přenesená",J340,0)</f>
        <v>0</v>
      </c>
      <c r="BH340" s="203">
        <f>IF(N340="sníž. přenesená",J340,0)</f>
        <v>0</v>
      </c>
      <c r="BI340" s="203">
        <f>IF(N340="nulová",J340,0)</f>
        <v>0</v>
      </c>
      <c r="BJ340" s="16" t="s">
        <v>144</v>
      </c>
      <c r="BK340" s="203">
        <f>ROUND(I340*H340,2)</f>
        <v>0</v>
      </c>
      <c r="BL340" s="16" t="s">
        <v>225</v>
      </c>
      <c r="BM340" s="202" t="s">
        <v>1132</v>
      </c>
    </row>
    <row r="341" spans="2:65" s="1" customFormat="1" ht="16.5" customHeight="1">
      <c r="B341" s="33"/>
      <c r="C341" s="191" t="s">
        <v>567</v>
      </c>
      <c r="D341" s="191" t="s">
        <v>139</v>
      </c>
      <c r="E341" s="192" t="s">
        <v>1133</v>
      </c>
      <c r="F341" s="193" t="s">
        <v>1134</v>
      </c>
      <c r="G341" s="194" t="s">
        <v>142</v>
      </c>
      <c r="H341" s="195">
        <v>14</v>
      </c>
      <c r="I341" s="196"/>
      <c r="J341" s="197">
        <f>ROUND(I341*H341,2)</f>
        <v>0</v>
      </c>
      <c r="K341" s="193" t="s">
        <v>1</v>
      </c>
      <c r="L341" s="37"/>
      <c r="M341" s="198" t="s">
        <v>1</v>
      </c>
      <c r="N341" s="199" t="s">
        <v>41</v>
      </c>
      <c r="O341" s="65"/>
      <c r="P341" s="200">
        <f>O341*H341</f>
        <v>0</v>
      </c>
      <c r="Q341" s="200">
        <v>1.2E-4</v>
      </c>
      <c r="R341" s="200">
        <f>Q341*H341</f>
        <v>1.6800000000000001E-3</v>
      </c>
      <c r="S341" s="200">
        <v>0</v>
      </c>
      <c r="T341" s="201">
        <f>S341*H341</f>
        <v>0</v>
      </c>
      <c r="AR341" s="202" t="s">
        <v>225</v>
      </c>
      <c r="AT341" s="202" t="s">
        <v>139</v>
      </c>
      <c r="AU341" s="202" t="s">
        <v>144</v>
      </c>
      <c r="AY341" s="16" t="s">
        <v>136</v>
      </c>
      <c r="BE341" s="203">
        <f>IF(N341="základní",J341,0)</f>
        <v>0</v>
      </c>
      <c r="BF341" s="203">
        <f>IF(N341="snížená",J341,0)</f>
        <v>0</v>
      </c>
      <c r="BG341" s="203">
        <f>IF(N341="zákl. přenesená",J341,0)</f>
        <v>0</v>
      </c>
      <c r="BH341" s="203">
        <f>IF(N341="sníž. přenesená",J341,0)</f>
        <v>0</v>
      </c>
      <c r="BI341" s="203">
        <f>IF(N341="nulová",J341,0)</f>
        <v>0</v>
      </c>
      <c r="BJ341" s="16" t="s">
        <v>144</v>
      </c>
      <c r="BK341" s="203">
        <f>ROUND(I341*H341,2)</f>
        <v>0</v>
      </c>
      <c r="BL341" s="16" t="s">
        <v>225</v>
      </c>
      <c r="BM341" s="202" t="s">
        <v>1135</v>
      </c>
    </row>
    <row r="342" spans="2:65" s="12" customFormat="1" ht="22.5">
      <c r="B342" s="204"/>
      <c r="C342" s="205"/>
      <c r="D342" s="206" t="s">
        <v>146</v>
      </c>
      <c r="E342" s="207" t="s">
        <v>1</v>
      </c>
      <c r="F342" s="208" t="s">
        <v>1136</v>
      </c>
      <c r="G342" s="205"/>
      <c r="H342" s="207" t="s">
        <v>1</v>
      </c>
      <c r="I342" s="209"/>
      <c r="J342" s="205"/>
      <c r="K342" s="205"/>
      <c r="L342" s="210"/>
      <c r="M342" s="211"/>
      <c r="N342" s="212"/>
      <c r="O342" s="212"/>
      <c r="P342" s="212"/>
      <c r="Q342" s="212"/>
      <c r="R342" s="212"/>
      <c r="S342" s="212"/>
      <c r="T342" s="213"/>
      <c r="AT342" s="214" t="s">
        <v>146</v>
      </c>
      <c r="AU342" s="214" t="s">
        <v>144</v>
      </c>
      <c r="AV342" s="12" t="s">
        <v>83</v>
      </c>
      <c r="AW342" s="12" t="s">
        <v>31</v>
      </c>
      <c r="AX342" s="12" t="s">
        <v>75</v>
      </c>
      <c r="AY342" s="214" t="s">
        <v>136</v>
      </c>
    </row>
    <row r="343" spans="2:65" s="13" customFormat="1" ht="11.25">
      <c r="B343" s="215"/>
      <c r="C343" s="216"/>
      <c r="D343" s="206" t="s">
        <v>146</v>
      </c>
      <c r="E343" s="217" t="s">
        <v>1</v>
      </c>
      <c r="F343" s="218" t="s">
        <v>971</v>
      </c>
      <c r="G343" s="216"/>
      <c r="H343" s="219">
        <v>14</v>
      </c>
      <c r="I343" s="220"/>
      <c r="J343" s="216"/>
      <c r="K343" s="216"/>
      <c r="L343" s="221"/>
      <c r="M343" s="222"/>
      <c r="N343" s="223"/>
      <c r="O343" s="223"/>
      <c r="P343" s="223"/>
      <c r="Q343" s="223"/>
      <c r="R343" s="223"/>
      <c r="S343" s="223"/>
      <c r="T343" s="224"/>
      <c r="AT343" s="225" t="s">
        <v>146</v>
      </c>
      <c r="AU343" s="225" t="s">
        <v>144</v>
      </c>
      <c r="AV343" s="13" t="s">
        <v>144</v>
      </c>
      <c r="AW343" s="13" t="s">
        <v>31</v>
      </c>
      <c r="AX343" s="13" t="s">
        <v>83</v>
      </c>
      <c r="AY343" s="225" t="s">
        <v>136</v>
      </c>
    </row>
    <row r="344" spans="2:65" s="11" customFormat="1" ht="22.9" customHeight="1">
      <c r="B344" s="175"/>
      <c r="C344" s="176"/>
      <c r="D344" s="177" t="s">
        <v>74</v>
      </c>
      <c r="E344" s="189" t="s">
        <v>1137</v>
      </c>
      <c r="F344" s="189" t="s">
        <v>1138</v>
      </c>
      <c r="G344" s="176"/>
      <c r="H344" s="176"/>
      <c r="I344" s="179"/>
      <c r="J344" s="190">
        <f>BK344</f>
        <v>0</v>
      </c>
      <c r="K344" s="176"/>
      <c r="L344" s="181"/>
      <c r="M344" s="182"/>
      <c r="N344" s="183"/>
      <c r="O344" s="183"/>
      <c r="P344" s="184">
        <f>SUM(P345:P377)</f>
        <v>0</v>
      </c>
      <c r="Q344" s="183"/>
      <c r="R344" s="184">
        <f>SUM(R345:R377)</f>
        <v>1.5271482300000001</v>
      </c>
      <c r="S344" s="183"/>
      <c r="T344" s="185">
        <f>SUM(T345:T377)</f>
        <v>0.15481648000000001</v>
      </c>
      <c r="AR344" s="186" t="s">
        <v>144</v>
      </c>
      <c r="AT344" s="187" t="s">
        <v>74</v>
      </c>
      <c r="AU344" s="187" t="s">
        <v>83</v>
      </c>
      <c r="AY344" s="186" t="s">
        <v>136</v>
      </c>
      <c r="BK344" s="188">
        <f>SUM(BK345:BK377)</f>
        <v>0</v>
      </c>
    </row>
    <row r="345" spans="2:65" s="1" customFormat="1" ht="24" customHeight="1">
      <c r="B345" s="33"/>
      <c r="C345" s="191" t="s">
        <v>574</v>
      </c>
      <c r="D345" s="191" t="s">
        <v>139</v>
      </c>
      <c r="E345" s="192" t="s">
        <v>1139</v>
      </c>
      <c r="F345" s="193" t="s">
        <v>1140</v>
      </c>
      <c r="G345" s="194" t="s">
        <v>153</v>
      </c>
      <c r="H345" s="195">
        <v>1036.7370000000001</v>
      </c>
      <c r="I345" s="196"/>
      <c r="J345" s="197">
        <f>ROUND(I345*H345,2)</f>
        <v>0</v>
      </c>
      <c r="K345" s="193" t="s">
        <v>143</v>
      </c>
      <c r="L345" s="37"/>
      <c r="M345" s="198" t="s">
        <v>1</v>
      </c>
      <c r="N345" s="199" t="s">
        <v>41</v>
      </c>
      <c r="O345" s="65"/>
      <c r="P345" s="200">
        <f>O345*H345</f>
        <v>0</v>
      </c>
      <c r="Q345" s="200">
        <v>0</v>
      </c>
      <c r="R345" s="200">
        <f>Q345*H345</f>
        <v>0</v>
      </c>
      <c r="S345" s="200">
        <v>0</v>
      </c>
      <c r="T345" s="201">
        <f>S345*H345</f>
        <v>0</v>
      </c>
      <c r="AR345" s="202" t="s">
        <v>225</v>
      </c>
      <c r="AT345" s="202" t="s">
        <v>139</v>
      </c>
      <c r="AU345" s="202" t="s">
        <v>144</v>
      </c>
      <c r="AY345" s="16" t="s">
        <v>136</v>
      </c>
      <c r="BE345" s="203">
        <f>IF(N345="základní",J345,0)</f>
        <v>0</v>
      </c>
      <c r="BF345" s="203">
        <f>IF(N345="snížená",J345,0)</f>
        <v>0</v>
      </c>
      <c r="BG345" s="203">
        <f>IF(N345="zákl. přenesená",J345,0)</f>
        <v>0</v>
      </c>
      <c r="BH345" s="203">
        <f>IF(N345="sníž. přenesená",J345,0)</f>
        <v>0</v>
      </c>
      <c r="BI345" s="203">
        <f>IF(N345="nulová",J345,0)</f>
        <v>0</v>
      </c>
      <c r="BJ345" s="16" t="s">
        <v>144</v>
      </c>
      <c r="BK345" s="203">
        <f>ROUND(I345*H345,2)</f>
        <v>0</v>
      </c>
      <c r="BL345" s="16" t="s">
        <v>225</v>
      </c>
      <c r="BM345" s="202" t="s">
        <v>1141</v>
      </c>
    </row>
    <row r="346" spans="2:65" s="1" customFormat="1" ht="24" customHeight="1">
      <c r="B346" s="33"/>
      <c r="C346" s="191" t="s">
        <v>580</v>
      </c>
      <c r="D346" s="191" t="s">
        <v>139</v>
      </c>
      <c r="E346" s="192" t="s">
        <v>1142</v>
      </c>
      <c r="F346" s="193" t="s">
        <v>1143</v>
      </c>
      <c r="G346" s="194" t="s">
        <v>153</v>
      </c>
      <c r="H346" s="195">
        <v>1016.07</v>
      </c>
      <c r="I346" s="196"/>
      <c r="J346" s="197">
        <f>ROUND(I346*H346,2)</f>
        <v>0</v>
      </c>
      <c r="K346" s="193" t="s">
        <v>143</v>
      </c>
      <c r="L346" s="37"/>
      <c r="M346" s="198" t="s">
        <v>1</v>
      </c>
      <c r="N346" s="199" t="s">
        <v>41</v>
      </c>
      <c r="O346" s="65"/>
      <c r="P346" s="200">
        <f>O346*H346</f>
        <v>0</v>
      </c>
      <c r="Q346" s="200">
        <v>0</v>
      </c>
      <c r="R346" s="200">
        <f>Q346*H346</f>
        <v>0</v>
      </c>
      <c r="S346" s="200">
        <v>0</v>
      </c>
      <c r="T346" s="201">
        <f>S346*H346</f>
        <v>0</v>
      </c>
      <c r="AR346" s="202" t="s">
        <v>225</v>
      </c>
      <c r="AT346" s="202" t="s">
        <v>139</v>
      </c>
      <c r="AU346" s="202" t="s">
        <v>144</v>
      </c>
      <c r="AY346" s="16" t="s">
        <v>136</v>
      </c>
      <c r="BE346" s="203">
        <f>IF(N346="základní",J346,0)</f>
        <v>0</v>
      </c>
      <c r="BF346" s="203">
        <f>IF(N346="snížená",J346,0)</f>
        <v>0</v>
      </c>
      <c r="BG346" s="203">
        <f>IF(N346="zákl. přenesená",J346,0)</f>
        <v>0</v>
      </c>
      <c r="BH346" s="203">
        <f>IF(N346="sníž. přenesená",J346,0)</f>
        <v>0</v>
      </c>
      <c r="BI346" s="203">
        <f>IF(N346="nulová",J346,0)</f>
        <v>0</v>
      </c>
      <c r="BJ346" s="16" t="s">
        <v>144</v>
      </c>
      <c r="BK346" s="203">
        <f>ROUND(I346*H346,2)</f>
        <v>0</v>
      </c>
      <c r="BL346" s="16" t="s">
        <v>225</v>
      </c>
      <c r="BM346" s="202" t="s">
        <v>1144</v>
      </c>
    </row>
    <row r="347" spans="2:65" s="1" customFormat="1" ht="16.5" customHeight="1">
      <c r="B347" s="33"/>
      <c r="C347" s="191" t="s">
        <v>586</v>
      </c>
      <c r="D347" s="191" t="s">
        <v>139</v>
      </c>
      <c r="E347" s="192" t="s">
        <v>1145</v>
      </c>
      <c r="F347" s="193" t="s">
        <v>1146</v>
      </c>
      <c r="G347" s="194" t="s">
        <v>153</v>
      </c>
      <c r="H347" s="195">
        <v>129.69499999999999</v>
      </c>
      <c r="I347" s="196"/>
      <c r="J347" s="197">
        <f>ROUND(I347*H347,2)</f>
        <v>0</v>
      </c>
      <c r="K347" s="193" t="s">
        <v>143</v>
      </c>
      <c r="L347" s="37"/>
      <c r="M347" s="198" t="s">
        <v>1</v>
      </c>
      <c r="N347" s="199" t="s">
        <v>41</v>
      </c>
      <c r="O347" s="65"/>
      <c r="P347" s="200">
        <f>O347*H347</f>
        <v>0</v>
      </c>
      <c r="Q347" s="200">
        <v>1E-3</v>
      </c>
      <c r="R347" s="200">
        <f>Q347*H347</f>
        <v>0.129695</v>
      </c>
      <c r="S347" s="200">
        <v>3.1E-4</v>
      </c>
      <c r="T347" s="201">
        <f>S347*H347</f>
        <v>4.0205449999999997E-2</v>
      </c>
      <c r="AR347" s="202" t="s">
        <v>225</v>
      </c>
      <c r="AT347" s="202" t="s">
        <v>139</v>
      </c>
      <c r="AU347" s="202" t="s">
        <v>144</v>
      </c>
      <c r="AY347" s="16" t="s">
        <v>136</v>
      </c>
      <c r="BE347" s="203">
        <f>IF(N347="základní",J347,0)</f>
        <v>0</v>
      </c>
      <c r="BF347" s="203">
        <f>IF(N347="snížená",J347,0)</f>
        <v>0</v>
      </c>
      <c r="BG347" s="203">
        <f>IF(N347="zákl. přenesená",J347,0)</f>
        <v>0</v>
      </c>
      <c r="BH347" s="203">
        <f>IF(N347="sníž. přenesená",J347,0)</f>
        <v>0</v>
      </c>
      <c r="BI347" s="203">
        <f>IF(N347="nulová",J347,0)</f>
        <v>0</v>
      </c>
      <c r="BJ347" s="16" t="s">
        <v>144</v>
      </c>
      <c r="BK347" s="203">
        <f>ROUND(I347*H347,2)</f>
        <v>0</v>
      </c>
      <c r="BL347" s="16" t="s">
        <v>225</v>
      </c>
      <c r="BM347" s="202" t="s">
        <v>1147</v>
      </c>
    </row>
    <row r="348" spans="2:65" s="12" customFormat="1" ht="11.25">
      <c r="B348" s="204"/>
      <c r="C348" s="205"/>
      <c r="D348" s="206" t="s">
        <v>146</v>
      </c>
      <c r="E348" s="207" t="s">
        <v>1</v>
      </c>
      <c r="F348" s="208" t="s">
        <v>853</v>
      </c>
      <c r="G348" s="205"/>
      <c r="H348" s="207" t="s">
        <v>1</v>
      </c>
      <c r="I348" s="209"/>
      <c r="J348" s="205"/>
      <c r="K348" s="205"/>
      <c r="L348" s="210"/>
      <c r="M348" s="211"/>
      <c r="N348" s="212"/>
      <c r="O348" s="212"/>
      <c r="P348" s="212"/>
      <c r="Q348" s="212"/>
      <c r="R348" s="212"/>
      <c r="S348" s="212"/>
      <c r="T348" s="213"/>
      <c r="AT348" s="214" t="s">
        <v>146</v>
      </c>
      <c r="AU348" s="214" t="s">
        <v>144</v>
      </c>
      <c r="AV348" s="12" t="s">
        <v>83</v>
      </c>
      <c r="AW348" s="12" t="s">
        <v>31</v>
      </c>
      <c r="AX348" s="12" t="s">
        <v>75</v>
      </c>
      <c r="AY348" s="214" t="s">
        <v>136</v>
      </c>
    </row>
    <row r="349" spans="2:65" s="13" customFormat="1" ht="11.25">
      <c r="B349" s="215"/>
      <c r="C349" s="216"/>
      <c r="D349" s="206" t="s">
        <v>146</v>
      </c>
      <c r="E349" s="217" t="s">
        <v>1</v>
      </c>
      <c r="F349" s="218" t="s">
        <v>854</v>
      </c>
      <c r="G349" s="216"/>
      <c r="H349" s="219">
        <v>129.69499999999999</v>
      </c>
      <c r="I349" s="220"/>
      <c r="J349" s="216"/>
      <c r="K349" s="216"/>
      <c r="L349" s="221"/>
      <c r="M349" s="222"/>
      <c r="N349" s="223"/>
      <c r="O349" s="223"/>
      <c r="P349" s="223"/>
      <c r="Q349" s="223"/>
      <c r="R349" s="223"/>
      <c r="S349" s="223"/>
      <c r="T349" s="224"/>
      <c r="AT349" s="225" t="s">
        <v>146</v>
      </c>
      <c r="AU349" s="225" t="s">
        <v>144</v>
      </c>
      <c r="AV349" s="13" t="s">
        <v>144</v>
      </c>
      <c r="AW349" s="13" t="s">
        <v>31</v>
      </c>
      <c r="AX349" s="13" t="s">
        <v>83</v>
      </c>
      <c r="AY349" s="225" t="s">
        <v>136</v>
      </c>
    </row>
    <row r="350" spans="2:65" s="1" customFormat="1" ht="24" customHeight="1">
      <c r="B350" s="33"/>
      <c r="C350" s="191" t="s">
        <v>590</v>
      </c>
      <c r="D350" s="191" t="s">
        <v>139</v>
      </c>
      <c r="E350" s="192" t="s">
        <v>1148</v>
      </c>
      <c r="F350" s="193" t="s">
        <v>1149</v>
      </c>
      <c r="G350" s="194" t="s">
        <v>153</v>
      </c>
      <c r="H350" s="195">
        <v>369.71300000000002</v>
      </c>
      <c r="I350" s="196"/>
      <c r="J350" s="197">
        <f>ROUND(I350*H350,2)</f>
        <v>0</v>
      </c>
      <c r="K350" s="193" t="s">
        <v>143</v>
      </c>
      <c r="L350" s="37"/>
      <c r="M350" s="198" t="s">
        <v>1</v>
      </c>
      <c r="N350" s="199" t="s">
        <v>41</v>
      </c>
      <c r="O350" s="65"/>
      <c r="P350" s="200">
        <f>O350*H350</f>
        <v>0</v>
      </c>
      <c r="Q350" s="200">
        <v>1E-3</v>
      </c>
      <c r="R350" s="200">
        <f>Q350*H350</f>
        <v>0.36971300000000001</v>
      </c>
      <c r="S350" s="200">
        <v>3.1E-4</v>
      </c>
      <c r="T350" s="201">
        <f>S350*H350</f>
        <v>0.11461103</v>
      </c>
      <c r="AR350" s="202" t="s">
        <v>225</v>
      </c>
      <c r="AT350" s="202" t="s">
        <v>139</v>
      </c>
      <c r="AU350" s="202" t="s">
        <v>144</v>
      </c>
      <c r="AY350" s="16" t="s">
        <v>136</v>
      </c>
      <c r="BE350" s="203">
        <f>IF(N350="základní",J350,0)</f>
        <v>0</v>
      </c>
      <c r="BF350" s="203">
        <f>IF(N350="snížená",J350,0)</f>
        <v>0</v>
      </c>
      <c r="BG350" s="203">
        <f>IF(N350="zákl. přenesená",J350,0)</f>
        <v>0</v>
      </c>
      <c r="BH350" s="203">
        <f>IF(N350="sníž. přenesená",J350,0)</f>
        <v>0</v>
      </c>
      <c r="BI350" s="203">
        <f>IF(N350="nulová",J350,0)</f>
        <v>0</v>
      </c>
      <c r="BJ350" s="16" t="s">
        <v>144</v>
      </c>
      <c r="BK350" s="203">
        <f>ROUND(I350*H350,2)</f>
        <v>0</v>
      </c>
      <c r="BL350" s="16" t="s">
        <v>225</v>
      </c>
      <c r="BM350" s="202" t="s">
        <v>1150</v>
      </c>
    </row>
    <row r="351" spans="2:65" s="12" customFormat="1" ht="11.25">
      <c r="B351" s="204"/>
      <c r="C351" s="205"/>
      <c r="D351" s="206" t="s">
        <v>146</v>
      </c>
      <c r="E351" s="207" t="s">
        <v>1</v>
      </c>
      <c r="F351" s="208" t="s">
        <v>1151</v>
      </c>
      <c r="G351" s="205"/>
      <c r="H351" s="207" t="s">
        <v>1</v>
      </c>
      <c r="I351" s="209"/>
      <c r="J351" s="205"/>
      <c r="K351" s="205"/>
      <c r="L351" s="210"/>
      <c r="M351" s="211"/>
      <c r="N351" s="212"/>
      <c r="O351" s="212"/>
      <c r="P351" s="212"/>
      <c r="Q351" s="212"/>
      <c r="R351" s="212"/>
      <c r="S351" s="212"/>
      <c r="T351" s="213"/>
      <c r="AT351" s="214" t="s">
        <v>146</v>
      </c>
      <c r="AU351" s="214" t="s">
        <v>144</v>
      </c>
      <c r="AV351" s="12" t="s">
        <v>83</v>
      </c>
      <c r="AW351" s="12" t="s">
        <v>31</v>
      </c>
      <c r="AX351" s="12" t="s">
        <v>75</v>
      </c>
      <c r="AY351" s="214" t="s">
        <v>136</v>
      </c>
    </row>
    <row r="352" spans="2:65" s="13" customFormat="1" ht="11.25">
      <c r="B352" s="215"/>
      <c r="C352" s="216"/>
      <c r="D352" s="206" t="s">
        <v>146</v>
      </c>
      <c r="E352" s="217" t="s">
        <v>1</v>
      </c>
      <c r="F352" s="218" t="s">
        <v>856</v>
      </c>
      <c r="G352" s="216"/>
      <c r="H352" s="219">
        <v>369.71300000000002</v>
      </c>
      <c r="I352" s="220"/>
      <c r="J352" s="216"/>
      <c r="K352" s="216"/>
      <c r="L352" s="221"/>
      <c r="M352" s="222"/>
      <c r="N352" s="223"/>
      <c r="O352" s="223"/>
      <c r="P352" s="223"/>
      <c r="Q352" s="223"/>
      <c r="R352" s="223"/>
      <c r="S352" s="223"/>
      <c r="T352" s="224"/>
      <c r="AT352" s="225" t="s">
        <v>146</v>
      </c>
      <c r="AU352" s="225" t="s">
        <v>144</v>
      </c>
      <c r="AV352" s="13" t="s">
        <v>144</v>
      </c>
      <c r="AW352" s="13" t="s">
        <v>31</v>
      </c>
      <c r="AX352" s="13" t="s">
        <v>83</v>
      </c>
      <c r="AY352" s="225" t="s">
        <v>136</v>
      </c>
    </row>
    <row r="353" spans="2:65" s="1" customFormat="1" ht="36" customHeight="1">
      <c r="B353" s="33"/>
      <c r="C353" s="191" t="s">
        <v>596</v>
      </c>
      <c r="D353" s="191" t="s">
        <v>139</v>
      </c>
      <c r="E353" s="192" t="s">
        <v>1152</v>
      </c>
      <c r="F353" s="193" t="s">
        <v>1153</v>
      </c>
      <c r="G353" s="194" t="s">
        <v>153</v>
      </c>
      <c r="H353" s="195">
        <v>350</v>
      </c>
      <c r="I353" s="196"/>
      <c r="J353" s="197">
        <f>ROUND(I353*H353,2)</f>
        <v>0</v>
      </c>
      <c r="K353" s="193" t="s">
        <v>143</v>
      </c>
      <c r="L353" s="37"/>
      <c r="M353" s="198" t="s">
        <v>1</v>
      </c>
      <c r="N353" s="199" t="s">
        <v>41</v>
      </c>
      <c r="O353" s="65"/>
      <c r="P353" s="200">
        <f>O353*H353</f>
        <v>0</v>
      </c>
      <c r="Q353" s="200">
        <v>0</v>
      </c>
      <c r="R353" s="200">
        <f>Q353*H353</f>
        <v>0</v>
      </c>
      <c r="S353" s="200">
        <v>0</v>
      </c>
      <c r="T353" s="201">
        <f>S353*H353</f>
        <v>0</v>
      </c>
      <c r="AR353" s="202" t="s">
        <v>225</v>
      </c>
      <c r="AT353" s="202" t="s">
        <v>139</v>
      </c>
      <c r="AU353" s="202" t="s">
        <v>144</v>
      </c>
      <c r="AY353" s="16" t="s">
        <v>136</v>
      </c>
      <c r="BE353" s="203">
        <f>IF(N353="základní",J353,0)</f>
        <v>0</v>
      </c>
      <c r="BF353" s="203">
        <f>IF(N353="snížená",J353,0)</f>
        <v>0</v>
      </c>
      <c r="BG353" s="203">
        <f>IF(N353="zákl. přenesená",J353,0)</f>
        <v>0</v>
      </c>
      <c r="BH353" s="203">
        <f>IF(N353="sníž. přenesená",J353,0)</f>
        <v>0</v>
      </c>
      <c r="BI353" s="203">
        <f>IF(N353="nulová",J353,0)</f>
        <v>0</v>
      </c>
      <c r="BJ353" s="16" t="s">
        <v>144</v>
      </c>
      <c r="BK353" s="203">
        <f>ROUND(I353*H353,2)</f>
        <v>0</v>
      </c>
      <c r="BL353" s="16" t="s">
        <v>225</v>
      </c>
      <c r="BM353" s="202" t="s">
        <v>1154</v>
      </c>
    </row>
    <row r="354" spans="2:65" s="12" customFormat="1" ht="11.25">
      <c r="B354" s="204"/>
      <c r="C354" s="205"/>
      <c r="D354" s="206" t="s">
        <v>146</v>
      </c>
      <c r="E354" s="207" t="s">
        <v>1</v>
      </c>
      <c r="F354" s="208" t="s">
        <v>1155</v>
      </c>
      <c r="G354" s="205"/>
      <c r="H354" s="207" t="s">
        <v>1</v>
      </c>
      <c r="I354" s="209"/>
      <c r="J354" s="205"/>
      <c r="K354" s="205"/>
      <c r="L354" s="210"/>
      <c r="M354" s="211"/>
      <c r="N354" s="212"/>
      <c r="O354" s="212"/>
      <c r="P354" s="212"/>
      <c r="Q354" s="212"/>
      <c r="R354" s="212"/>
      <c r="S354" s="212"/>
      <c r="T354" s="213"/>
      <c r="AT354" s="214" t="s">
        <v>146</v>
      </c>
      <c r="AU354" s="214" t="s">
        <v>144</v>
      </c>
      <c r="AV354" s="12" t="s">
        <v>83</v>
      </c>
      <c r="AW354" s="12" t="s">
        <v>31</v>
      </c>
      <c r="AX354" s="12" t="s">
        <v>75</v>
      </c>
      <c r="AY354" s="214" t="s">
        <v>136</v>
      </c>
    </row>
    <row r="355" spans="2:65" s="13" customFormat="1" ht="11.25">
      <c r="B355" s="215"/>
      <c r="C355" s="216"/>
      <c r="D355" s="206" t="s">
        <v>146</v>
      </c>
      <c r="E355" s="217" t="s">
        <v>1</v>
      </c>
      <c r="F355" s="218" t="s">
        <v>1156</v>
      </c>
      <c r="G355" s="216"/>
      <c r="H355" s="219">
        <v>350</v>
      </c>
      <c r="I355" s="220"/>
      <c r="J355" s="216"/>
      <c r="K355" s="216"/>
      <c r="L355" s="221"/>
      <c r="M355" s="222"/>
      <c r="N355" s="223"/>
      <c r="O355" s="223"/>
      <c r="P355" s="223"/>
      <c r="Q355" s="223"/>
      <c r="R355" s="223"/>
      <c r="S355" s="223"/>
      <c r="T355" s="224"/>
      <c r="AT355" s="225" t="s">
        <v>146</v>
      </c>
      <c r="AU355" s="225" t="s">
        <v>144</v>
      </c>
      <c r="AV355" s="13" t="s">
        <v>144</v>
      </c>
      <c r="AW355" s="13" t="s">
        <v>31</v>
      </c>
      <c r="AX355" s="13" t="s">
        <v>83</v>
      </c>
      <c r="AY355" s="225" t="s">
        <v>136</v>
      </c>
    </row>
    <row r="356" spans="2:65" s="1" customFormat="1" ht="36" customHeight="1">
      <c r="B356" s="33"/>
      <c r="C356" s="191" t="s">
        <v>601</v>
      </c>
      <c r="D356" s="191" t="s">
        <v>139</v>
      </c>
      <c r="E356" s="192" t="s">
        <v>1157</v>
      </c>
      <c r="F356" s="193" t="s">
        <v>1158</v>
      </c>
      <c r="G356" s="194" t="s">
        <v>153</v>
      </c>
      <c r="H356" s="195">
        <v>238.81</v>
      </c>
      <c r="I356" s="196"/>
      <c r="J356" s="197">
        <f>ROUND(I356*H356,2)</f>
        <v>0</v>
      </c>
      <c r="K356" s="193" t="s">
        <v>143</v>
      </c>
      <c r="L356" s="37"/>
      <c r="M356" s="198" t="s">
        <v>1</v>
      </c>
      <c r="N356" s="199" t="s">
        <v>41</v>
      </c>
      <c r="O356" s="65"/>
      <c r="P356" s="200">
        <f>O356*H356</f>
        <v>0</v>
      </c>
      <c r="Q356" s="200">
        <v>0</v>
      </c>
      <c r="R356" s="200">
        <f>Q356*H356</f>
        <v>0</v>
      </c>
      <c r="S356" s="200">
        <v>0</v>
      </c>
      <c r="T356" s="201">
        <f>S356*H356</f>
        <v>0</v>
      </c>
      <c r="AR356" s="202" t="s">
        <v>225</v>
      </c>
      <c r="AT356" s="202" t="s">
        <v>139</v>
      </c>
      <c r="AU356" s="202" t="s">
        <v>144</v>
      </c>
      <c r="AY356" s="16" t="s">
        <v>136</v>
      </c>
      <c r="BE356" s="203">
        <f>IF(N356="základní",J356,0)</f>
        <v>0</v>
      </c>
      <c r="BF356" s="203">
        <f>IF(N356="snížená",J356,0)</f>
        <v>0</v>
      </c>
      <c r="BG356" s="203">
        <f>IF(N356="zákl. přenesená",J356,0)</f>
        <v>0</v>
      </c>
      <c r="BH356" s="203">
        <f>IF(N356="sníž. přenesená",J356,0)</f>
        <v>0</v>
      </c>
      <c r="BI356" s="203">
        <f>IF(N356="nulová",J356,0)</f>
        <v>0</v>
      </c>
      <c r="BJ356" s="16" t="s">
        <v>144</v>
      </c>
      <c r="BK356" s="203">
        <f>ROUND(I356*H356,2)</f>
        <v>0</v>
      </c>
      <c r="BL356" s="16" t="s">
        <v>225</v>
      </c>
      <c r="BM356" s="202" t="s">
        <v>1159</v>
      </c>
    </row>
    <row r="357" spans="2:65" s="13" customFormat="1" ht="11.25">
      <c r="B357" s="215"/>
      <c r="C357" s="216"/>
      <c r="D357" s="206" t="s">
        <v>146</v>
      </c>
      <c r="E357" s="217" t="s">
        <v>1</v>
      </c>
      <c r="F357" s="218" t="s">
        <v>1160</v>
      </c>
      <c r="G357" s="216"/>
      <c r="H357" s="219">
        <v>238.81</v>
      </c>
      <c r="I357" s="220"/>
      <c r="J357" s="216"/>
      <c r="K357" s="216"/>
      <c r="L357" s="221"/>
      <c r="M357" s="222"/>
      <c r="N357" s="223"/>
      <c r="O357" s="223"/>
      <c r="P357" s="223"/>
      <c r="Q357" s="223"/>
      <c r="R357" s="223"/>
      <c r="S357" s="223"/>
      <c r="T357" s="224"/>
      <c r="AT357" s="225" t="s">
        <v>146</v>
      </c>
      <c r="AU357" s="225" t="s">
        <v>144</v>
      </c>
      <c r="AV357" s="13" t="s">
        <v>144</v>
      </c>
      <c r="AW357" s="13" t="s">
        <v>31</v>
      </c>
      <c r="AX357" s="13" t="s">
        <v>83</v>
      </c>
      <c r="AY357" s="225" t="s">
        <v>136</v>
      </c>
    </row>
    <row r="358" spans="2:65" s="1" customFormat="1" ht="24" customHeight="1">
      <c r="B358" s="33"/>
      <c r="C358" s="191" t="s">
        <v>605</v>
      </c>
      <c r="D358" s="191" t="s">
        <v>139</v>
      </c>
      <c r="E358" s="192" t="s">
        <v>1161</v>
      </c>
      <c r="F358" s="193" t="s">
        <v>1162</v>
      </c>
      <c r="G358" s="194" t="s">
        <v>153</v>
      </c>
      <c r="H358" s="195">
        <v>1036.7370000000001</v>
      </c>
      <c r="I358" s="196"/>
      <c r="J358" s="197">
        <f>ROUND(I358*H358,2)</f>
        <v>0</v>
      </c>
      <c r="K358" s="193" t="s">
        <v>143</v>
      </c>
      <c r="L358" s="37"/>
      <c r="M358" s="198" t="s">
        <v>1</v>
      </c>
      <c r="N358" s="199" t="s">
        <v>41</v>
      </c>
      <c r="O358" s="65"/>
      <c r="P358" s="200">
        <f>O358*H358</f>
        <v>0</v>
      </c>
      <c r="Q358" s="200">
        <v>2.0000000000000001E-4</v>
      </c>
      <c r="R358" s="200">
        <f>Q358*H358</f>
        <v>0.20734740000000002</v>
      </c>
      <c r="S358" s="200">
        <v>0</v>
      </c>
      <c r="T358" s="201">
        <f>S358*H358</f>
        <v>0</v>
      </c>
      <c r="AR358" s="202" t="s">
        <v>225</v>
      </c>
      <c r="AT358" s="202" t="s">
        <v>139</v>
      </c>
      <c r="AU358" s="202" t="s">
        <v>144</v>
      </c>
      <c r="AY358" s="16" t="s">
        <v>136</v>
      </c>
      <c r="BE358" s="203">
        <f>IF(N358="základní",J358,0)</f>
        <v>0</v>
      </c>
      <c r="BF358" s="203">
        <f>IF(N358="snížená",J358,0)</f>
        <v>0</v>
      </c>
      <c r="BG358" s="203">
        <f>IF(N358="zákl. přenesená",J358,0)</f>
        <v>0</v>
      </c>
      <c r="BH358" s="203">
        <f>IF(N358="sníž. přenesená",J358,0)</f>
        <v>0</v>
      </c>
      <c r="BI358" s="203">
        <f>IF(N358="nulová",J358,0)</f>
        <v>0</v>
      </c>
      <c r="BJ358" s="16" t="s">
        <v>144</v>
      </c>
      <c r="BK358" s="203">
        <f>ROUND(I358*H358,2)</f>
        <v>0</v>
      </c>
      <c r="BL358" s="16" t="s">
        <v>225</v>
      </c>
      <c r="BM358" s="202" t="s">
        <v>1163</v>
      </c>
    </row>
    <row r="359" spans="2:65" s="1" customFormat="1" ht="24" customHeight="1">
      <c r="B359" s="33"/>
      <c r="C359" s="191" t="s">
        <v>609</v>
      </c>
      <c r="D359" s="191" t="s">
        <v>139</v>
      </c>
      <c r="E359" s="192" t="s">
        <v>1164</v>
      </c>
      <c r="F359" s="193" t="s">
        <v>1165</v>
      </c>
      <c r="G359" s="194" t="s">
        <v>153</v>
      </c>
      <c r="H359" s="195">
        <v>1016.07</v>
      </c>
      <c r="I359" s="196"/>
      <c r="J359" s="197">
        <f>ROUND(I359*H359,2)</f>
        <v>0</v>
      </c>
      <c r="K359" s="193" t="s">
        <v>143</v>
      </c>
      <c r="L359" s="37"/>
      <c r="M359" s="198" t="s">
        <v>1</v>
      </c>
      <c r="N359" s="199" t="s">
        <v>41</v>
      </c>
      <c r="O359" s="65"/>
      <c r="P359" s="200">
        <f>O359*H359</f>
        <v>0</v>
      </c>
      <c r="Q359" s="200">
        <v>2.0000000000000001E-4</v>
      </c>
      <c r="R359" s="200">
        <f>Q359*H359</f>
        <v>0.20321400000000003</v>
      </c>
      <c r="S359" s="200">
        <v>0</v>
      </c>
      <c r="T359" s="201">
        <f>S359*H359</f>
        <v>0</v>
      </c>
      <c r="AR359" s="202" t="s">
        <v>225</v>
      </c>
      <c r="AT359" s="202" t="s">
        <v>139</v>
      </c>
      <c r="AU359" s="202" t="s">
        <v>144</v>
      </c>
      <c r="AY359" s="16" t="s">
        <v>136</v>
      </c>
      <c r="BE359" s="203">
        <f>IF(N359="základní",J359,0)</f>
        <v>0</v>
      </c>
      <c r="BF359" s="203">
        <f>IF(N359="snížená",J359,0)</f>
        <v>0</v>
      </c>
      <c r="BG359" s="203">
        <f>IF(N359="zákl. přenesená",J359,0)</f>
        <v>0</v>
      </c>
      <c r="BH359" s="203">
        <f>IF(N359="sníž. přenesená",J359,0)</f>
        <v>0</v>
      </c>
      <c r="BI359" s="203">
        <f>IF(N359="nulová",J359,0)</f>
        <v>0</v>
      </c>
      <c r="BJ359" s="16" t="s">
        <v>144</v>
      </c>
      <c r="BK359" s="203">
        <f>ROUND(I359*H359,2)</f>
        <v>0</v>
      </c>
      <c r="BL359" s="16" t="s">
        <v>225</v>
      </c>
      <c r="BM359" s="202" t="s">
        <v>1166</v>
      </c>
    </row>
    <row r="360" spans="2:65" s="1" customFormat="1" ht="24" customHeight="1">
      <c r="B360" s="33"/>
      <c r="C360" s="191" t="s">
        <v>613</v>
      </c>
      <c r="D360" s="191" t="s">
        <v>139</v>
      </c>
      <c r="E360" s="192" t="s">
        <v>1167</v>
      </c>
      <c r="F360" s="193" t="s">
        <v>1168</v>
      </c>
      <c r="G360" s="194" t="s">
        <v>153</v>
      </c>
      <c r="H360" s="195">
        <v>350</v>
      </c>
      <c r="I360" s="196"/>
      <c r="J360" s="197">
        <f>ROUND(I360*H360,2)</f>
        <v>0</v>
      </c>
      <c r="K360" s="193" t="s">
        <v>143</v>
      </c>
      <c r="L360" s="37"/>
      <c r="M360" s="198" t="s">
        <v>1</v>
      </c>
      <c r="N360" s="199" t="s">
        <v>41</v>
      </c>
      <c r="O360" s="65"/>
      <c r="P360" s="200">
        <f>O360*H360</f>
        <v>0</v>
      </c>
      <c r="Q360" s="200">
        <v>1.0000000000000001E-5</v>
      </c>
      <c r="R360" s="200">
        <f>Q360*H360</f>
        <v>3.5000000000000001E-3</v>
      </c>
      <c r="S360" s="200">
        <v>0</v>
      </c>
      <c r="T360" s="201">
        <f>S360*H360</f>
        <v>0</v>
      </c>
      <c r="AR360" s="202" t="s">
        <v>225</v>
      </c>
      <c r="AT360" s="202" t="s">
        <v>139</v>
      </c>
      <c r="AU360" s="202" t="s">
        <v>144</v>
      </c>
      <c r="AY360" s="16" t="s">
        <v>136</v>
      </c>
      <c r="BE360" s="203">
        <f>IF(N360="základní",J360,0)</f>
        <v>0</v>
      </c>
      <c r="BF360" s="203">
        <f>IF(N360="snížená",J360,0)</f>
        <v>0</v>
      </c>
      <c r="BG360" s="203">
        <f>IF(N360="zákl. přenesená",J360,0)</f>
        <v>0</v>
      </c>
      <c r="BH360" s="203">
        <f>IF(N360="sníž. přenesená",J360,0)</f>
        <v>0</v>
      </c>
      <c r="BI360" s="203">
        <f>IF(N360="nulová",J360,0)</f>
        <v>0</v>
      </c>
      <c r="BJ360" s="16" t="s">
        <v>144</v>
      </c>
      <c r="BK360" s="203">
        <f>ROUND(I360*H360,2)</f>
        <v>0</v>
      </c>
      <c r="BL360" s="16" t="s">
        <v>225</v>
      </c>
      <c r="BM360" s="202" t="s">
        <v>1169</v>
      </c>
    </row>
    <row r="361" spans="2:65" s="1" customFormat="1" ht="24" customHeight="1">
      <c r="B361" s="33"/>
      <c r="C361" s="191" t="s">
        <v>617</v>
      </c>
      <c r="D361" s="191" t="s">
        <v>139</v>
      </c>
      <c r="E361" s="192" t="s">
        <v>1170</v>
      </c>
      <c r="F361" s="193" t="s">
        <v>1171</v>
      </c>
      <c r="G361" s="194" t="s">
        <v>153</v>
      </c>
      <c r="H361" s="195">
        <v>238.81</v>
      </c>
      <c r="I361" s="196"/>
      <c r="J361" s="197">
        <f>ROUND(I361*H361,2)</f>
        <v>0</v>
      </c>
      <c r="K361" s="193" t="s">
        <v>143</v>
      </c>
      <c r="L361" s="37"/>
      <c r="M361" s="198" t="s">
        <v>1</v>
      </c>
      <c r="N361" s="199" t="s">
        <v>41</v>
      </c>
      <c r="O361" s="65"/>
      <c r="P361" s="200">
        <f>O361*H361</f>
        <v>0</v>
      </c>
      <c r="Q361" s="200">
        <v>1.0000000000000001E-5</v>
      </c>
      <c r="R361" s="200">
        <f>Q361*H361</f>
        <v>2.3881000000000002E-3</v>
      </c>
      <c r="S361" s="200">
        <v>0</v>
      </c>
      <c r="T361" s="201">
        <f>S361*H361</f>
        <v>0</v>
      </c>
      <c r="AR361" s="202" t="s">
        <v>225</v>
      </c>
      <c r="AT361" s="202" t="s">
        <v>139</v>
      </c>
      <c r="AU361" s="202" t="s">
        <v>144</v>
      </c>
      <c r="AY361" s="16" t="s">
        <v>136</v>
      </c>
      <c r="BE361" s="203">
        <f>IF(N361="základní",J361,0)</f>
        <v>0</v>
      </c>
      <c r="BF361" s="203">
        <f>IF(N361="snížená",J361,0)</f>
        <v>0</v>
      </c>
      <c r="BG361" s="203">
        <f>IF(N361="zákl. přenesená",J361,0)</f>
        <v>0</v>
      </c>
      <c r="BH361" s="203">
        <f>IF(N361="sníž. přenesená",J361,0)</f>
        <v>0</v>
      </c>
      <c r="BI361" s="203">
        <f>IF(N361="nulová",J361,0)</f>
        <v>0</v>
      </c>
      <c r="BJ361" s="16" t="s">
        <v>144</v>
      </c>
      <c r="BK361" s="203">
        <f>ROUND(I361*H361,2)</f>
        <v>0</v>
      </c>
      <c r="BL361" s="16" t="s">
        <v>225</v>
      </c>
      <c r="BM361" s="202" t="s">
        <v>1172</v>
      </c>
    </row>
    <row r="362" spans="2:65" s="1" customFormat="1" ht="24" customHeight="1">
      <c r="B362" s="33"/>
      <c r="C362" s="191" t="s">
        <v>621</v>
      </c>
      <c r="D362" s="191" t="s">
        <v>139</v>
      </c>
      <c r="E362" s="192" t="s">
        <v>1173</v>
      </c>
      <c r="F362" s="193" t="s">
        <v>1174</v>
      </c>
      <c r="G362" s="194" t="s">
        <v>153</v>
      </c>
      <c r="H362" s="195">
        <v>1036.7370000000001</v>
      </c>
      <c r="I362" s="196"/>
      <c r="J362" s="197">
        <f>ROUND(I362*H362,2)</f>
        <v>0</v>
      </c>
      <c r="K362" s="193" t="s">
        <v>143</v>
      </c>
      <c r="L362" s="37"/>
      <c r="M362" s="198" t="s">
        <v>1</v>
      </c>
      <c r="N362" s="199" t="s">
        <v>41</v>
      </c>
      <c r="O362" s="65"/>
      <c r="P362" s="200">
        <f>O362*H362</f>
        <v>0</v>
      </c>
      <c r="Q362" s="200">
        <v>2.9E-4</v>
      </c>
      <c r="R362" s="200">
        <f>Q362*H362</f>
        <v>0.30065373000000001</v>
      </c>
      <c r="S362" s="200">
        <v>0</v>
      </c>
      <c r="T362" s="201">
        <f>S362*H362</f>
        <v>0</v>
      </c>
      <c r="AR362" s="202" t="s">
        <v>225</v>
      </c>
      <c r="AT362" s="202" t="s">
        <v>139</v>
      </c>
      <c r="AU362" s="202" t="s">
        <v>144</v>
      </c>
      <c r="AY362" s="16" t="s">
        <v>136</v>
      </c>
      <c r="BE362" s="203">
        <f>IF(N362="základní",J362,0)</f>
        <v>0</v>
      </c>
      <c r="BF362" s="203">
        <f>IF(N362="snížená",J362,0)</f>
        <v>0</v>
      </c>
      <c r="BG362" s="203">
        <f>IF(N362="zákl. přenesená",J362,0)</f>
        <v>0</v>
      </c>
      <c r="BH362" s="203">
        <f>IF(N362="sníž. přenesená",J362,0)</f>
        <v>0</v>
      </c>
      <c r="BI362" s="203">
        <f>IF(N362="nulová",J362,0)</f>
        <v>0</v>
      </c>
      <c r="BJ362" s="16" t="s">
        <v>144</v>
      </c>
      <c r="BK362" s="203">
        <f>ROUND(I362*H362,2)</f>
        <v>0</v>
      </c>
      <c r="BL362" s="16" t="s">
        <v>225</v>
      </c>
      <c r="BM362" s="202" t="s">
        <v>1175</v>
      </c>
    </row>
    <row r="363" spans="2:65" s="12" customFormat="1" ht="22.5">
      <c r="B363" s="204"/>
      <c r="C363" s="205"/>
      <c r="D363" s="206" t="s">
        <v>146</v>
      </c>
      <c r="E363" s="207" t="s">
        <v>1</v>
      </c>
      <c r="F363" s="208" t="s">
        <v>1176</v>
      </c>
      <c r="G363" s="205"/>
      <c r="H363" s="207" t="s">
        <v>1</v>
      </c>
      <c r="I363" s="209"/>
      <c r="J363" s="205"/>
      <c r="K363" s="205"/>
      <c r="L363" s="210"/>
      <c r="M363" s="211"/>
      <c r="N363" s="212"/>
      <c r="O363" s="212"/>
      <c r="P363" s="212"/>
      <c r="Q363" s="212"/>
      <c r="R363" s="212"/>
      <c r="S363" s="212"/>
      <c r="T363" s="213"/>
      <c r="AT363" s="214" t="s">
        <v>146</v>
      </c>
      <c r="AU363" s="214" t="s">
        <v>144</v>
      </c>
      <c r="AV363" s="12" t="s">
        <v>83</v>
      </c>
      <c r="AW363" s="12" t="s">
        <v>31</v>
      </c>
      <c r="AX363" s="12" t="s">
        <v>75</v>
      </c>
      <c r="AY363" s="214" t="s">
        <v>136</v>
      </c>
    </row>
    <row r="364" spans="2:65" s="13" customFormat="1" ht="11.25">
      <c r="B364" s="215"/>
      <c r="C364" s="216"/>
      <c r="D364" s="206" t="s">
        <v>146</v>
      </c>
      <c r="E364" s="217" t="s">
        <v>1</v>
      </c>
      <c r="F364" s="218" t="s">
        <v>1177</v>
      </c>
      <c r="G364" s="216"/>
      <c r="H364" s="219">
        <v>800</v>
      </c>
      <c r="I364" s="220"/>
      <c r="J364" s="216"/>
      <c r="K364" s="216"/>
      <c r="L364" s="221"/>
      <c r="M364" s="222"/>
      <c r="N364" s="223"/>
      <c r="O364" s="223"/>
      <c r="P364" s="223"/>
      <c r="Q364" s="223"/>
      <c r="R364" s="223"/>
      <c r="S364" s="223"/>
      <c r="T364" s="224"/>
      <c r="AT364" s="225" t="s">
        <v>146</v>
      </c>
      <c r="AU364" s="225" t="s">
        <v>144</v>
      </c>
      <c r="AV364" s="13" t="s">
        <v>144</v>
      </c>
      <c r="AW364" s="13" t="s">
        <v>31</v>
      </c>
      <c r="AX364" s="13" t="s">
        <v>75</v>
      </c>
      <c r="AY364" s="225" t="s">
        <v>136</v>
      </c>
    </row>
    <row r="365" spans="2:65" s="12" customFormat="1" ht="11.25">
      <c r="B365" s="204"/>
      <c r="C365" s="205"/>
      <c r="D365" s="206" t="s">
        <v>146</v>
      </c>
      <c r="E365" s="207" t="s">
        <v>1</v>
      </c>
      <c r="F365" s="208" t="s">
        <v>1178</v>
      </c>
      <c r="G365" s="205"/>
      <c r="H365" s="207" t="s">
        <v>1</v>
      </c>
      <c r="I365" s="209"/>
      <c r="J365" s="205"/>
      <c r="K365" s="205"/>
      <c r="L365" s="210"/>
      <c r="M365" s="211"/>
      <c r="N365" s="212"/>
      <c r="O365" s="212"/>
      <c r="P365" s="212"/>
      <c r="Q365" s="212"/>
      <c r="R365" s="212"/>
      <c r="S365" s="212"/>
      <c r="T365" s="213"/>
      <c r="AT365" s="214" t="s">
        <v>146</v>
      </c>
      <c r="AU365" s="214" t="s">
        <v>144</v>
      </c>
      <c r="AV365" s="12" t="s">
        <v>83</v>
      </c>
      <c r="AW365" s="12" t="s">
        <v>31</v>
      </c>
      <c r="AX365" s="12" t="s">
        <v>75</v>
      </c>
      <c r="AY365" s="214" t="s">
        <v>136</v>
      </c>
    </row>
    <row r="366" spans="2:65" s="13" customFormat="1" ht="11.25">
      <c r="B366" s="215"/>
      <c r="C366" s="216"/>
      <c r="D366" s="206" t="s">
        <v>146</v>
      </c>
      <c r="E366" s="217" t="s">
        <v>1</v>
      </c>
      <c r="F366" s="218" t="s">
        <v>1179</v>
      </c>
      <c r="G366" s="216"/>
      <c r="H366" s="219">
        <v>236.73699999999999</v>
      </c>
      <c r="I366" s="220"/>
      <c r="J366" s="216"/>
      <c r="K366" s="216"/>
      <c r="L366" s="221"/>
      <c r="M366" s="222"/>
      <c r="N366" s="223"/>
      <c r="O366" s="223"/>
      <c r="P366" s="223"/>
      <c r="Q366" s="223"/>
      <c r="R366" s="223"/>
      <c r="S366" s="223"/>
      <c r="T366" s="224"/>
      <c r="AT366" s="225" t="s">
        <v>146</v>
      </c>
      <c r="AU366" s="225" t="s">
        <v>144</v>
      </c>
      <c r="AV366" s="13" t="s">
        <v>144</v>
      </c>
      <c r="AW366" s="13" t="s">
        <v>31</v>
      </c>
      <c r="AX366" s="13" t="s">
        <v>75</v>
      </c>
      <c r="AY366" s="225" t="s">
        <v>136</v>
      </c>
    </row>
    <row r="367" spans="2:65" s="14" customFormat="1" ht="11.25">
      <c r="B367" s="236"/>
      <c r="C367" s="237"/>
      <c r="D367" s="206" t="s">
        <v>146</v>
      </c>
      <c r="E367" s="238" t="s">
        <v>1</v>
      </c>
      <c r="F367" s="239" t="s">
        <v>203</v>
      </c>
      <c r="G367" s="237"/>
      <c r="H367" s="240">
        <v>1036.7370000000001</v>
      </c>
      <c r="I367" s="241"/>
      <c r="J367" s="237"/>
      <c r="K367" s="237"/>
      <c r="L367" s="242"/>
      <c r="M367" s="243"/>
      <c r="N367" s="244"/>
      <c r="O367" s="244"/>
      <c r="P367" s="244"/>
      <c r="Q367" s="244"/>
      <c r="R367" s="244"/>
      <c r="S367" s="244"/>
      <c r="T367" s="245"/>
      <c r="AT367" s="246" t="s">
        <v>146</v>
      </c>
      <c r="AU367" s="246" t="s">
        <v>144</v>
      </c>
      <c r="AV367" s="14" t="s">
        <v>137</v>
      </c>
      <c r="AW367" s="14" t="s">
        <v>31</v>
      </c>
      <c r="AX367" s="14" t="s">
        <v>83</v>
      </c>
      <c r="AY367" s="246" t="s">
        <v>136</v>
      </c>
    </row>
    <row r="368" spans="2:65" s="1" customFormat="1" ht="24" customHeight="1">
      <c r="B368" s="33"/>
      <c r="C368" s="191" t="s">
        <v>625</v>
      </c>
      <c r="D368" s="191" t="s">
        <v>139</v>
      </c>
      <c r="E368" s="192" t="s">
        <v>1180</v>
      </c>
      <c r="F368" s="193" t="s">
        <v>1181</v>
      </c>
      <c r="G368" s="194" t="s">
        <v>153</v>
      </c>
      <c r="H368" s="195">
        <v>1016.07</v>
      </c>
      <c r="I368" s="196"/>
      <c r="J368" s="197">
        <f>ROUND(I368*H368,2)</f>
        <v>0</v>
      </c>
      <c r="K368" s="193" t="s">
        <v>143</v>
      </c>
      <c r="L368" s="37"/>
      <c r="M368" s="198" t="s">
        <v>1</v>
      </c>
      <c r="N368" s="199" t="s">
        <v>41</v>
      </c>
      <c r="O368" s="65"/>
      <c r="P368" s="200">
        <f>O368*H368</f>
        <v>0</v>
      </c>
      <c r="Q368" s="200">
        <v>2.9E-4</v>
      </c>
      <c r="R368" s="200">
        <f>Q368*H368</f>
        <v>0.29466030000000004</v>
      </c>
      <c r="S368" s="200">
        <v>0</v>
      </c>
      <c r="T368" s="201">
        <f>S368*H368</f>
        <v>0</v>
      </c>
      <c r="AR368" s="202" t="s">
        <v>225</v>
      </c>
      <c r="AT368" s="202" t="s">
        <v>139</v>
      </c>
      <c r="AU368" s="202" t="s">
        <v>144</v>
      </c>
      <c r="AY368" s="16" t="s">
        <v>136</v>
      </c>
      <c r="BE368" s="203">
        <f>IF(N368="základní",J368,0)</f>
        <v>0</v>
      </c>
      <c r="BF368" s="203">
        <f>IF(N368="snížená",J368,0)</f>
        <v>0</v>
      </c>
      <c r="BG368" s="203">
        <f>IF(N368="zákl. přenesená",J368,0)</f>
        <v>0</v>
      </c>
      <c r="BH368" s="203">
        <f>IF(N368="sníž. přenesená",J368,0)</f>
        <v>0</v>
      </c>
      <c r="BI368" s="203">
        <f>IF(N368="nulová",J368,0)</f>
        <v>0</v>
      </c>
      <c r="BJ368" s="16" t="s">
        <v>144</v>
      </c>
      <c r="BK368" s="203">
        <f>ROUND(I368*H368,2)</f>
        <v>0</v>
      </c>
      <c r="BL368" s="16" t="s">
        <v>225</v>
      </c>
      <c r="BM368" s="202" t="s">
        <v>1182</v>
      </c>
    </row>
    <row r="369" spans="2:65" s="13" customFormat="1" ht="22.5">
      <c r="B369" s="215"/>
      <c r="C369" s="216"/>
      <c r="D369" s="206" t="s">
        <v>146</v>
      </c>
      <c r="E369" s="217" t="s">
        <v>1</v>
      </c>
      <c r="F369" s="218" t="s">
        <v>1183</v>
      </c>
      <c r="G369" s="216"/>
      <c r="H369" s="219">
        <v>1139.145</v>
      </c>
      <c r="I369" s="220"/>
      <c r="J369" s="216"/>
      <c r="K369" s="216"/>
      <c r="L369" s="221"/>
      <c r="M369" s="222"/>
      <c r="N369" s="223"/>
      <c r="O369" s="223"/>
      <c r="P369" s="223"/>
      <c r="Q369" s="223"/>
      <c r="R369" s="223"/>
      <c r="S369" s="223"/>
      <c r="T369" s="224"/>
      <c r="AT369" s="225" t="s">
        <v>146</v>
      </c>
      <c r="AU369" s="225" t="s">
        <v>144</v>
      </c>
      <c r="AV369" s="13" t="s">
        <v>144</v>
      </c>
      <c r="AW369" s="13" t="s">
        <v>31</v>
      </c>
      <c r="AX369" s="13" t="s">
        <v>75</v>
      </c>
      <c r="AY369" s="225" t="s">
        <v>136</v>
      </c>
    </row>
    <row r="370" spans="2:65" s="13" customFormat="1" ht="11.25">
      <c r="B370" s="215"/>
      <c r="C370" s="216"/>
      <c r="D370" s="206" t="s">
        <v>146</v>
      </c>
      <c r="E370" s="217" t="s">
        <v>1</v>
      </c>
      <c r="F370" s="218" t="s">
        <v>1184</v>
      </c>
      <c r="G370" s="216"/>
      <c r="H370" s="219">
        <v>-123.075</v>
      </c>
      <c r="I370" s="220"/>
      <c r="J370" s="216"/>
      <c r="K370" s="216"/>
      <c r="L370" s="221"/>
      <c r="M370" s="222"/>
      <c r="N370" s="223"/>
      <c r="O370" s="223"/>
      <c r="P370" s="223"/>
      <c r="Q370" s="223"/>
      <c r="R370" s="223"/>
      <c r="S370" s="223"/>
      <c r="T370" s="224"/>
      <c r="AT370" s="225" t="s">
        <v>146</v>
      </c>
      <c r="AU370" s="225" t="s">
        <v>144</v>
      </c>
      <c r="AV370" s="13" t="s">
        <v>144</v>
      </c>
      <c r="AW370" s="13" t="s">
        <v>31</v>
      </c>
      <c r="AX370" s="13" t="s">
        <v>75</v>
      </c>
      <c r="AY370" s="225" t="s">
        <v>136</v>
      </c>
    </row>
    <row r="371" spans="2:65" s="14" customFormat="1" ht="11.25">
      <c r="B371" s="236"/>
      <c r="C371" s="237"/>
      <c r="D371" s="206" t="s">
        <v>146</v>
      </c>
      <c r="E371" s="238" t="s">
        <v>1</v>
      </c>
      <c r="F371" s="239" t="s">
        <v>203</v>
      </c>
      <c r="G371" s="237"/>
      <c r="H371" s="240">
        <v>1016.07</v>
      </c>
      <c r="I371" s="241"/>
      <c r="J371" s="237"/>
      <c r="K371" s="237"/>
      <c r="L371" s="242"/>
      <c r="M371" s="243"/>
      <c r="N371" s="244"/>
      <c r="O371" s="244"/>
      <c r="P371" s="244"/>
      <c r="Q371" s="244"/>
      <c r="R371" s="244"/>
      <c r="S371" s="244"/>
      <c r="T371" s="245"/>
      <c r="AT371" s="246" t="s">
        <v>146</v>
      </c>
      <c r="AU371" s="246" t="s">
        <v>144</v>
      </c>
      <c r="AV371" s="14" t="s">
        <v>137</v>
      </c>
      <c r="AW371" s="14" t="s">
        <v>31</v>
      </c>
      <c r="AX371" s="14" t="s">
        <v>83</v>
      </c>
      <c r="AY371" s="246" t="s">
        <v>136</v>
      </c>
    </row>
    <row r="372" spans="2:65" s="1" customFormat="1" ht="24" customHeight="1">
      <c r="B372" s="33"/>
      <c r="C372" s="191" t="s">
        <v>629</v>
      </c>
      <c r="D372" s="191" t="s">
        <v>139</v>
      </c>
      <c r="E372" s="192" t="s">
        <v>1185</v>
      </c>
      <c r="F372" s="193" t="s">
        <v>1186</v>
      </c>
      <c r="G372" s="194" t="s">
        <v>153</v>
      </c>
      <c r="H372" s="195">
        <v>1016.07</v>
      </c>
      <c r="I372" s="196"/>
      <c r="J372" s="197">
        <f>ROUND(I372*H372,2)</f>
        <v>0</v>
      </c>
      <c r="K372" s="193" t="s">
        <v>143</v>
      </c>
      <c r="L372" s="37"/>
      <c r="M372" s="198" t="s">
        <v>1</v>
      </c>
      <c r="N372" s="199" t="s">
        <v>41</v>
      </c>
      <c r="O372" s="65"/>
      <c r="P372" s="200">
        <f>O372*H372</f>
        <v>0</v>
      </c>
      <c r="Q372" s="200">
        <v>1.0000000000000001E-5</v>
      </c>
      <c r="R372" s="200">
        <f>Q372*H372</f>
        <v>1.0160700000000002E-2</v>
      </c>
      <c r="S372" s="200">
        <v>0</v>
      </c>
      <c r="T372" s="201">
        <f>S372*H372</f>
        <v>0</v>
      </c>
      <c r="AR372" s="202" t="s">
        <v>225</v>
      </c>
      <c r="AT372" s="202" t="s">
        <v>139</v>
      </c>
      <c r="AU372" s="202" t="s">
        <v>144</v>
      </c>
      <c r="AY372" s="16" t="s">
        <v>136</v>
      </c>
      <c r="BE372" s="203">
        <f>IF(N372="základní",J372,0)</f>
        <v>0</v>
      </c>
      <c r="BF372" s="203">
        <f>IF(N372="snížená",J372,0)</f>
        <v>0</v>
      </c>
      <c r="BG372" s="203">
        <f>IF(N372="zákl. přenesená",J372,0)</f>
        <v>0</v>
      </c>
      <c r="BH372" s="203">
        <f>IF(N372="sníž. přenesená",J372,0)</f>
        <v>0</v>
      </c>
      <c r="BI372" s="203">
        <f>IF(N372="nulová",J372,0)</f>
        <v>0</v>
      </c>
      <c r="BJ372" s="16" t="s">
        <v>144</v>
      </c>
      <c r="BK372" s="203">
        <f>ROUND(I372*H372,2)</f>
        <v>0</v>
      </c>
      <c r="BL372" s="16" t="s">
        <v>225</v>
      </c>
      <c r="BM372" s="202" t="s">
        <v>1187</v>
      </c>
    </row>
    <row r="373" spans="2:65" s="1" customFormat="1" ht="24" customHeight="1">
      <c r="B373" s="33"/>
      <c r="C373" s="191" t="s">
        <v>635</v>
      </c>
      <c r="D373" s="191" t="s">
        <v>139</v>
      </c>
      <c r="E373" s="192" t="s">
        <v>1188</v>
      </c>
      <c r="F373" s="193" t="s">
        <v>1189</v>
      </c>
      <c r="G373" s="194" t="s">
        <v>177</v>
      </c>
      <c r="H373" s="195">
        <v>290.8</v>
      </c>
      <c r="I373" s="196"/>
      <c r="J373" s="197">
        <f>ROUND(I373*H373,2)</f>
        <v>0</v>
      </c>
      <c r="K373" s="193" t="s">
        <v>143</v>
      </c>
      <c r="L373" s="37"/>
      <c r="M373" s="198" t="s">
        <v>1</v>
      </c>
      <c r="N373" s="199" t="s">
        <v>41</v>
      </c>
      <c r="O373" s="65"/>
      <c r="P373" s="200">
        <f>O373*H373</f>
        <v>0</v>
      </c>
      <c r="Q373" s="200">
        <v>0</v>
      </c>
      <c r="R373" s="200">
        <f>Q373*H373</f>
        <v>0</v>
      </c>
      <c r="S373" s="200">
        <v>0</v>
      </c>
      <c r="T373" s="201">
        <f>S373*H373</f>
        <v>0</v>
      </c>
      <c r="AR373" s="202" t="s">
        <v>225</v>
      </c>
      <c r="AT373" s="202" t="s">
        <v>139</v>
      </c>
      <c r="AU373" s="202" t="s">
        <v>144</v>
      </c>
      <c r="AY373" s="16" t="s">
        <v>136</v>
      </c>
      <c r="BE373" s="203">
        <f>IF(N373="základní",J373,0)</f>
        <v>0</v>
      </c>
      <c r="BF373" s="203">
        <f>IF(N373="snížená",J373,0)</f>
        <v>0</v>
      </c>
      <c r="BG373" s="203">
        <f>IF(N373="zákl. přenesená",J373,0)</f>
        <v>0</v>
      </c>
      <c r="BH373" s="203">
        <f>IF(N373="sníž. přenesená",J373,0)</f>
        <v>0</v>
      </c>
      <c r="BI373" s="203">
        <f>IF(N373="nulová",J373,0)</f>
        <v>0</v>
      </c>
      <c r="BJ373" s="16" t="s">
        <v>144</v>
      </c>
      <c r="BK373" s="203">
        <f>ROUND(I373*H373,2)</f>
        <v>0</v>
      </c>
      <c r="BL373" s="16" t="s">
        <v>225</v>
      </c>
      <c r="BM373" s="202" t="s">
        <v>1190</v>
      </c>
    </row>
    <row r="374" spans="2:65" s="1" customFormat="1" ht="24" customHeight="1">
      <c r="B374" s="33"/>
      <c r="C374" s="191" t="s">
        <v>639</v>
      </c>
      <c r="D374" s="191" t="s">
        <v>139</v>
      </c>
      <c r="E374" s="192" t="s">
        <v>1191</v>
      </c>
      <c r="F374" s="193" t="s">
        <v>1192</v>
      </c>
      <c r="G374" s="194" t="s">
        <v>153</v>
      </c>
      <c r="H374" s="195">
        <v>290.8</v>
      </c>
      <c r="I374" s="196"/>
      <c r="J374" s="197">
        <f>ROUND(I374*H374,2)</f>
        <v>0</v>
      </c>
      <c r="K374" s="193" t="s">
        <v>143</v>
      </c>
      <c r="L374" s="37"/>
      <c r="M374" s="198" t="s">
        <v>1</v>
      </c>
      <c r="N374" s="199" t="s">
        <v>41</v>
      </c>
      <c r="O374" s="65"/>
      <c r="P374" s="200">
        <f>O374*H374</f>
        <v>0</v>
      </c>
      <c r="Q374" s="200">
        <v>2.0000000000000002E-5</v>
      </c>
      <c r="R374" s="200">
        <f>Q374*H374</f>
        <v>5.8160000000000009E-3</v>
      </c>
      <c r="S374" s="200">
        <v>0</v>
      </c>
      <c r="T374" s="201">
        <f>S374*H374</f>
        <v>0</v>
      </c>
      <c r="AR374" s="202" t="s">
        <v>225</v>
      </c>
      <c r="AT374" s="202" t="s">
        <v>139</v>
      </c>
      <c r="AU374" s="202" t="s">
        <v>144</v>
      </c>
      <c r="AY374" s="16" t="s">
        <v>136</v>
      </c>
      <c r="BE374" s="203">
        <f>IF(N374="základní",J374,0)</f>
        <v>0</v>
      </c>
      <c r="BF374" s="203">
        <f>IF(N374="snížená",J374,0)</f>
        <v>0</v>
      </c>
      <c r="BG374" s="203">
        <f>IF(N374="zákl. přenesená",J374,0)</f>
        <v>0</v>
      </c>
      <c r="BH374" s="203">
        <f>IF(N374="sníž. přenesená",J374,0)</f>
        <v>0</v>
      </c>
      <c r="BI374" s="203">
        <f>IF(N374="nulová",J374,0)</f>
        <v>0</v>
      </c>
      <c r="BJ374" s="16" t="s">
        <v>144</v>
      </c>
      <c r="BK374" s="203">
        <f>ROUND(I374*H374,2)</f>
        <v>0</v>
      </c>
      <c r="BL374" s="16" t="s">
        <v>225</v>
      </c>
      <c r="BM374" s="202" t="s">
        <v>1193</v>
      </c>
    </row>
    <row r="375" spans="2:65" s="13" customFormat="1" ht="11.25">
      <c r="B375" s="215"/>
      <c r="C375" s="216"/>
      <c r="D375" s="206" t="s">
        <v>146</v>
      </c>
      <c r="E375" s="217" t="s">
        <v>1</v>
      </c>
      <c r="F375" s="218" t="s">
        <v>1194</v>
      </c>
      <c r="G375" s="216"/>
      <c r="H375" s="219">
        <v>322</v>
      </c>
      <c r="I375" s="220"/>
      <c r="J375" s="216"/>
      <c r="K375" s="216"/>
      <c r="L375" s="221"/>
      <c r="M375" s="222"/>
      <c r="N375" s="223"/>
      <c r="O375" s="223"/>
      <c r="P375" s="223"/>
      <c r="Q375" s="223"/>
      <c r="R375" s="223"/>
      <c r="S375" s="223"/>
      <c r="T375" s="224"/>
      <c r="AT375" s="225" t="s">
        <v>146</v>
      </c>
      <c r="AU375" s="225" t="s">
        <v>144</v>
      </c>
      <c r="AV375" s="13" t="s">
        <v>144</v>
      </c>
      <c r="AW375" s="13" t="s">
        <v>31</v>
      </c>
      <c r="AX375" s="13" t="s">
        <v>75</v>
      </c>
      <c r="AY375" s="225" t="s">
        <v>136</v>
      </c>
    </row>
    <row r="376" spans="2:65" s="13" customFormat="1" ht="11.25">
      <c r="B376" s="215"/>
      <c r="C376" s="216"/>
      <c r="D376" s="206" t="s">
        <v>146</v>
      </c>
      <c r="E376" s="217" t="s">
        <v>1</v>
      </c>
      <c r="F376" s="218" t="s">
        <v>1195</v>
      </c>
      <c r="G376" s="216"/>
      <c r="H376" s="219">
        <v>-31.2</v>
      </c>
      <c r="I376" s="220"/>
      <c r="J376" s="216"/>
      <c r="K376" s="216"/>
      <c r="L376" s="221"/>
      <c r="M376" s="222"/>
      <c r="N376" s="223"/>
      <c r="O376" s="223"/>
      <c r="P376" s="223"/>
      <c r="Q376" s="223"/>
      <c r="R376" s="223"/>
      <c r="S376" s="223"/>
      <c r="T376" s="224"/>
      <c r="AT376" s="225" t="s">
        <v>146</v>
      </c>
      <c r="AU376" s="225" t="s">
        <v>144</v>
      </c>
      <c r="AV376" s="13" t="s">
        <v>144</v>
      </c>
      <c r="AW376" s="13" t="s">
        <v>31</v>
      </c>
      <c r="AX376" s="13" t="s">
        <v>75</v>
      </c>
      <c r="AY376" s="225" t="s">
        <v>136</v>
      </c>
    </row>
    <row r="377" spans="2:65" s="14" customFormat="1" ht="11.25">
      <c r="B377" s="236"/>
      <c r="C377" s="237"/>
      <c r="D377" s="206" t="s">
        <v>146</v>
      </c>
      <c r="E377" s="238" t="s">
        <v>1</v>
      </c>
      <c r="F377" s="239" t="s">
        <v>203</v>
      </c>
      <c r="G377" s="237"/>
      <c r="H377" s="240">
        <v>290.8</v>
      </c>
      <c r="I377" s="241"/>
      <c r="J377" s="237"/>
      <c r="K377" s="237"/>
      <c r="L377" s="242"/>
      <c r="M377" s="243"/>
      <c r="N377" s="244"/>
      <c r="O377" s="244"/>
      <c r="P377" s="244"/>
      <c r="Q377" s="244"/>
      <c r="R377" s="244"/>
      <c r="S377" s="244"/>
      <c r="T377" s="245"/>
      <c r="AT377" s="246" t="s">
        <v>146</v>
      </c>
      <c r="AU377" s="246" t="s">
        <v>144</v>
      </c>
      <c r="AV377" s="14" t="s">
        <v>137</v>
      </c>
      <c r="AW377" s="14" t="s">
        <v>31</v>
      </c>
      <c r="AX377" s="14" t="s">
        <v>83</v>
      </c>
      <c r="AY377" s="246" t="s">
        <v>136</v>
      </c>
    </row>
    <row r="378" spans="2:65" s="11" customFormat="1" ht="25.9" customHeight="1">
      <c r="B378" s="175"/>
      <c r="C378" s="176"/>
      <c r="D378" s="177" t="s">
        <v>74</v>
      </c>
      <c r="E378" s="178" t="s">
        <v>157</v>
      </c>
      <c r="F378" s="178" t="s">
        <v>1196</v>
      </c>
      <c r="G378" s="176"/>
      <c r="H378" s="176"/>
      <c r="I378" s="179"/>
      <c r="J378" s="180">
        <f>BK378</f>
        <v>0</v>
      </c>
      <c r="K378" s="176"/>
      <c r="L378" s="181"/>
      <c r="M378" s="182"/>
      <c r="N378" s="183"/>
      <c r="O378" s="183"/>
      <c r="P378" s="184">
        <f>P379</f>
        <v>0</v>
      </c>
      <c r="Q378" s="183"/>
      <c r="R378" s="184">
        <f>R379</f>
        <v>0</v>
      </c>
      <c r="S378" s="183"/>
      <c r="T378" s="185">
        <f>T379</f>
        <v>0</v>
      </c>
      <c r="AR378" s="186" t="s">
        <v>156</v>
      </c>
      <c r="AT378" s="187" t="s">
        <v>74</v>
      </c>
      <c r="AU378" s="187" t="s">
        <v>75</v>
      </c>
      <c r="AY378" s="186" t="s">
        <v>136</v>
      </c>
      <c r="BK378" s="188">
        <f>BK379</f>
        <v>0</v>
      </c>
    </row>
    <row r="379" spans="2:65" s="11" customFormat="1" ht="22.9" customHeight="1">
      <c r="B379" s="175"/>
      <c r="C379" s="176"/>
      <c r="D379" s="177" t="s">
        <v>74</v>
      </c>
      <c r="E379" s="189" t="s">
        <v>1197</v>
      </c>
      <c r="F379" s="189" t="s">
        <v>1198</v>
      </c>
      <c r="G379" s="176"/>
      <c r="H379" s="176"/>
      <c r="I379" s="179"/>
      <c r="J379" s="190">
        <f>BK379</f>
        <v>0</v>
      </c>
      <c r="K379" s="176"/>
      <c r="L379" s="181"/>
      <c r="M379" s="182"/>
      <c r="N379" s="183"/>
      <c r="O379" s="183"/>
      <c r="P379" s="184">
        <f>P380</f>
        <v>0</v>
      </c>
      <c r="Q379" s="183"/>
      <c r="R379" s="184">
        <f>R380</f>
        <v>0</v>
      </c>
      <c r="S379" s="183"/>
      <c r="T379" s="185">
        <f>T380</f>
        <v>0</v>
      </c>
      <c r="AR379" s="186" t="s">
        <v>156</v>
      </c>
      <c r="AT379" s="187" t="s">
        <v>74</v>
      </c>
      <c r="AU379" s="187" t="s">
        <v>83</v>
      </c>
      <c r="AY379" s="186" t="s">
        <v>136</v>
      </c>
      <c r="BK379" s="188">
        <f>BK380</f>
        <v>0</v>
      </c>
    </row>
    <row r="380" spans="2:65" s="1" customFormat="1" ht="16.5" customHeight="1">
      <c r="B380" s="33"/>
      <c r="C380" s="191" t="s">
        <v>645</v>
      </c>
      <c r="D380" s="191" t="s">
        <v>139</v>
      </c>
      <c r="E380" s="192" t="s">
        <v>1199</v>
      </c>
      <c r="F380" s="193" t="s">
        <v>1200</v>
      </c>
      <c r="G380" s="194" t="s">
        <v>570</v>
      </c>
      <c r="H380" s="195">
        <v>1</v>
      </c>
      <c r="I380" s="196"/>
      <c r="J380" s="197">
        <f>ROUND(I380*H380,2)</f>
        <v>0</v>
      </c>
      <c r="K380" s="193" t="s">
        <v>1</v>
      </c>
      <c r="L380" s="37"/>
      <c r="M380" s="248" t="s">
        <v>1</v>
      </c>
      <c r="N380" s="249" t="s">
        <v>41</v>
      </c>
      <c r="O380" s="250"/>
      <c r="P380" s="251">
        <f>O380*H380</f>
        <v>0</v>
      </c>
      <c r="Q380" s="251">
        <v>0</v>
      </c>
      <c r="R380" s="251">
        <f>Q380*H380</f>
        <v>0</v>
      </c>
      <c r="S380" s="251">
        <v>0</v>
      </c>
      <c r="T380" s="252">
        <f>S380*H380</f>
        <v>0</v>
      </c>
      <c r="AR380" s="202" t="s">
        <v>481</v>
      </c>
      <c r="AT380" s="202" t="s">
        <v>139</v>
      </c>
      <c r="AU380" s="202" t="s">
        <v>144</v>
      </c>
      <c r="AY380" s="16" t="s">
        <v>136</v>
      </c>
      <c r="BE380" s="203">
        <f>IF(N380="základní",J380,0)</f>
        <v>0</v>
      </c>
      <c r="BF380" s="203">
        <f>IF(N380="snížená",J380,0)</f>
        <v>0</v>
      </c>
      <c r="BG380" s="203">
        <f>IF(N380="zákl. přenesená",J380,0)</f>
        <v>0</v>
      </c>
      <c r="BH380" s="203">
        <f>IF(N380="sníž. přenesená",J380,0)</f>
        <v>0</v>
      </c>
      <c r="BI380" s="203">
        <f>IF(N380="nulová",J380,0)</f>
        <v>0</v>
      </c>
      <c r="BJ380" s="16" t="s">
        <v>144</v>
      </c>
      <c r="BK380" s="203">
        <f>ROUND(I380*H380,2)</f>
        <v>0</v>
      </c>
      <c r="BL380" s="16" t="s">
        <v>481</v>
      </c>
      <c r="BM380" s="202" t="s">
        <v>1201</v>
      </c>
    </row>
    <row r="381" spans="2:65" s="1" customFormat="1" ht="6.95" customHeight="1">
      <c r="B381" s="48"/>
      <c r="C381" s="49"/>
      <c r="D381" s="49"/>
      <c r="E381" s="49"/>
      <c r="F381" s="49"/>
      <c r="G381" s="49"/>
      <c r="H381" s="49"/>
      <c r="I381" s="141"/>
      <c r="J381" s="49"/>
      <c r="K381" s="49"/>
      <c r="L381" s="37"/>
    </row>
  </sheetData>
  <sheetProtection algorithmName="SHA-512" hashValue="05sU2lrQkvMsCc5wGSguxQvzPQDQw3nHrjwzsfYBUEiJ5MWS6JxcOPyDjnjDLZWc5r0nFbKm3g95jXwMBowJfg==" saltValue="Cor/aZS1k6L/+5l/kn+sNuV+fcbg7OREeGaCx4sa9n4Rbe9qoNNoot/RRMpvkgW2+woHprIRIxqlGlJ1oibEDQ==" spinCount="100000" sheet="1" objects="1" scenarios="1" formatColumns="0" formatRows="0" autoFilter="0"/>
  <autoFilter ref="C132:K380"/>
  <mergeCells count="9">
    <mergeCell ref="E87:H87"/>
    <mergeCell ref="E123:H123"/>
    <mergeCell ref="E125:H12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O1 - Revitalizace panel. ...</vt:lpstr>
      <vt:lpstr>O2 - Revitalizace panel. ...</vt:lpstr>
      <vt:lpstr>'O1 - Revitalizace panel. ...'!Názvy_tisku</vt:lpstr>
      <vt:lpstr>'O2 - Revitalizace panel. ...'!Názvy_tisku</vt:lpstr>
      <vt:lpstr>'Rekapitulace stavby'!Názvy_tisku</vt:lpstr>
      <vt:lpstr>'O1 - Revitalizace panel. ...'!Oblast_tisku</vt:lpstr>
      <vt:lpstr>'O2 - Revitalizace panel. ...'!Oblast_tisku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kocki_fm kocki_fm</dc:creator>
  <cp:lastModifiedBy>HP</cp:lastModifiedBy>
  <dcterms:created xsi:type="dcterms:W3CDTF">2019-04-11T10:15:05Z</dcterms:created>
  <dcterms:modified xsi:type="dcterms:W3CDTF">2019-04-11T10:16:22Z</dcterms:modified>
</cp:coreProperties>
</file>