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ča\Desktop\Gabka Galušková\IČO\2018\HAVLÍČEK\HŘBITOVNÍ SPRÁVA\REALIZACE KLIMATIZACE\"/>
    </mc:Choice>
  </mc:AlternateContent>
  <bookViews>
    <workbookView xWindow="0" yWindow="0" windowWidth="20490" windowHeight="7755" firstSheet="1" activeTab="1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Pol'!$A$1:$W$77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" i="1" l="1"/>
  <c r="Q55" i="12" l="1"/>
  <c r="O55" i="12"/>
  <c r="K55" i="12"/>
  <c r="I55" i="12"/>
  <c r="G55" i="12"/>
  <c r="M55" i="12" s="1"/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V13" i="12"/>
  <c r="V12" i="12" s="1"/>
  <c r="G16" i="12"/>
  <c r="M16" i="12" s="1"/>
  <c r="I16" i="12"/>
  <c r="K16" i="12"/>
  <c r="O16" i="12"/>
  <c r="Q16" i="12"/>
  <c r="V16" i="12"/>
  <c r="G18" i="12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G63" i="12" s="1"/>
  <c r="I57" i="1" s="1"/>
  <c r="I64" i="12"/>
  <c r="I63" i="12" s="1"/>
  <c r="K64" i="12"/>
  <c r="K63" i="12" s="1"/>
  <c r="O64" i="12"/>
  <c r="O63" i="12" s="1"/>
  <c r="Q64" i="12"/>
  <c r="Q63" i="12" s="1"/>
  <c r="V64" i="12"/>
  <c r="V63" i="12" s="1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AF76" i="12"/>
  <c r="G40" i="1" s="1"/>
  <c r="I20" i="1"/>
  <c r="I18" i="1"/>
  <c r="K15" i="12" l="1"/>
  <c r="V67" i="12"/>
  <c r="O70" i="12"/>
  <c r="V70" i="12"/>
  <c r="K70" i="12"/>
  <c r="Q67" i="12"/>
  <c r="K67" i="12"/>
  <c r="Q70" i="12"/>
  <c r="I70" i="12"/>
  <c r="M67" i="12"/>
  <c r="K38" i="12"/>
  <c r="Q38" i="12"/>
  <c r="I38" i="12"/>
  <c r="Q21" i="12"/>
  <c r="I21" i="12"/>
  <c r="O21" i="12"/>
  <c r="V46" i="12"/>
  <c r="I67" i="12"/>
  <c r="O67" i="12"/>
  <c r="Q46" i="12"/>
  <c r="I46" i="12"/>
  <c r="O46" i="12"/>
  <c r="V38" i="12"/>
  <c r="K21" i="12"/>
  <c r="K46" i="12"/>
  <c r="O38" i="12"/>
  <c r="V21" i="12"/>
  <c r="I15" i="12"/>
  <c r="V15" i="12"/>
  <c r="Q15" i="12"/>
  <c r="G15" i="12"/>
  <c r="I51" i="1" s="1"/>
  <c r="O15" i="12"/>
  <c r="G12" i="12"/>
  <c r="I50" i="1" s="1"/>
  <c r="AE76" i="12"/>
  <c r="G39" i="1"/>
  <c r="G41" i="1"/>
  <c r="G8" i="12"/>
  <c r="M70" i="12"/>
  <c r="M38" i="12"/>
  <c r="M21" i="12"/>
  <c r="M46" i="12"/>
  <c r="G70" i="12"/>
  <c r="I59" i="1" s="1"/>
  <c r="I19" i="1" s="1"/>
  <c r="G67" i="12"/>
  <c r="I58" i="1" s="1"/>
  <c r="M64" i="12"/>
  <c r="M63" i="12" s="1"/>
  <c r="G46" i="12"/>
  <c r="I56" i="1" s="1"/>
  <c r="G21" i="12"/>
  <c r="I54" i="1" s="1"/>
  <c r="G38" i="12"/>
  <c r="I55" i="1" s="1"/>
  <c r="M18" i="12"/>
  <c r="M15" i="12" s="1"/>
  <c r="J28" i="1"/>
  <c r="J26" i="1"/>
  <c r="G38" i="1"/>
  <c r="F38" i="1"/>
  <c r="H32" i="1"/>
  <c r="J23" i="1"/>
  <c r="J24" i="1"/>
  <c r="J25" i="1"/>
  <c r="J27" i="1"/>
  <c r="E24" i="1"/>
  <c r="E26" i="1"/>
  <c r="G76" i="12" l="1"/>
  <c r="I49" i="1"/>
  <c r="G42" i="1"/>
  <c r="G25" i="1" s="1"/>
  <c r="A25" i="1" s="1"/>
  <c r="A26" i="1" s="1"/>
  <c r="G26" i="1" s="1"/>
  <c r="F41" i="1"/>
  <c r="H41" i="1" s="1"/>
  <c r="I41" i="1" s="1"/>
  <c r="F39" i="1"/>
  <c r="F40" i="1"/>
  <c r="H40" i="1" s="1"/>
  <c r="I40" i="1" s="1"/>
  <c r="F42" i="1" l="1"/>
  <c r="H39" i="1"/>
  <c r="H42" i="1" s="1"/>
  <c r="I16" i="1"/>
  <c r="I60" i="1"/>
  <c r="I39" i="1" l="1"/>
  <c r="I42" i="1" s="1"/>
  <c r="G28" i="1"/>
  <c r="G23" i="1"/>
  <c r="A23" i="1" s="1"/>
  <c r="A24" i="1" s="1"/>
  <c r="G24" i="1" s="1"/>
  <c r="A27" i="1" s="1"/>
  <c r="A29" i="1" s="1"/>
  <c r="G29" i="1" s="1"/>
  <c r="G27" i="1" s="1"/>
  <c r="I17" i="1" l="1"/>
  <c r="I21" i="1" s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Ladislav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<sst xmlns="http://schemas.openxmlformats.org/spreadsheetml/2006/main" count="417" uniqueCount="194">
  <si>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</si>
  <si>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</si>
  <si>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</si>
  <si>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</si>
  <si>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</si>
  <si>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</si>
  <si>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</si>
  <si>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</si>
  <si>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</si>
  <si>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</si>
  <si>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</si>
  <si>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</si>
  <si>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</si>
  <si>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</si>
  <si>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</si>
  <si>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</si>
  <si>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</si>
  <si>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</si>
  <si>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</si>
  <si>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</si>
  <si>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</si>
  <si>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</si>
  <si>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</si>
  <si>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</si>
  <si>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</si>
  <si>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</si>
  <si>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</si>
  <si>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</si>
  <si>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</si>
  <si>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</si>
  <si>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</si>
  <si>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</si>
  <si>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</si>
  <si>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</si>
  <si>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</si>
  <si>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</si>
  <si>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</si>
  <si>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</si>
  <si>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</si>
  <si>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</si>
  <si>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</si>
  <si>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</si>
  <si>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</si>
  <si>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</si>
  <si>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</si>
  <si>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SO-01</t>
  </si>
  <si>
    <t>D1.01 Bytový dům</t>
  </si>
  <si>
    <t>Objekt:</t>
  </si>
  <si>
    <t>Rozpočet:</t>
  </si>
  <si>
    <t>Štefek Ladislav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</si>
  <si>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</si>
  <si>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</si>
  <si>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</si>
  <si>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</si>
  <si>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</si>
  <si>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</si>
  <si>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</si>
  <si>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</si>
  <si>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</si>
  <si>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</si>
  <si>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</si>
  <si>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</si>
  <si>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96</t>
  </si>
  <si>
    <t>Bourání konstrukcí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</si>
  <si>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</si>
  <si>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</si>
  <si>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</si>
  <si>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</si>
  <si>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</si>
  <si>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</si>
  <si>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</si>
  <si>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</si>
  <si>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</si>
  <si>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</si>
  <si>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</si>
  <si>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</si>
  <si>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</si>
  <si>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</si>
  <si>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</si>
  <si>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</si>
  <si>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</si>
  <si>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</si>
  <si>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</si>
  <si>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</si>
  <si>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</si>
  <si>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</si>
  <si>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</si>
  <si>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</si>
  <si>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</si>
  <si>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</si>
  <si>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</si>
  <si>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</si>
  <si>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</si>
  <si>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</si>
  <si>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</si>
  <si>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</si>
  <si>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</si>
  <si>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</si>
  <si>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</si>
  <si>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</si>
  <si>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</si>
  <si>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</si>
  <si>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</si>
  <si>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</si>
  <si>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</si>
  <si>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</si>
  <si>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</si>
  <si>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</si>
  <si>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</si>
  <si>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612403388R00</t>
  </si>
  <si>
    <t>Hrubá výplň rýh ve stěnách, jakoukoliv maltou maltou ze suchých směsí_x000D_
 150 x 150 mm</t>
  </si>
  <si>
    <t>m</t>
  </si>
  <si>
    <t>801-4</t>
  </si>
  <si>
    <t>RTS 19/ I</t>
  </si>
  <si>
    <t>POL1_</t>
  </si>
  <si>
    <t>jakékoliv šířky rýhy,</t>
  </si>
  <si>
    <t>SPI</t>
  </si>
  <si>
    <t>SPU</t>
  </si>
  <si>
    <t>974031143R00</t>
  </si>
  <si>
    <t>Vysekání rýh v jakémkoliv zdivu cihelném v ploše_x000D_
 do hloubky 70 mm, šířky do 100 mm</t>
  </si>
  <si>
    <t>801-3</t>
  </si>
  <si>
    <t>722181214RT5</t>
  </si>
  <si>
    <t>Izolace vodovodního potrubí návleková z trubic z pěnového polyetylenu, tloušťka stěny 20 mm, d 15 mm</t>
  </si>
  <si>
    <t>800-721</t>
  </si>
  <si>
    <t>722181214RT6</t>
  </si>
  <si>
    <t>Izolace vodovodního potrubí návleková z trubic z pěnového polyetylenu, tloušťka stěny 20 mm, d 18 mm</t>
  </si>
  <si>
    <t>722181214RT7</t>
  </si>
  <si>
    <t>Izolace vodovodního potrubí návleková z trubic z pěnového polyetylenu, tloušťka stěny 20 mm, d 22 mm</t>
  </si>
  <si>
    <t>Vlastní</t>
  </si>
  <si>
    <t>Indiv</t>
  </si>
  <si>
    <t xml:space="preserve">ks    </t>
  </si>
  <si>
    <t>800-731</t>
  </si>
  <si>
    <t>POL7_</t>
  </si>
  <si>
    <t>kus</t>
  </si>
  <si>
    <t>733113113R00</t>
  </si>
  <si>
    <t>Potrubí z trubek závitových příplatek k ceně za zhotovení přípojky z ocelových trubek závitových,  ,  , DN 15</t>
  </si>
  <si>
    <t>srovnávací položka pro Cu potrubí - přípojky k topnému tělesu</t>
  </si>
  <si>
    <t>POP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</si>
  <si>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</si>
  <si>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</si>
  <si>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</si>
  <si>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</si>
  <si>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</si>
  <si>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</si>
  <si>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</si>
  <si>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733190106R00</t>
  </si>
  <si>
    <t>Tlakové zkoušky potrubí ocelových závitových, plastových, měděných do DN 32</t>
  </si>
  <si>
    <t>998733203R00</t>
  </si>
  <si>
    <t>Přesun hmot pro rozvody potrubí v objektech výšky do 24 m</t>
  </si>
  <si>
    <t>734266422R00</t>
  </si>
  <si>
    <t>Šroubení pro radiátory typu VK dvoutrubkový systém s vypouštěním, přímé, bronzové, DN EK 20x15, PN 10, včetně dodávky materiálu</t>
  </si>
  <si>
    <t>734266772R00</t>
  </si>
  <si>
    <t>734561235V</t>
  </si>
  <si>
    <t>Termostatická hlavice</t>
  </si>
  <si>
    <t>998734203R00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</si>
  <si>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</si>
  <si>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</si>
  <si>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</si>
  <si>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735157527R00</t>
  </si>
  <si>
    <t>735157562R00</t>
  </si>
  <si>
    <t>Otopná tělesa panelová počet desek 2, počet přídavných přestupných ploch 1, výška 600 mm, délka 600 mm, provedení ventil kompakt, pravé spodní připojení, s nuceným oběhem, čelní deska profilovaná, včetně dodávky materiálu</t>
  </si>
  <si>
    <t>735171121R00</t>
  </si>
  <si>
    <t>m2</t>
  </si>
  <si>
    <t>735191903R00</t>
  </si>
  <si>
    <t>Ostatní opravy otopných těles vyčištění otopných těles propláchnutím vodou_x000D_
 ocelových nebo hliníkových</t>
  </si>
  <si>
    <t>735191905R00</t>
  </si>
  <si>
    <t>Ostatní opravy otopných těles odvzdušnění _x000D_
 otopných těles</t>
  </si>
  <si>
    <t>998735202R00</t>
  </si>
  <si>
    <t>Přesun hmot pro otopná tělesa v objektech výšky do 12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</si>
  <si>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</si>
  <si>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</si>
  <si>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</si>
  <si>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</si>
  <si>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799734586V</t>
  </si>
  <si>
    <t>Pomocný materiál - spojovací, těsnící, drobné fitinky, konzoly</t>
  </si>
  <si>
    <t>kg</t>
  </si>
  <si>
    <t>005121 R</t>
  </si>
  <si>
    <t>Zařízení staveniště</t>
  </si>
  <si>
    <t>Soubor</t>
  </si>
  <si>
    <t>POL99_2</t>
  </si>
  <si>
    <t>005124010R</t>
  </si>
  <si>
    <t>Koordinační činnost</t>
  </si>
  <si>
    <t>SUM</t>
  </si>
  <si>
    <t>END</t>
  </si>
  <si>
    <t>Šroubení pro otopné lavice dvoutrubkový systém s vypouštěním, přímé, bronzové, DN EK 20x15, PN 10, včetně dodávky materiálu</t>
  </si>
  <si>
    <t>Otopná tělesa panelová počet desek 3, počet přídavných přestupných ploch 3, výška 900 mm, délka 600 mm, provedení ventil kompakt, pravé spodní připojení, s nuceným oběhem, čelní deska profilovaná, včetně dodávky materiálu</t>
  </si>
  <si>
    <t>Otopná lavice s ventilátorem KORALINE LV 15/24 236/900, včetně dodávky materiálu</t>
  </si>
  <si>
    <t>Otopná lavice s ventilátorem KORALINE LV 15/24 236/1200, včetně dodávky materiálu</t>
  </si>
  <si>
    <t>Hřbitovní správa</t>
  </si>
  <si>
    <t>ATOS 6 spol. s r.o.</t>
  </si>
  <si>
    <t>U jeslí 310/10</t>
  </si>
  <si>
    <t>712 00</t>
  </si>
  <si>
    <t>Rekonstrukce kanceláří - objekt ústř. Hřbitova Slezská Ostrava</t>
  </si>
  <si>
    <t>01/19/Maxx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</si>
</sst>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sheetProtection algorithmName="SHA-512" hashValue="t0ro0ricLuJ7neu/0TiJDAsTPAPuVAMQVtG7vbEzWKhBlieZE3MpIkANYKfbTS9bGOYz8ICJf7CkEgu6oMJ+6w==" saltValue="QYsKoUZPZThd4sGXFEKl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49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3" t="s">
        <v>41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77" t="s">
        <v>22</v>
      </c>
      <c r="C2" s="78"/>
      <c r="D2" s="79" t="s">
        <v>193</v>
      </c>
      <c r="E2" s="209" t="s">
        <v>192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0" t="s">
        <v>47</v>
      </c>
      <c r="C3" s="78"/>
      <c r="D3" s="81"/>
      <c r="E3" s="212" t="s">
        <v>188</v>
      </c>
      <c r="F3" s="213"/>
      <c r="G3" s="213"/>
      <c r="H3" s="213"/>
      <c r="I3" s="213"/>
      <c r="J3" s="214"/>
    </row>
    <row r="4" spans="1:15" ht="23.25" customHeight="1" x14ac:dyDescent="0.2">
      <c r="A4" s="74">
        <v>721</v>
      </c>
      <c r="B4" s="82" t="s">
        <v>48</v>
      </c>
      <c r="C4" s="83"/>
      <c r="D4" s="84" t="s">
        <v>43</v>
      </c>
      <c r="E4" s="198" t="s">
        <v>44</v>
      </c>
      <c r="F4" s="199"/>
      <c r="G4" s="199"/>
      <c r="H4" s="199"/>
      <c r="I4" s="199"/>
      <c r="J4" s="200"/>
    </row>
    <row r="5" spans="1:15" ht="24" customHeight="1" x14ac:dyDescent="0.2">
      <c r="A5" s="3"/>
      <c r="B5" s="42" t="s">
        <v>42</v>
      </c>
      <c r="C5" s="4"/>
      <c r="D5" s="85" t="s">
        <v>189</v>
      </c>
      <c r="E5" s="24"/>
      <c r="F5" s="24"/>
      <c r="G5" s="24"/>
      <c r="H5" s="26" t="s">
        <v>40</v>
      </c>
      <c r="I5" s="85"/>
      <c r="J5" s="10"/>
    </row>
    <row r="6" spans="1:15" ht="15.75" customHeight="1" x14ac:dyDescent="0.2">
      <c r="A6" s="3"/>
      <c r="B6" s="37"/>
      <c r="C6" s="24"/>
      <c r="D6" s="85" t="s">
        <v>190</v>
      </c>
      <c r="E6" s="24"/>
      <c r="F6" s="24"/>
      <c r="G6" s="24"/>
      <c r="H6" s="26" t="s">
        <v>34</v>
      </c>
      <c r="I6" s="85"/>
      <c r="J6" s="10"/>
    </row>
    <row r="7" spans="1:15" ht="15.75" customHeight="1" x14ac:dyDescent="0.2">
      <c r="A7" s="3"/>
      <c r="B7" s="38"/>
      <c r="C7" s="25"/>
      <c r="D7" s="75" t="s">
        <v>191</v>
      </c>
      <c r="E7" s="86" t="s">
        <v>52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50</v>
      </c>
      <c r="E8" s="4"/>
      <c r="F8" s="4"/>
      <c r="G8" s="41"/>
      <c r="H8" s="26" t="s">
        <v>40</v>
      </c>
      <c r="I8" s="85" t="s">
        <v>54</v>
      </c>
      <c r="J8" s="10"/>
    </row>
    <row r="9" spans="1:15" ht="15.75" hidden="1" customHeight="1" x14ac:dyDescent="0.2">
      <c r="A9" s="3"/>
      <c r="B9" s="3"/>
      <c r="C9" s="4"/>
      <c r="D9" s="76" t="s">
        <v>51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8" t="s">
        <v>53</v>
      </c>
      <c r="E10" s="87" t="s">
        <v>52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16"/>
      <c r="E11" s="216"/>
      <c r="F11" s="216"/>
      <c r="G11" s="216"/>
      <c r="H11" s="26" t="s">
        <v>40</v>
      </c>
      <c r="I11" s="90"/>
      <c r="J11" s="10"/>
    </row>
    <row r="12" spans="1:15" ht="15.75" customHeight="1" x14ac:dyDescent="0.2">
      <c r="A12" s="3"/>
      <c r="B12" s="37"/>
      <c r="C12" s="24"/>
      <c r="D12" s="197"/>
      <c r="E12" s="197"/>
      <c r="F12" s="197"/>
      <c r="G12" s="197"/>
      <c r="H12" s="26" t="s">
        <v>34</v>
      </c>
      <c r="I12" s="90"/>
      <c r="J12" s="10"/>
    </row>
    <row r="13" spans="1:15" ht="15.75" customHeight="1" x14ac:dyDescent="0.2">
      <c r="A13" s="3"/>
      <c r="B13" s="38"/>
      <c r="C13" s="25"/>
      <c r="D13" s="89"/>
      <c r="E13" s="201"/>
      <c r="F13" s="202"/>
      <c r="G13" s="20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15"/>
      <c r="F15" s="215"/>
      <c r="G15" s="217"/>
      <c r="H15" s="217"/>
      <c r="I15" s="217" t="s">
        <v>29</v>
      </c>
      <c r="J15" s="218"/>
    </row>
    <row r="16" spans="1:15" ht="23.25" customHeight="1" x14ac:dyDescent="0.2">
      <c r="A16" s="142" t="s">
        <v>24</v>
      </c>
      <c r="B16" s="52" t="s">
        <v>24</v>
      </c>
      <c r="C16" s="53"/>
      <c r="D16" s="54"/>
      <c r="E16" s="188"/>
      <c r="F16" s="189"/>
      <c r="G16" s="188"/>
      <c r="H16" s="189"/>
      <c r="I16" s="188">
        <f>SUMIF(F49:F59,A16,I49:I59)+SUMIF(F49:F59,"PSU",I49:I59)</f>
        <v>0</v>
      </c>
      <c r="J16" s="190"/>
    </row>
    <row r="17" spans="1:10" ht="23.25" customHeight="1" x14ac:dyDescent="0.2">
      <c r="A17" s="142" t="s">
        <v>25</v>
      </c>
      <c r="B17" s="52" t="s">
        <v>25</v>
      </c>
      <c r="C17" s="53"/>
      <c r="D17" s="54"/>
      <c r="E17" s="188"/>
      <c r="F17" s="189"/>
      <c r="G17" s="188"/>
      <c r="H17" s="189"/>
      <c r="I17" s="188">
        <f>ZakladDPHSni-I19-I16</f>
        <v>0</v>
      </c>
      <c r="J17" s="190"/>
    </row>
    <row r="18" spans="1:10" ht="23.25" customHeight="1" x14ac:dyDescent="0.2">
      <c r="A18" s="142" t="s">
        <v>26</v>
      </c>
      <c r="B18" s="52" t="s">
        <v>26</v>
      </c>
      <c r="C18" s="53"/>
      <c r="D18" s="54"/>
      <c r="E18" s="188"/>
      <c r="F18" s="189"/>
      <c r="G18" s="188"/>
      <c r="H18" s="189"/>
      <c r="I18" s="188">
        <f>SUMIF(F49:F59,A18,I49:I59)</f>
        <v>0</v>
      </c>
      <c r="J18" s="190"/>
    </row>
    <row r="19" spans="1:10" ht="23.25" customHeight="1" x14ac:dyDescent="0.2">
      <c r="A19" s="142" t="s">
        <v>80</v>
      </c>
      <c r="B19" s="52" t="s">
        <v>27</v>
      </c>
      <c r="C19" s="53"/>
      <c r="D19" s="54"/>
      <c r="E19" s="188"/>
      <c r="F19" s="189"/>
      <c r="G19" s="188"/>
      <c r="H19" s="189"/>
      <c r="I19" s="188">
        <f>SUMIF(F49:F59,A19,I49:I59)</f>
        <v>0</v>
      </c>
      <c r="J19" s="190"/>
    </row>
    <row r="20" spans="1:10" ht="23.25" customHeight="1" x14ac:dyDescent="0.2">
      <c r="A20" s="142" t="s">
        <v>81</v>
      </c>
      <c r="B20" s="52" t="s">
        <v>28</v>
      </c>
      <c r="C20" s="53"/>
      <c r="D20" s="54"/>
      <c r="E20" s="188"/>
      <c r="F20" s="189"/>
      <c r="G20" s="188"/>
      <c r="H20" s="189"/>
      <c r="I20" s="188">
        <f>SUMIF(F49:F59,A20,I49:I59)</f>
        <v>0</v>
      </c>
      <c r="J20" s="190"/>
    </row>
    <row r="21" spans="1:10" ht="23.25" customHeight="1" x14ac:dyDescent="0.2">
      <c r="A21" s="3"/>
      <c r="B21" s="69" t="s">
        <v>29</v>
      </c>
      <c r="C21" s="70"/>
      <c r="D21" s="71"/>
      <c r="E21" s="191"/>
      <c r="F21" s="219"/>
      <c r="G21" s="191"/>
      <c r="H21" s="219"/>
      <c r="I21" s="191">
        <f>SUM(I16:J20)</f>
        <v>0</v>
      </c>
      <c r="J21" s="192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186">
        <f>ZakladDPHSniVypocet</f>
        <v>0</v>
      </c>
      <c r="H23" s="187"/>
      <c r="I23" s="187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184">
        <f>IF(A24&gt;50, ROUNDUP(A23, 0), ROUNDDOWN(A23, 0))</f>
        <v>0</v>
      </c>
      <c r="H24" s="185"/>
      <c r="I24" s="185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186">
        <f>ZakladDPHZaklVypocet</f>
        <v>0</v>
      </c>
      <c r="H25" s="187"/>
      <c r="I25" s="187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06">
        <f>IF(A26&gt;50, ROUNDUP(A25, 0), ROUNDDOWN(A25, 0))</f>
        <v>0</v>
      </c>
      <c r="H26" s="207"/>
      <c r="I26" s="207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58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193">
        <f>ZakladDPHSniVypocet+ZakladDPHZaklVypocet</f>
        <v>0</v>
      </c>
      <c r="H28" s="194"/>
      <c r="I28" s="194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193">
        <f>IF(A29&gt;50, ROUNDUP(A27, 0), ROUNDDOWN(A27, 0))</f>
        <v>0</v>
      </c>
      <c r="H29" s="193"/>
      <c r="I29" s="193"/>
      <c r="J29" s="125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43555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195"/>
      <c r="E34" s="196"/>
      <c r="F34" s="29"/>
      <c r="G34" s="195"/>
      <c r="H34" s="196"/>
      <c r="I34" s="196"/>
      <c r="J34" s="34"/>
    </row>
    <row r="35" spans="1:10" ht="12.75" customHeight="1" x14ac:dyDescent="0.2">
      <c r="A35" s="3"/>
      <c r="B35" s="3"/>
      <c r="C35" s="4"/>
      <c r="D35" s="183" t="s">
        <v>2</v>
      </c>
      <c r="E35" s="183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55</v>
      </c>
      <c r="C39" s="220"/>
      <c r="D39" s="221"/>
      <c r="E39" s="221"/>
      <c r="F39" s="106">
        <f>'SO-01 1 Pol'!AE76</f>
        <v>0</v>
      </c>
      <c r="G39" s="107">
        <f>'SO-01 1 Pol'!AF76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45</v>
      </c>
      <c r="C40" s="222" t="s">
        <v>46</v>
      </c>
      <c r="D40" s="223"/>
      <c r="E40" s="223"/>
      <c r="F40" s="111">
        <f>'SO-01 1 Pol'!AE76</f>
        <v>0</v>
      </c>
      <c r="G40" s="112">
        <f>'SO-01 1 Pol'!AF76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43</v>
      </c>
      <c r="C41" s="220" t="s">
        <v>44</v>
      </c>
      <c r="D41" s="221"/>
      <c r="E41" s="221"/>
      <c r="F41" s="115">
        <f>'SO-01 1 Pol'!AE76</f>
        <v>0</v>
      </c>
      <c r="G41" s="108">
        <f>'SO-01 1 Pol'!AF76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24" t="s">
        <v>56</v>
      </c>
      <c r="C42" s="225"/>
      <c r="D42" s="225"/>
      <c r="E42" s="226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58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59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60</v>
      </c>
      <c r="C49" s="227" t="s">
        <v>61</v>
      </c>
      <c r="D49" s="228"/>
      <c r="E49" s="228"/>
      <c r="F49" s="140" t="s">
        <v>24</v>
      </c>
      <c r="G49" s="134"/>
      <c r="H49" s="134"/>
      <c r="I49" s="134">
        <f>'SO-01 1 Pol'!G8</f>
        <v>0</v>
      </c>
      <c r="J49" s="138">
        <v>13</v>
      </c>
    </row>
    <row r="50" spans="1:10" ht="25.5" customHeight="1" x14ac:dyDescent="0.2">
      <c r="A50" s="128"/>
      <c r="B50" s="133" t="s">
        <v>62</v>
      </c>
      <c r="C50" s="227" t="s">
        <v>63</v>
      </c>
      <c r="D50" s="228"/>
      <c r="E50" s="228"/>
      <c r="F50" s="140" t="s">
        <v>24</v>
      </c>
      <c r="G50" s="134"/>
      <c r="H50" s="134"/>
      <c r="I50" s="134">
        <f>'SO-01 1 Pol'!G12</f>
        <v>0</v>
      </c>
      <c r="J50" s="138">
        <v>1</v>
      </c>
    </row>
    <row r="51" spans="1:10" ht="25.5" customHeight="1" x14ac:dyDescent="0.2">
      <c r="A51" s="128"/>
      <c r="B51" s="133" t="s">
        <v>64</v>
      </c>
      <c r="C51" s="227" t="s">
        <v>65</v>
      </c>
      <c r="D51" s="228"/>
      <c r="E51" s="228"/>
      <c r="F51" s="140" t="s">
        <v>25</v>
      </c>
      <c r="G51" s="134"/>
      <c r="H51" s="134"/>
      <c r="I51" s="134">
        <f>'SO-01 1 Pol'!G15</f>
        <v>0</v>
      </c>
      <c r="J51" s="138">
        <v>7</v>
      </c>
    </row>
    <row r="52" spans="1:10" ht="25.5" customHeight="1" x14ac:dyDescent="0.2">
      <c r="A52" s="128"/>
      <c r="B52" s="133" t="s">
        <v>66</v>
      </c>
      <c r="C52" s="227" t="s">
        <v>67</v>
      </c>
      <c r="D52" s="228"/>
      <c r="E52" s="228"/>
      <c r="F52" s="140" t="s">
        <v>25</v>
      </c>
      <c r="G52" s="134"/>
      <c r="H52" s="134"/>
      <c r="I52" s="134">
        <v>0</v>
      </c>
      <c r="J52" s="138">
        <v>0</v>
      </c>
    </row>
    <row r="53" spans="1:10" ht="25.5" customHeight="1" x14ac:dyDescent="0.2">
      <c r="A53" s="128"/>
      <c r="B53" s="133" t="s">
        <v>68</v>
      </c>
      <c r="C53" s="227" t="s">
        <v>69</v>
      </c>
      <c r="D53" s="228"/>
      <c r="E53" s="228"/>
      <c r="F53" s="140" t="s">
        <v>25</v>
      </c>
      <c r="G53" s="134"/>
      <c r="H53" s="134"/>
      <c r="I53" s="134">
        <v>0</v>
      </c>
      <c r="J53" s="138">
        <v>0</v>
      </c>
    </row>
    <row r="54" spans="1:10" ht="25.5" customHeight="1" x14ac:dyDescent="0.2">
      <c r="A54" s="128"/>
      <c r="B54" s="133" t="s">
        <v>70</v>
      </c>
      <c r="C54" s="227" t="s">
        <v>71</v>
      </c>
      <c r="D54" s="228"/>
      <c r="E54" s="228"/>
      <c r="F54" s="140" t="s">
        <v>25</v>
      </c>
      <c r="G54" s="134"/>
      <c r="H54" s="134"/>
      <c r="I54" s="134">
        <f>'SO-01 1 Pol'!G21</f>
        <v>0</v>
      </c>
      <c r="J54" s="138">
        <v>22</v>
      </c>
    </row>
    <row r="55" spans="1:10" ht="25.5" customHeight="1" x14ac:dyDescent="0.2">
      <c r="A55" s="128"/>
      <c r="B55" s="133" t="s">
        <v>72</v>
      </c>
      <c r="C55" s="227" t="s">
        <v>73</v>
      </c>
      <c r="D55" s="228"/>
      <c r="E55" s="228"/>
      <c r="F55" s="140" t="s">
        <v>25</v>
      </c>
      <c r="G55" s="134"/>
      <c r="H55" s="134"/>
      <c r="I55" s="134">
        <f>'SO-01 1 Pol'!G38</f>
        <v>0</v>
      </c>
      <c r="J55" s="138">
        <v>3</v>
      </c>
    </row>
    <row r="56" spans="1:10" ht="25.5" customHeight="1" x14ac:dyDescent="0.2">
      <c r="A56" s="128"/>
      <c r="B56" s="133" t="s">
        <v>74</v>
      </c>
      <c r="C56" s="227" t="s">
        <v>75</v>
      </c>
      <c r="D56" s="228"/>
      <c r="E56" s="228"/>
      <c r="F56" s="140" t="s">
        <v>25</v>
      </c>
      <c r="G56" s="134"/>
      <c r="H56" s="134"/>
      <c r="I56" s="134">
        <f>'SO-01 1 Pol'!G46</f>
        <v>0</v>
      </c>
      <c r="J56" s="138">
        <v>39</v>
      </c>
    </row>
    <row r="57" spans="1:10" ht="25.5" customHeight="1" x14ac:dyDescent="0.2">
      <c r="A57" s="128"/>
      <c r="B57" s="133" t="s">
        <v>76</v>
      </c>
      <c r="C57" s="227" t="s">
        <v>77</v>
      </c>
      <c r="D57" s="228"/>
      <c r="E57" s="228"/>
      <c r="F57" s="140" t="s">
        <v>25</v>
      </c>
      <c r="G57" s="134"/>
      <c r="H57" s="134"/>
      <c r="I57" s="134">
        <f>'SO-01 1 Pol'!G63</f>
        <v>0</v>
      </c>
      <c r="J57" s="138">
        <v>4</v>
      </c>
    </row>
    <row r="58" spans="1:10" ht="25.5" customHeight="1" x14ac:dyDescent="0.2">
      <c r="A58" s="128"/>
      <c r="B58" s="133" t="s">
        <v>78</v>
      </c>
      <c r="C58" s="227" t="s">
        <v>79</v>
      </c>
      <c r="D58" s="228"/>
      <c r="E58" s="228"/>
      <c r="F58" s="140" t="s">
        <v>25</v>
      </c>
      <c r="G58" s="134"/>
      <c r="H58" s="134"/>
      <c r="I58" s="134">
        <f>'SO-01 1 Pol'!G67</f>
        <v>0</v>
      </c>
      <c r="J58" s="138">
        <v>4</v>
      </c>
    </row>
    <row r="59" spans="1:10" ht="25.5" customHeight="1" x14ac:dyDescent="0.2">
      <c r="A59" s="128"/>
      <c r="B59" s="133" t="s">
        <v>80</v>
      </c>
      <c r="C59" s="227" t="s">
        <v>27</v>
      </c>
      <c r="D59" s="228"/>
      <c r="E59" s="228"/>
      <c r="F59" s="140" t="s">
        <v>80</v>
      </c>
      <c r="G59" s="134"/>
      <c r="H59" s="134"/>
      <c r="I59" s="134">
        <f>'SO-01 1 Pol'!G70</f>
        <v>0</v>
      </c>
      <c r="J59" s="138">
        <v>7</v>
      </c>
    </row>
    <row r="60" spans="1:10" ht="25.5" customHeight="1" x14ac:dyDescent="0.2">
      <c r="A60" s="129"/>
      <c r="B60" s="135" t="s">
        <v>1</v>
      </c>
      <c r="C60" s="135"/>
      <c r="D60" s="136"/>
      <c r="E60" s="136"/>
      <c r="F60" s="141"/>
      <c r="G60" s="137"/>
      <c r="H60" s="137"/>
      <c r="I60" s="137">
        <f>SUM(I49:I59)</f>
        <v>0</v>
      </c>
      <c r="J60" s="139">
        <f>J49+J50+J51+J52+J53+J54+J55+J56+J57+J58+J59</f>
        <v>100</v>
      </c>
    </row>
    <row r="61" spans="1:10" x14ac:dyDescent="0.2">
      <c r="F61" s="93"/>
      <c r="G61" s="92"/>
      <c r="H61" s="93"/>
      <c r="I61" s="92"/>
      <c r="J61" s="94"/>
    </row>
    <row r="62" spans="1:10" x14ac:dyDescent="0.2">
      <c r="F62" s="93"/>
      <c r="G62" s="92"/>
      <c r="H62" s="93"/>
      <c r="I62" s="92"/>
      <c r="J62" s="94"/>
    </row>
    <row r="63" spans="1:10" x14ac:dyDescent="0.2">
      <c r="F63" s="93"/>
      <c r="G63" s="92"/>
      <c r="H63" s="93"/>
      <c r="I63" s="92"/>
      <c r="J6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3" t="s">
        <v>7</v>
      </c>
      <c r="B2" s="72"/>
      <c r="C2" s="231"/>
      <c r="D2" s="231"/>
      <c r="E2" s="231"/>
      <c r="F2" s="231"/>
      <c r="G2" s="232"/>
    </row>
    <row r="3" spans="1:7" ht="24.95" customHeight="1" x14ac:dyDescent="0.2">
      <c r="A3" s="73" t="s">
        <v>8</v>
      </c>
      <c r="B3" s="72"/>
      <c r="C3" s="231"/>
      <c r="D3" s="231"/>
      <c r="E3" s="231"/>
      <c r="F3" s="231"/>
      <c r="G3" s="232"/>
    </row>
    <row r="4" spans="1:7" ht="24.95" customHeight="1" x14ac:dyDescent="0.2">
      <c r="A4" s="73" t="s">
        <v>9</v>
      </c>
      <c r="B4" s="72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sheetProtection algorithmName="SHA-512" hashValue="M4sAjtzE/UpMIEfESO8aKGYjfeZhxytB1r4qUXUTX28HskX/XcxCJknBlE8wOMat/HM4YD8g2pQKrUzgIN2AsA==" saltValue="ISpYLDsaf3Y5wKEns1ngz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854"/>
  <sheetViews>
    <sheetView workbookViewId="0">
      <pane ySplit="7" topLeftCell="A8" activePane="bottomLeft" state="frozen"/>
      <selection pane="bottomLeft" activeCell="F73" sqref="F73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82</v>
      </c>
      <c r="B1" s="235"/>
      <c r="C1" s="235"/>
      <c r="D1" s="235"/>
      <c r="E1" s="235"/>
      <c r="F1" s="235"/>
      <c r="G1" s="235"/>
      <c r="AG1" t="s">
        <v>83</v>
      </c>
    </row>
    <row r="2" spans="1:60" ht="24.95" customHeight="1" x14ac:dyDescent="0.2">
      <c r="A2" s="144" t="s">
        <v>7</v>
      </c>
      <c r="B2" s="72" t="s">
        <v>193</v>
      </c>
      <c r="C2" s="236" t="s">
        <v>192</v>
      </c>
      <c r="D2" s="237"/>
      <c r="E2" s="237"/>
      <c r="F2" s="237"/>
      <c r="G2" s="238"/>
      <c r="AG2" t="s">
        <v>84</v>
      </c>
    </row>
    <row r="3" spans="1:60" ht="24.95" customHeight="1" x14ac:dyDescent="0.2">
      <c r="A3" s="144" t="s">
        <v>8</v>
      </c>
      <c r="B3" s="72"/>
      <c r="C3" s="236" t="s">
        <v>188</v>
      </c>
      <c r="D3" s="237"/>
      <c r="E3" s="237"/>
      <c r="F3" s="237"/>
      <c r="G3" s="238"/>
      <c r="AC3" s="91" t="s">
        <v>84</v>
      </c>
      <c r="AG3" t="s">
        <v>85</v>
      </c>
    </row>
    <row r="4" spans="1:60" ht="24.95" customHeight="1" x14ac:dyDescent="0.2">
      <c r="A4" s="145" t="s">
        <v>9</v>
      </c>
      <c r="B4" s="146" t="s">
        <v>43</v>
      </c>
      <c r="C4" s="239" t="s">
        <v>44</v>
      </c>
      <c r="D4" s="240"/>
      <c r="E4" s="240"/>
      <c r="F4" s="240"/>
      <c r="G4" s="241"/>
      <c r="AG4" t="s">
        <v>86</v>
      </c>
    </row>
    <row r="5" spans="1:60" x14ac:dyDescent="0.2">
      <c r="D5" s="143"/>
    </row>
    <row r="6" spans="1:60" ht="38.25" x14ac:dyDescent="0.2">
      <c r="A6" s="148" t="s">
        <v>87</v>
      </c>
      <c r="B6" s="150" t="s">
        <v>88</v>
      </c>
      <c r="C6" s="150" t="s">
        <v>89</v>
      </c>
      <c r="D6" s="149" t="s">
        <v>90</v>
      </c>
      <c r="E6" s="148" t="s">
        <v>91</v>
      </c>
      <c r="F6" s="147" t="s">
        <v>92</v>
      </c>
      <c r="G6" s="148" t="s">
        <v>29</v>
      </c>
      <c r="H6" s="151" t="s">
        <v>30</v>
      </c>
      <c r="I6" s="151" t="s">
        <v>93</v>
      </c>
      <c r="J6" s="151" t="s">
        <v>31</v>
      </c>
      <c r="K6" s="151" t="s">
        <v>94</v>
      </c>
      <c r="L6" s="151" t="s">
        <v>95</v>
      </c>
      <c r="M6" s="151" t="s">
        <v>96</v>
      </c>
      <c r="N6" s="151" t="s">
        <v>97</v>
      </c>
      <c r="O6" s="151" t="s">
        <v>98</v>
      </c>
      <c r="P6" s="151" t="s">
        <v>99</v>
      </c>
      <c r="Q6" s="151" t="s">
        <v>100</v>
      </c>
      <c r="R6" s="151" t="s">
        <v>101</v>
      </c>
      <c r="S6" s="151" t="s">
        <v>102</v>
      </c>
      <c r="T6" s="151" t="s">
        <v>103</v>
      </c>
      <c r="U6" s="151" t="s">
        <v>104</v>
      </c>
      <c r="V6" s="151" t="s">
        <v>105</v>
      </c>
      <c r="W6" s="151" t="s">
        <v>106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107</v>
      </c>
      <c r="B8" s="164" t="s">
        <v>60</v>
      </c>
      <c r="C8" s="177" t="s">
        <v>61</v>
      </c>
      <c r="D8" s="165"/>
      <c r="E8" s="166"/>
      <c r="F8" s="167"/>
      <c r="G8" s="167">
        <f>SUMIF(AG9:AG11,"&lt;&gt;NOR",G9:G11)</f>
        <v>0</v>
      </c>
      <c r="H8" s="167"/>
      <c r="I8" s="167">
        <f>SUM(I9:I11)</f>
        <v>11388</v>
      </c>
      <c r="J8" s="167"/>
      <c r="K8" s="167">
        <f>SUM(K9:K11)</f>
        <v>12112</v>
      </c>
      <c r="L8" s="167"/>
      <c r="M8" s="167">
        <f>SUM(M9:M11)</f>
        <v>0</v>
      </c>
      <c r="N8" s="167"/>
      <c r="O8" s="167">
        <f>SUM(O9:O11)</f>
        <v>3.71</v>
      </c>
      <c r="P8" s="167"/>
      <c r="Q8" s="167">
        <f>SUM(Q9:Q11)</f>
        <v>0</v>
      </c>
      <c r="R8" s="167"/>
      <c r="S8" s="167"/>
      <c r="T8" s="168"/>
      <c r="U8" s="162"/>
      <c r="V8" s="162">
        <f>SUM(V9:V11)</f>
        <v>29.3</v>
      </c>
      <c r="W8" s="162"/>
      <c r="AG8" t="s">
        <v>108</v>
      </c>
    </row>
    <row r="9" spans="1:60" ht="22.5" outlineLevel="1" x14ac:dyDescent="0.2">
      <c r="A9" s="169">
        <v>1</v>
      </c>
      <c r="B9" s="170" t="s">
        <v>109</v>
      </c>
      <c r="C9" s="178" t="s">
        <v>110</v>
      </c>
      <c r="D9" s="171" t="s">
        <v>111</v>
      </c>
      <c r="E9" s="172">
        <v>100</v>
      </c>
      <c r="F9" s="173"/>
      <c r="G9" s="174">
        <f>ROUND(E9*F9,2)</f>
        <v>0</v>
      </c>
      <c r="H9" s="173">
        <v>113.88000000000001</v>
      </c>
      <c r="I9" s="174">
        <f>ROUND(E9*H9,2)</f>
        <v>11388</v>
      </c>
      <c r="J9" s="173">
        <v>121.12</v>
      </c>
      <c r="K9" s="174">
        <f>ROUND(E9*J9,2)</f>
        <v>12112</v>
      </c>
      <c r="L9" s="174">
        <v>15</v>
      </c>
      <c r="M9" s="174">
        <f>G9*(1+L9/100)</f>
        <v>0</v>
      </c>
      <c r="N9" s="174">
        <v>3.7130000000000003E-2</v>
      </c>
      <c r="O9" s="174">
        <f>ROUND(E9*N9,2)</f>
        <v>3.71</v>
      </c>
      <c r="P9" s="174">
        <v>0</v>
      </c>
      <c r="Q9" s="174">
        <f>ROUND(E9*P9,2)</f>
        <v>0</v>
      </c>
      <c r="R9" s="174" t="s">
        <v>112</v>
      </c>
      <c r="S9" s="174" t="s">
        <v>113</v>
      </c>
      <c r="T9" s="175" t="s">
        <v>113</v>
      </c>
      <c r="U9" s="161">
        <v>0.29300000000000004</v>
      </c>
      <c r="V9" s="161">
        <f>ROUND(E9*U9,2)</f>
        <v>29.3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114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2" t="s">
        <v>115</v>
      </c>
      <c r="D10" s="243"/>
      <c r="E10" s="243"/>
      <c r="F10" s="243"/>
      <c r="G10" s="243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116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244"/>
      <c r="D11" s="245"/>
      <c r="E11" s="245"/>
      <c r="F11" s="245"/>
      <c r="G11" s="245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117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">
      <c r="A12" s="163" t="s">
        <v>107</v>
      </c>
      <c r="B12" s="164" t="s">
        <v>62</v>
      </c>
      <c r="C12" s="177" t="s">
        <v>63</v>
      </c>
      <c r="D12" s="165"/>
      <c r="E12" s="166"/>
      <c r="F12" s="167"/>
      <c r="G12" s="167">
        <f>SUMIF(AG13:AG14,"&lt;&gt;NOR",G13:G14)</f>
        <v>0</v>
      </c>
      <c r="H12" s="167"/>
      <c r="I12" s="167">
        <f>SUM(I13:I14)</f>
        <v>175.5</v>
      </c>
      <c r="J12" s="167"/>
      <c r="K12" s="167">
        <f>SUM(K13:K14)</f>
        <v>1512</v>
      </c>
      <c r="L12" s="167"/>
      <c r="M12" s="167">
        <f>SUM(M13:M14)</f>
        <v>0</v>
      </c>
      <c r="N12" s="167"/>
      <c r="O12" s="167">
        <f>SUM(O13:O14)</f>
        <v>0.01</v>
      </c>
      <c r="P12" s="167"/>
      <c r="Q12" s="167">
        <f>SUM(Q13:Q14)</f>
        <v>0.2</v>
      </c>
      <c r="R12" s="167"/>
      <c r="S12" s="167"/>
      <c r="T12" s="168"/>
      <c r="U12" s="162"/>
      <c r="V12" s="162">
        <f>SUM(V13:V14)</f>
        <v>4.5199999999999996</v>
      </c>
      <c r="W12" s="162"/>
      <c r="AG12" t="s">
        <v>108</v>
      </c>
    </row>
    <row r="13" spans="1:60" ht="22.5" outlineLevel="1" x14ac:dyDescent="0.2">
      <c r="A13" s="169">
        <v>2</v>
      </c>
      <c r="B13" s="170" t="s">
        <v>118</v>
      </c>
      <c r="C13" s="178" t="s">
        <v>119</v>
      </c>
      <c r="D13" s="171" t="s">
        <v>111</v>
      </c>
      <c r="E13" s="172">
        <v>15</v>
      </c>
      <c r="F13" s="173"/>
      <c r="G13" s="174">
        <f>ROUND(E13*F13,2)</f>
        <v>0</v>
      </c>
      <c r="H13" s="173">
        <v>11.700000000000001</v>
      </c>
      <c r="I13" s="174">
        <f>ROUND(E13*H13,2)</f>
        <v>175.5</v>
      </c>
      <c r="J13" s="173">
        <v>100.80000000000001</v>
      </c>
      <c r="K13" s="174">
        <f>ROUND(E13*J13,2)</f>
        <v>1512</v>
      </c>
      <c r="L13" s="174">
        <v>15</v>
      </c>
      <c r="M13" s="174">
        <f>G13*(1+L13/100)</f>
        <v>0</v>
      </c>
      <c r="N13" s="174">
        <v>4.9000000000000009E-4</v>
      </c>
      <c r="O13" s="174">
        <f>ROUND(E13*N13,2)</f>
        <v>0.01</v>
      </c>
      <c r="P13" s="174">
        <v>1.3000000000000001E-2</v>
      </c>
      <c r="Q13" s="174">
        <f>ROUND(E13*P13,2)</f>
        <v>0.2</v>
      </c>
      <c r="R13" s="174" t="s">
        <v>120</v>
      </c>
      <c r="S13" s="174" t="s">
        <v>113</v>
      </c>
      <c r="T13" s="175" t="s">
        <v>113</v>
      </c>
      <c r="U13" s="161">
        <v>0.30100000000000005</v>
      </c>
      <c r="V13" s="161">
        <f>ROUND(E13*U13,2)</f>
        <v>4.5199999999999996</v>
      </c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114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33"/>
      <c r="D14" s="234"/>
      <c r="E14" s="234"/>
      <c r="F14" s="234"/>
      <c r="G14" s="234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117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3" t="s">
        <v>107</v>
      </c>
      <c r="B15" s="164" t="s">
        <v>64</v>
      </c>
      <c r="C15" s="177" t="s">
        <v>65</v>
      </c>
      <c r="D15" s="165"/>
      <c r="E15" s="166"/>
      <c r="F15" s="167"/>
      <c r="G15" s="167">
        <f>SUMIF(AG16:AG20,"&lt;&gt;NOR",G16:G20)</f>
        <v>0</v>
      </c>
      <c r="H15" s="167"/>
      <c r="I15" s="167">
        <f>SUM(I16:I20)</f>
        <v>3827.94</v>
      </c>
      <c r="J15" s="167"/>
      <c r="K15" s="167">
        <f>SUM(K16:K20)</f>
        <v>5837.4599999999991</v>
      </c>
      <c r="L15" s="167"/>
      <c r="M15" s="167">
        <f>SUM(M16:M20)</f>
        <v>0</v>
      </c>
      <c r="N15" s="167"/>
      <c r="O15" s="167">
        <f>SUM(O16:O20)</f>
        <v>0</v>
      </c>
      <c r="P15" s="167"/>
      <c r="Q15" s="167">
        <f>SUM(Q16:Q20)</f>
        <v>0</v>
      </c>
      <c r="R15" s="167"/>
      <c r="S15" s="167"/>
      <c r="T15" s="168"/>
      <c r="U15" s="162"/>
      <c r="V15" s="162">
        <f>SUM(V16:V20)</f>
        <v>13.420000000000002</v>
      </c>
      <c r="W15" s="162"/>
      <c r="AG15" t="s">
        <v>108</v>
      </c>
    </row>
    <row r="16" spans="1:60" ht="22.5" outlineLevel="1" x14ac:dyDescent="0.2">
      <c r="A16" s="169">
        <v>3</v>
      </c>
      <c r="B16" s="170" t="s">
        <v>121</v>
      </c>
      <c r="C16" s="178" t="s">
        <v>122</v>
      </c>
      <c r="D16" s="171" t="s">
        <v>111</v>
      </c>
      <c r="E16" s="172">
        <v>80</v>
      </c>
      <c r="F16" s="173"/>
      <c r="G16" s="174">
        <f>ROUND(E16*F16,2)</f>
        <v>0</v>
      </c>
      <c r="H16" s="173">
        <v>37.160000000000004</v>
      </c>
      <c r="I16" s="174">
        <f>ROUND(E16*H16,2)</f>
        <v>2972.8</v>
      </c>
      <c r="J16" s="173">
        <v>58.74</v>
      </c>
      <c r="K16" s="174">
        <f>ROUND(E16*J16,2)</f>
        <v>4699.2</v>
      </c>
      <c r="L16" s="174">
        <v>15</v>
      </c>
      <c r="M16" s="174">
        <f>G16*(1+L16/100)</f>
        <v>0</v>
      </c>
      <c r="N16" s="174">
        <v>3.0000000000000001E-5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123</v>
      </c>
      <c r="S16" s="174" t="s">
        <v>113</v>
      </c>
      <c r="T16" s="175" t="s">
        <v>113</v>
      </c>
      <c r="U16" s="161">
        <v>0.13500000000000001</v>
      </c>
      <c r="V16" s="161">
        <f>ROUND(E16*U16,2)</f>
        <v>10.8</v>
      </c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114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33"/>
      <c r="D17" s="234"/>
      <c r="E17" s="234"/>
      <c r="F17" s="234"/>
      <c r="G17" s="234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117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69">
        <v>4</v>
      </c>
      <c r="B18" s="170" t="s">
        <v>124</v>
      </c>
      <c r="C18" s="178" t="s">
        <v>125</v>
      </c>
      <c r="D18" s="171" t="s">
        <v>111</v>
      </c>
      <c r="E18" s="172">
        <v>6</v>
      </c>
      <c r="F18" s="173"/>
      <c r="G18" s="174">
        <f>ROUND(E18*F18,2)</f>
        <v>0</v>
      </c>
      <c r="H18" s="173">
        <v>40.160000000000004</v>
      </c>
      <c r="I18" s="174">
        <f>ROUND(E18*H18,2)</f>
        <v>240.96</v>
      </c>
      <c r="J18" s="173">
        <v>58.74</v>
      </c>
      <c r="K18" s="174">
        <f>ROUND(E18*J18,2)</f>
        <v>352.44</v>
      </c>
      <c r="L18" s="174">
        <v>15</v>
      </c>
      <c r="M18" s="174">
        <f>G18*(1+L18/100)</f>
        <v>0</v>
      </c>
      <c r="N18" s="174">
        <v>4.0000000000000003E-5</v>
      </c>
      <c r="O18" s="174">
        <f>ROUND(E18*N18,2)</f>
        <v>0</v>
      </c>
      <c r="P18" s="174">
        <v>0</v>
      </c>
      <c r="Q18" s="174">
        <f>ROUND(E18*P18,2)</f>
        <v>0</v>
      </c>
      <c r="R18" s="174" t="s">
        <v>123</v>
      </c>
      <c r="S18" s="174" t="s">
        <v>113</v>
      </c>
      <c r="T18" s="175" t="s">
        <v>113</v>
      </c>
      <c r="U18" s="161">
        <v>0.13500000000000001</v>
      </c>
      <c r="V18" s="161">
        <f>ROUND(E18*U18,2)</f>
        <v>0.81</v>
      </c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114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33"/>
      <c r="D19" s="234"/>
      <c r="E19" s="234"/>
      <c r="F19" s="234"/>
      <c r="G19" s="234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117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69">
        <v>5</v>
      </c>
      <c r="B20" s="170" t="s">
        <v>126</v>
      </c>
      <c r="C20" s="178" t="s">
        <v>127</v>
      </c>
      <c r="D20" s="171" t="s">
        <v>111</v>
      </c>
      <c r="E20" s="172">
        <v>14</v>
      </c>
      <c r="F20" s="173"/>
      <c r="G20" s="174">
        <f>ROUND(E20*F20,2)</f>
        <v>0</v>
      </c>
      <c r="H20" s="173">
        <v>43.870000000000005</v>
      </c>
      <c r="I20" s="174">
        <f>ROUND(E20*H20,2)</f>
        <v>614.17999999999995</v>
      </c>
      <c r="J20" s="173">
        <v>56.13</v>
      </c>
      <c r="K20" s="174">
        <f>ROUND(E20*J20,2)</f>
        <v>785.82</v>
      </c>
      <c r="L20" s="174">
        <v>15</v>
      </c>
      <c r="M20" s="174">
        <f>G20*(1+L20/100)</f>
        <v>0</v>
      </c>
      <c r="N20" s="174">
        <v>5.0000000000000002E-5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123</v>
      </c>
      <c r="S20" s="174" t="s">
        <v>113</v>
      </c>
      <c r="T20" s="175" t="s">
        <v>113</v>
      </c>
      <c r="U20" s="161">
        <v>0.129</v>
      </c>
      <c r="V20" s="161">
        <f>ROUND(E20*U20,2)</f>
        <v>1.81</v>
      </c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114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63" t="s">
        <v>107</v>
      </c>
      <c r="B21" s="164" t="s">
        <v>70</v>
      </c>
      <c r="C21" s="177" t="s">
        <v>71</v>
      </c>
      <c r="D21" s="165"/>
      <c r="E21" s="166"/>
      <c r="F21" s="167"/>
      <c r="G21" s="167">
        <f>SUMIF(AG22:AG37,"&lt;&gt;NOR",G22:G37)</f>
        <v>0</v>
      </c>
      <c r="H21" s="167"/>
      <c r="I21" s="167">
        <f>SUM(I22:I37)</f>
        <v>18241.52</v>
      </c>
      <c r="J21" s="167"/>
      <c r="K21" s="167">
        <f>SUM(K22:K37)</f>
        <v>19035.349999999999</v>
      </c>
      <c r="L21" s="167"/>
      <c r="M21" s="167">
        <f>SUM(M22:M37)</f>
        <v>0</v>
      </c>
      <c r="N21" s="167"/>
      <c r="O21" s="167">
        <f>SUM(O22:O37)</f>
        <v>7.9999999999999988E-2</v>
      </c>
      <c r="P21" s="167"/>
      <c r="Q21" s="167">
        <f>SUM(Q22:Q37)</f>
        <v>0</v>
      </c>
      <c r="R21" s="167"/>
      <c r="S21" s="167"/>
      <c r="T21" s="168"/>
      <c r="U21" s="162"/>
      <c r="V21" s="162">
        <f>SUM(V22:V37)</f>
        <v>33.769999999999996</v>
      </c>
      <c r="W21" s="162"/>
      <c r="AG21" t="s">
        <v>108</v>
      </c>
    </row>
    <row r="22" spans="1:60" ht="22.5" outlineLevel="1" x14ac:dyDescent="0.2">
      <c r="A22" s="169">
        <v>6</v>
      </c>
      <c r="B22" s="170" t="s">
        <v>134</v>
      </c>
      <c r="C22" s="178" t="s">
        <v>135</v>
      </c>
      <c r="D22" s="171" t="s">
        <v>133</v>
      </c>
      <c r="E22" s="172">
        <v>8</v>
      </c>
      <c r="F22" s="173"/>
      <c r="G22" s="174">
        <f>ROUND(E22*F22,2)</f>
        <v>0</v>
      </c>
      <c r="H22" s="173">
        <v>0</v>
      </c>
      <c r="I22" s="174">
        <f>ROUND(E22*H22,2)</f>
        <v>0</v>
      </c>
      <c r="J22" s="173">
        <v>113.5</v>
      </c>
      <c r="K22" s="174">
        <f>ROUND(E22*J22,2)</f>
        <v>908</v>
      </c>
      <c r="L22" s="174">
        <v>15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131</v>
      </c>
      <c r="S22" s="174" t="s">
        <v>113</v>
      </c>
      <c r="T22" s="175" t="s">
        <v>113</v>
      </c>
      <c r="U22" s="161">
        <v>0.23700000000000002</v>
      </c>
      <c r="V22" s="161">
        <f>ROUND(E22*U22,2)</f>
        <v>1.9</v>
      </c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114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46" t="s">
        <v>136</v>
      </c>
      <c r="D23" s="247"/>
      <c r="E23" s="247"/>
      <c r="F23" s="247"/>
      <c r="G23" s="247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137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4"/>
      <c r="D24" s="245"/>
      <c r="E24" s="245"/>
      <c r="F24" s="245"/>
      <c r="G24" s="245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117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69">
        <v>7</v>
      </c>
      <c r="B25" s="170" t="s">
        <v>138</v>
      </c>
      <c r="C25" s="178" t="s">
        <v>139</v>
      </c>
      <c r="D25" s="171" t="s">
        <v>111</v>
      </c>
      <c r="E25" s="172">
        <v>80</v>
      </c>
      <c r="F25" s="173"/>
      <c r="G25" s="174">
        <f>ROUND(E25*F25,2)</f>
        <v>0</v>
      </c>
      <c r="H25" s="173">
        <v>167.25</v>
      </c>
      <c r="I25" s="174">
        <f>ROUND(E25*H25,2)</f>
        <v>13380</v>
      </c>
      <c r="J25" s="173">
        <v>153.25</v>
      </c>
      <c r="K25" s="174">
        <f>ROUND(E25*J25,2)</f>
        <v>12260</v>
      </c>
      <c r="L25" s="174">
        <v>15</v>
      </c>
      <c r="M25" s="174">
        <f>G25*(1+L25/100)</f>
        <v>0</v>
      </c>
      <c r="N25" s="174">
        <v>7.6000000000000004E-4</v>
      </c>
      <c r="O25" s="174">
        <f>ROUND(E25*N25,2)</f>
        <v>0.06</v>
      </c>
      <c r="P25" s="174">
        <v>0</v>
      </c>
      <c r="Q25" s="174">
        <f>ROUND(E25*P25,2)</f>
        <v>0</v>
      </c>
      <c r="R25" s="174" t="s">
        <v>131</v>
      </c>
      <c r="S25" s="174" t="s">
        <v>113</v>
      </c>
      <c r="T25" s="175" t="s">
        <v>113</v>
      </c>
      <c r="U25" s="161">
        <v>0.29738000000000003</v>
      </c>
      <c r="V25" s="161">
        <f>ROUND(E25*U25,2)</f>
        <v>23.79</v>
      </c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114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2" t="s">
        <v>140</v>
      </c>
      <c r="D26" s="243"/>
      <c r="E26" s="243"/>
      <c r="F26" s="243"/>
      <c r="G26" s="243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116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4"/>
      <c r="D27" s="245"/>
      <c r="E27" s="245"/>
      <c r="F27" s="245"/>
      <c r="G27" s="245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117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69">
        <v>8</v>
      </c>
      <c r="B28" s="170" t="s">
        <v>141</v>
      </c>
      <c r="C28" s="178" t="s">
        <v>142</v>
      </c>
      <c r="D28" s="171" t="s">
        <v>111</v>
      </c>
      <c r="E28" s="172">
        <v>6</v>
      </c>
      <c r="F28" s="173"/>
      <c r="G28" s="174">
        <f>ROUND(E28*F28,2)</f>
        <v>0</v>
      </c>
      <c r="H28" s="173">
        <v>209.03</v>
      </c>
      <c r="I28" s="174">
        <f>ROUND(E28*H28,2)</f>
        <v>1254.18</v>
      </c>
      <c r="J28" s="173">
        <v>158.47000000000003</v>
      </c>
      <c r="K28" s="174">
        <f>ROUND(E28*J28,2)</f>
        <v>950.82</v>
      </c>
      <c r="L28" s="174">
        <v>15</v>
      </c>
      <c r="M28" s="174">
        <f>G28*(1+L28/100)</f>
        <v>0</v>
      </c>
      <c r="N28" s="174">
        <v>8.8000000000000003E-4</v>
      </c>
      <c r="O28" s="174">
        <f>ROUND(E28*N28,2)</f>
        <v>0.01</v>
      </c>
      <c r="P28" s="174">
        <v>0</v>
      </c>
      <c r="Q28" s="174">
        <f>ROUND(E28*P28,2)</f>
        <v>0</v>
      </c>
      <c r="R28" s="174" t="s">
        <v>131</v>
      </c>
      <c r="S28" s="174" t="s">
        <v>113</v>
      </c>
      <c r="T28" s="175" t="s">
        <v>113</v>
      </c>
      <c r="U28" s="161">
        <v>0.30738000000000004</v>
      </c>
      <c r="V28" s="161">
        <f>ROUND(E28*U28,2)</f>
        <v>1.84</v>
      </c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114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242" t="s">
        <v>140</v>
      </c>
      <c r="D29" s="243"/>
      <c r="E29" s="243"/>
      <c r="F29" s="243"/>
      <c r="G29" s="243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116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4"/>
      <c r="D30" s="245"/>
      <c r="E30" s="245"/>
      <c r="F30" s="245"/>
      <c r="G30" s="245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117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69">
        <v>9</v>
      </c>
      <c r="B31" s="170" t="s">
        <v>143</v>
      </c>
      <c r="C31" s="178" t="s">
        <v>144</v>
      </c>
      <c r="D31" s="171" t="s">
        <v>111</v>
      </c>
      <c r="E31" s="172">
        <v>14</v>
      </c>
      <c r="F31" s="173"/>
      <c r="G31" s="174">
        <f>ROUND(E31*F31,2)</f>
        <v>0</v>
      </c>
      <c r="H31" s="173">
        <v>256.31</v>
      </c>
      <c r="I31" s="174">
        <f>ROUND(E31*H31,2)</f>
        <v>3588.34</v>
      </c>
      <c r="J31" s="173">
        <v>163.69000000000003</v>
      </c>
      <c r="K31" s="174">
        <f>ROUND(E31*J31,2)</f>
        <v>2291.66</v>
      </c>
      <c r="L31" s="174">
        <v>15</v>
      </c>
      <c r="M31" s="174">
        <f>G31*(1+L31/100)</f>
        <v>0</v>
      </c>
      <c r="N31" s="174">
        <v>1.01E-3</v>
      </c>
      <c r="O31" s="174">
        <f>ROUND(E31*N31,2)</f>
        <v>0.01</v>
      </c>
      <c r="P31" s="174">
        <v>0</v>
      </c>
      <c r="Q31" s="174">
        <f>ROUND(E31*P31,2)</f>
        <v>0</v>
      </c>
      <c r="R31" s="174" t="s">
        <v>131</v>
      </c>
      <c r="S31" s="174" t="s">
        <v>113</v>
      </c>
      <c r="T31" s="175" t="s">
        <v>113</v>
      </c>
      <c r="U31" s="161">
        <v>0.31738000000000005</v>
      </c>
      <c r="V31" s="161">
        <f>ROUND(E31*U31,2)</f>
        <v>4.4400000000000004</v>
      </c>
      <c r="W31" s="161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114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242" t="s">
        <v>140</v>
      </c>
      <c r="D32" s="243"/>
      <c r="E32" s="243"/>
      <c r="F32" s="243"/>
      <c r="G32" s="243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116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44"/>
      <c r="D33" s="245"/>
      <c r="E33" s="245"/>
      <c r="F33" s="245"/>
      <c r="G33" s="245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117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69">
        <v>10</v>
      </c>
      <c r="B34" s="170" t="s">
        <v>145</v>
      </c>
      <c r="C34" s="178" t="s">
        <v>146</v>
      </c>
      <c r="D34" s="171" t="s">
        <v>111</v>
      </c>
      <c r="E34" s="172">
        <v>100</v>
      </c>
      <c r="F34" s="173"/>
      <c r="G34" s="174">
        <f>ROUND(E34*F34,2)</f>
        <v>0</v>
      </c>
      <c r="H34" s="173">
        <v>0.19</v>
      </c>
      <c r="I34" s="174">
        <f>ROUND(E34*H34,2)</f>
        <v>19</v>
      </c>
      <c r="J34" s="173">
        <v>8.6100000000000012</v>
      </c>
      <c r="K34" s="174">
        <f>ROUND(E34*J34,2)</f>
        <v>861</v>
      </c>
      <c r="L34" s="174">
        <v>15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 t="s">
        <v>131</v>
      </c>
      <c r="S34" s="174" t="s">
        <v>113</v>
      </c>
      <c r="T34" s="175" t="s">
        <v>113</v>
      </c>
      <c r="U34" s="161">
        <v>1.8000000000000002E-2</v>
      </c>
      <c r="V34" s="161">
        <f>ROUND(E34*U34,2)</f>
        <v>1.8</v>
      </c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114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33"/>
      <c r="D35" s="234"/>
      <c r="E35" s="234"/>
      <c r="F35" s="234"/>
      <c r="G35" s="234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117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69">
        <v>11</v>
      </c>
      <c r="B36" s="170" t="s">
        <v>147</v>
      </c>
      <c r="C36" s="178" t="s">
        <v>148</v>
      </c>
      <c r="D36" s="171" t="s">
        <v>0</v>
      </c>
      <c r="E36" s="172">
        <v>483.25150000000002</v>
      </c>
      <c r="F36" s="173"/>
      <c r="G36" s="174">
        <f>ROUND(E36*F36,2)</f>
        <v>0</v>
      </c>
      <c r="H36" s="173">
        <v>0</v>
      </c>
      <c r="I36" s="174">
        <f>ROUND(E36*H36,2)</f>
        <v>0</v>
      </c>
      <c r="J36" s="173">
        <v>3.6500000000000004</v>
      </c>
      <c r="K36" s="174">
        <f>ROUND(E36*J36,2)</f>
        <v>1763.87</v>
      </c>
      <c r="L36" s="174">
        <v>15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 t="s">
        <v>131</v>
      </c>
      <c r="S36" s="174" t="s">
        <v>113</v>
      </c>
      <c r="T36" s="175" t="s">
        <v>113</v>
      </c>
      <c r="U36" s="161">
        <v>0</v>
      </c>
      <c r="V36" s="161">
        <f>ROUND(E36*U36,2)</f>
        <v>0</v>
      </c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132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33"/>
      <c r="D37" s="234"/>
      <c r="E37" s="234"/>
      <c r="F37" s="234"/>
      <c r="G37" s="234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117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163" t="s">
        <v>107</v>
      </c>
      <c r="B38" s="164" t="s">
        <v>72</v>
      </c>
      <c r="C38" s="177" t="s">
        <v>73</v>
      </c>
      <c r="D38" s="165"/>
      <c r="E38" s="166"/>
      <c r="F38" s="167"/>
      <c r="G38" s="167">
        <f>SUMIF(AG39:AG45,"&lt;&gt;NOR",G39:G45)</f>
        <v>0</v>
      </c>
      <c r="H38" s="167"/>
      <c r="I38" s="167">
        <f>SUM(I39:I45)</f>
        <v>4913.45</v>
      </c>
      <c r="J38" s="167"/>
      <c r="K38" s="167">
        <f>SUM(K39:K45)</f>
        <v>1128.33</v>
      </c>
      <c r="L38" s="167"/>
      <c r="M38" s="167">
        <f>SUM(M39:M45)</f>
        <v>0</v>
      </c>
      <c r="N38" s="167"/>
      <c r="O38" s="167">
        <f>SUM(O39:O45)</f>
        <v>0</v>
      </c>
      <c r="P38" s="167"/>
      <c r="Q38" s="167">
        <f>SUM(Q39:Q45)</f>
        <v>0</v>
      </c>
      <c r="R38" s="167"/>
      <c r="S38" s="167"/>
      <c r="T38" s="168"/>
      <c r="U38" s="162"/>
      <c r="V38" s="162">
        <f>SUM(V39:V45)</f>
        <v>0.82000000000000006</v>
      </c>
      <c r="W38" s="162"/>
      <c r="AG38" t="s">
        <v>108</v>
      </c>
    </row>
    <row r="39" spans="1:60" ht="22.5" outlineLevel="1" x14ac:dyDescent="0.2">
      <c r="A39" s="169">
        <v>12</v>
      </c>
      <c r="B39" s="170" t="s">
        <v>149</v>
      </c>
      <c r="C39" s="178" t="s">
        <v>150</v>
      </c>
      <c r="D39" s="171" t="s">
        <v>133</v>
      </c>
      <c r="E39" s="172">
        <v>3</v>
      </c>
      <c r="F39" s="173"/>
      <c r="G39" s="174">
        <f>ROUND(E39*F39,2)</f>
        <v>0</v>
      </c>
      <c r="H39" s="173">
        <v>560.5</v>
      </c>
      <c r="I39" s="174">
        <f>ROUND(E39*H39,2)</f>
        <v>1681.5</v>
      </c>
      <c r="J39" s="173">
        <v>78.5</v>
      </c>
      <c r="K39" s="174">
        <f>ROUND(E39*J39,2)</f>
        <v>235.5</v>
      </c>
      <c r="L39" s="174">
        <v>15</v>
      </c>
      <c r="M39" s="174">
        <f>G39*(1+L39/100)</f>
        <v>0</v>
      </c>
      <c r="N39" s="174">
        <v>4.4000000000000002E-4</v>
      </c>
      <c r="O39" s="174">
        <f>ROUND(E39*N39,2)</f>
        <v>0</v>
      </c>
      <c r="P39" s="174">
        <v>0</v>
      </c>
      <c r="Q39" s="174">
        <f>ROUND(E39*P39,2)</f>
        <v>0</v>
      </c>
      <c r="R39" s="174" t="s">
        <v>131</v>
      </c>
      <c r="S39" s="174" t="s">
        <v>113</v>
      </c>
      <c r="T39" s="175" t="s">
        <v>113</v>
      </c>
      <c r="U39" s="161">
        <v>0.16400000000000001</v>
      </c>
      <c r="V39" s="161">
        <f>ROUND(E39*U39,2)</f>
        <v>0.49</v>
      </c>
      <c r="W39" s="161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114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233"/>
      <c r="D40" s="234"/>
      <c r="E40" s="234"/>
      <c r="F40" s="234"/>
      <c r="G40" s="234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117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69">
        <v>13</v>
      </c>
      <c r="B41" s="170" t="s">
        <v>151</v>
      </c>
      <c r="C41" s="178" t="s">
        <v>184</v>
      </c>
      <c r="D41" s="171" t="s">
        <v>133</v>
      </c>
      <c r="E41" s="172">
        <v>5</v>
      </c>
      <c r="F41" s="173"/>
      <c r="G41" s="174">
        <f>ROUND(E41*F41,2)</f>
        <v>0</v>
      </c>
      <c r="H41" s="173">
        <v>86.39</v>
      </c>
      <c r="I41" s="174">
        <f>ROUND(E41*H41,2)</f>
        <v>431.95</v>
      </c>
      <c r="J41" s="173">
        <v>31.110000000000003</v>
      </c>
      <c r="K41" s="174">
        <f>ROUND(E41*J41,2)</f>
        <v>155.55000000000001</v>
      </c>
      <c r="L41" s="174">
        <v>15</v>
      </c>
      <c r="M41" s="174">
        <f>G41*(1+L41/100)</f>
        <v>0</v>
      </c>
      <c r="N41" s="174">
        <v>1.5000000000000001E-4</v>
      </c>
      <c r="O41" s="174">
        <f>ROUND(E41*N41,2)</f>
        <v>0</v>
      </c>
      <c r="P41" s="174">
        <v>0</v>
      </c>
      <c r="Q41" s="174">
        <f>ROUND(E41*P41,2)</f>
        <v>0</v>
      </c>
      <c r="R41" s="174" t="s">
        <v>131</v>
      </c>
      <c r="S41" s="174" t="s">
        <v>113</v>
      </c>
      <c r="T41" s="175" t="s">
        <v>113</v>
      </c>
      <c r="U41" s="161">
        <v>6.5000000000000002E-2</v>
      </c>
      <c r="V41" s="161">
        <f>ROUND(E41*U41,2)</f>
        <v>0.33</v>
      </c>
      <c r="W41" s="161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114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69">
        <v>14</v>
      </c>
      <c r="B42" s="170" t="s">
        <v>152</v>
      </c>
      <c r="C42" s="178" t="s">
        <v>153</v>
      </c>
      <c r="D42" s="171" t="s">
        <v>130</v>
      </c>
      <c r="E42" s="172">
        <v>8</v>
      </c>
      <c r="F42" s="173"/>
      <c r="G42" s="174">
        <f>ROUND(E42*F42,2)</f>
        <v>0</v>
      </c>
      <c r="H42" s="173">
        <v>350</v>
      </c>
      <c r="I42" s="174">
        <f>ROUND(E42*H42,2)</f>
        <v>2800</v>
      </c>
      <c r="J42" s="173">
        <v>80</v>
      </c>
      <c r="K42" s="174">
        <f>ROUND(E42*J42,2)</f>
        <v>640</v>
      </c>
      <c r="L42" s="174">
        <v>15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/>
      <c r="S42" s="174" t="s">
        <v>128</v>
      </c>
      <c r="T42" s="175" t="s">
        <v>129</v>
      </c>
      <c r="U42" s="161">
        <v>0</v>
      </c>
      <c r="V42" s="161">
        <f>ROUND(E42*U42,2)</f>
        <v>0</v>
      </c>
      <c r="W42" s="161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114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33"/>
      <c r="D43" s="234"/>
      <c r="E43" s="234"/>
      <c r="F43" s="234"/>
      <c r="G43" s="234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117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69">
        <v>15</v>
      </c>
      <c r="B44" s="170" t="s">
        <v>154</v>
      </c>
      <c r="C44" s="178" t="s">
        <v>155</v>
      </c>
      <c r="D44" s="171" t="s">
        <v>0</v>
      </c>
      <c r="E44" s="172">
        <v>237.25749999999999</v>
      </c>
      <c r="F44" s="173"/>
      <c r="G44" s="174">
        <f>ROUND(E44*F44,2)</f>
        <v>0</v>
      </c>
      <c r="H44" s="173">
        <v>0</v>
      </c>
      <c r="I44" s="174">
        <f>ROUND(E44*H44,2)</f>
        <v>0</v>
      </c>
      <c r="J44" s="173">
        <v>0.41000000000000003</v>
      </c>
      <c r="K44" s="174">
        <f>ROUND(E44*J44,2)</f>
        <v>97.28</v>
      </c>
      <c r="L44" s="174">
        <v>15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 t="s">
        <v>131</v>
      </c>
      <c r="S44" s="174" t="s">
        <v>113</v>
      </c>
      <c r="T44" s="175" t="s">
        <v>113</v>
      </c>
      <c r="U44" s="161">
        <v>0</v>
      </c>
      <c r="V44" s="161">
        <f>ROUND(E44*U44,2)</f>
        <v>0</v>
      </c>
      <c r="W44" s="161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132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33"/>
      <c r="D45" s="234"/>
      <c r="E45" s="234"/>
      <c r="F45" s="234"/>
      <c r="G45" s="234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117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x14ac:dyDescent="0.2">
      <c r="A46" s="163" t="s">
        <v>107</v>
      </c>
      <c r="B46" s="164" t="s">
        <v>74</v>
      </c>
      <c r="C46" s="177" t="s">
        <v>75</v>
      </c>
      <c r="D46" s="165"/>
      <c r="E46" s="166"/>
      <c r="F46" s="167"/>
      <c r="G46" s="167">
        <f>SUMIF(AG47:AG62,"&lt;&gt;NOR",G47:G62)</f>
        <v>0</v>
      </c>
      <c r="H46" s="167"/>
      <c r="I46" s="167">
        <f>SUM(I47:I62)</f>
        <v>23805.119999999999</v>
      </c>
      <c r="J46" s="167"/>
      <c r="K46" s="167">
        <f>SUM(K47:K62)</f>
        <v>6319.5099999999993</v>
      </c>
      <c r="L46" s="167"/>
      <c r="M46" s="167">
        <f>SUM(M47:M62)</f>
        <v>0</v>
      </c>
      <c r="N46" s="167"/>
      <c r="O46" s="167">
        <f>SUM(O47:O62)</f>
        <v>0.1</v>
      </c>
      <c r="P46" s="167"/>
      <c r="Q46" s="167">
        <f>SUM(Q47:Q62)</f>
        <v>0</v>
      </c>
      <c r="R46" s="167"/>
      <c r="S46" s="167"/>
      <c r="T46" s="168"/>
      <c r="U46" s="162"/>
      <c r="V46" s="162">
        <f>SUM(V47:V62)</f>
        <v>8.6000000000000014</v>
      </c>
      <c r="W46" s="162"/>
      <c r="AG46" t="s">
        <v>108</v>
      </c>
    </row>
    <row r="47" spans="1:60" ht="22.5" outlineLevel="1" x14ac:dyDescent="0.2">
      <c r="A47" s="169">
        <v>16</v>
      </c>
      <c r="B47" s="170" t="s">
        <v>156</v>
      </c>
      <c r="C47" s="178" t="s">
        <v>157</v>
      </c>
      <c r="D47" s="171" t="s">
        <v>133</v>
      </c>
      <c r="E47" s="172">
        <v>10</v>
      </c>
      <c r="F47" s="173"/>
      <c r="G47" s="174">
        <f>ROUND(E47*F47,2)</f>
        <v>0</v>
      </c>
      <c r="H47" s="173">
        <v>0</v>
      </c>
      <c r="I47" s="174">
        <f>ROUND(E47*H47,2)</f>
        <v>0</v>
      </c>
      <c r="J47" s="173">
        <v>128.5</v>
      </c>
      <c r="K47" s="174">
        <f>ROUND(E47*J47,2)</f>
        <v>1285</v>
      </c>
      <c r="L47" s="174">
        <v>15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131</v>
      </c>
      <c r="S47" s="174" t="s">
        <v>113</v>
      </c>
      <c r="T47" s="175" t="s">
        <v>113</v>
      </c>
      <c r="U47" s="161">
        <v>0.26800000000000002</v>
      </c>
      <c r="V47" s="161">
        <f>ROUND(E47*U47,2)</f>
        <v>2.68</v>
      </c>
      <c r="W47" s="161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114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233"/>
      <c r="D48" s="234"/>
      <c r="E48" s="234"/>
      <c r="F48" s="234"/>
      <c r="G48" s="234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117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33.75" outlineLevel="1" x14ac:dyDescent="0.2">
      <c r="A49" s="169">
        <v>17</v>
      </c>
      <c r="B49" s="170" t="s">
        <v>158</v>
      </c>
      <c r="C49" s="178" t="s">
        <v>160</v>
      </c>
      <c r="D49" s="171" t="s">
        <v>133</v>
      </c>
      <c r="E49" s="172">
        <v>2</v>
      </c>
      <c r="F49" s="173"/>
      <c r="G49" s="174">
        <f>ROUND(E49*F49,2)</f>
        <v>0</v>
      </c>
      <c r="H49" s="173">
        <v>4773.1200000000008</v>
      </c>
      <c r="I49" s="174">
        <f>ROUND(E49*H49,2)</f>
        <v>9546.24</v>
      </c>
      <c r="J49" s="173">
        <v>371.88000000000005</v>
      </c>
      <c r="K49" s="174">
        <f>ROUND(E49*J49,2)</f>
        <v>743.76</v>
      </c>
      <c r="L49" s="174">
        <v>15</v>
      </c>
      <c r="M49" s="174">
        <f>G49*(1+L49/100)</f>
        <v>0</v>
      </c>
      <c r="N49" s="174">
        <v>2.2620000000000001E-2</v>
      </c>
      <c r="O49" s="174">
        <f>ROUND(E49*N49,2)</f>
        <v>0.05</v>
      </c>
      <c r="P49" s="174">
        <v>0</v>
      </c>
      <c r="Q49" s="174">
        <f>ROUND(E49*P49,2)</f>
        <v>0</v>
      </c>
      <c r="R49" s="174" t="s">
        <v>131</v>
      </c>
      <c r="S49" s="174" t="s">
        <v>113</v>
      </c>
      <c r="T49" s="175" t="s">
        <v>113</v>
      </c>
      <c r="U49" s="161">
        <v>0.93500000000000005</v>
      </c>
      <c r="V49" s="161">
        <f>ROUND(E49*U49,2)</f>
        <v>1.87</v>
      </c>
      <c r="W49" s="161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114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233"/>
      <c r="D50" s="234"/>
      <c r="E50" s="234"/>
      <c r="F50" s="234"/>
      <c r="G50" s="234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117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33.75" outlineLevel="1" x14ac:dyDescent="0.2">
      <c r="A51" s="169">
        <v>18</v>
      </c>
      <c r="B51" s="170" t="s">
        <v>159</v>
      </c>
      <c r="C51" s="178" t="s">
        <v>185</v>
      </c>
      <c r="D51" s="171" t="s">
        <v>133</v>
      </c>
      <c r="E51" s="172">
        <v>1</v>
      </c>
      <c r="F51" s="173"/>
      <c r="G51" s="174">
        <f>ROUND(E51*F51,2)</f>
        <v>0</v>
      </c>
      <c r="H51" s="173">
        <v>4350.7300000000005</v>
      </c>
      <c r="I51" s="174">
        <f>ROUND(E51*H51,2)</f>
        <v>4350.7299999999996</v>
      </c>
      <c r="J51" s="173">
        <v>369.27000000000004</v>
      </c>
      <c r="K51" s="174">
        <f>ROUND(E51*J51,2)</f>
        <v>369.27</v>
      </c>
      <c r="L51" s="174">
        <v>15</v>
      </c>
      <c r="M51" s="174">
        <f>G51*(1+L51/100)</f>
        <v>0</v>
      </c>
      <c r="N51" s="174">
        <v>1.83E-2</v>
      </c>
      <c r="O51" s="174">
        <f>ROUND(E51*N51,2)</f>
        <v>0.02</v>
      </c>
      <c r="P51" s="174">
        <v>0</v>
      </c>
      <c r="Q51" s="174">
        <f>ROUND(E51*P51,2)</f>
        <v>0</v>
      </c>
      <c r="R51" s="174" t="s">
        <v>131</v>
      </c>
      <c r="S51" s="174" t="s">
        <v>113</v>
      </c>
      <c r="T51" s="175" t="s">
        <v>113</v>
      </c>
      <c r="U51" s="161">
        <v>0.92900000000000005</v>
      </c>
      <c r="V51" s="161">
        <f>ROUND(E51*U51,2)</f>
        <v>0.93</v>
      </c>
      <c r="W51" s="161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114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233"/>
      <c r="D52" s="234"/>
      <c r="E52" s="234"/>
      <c r="F52" s="234"/>
      <c r="G52" s="234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117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69">
        <v>19</v>
      </c>
      <c r="B53" s="170" t="s">
        <v>161</v>
      </c>
      <c r="C53" s="178" t="s">
        <v>186</v>
      </c>
      <c r="D53" s="171" t="s">
        <v>133</v>
      </c>
      <c r="E53" s="172">
        <v>1</v>
      </c>
      <c r="F53" s="173"/>
      <c r="G53" s="174">
        <f>ROUND(E53*F53,2)</f>
        <v>0</v>
      </c>
      <c r="H53" s="173">
        <v>1981.63</v>
      </c>
      <c r="I53" s="174">
        <f>ROUND(E53*H53,2)</f>
        <v>1981.63</v>
      </c>
      <c r="J53" s="173">
        <v>338.37</v>
      </c>
      <c r="K53" s="174">
        <f>ROUND(E53*J53,2)</f>
        <v>338.37</v>
      </c>
      <c r="L53" s="174">
        <v>15</v>
      </c>
      <c r="M53" s="174">
        <f>G53*(1+L53/100)</f>
        <v>0</v>
      </c>
      <c r="N53" s="174">
        <v>5.0000000000000001E-3</v>
      </c>
      <c r="O53" s="174">
        <f>ROUND(E53*N53,2)</f>
        <v>0.01</v>
      </c>
      <c r="P53" s="174">
        <v>0</v>
      </c>
      <c r="Q53" s="174">
        <f>ROUND(E53*P53,2)</f>
        <v>0</v>
      </c>
      <c r="R53" s="174" t="s">
        <v>131</v>
      </c>
      <c r="S53" s="174" t="s">
        <v>113</v>
      </c>
      <c r="T53" s="175" t="s">
        <v>113</v>
      </c>
      <c r="U53" s="161">
        <v>0.8580000000000001</v>
      </c>
      <c r="V53" s="161">
        <f>ROUND(E53*U53,2)</f>
        <v>0.86</v>
      </c>
      <c r="W53" s="161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114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33"/>
      <c r="D54" s="234"/>
      <c r="E54" s="234"/>
      <c r="F54" s="234"/>
      <c r="G54" s="234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117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69">
        <v>20</v>
      </c>
      <c r="B55" s="170" t="s">
        <v>161</v>
      </c>
      <c r="C55" s="178" t="s">
        <v>187</v>
      </c>
      <c r="D55" s="171" t="s">
        <v>133</v>
      </c>
      <c r="E55" s="172">
        <v>4</v>
      </c>
      <c r="F55" s="173"/>
      <c r="G55" s="174">
        <f>ROUND(E55*F55,2)</f>
        <v>0</v>
      </c>
      <c r="H55" s="173">
        <v>1981.63</v>
      </c>
      <c r="I55" s="174">
        <f>ROUND(E55*H55,2)</f>
        <v>7926.52</v>
      </c>
      <c r="J55" s="173">
        <v>338.37</v>
      </c>
      <c r="K55" s="174">
        <f>ROUND(E55*J55,2)</f>
        <v>1353.48</v>
      </c>
      <c r="L55" s="174">
        <v>15</v>
      </c>
      <c r="M55" s="174">
        <f>G55*(1+L55/100)</f>
        <v>0</v>
      </c>
      <c r="N55" s="174">
        <v>5.0000000000000001E-3</v>
      </c>
      <c r="O55" s="174">
        <f>ROUND(E55*N55,2)</f>
        <v>0.02</v>
      </c>
      <c r="P55" s="174">
        <v>0</v>
      </c>
      <c r="Q55" s="174">
        <f>ROUND(E55*P55,2)</f>
        <v>0</v>
      </c>
      <c r="R55" s="174" t="s">
        <v>131</v>
      </c>
      <c r="S55" s="174" t="s">
        <v>113</v>
      </c>
      <c r="T55" s="175" t="s">
        <v>113</v>
      </c>
      <c r="U55" s="161">
        <v>0.12400000000000001</v>
      </c>
      <c r="V55" s="161">
        <f>ROUND(E55*U55,2)</f>
        <v>0.5</v>
      </c>
      <c r="W55" s="161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114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33"/>
      <c r="D56" s="234"/>
      <c r="E56" s="234"/>
      <c r="F56" s="234"/>
      <c r="G56" s="234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117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69">
        <v>21</v>
      </c>
      <c r="B57" s="170" t="s">
        <v>163</v>
      </c>
      <c r="C57" s="178" t="s">
        <v>164</v>
      </c>
      <c r="D57" s="171" t="s">
        <v>162</v>
      </c>
      <c r="E57" s="172">
        <v>20</v>
      </c>
      <c r="F57" s="173"/>
      <c r="G57" s="174">
        <f>ROUND(E57*F57,2)</f>
        <v>0</v>
      </c>
      <c r="H57" s="173">
        <v>0</v>
      </c>
      <c r="I57" s="174">
        <f>ROUND(E57*H57,2)</f>
        <v>0</v>
      </c>
      <c r="J57" s="173">
        <v>11.3</v>
      </c>
      <c r="K57" s="174">
        <f>ROUND(E57*J57,2)</f>
        <v>226</v>
      </c>
      <c r="L57" s="174">
        <v>15</v>
      </c>
      <c r="M57" s="174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4" t="s">
        <v>131</v>
      </c>
      <c r="S57" s="174" t="s">
        <v>113</v>
      </c>
      <c r="T57" s="175" t="s">
        <v>113</v>
      </c>
      <c r="U57" s="161">
        <v>2.6000000000000002E-2</v>
      </c>
      <c r="V57" s="161">
        <f>ROUND(E57*U57,2)</f>
        <v>0.52</v>
      </c>
      <c r="W57" s="161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114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33"/>
      <c r="D58" s="234"/>
      <c r="E58" s="234"/>
      <c r="F58" s="234"/>
      <c r="G58" s="234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117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69">
        <v>22</v>
      </c>
      <c r="B59" s="170" t="s">
        <v>165</v>
      </c>
      <c r="C59" s="178" t="s">
        <v>166</v>
      </c>
      <c r="D59" s="171" t="s">
        <v>133</v>
      </c>
      <c r="E59" s="172">
        <v>20</v>
      </c>
      <c r="F59" s="173"/>
      <c r="G59" s="174">
        <f>ROUND(E59*F59,2)</f>
        <v>0</v>
      </c>
      <c r="H59" s="173">
        <v>0</v>
      </c>
      <c r="I59" s="174">
        <f>ROUND(E59*H59,2)</f>
        <v>0</v>
      </c>
      <c r="J59" s="173">
        <v>27</v>
      </c>
      <c r="K59" s="174">
        <f>ROUND(E59*J59,2)</f>
        <v>540</v>
      </c>
      <c r="L59" s="174">
        <v>15</v>
      </c>
      <c r="M59" s="174">
        <f>G59*(1+L59/100)</f>
        <v>0</v>
      </c>
      <c r="N59" s="174">
        <v>0</v>
      </c>
      <c r="O59" s="174">
        <f>ROUND(E59*N59,2)</f>
        <v>0</v>
      </c>
      <c r="P59" s="174">
        <v>0</v>
      </c>
      <c r="Q59" s="174">
        <f>ROUND(E59*P59,2)</f>
        <v>0</v>
      </c>
      <c r="R59" s="174" t="s">
        <v>131</v>
      </c>
      <c r="S59" s="174" t="s">
        <v>113</v>
      </c>
      <c r="T59" s="175" t="s">
        <v>113</v>
      </c>
      <c r="U59" s="161">
        <v>6.2000000000000006E-2</v>
      </c>
      <c r="V59" s="161">
        <f>ROUND(E59*U59,2)</f>
        <v>1.24</v>
      </c>
      <c r="W59" s="161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114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33"/>
      <c r="D60" s="234"/>
      <c r="E60" s="234"/>
      <c r="F60" s="234"/>
      <c r="G60" s="234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117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69">
        <v>23</v>
      </c>
      <c r="B61" s="170" t="s">
        <v>167</v>
      </c>
      <c r="C61" s="178" t="s">
        <v>168</v>
      </c>
      <c r="D61" s="171" t="s">
        <v>0</v>
      </c>
      <c r="E61" s="172">
        <v>496.14499999999998</v>
      </c>
      <c r="F61" s="173"/>
      <c r="G61" s="174">
        <f>ROUND(E61*F61,2)</f>
        <v>0</v>
      </c>
      <c r="H61" s="173">
        <v>0</v>
      </c>
      <c r="I61" s="174">
        <f>ROUND(E61*H61,2)</f>
        <v>0</v>
      </c>
      <c r="J61" s="173">
        <v>2.95</v>
      </c>
      <c r="K61" s="174">
        <f>ROUND(E61*J61,2)</f>
        <v>1463.63</v>
      </c>
      <c r="L61" s="174">
        <v>15</v>
      </c>
      <c r="M61" s="174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4" t="s">
        <v>131</v>
      </c>
      <c r="S61" s="174" t="s">
        <v>113</v>
      </c>
      <c r="T61" s="175" t="s">
        <v>113</v>
      </c>
      <c r="U61" s="161">
        <v>0</v>
      </c>
      <c r="V61" s="161">
        <f>ROUND(E61*U61,2)</f>
        <v>0</v>
      </c>
      <c r="W61" s="161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132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233"/>
      <c r="D62" s="234"/>
      <c r="E62" s="234"/>
      <c r="F62" s="234"/>
      <c r="G62" s="234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117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163" t="s">
        <v>107</v>
      </c>
      <c r="B63" s="164" t="s">
        <v>76</v>
      </c>
      <c r="C63" s="177" t="s">
        <v>77</v>
      </c>
      <c r="D63" s="165"/>
      <c r="E63" s="166"/>
      <c r="F63" s="167"/>
      <c r="G63" s="167">
        <f>SUMIF(AG64:AG66,"&lt;&gt;NOR",G64:G66)</f>
        <v>0</v>
      </c>
      <c r="H63" s="167"/>
      <c r="I63" s="167">
        <f>SUM(I64:I66)</f>
        <v>1496</v>
      </c>
      <c r="J63" s="167"/>
      <c r="K63" s="167">
        <f>SUM(K64:K66)</f>
        <v>5504</v>
      </c>
      <c r="L63" s="167"/>
      <c r="M63" s="167">
        <f>SUM(M64:M66)</f>
        <v>0</v>
      </c>
      <c r="N63" s="167"/>
      <c r="O63" s="167">
        <f>SUM(O64:O66)</f>
        <v>0.01</v>
      </c>
      <c r="P63" s="167"/>
      <c r="Q63" s="167">
        <f>SUM(Q64:Q66)</f>
        <v>0</v>
      </c>
      <c r="R63" s="167"/>
      <c r="S63" s="167"/>
      <c r="T63" s="168"/>
      <c r="U63" s="162"/>
      <c r="V63" s="162">
        <f>SUM(V64:V66)</f>
        <v>11.6</v>
      </c>
      <c r="W63" s="162"/>
      <c r="AG63" t="s">
        <v>108</v>
      </c>
    </row>
    <row r="64" spans="1:60" ht="22.5" outlineLevel="1" x14ac:dyDescent="0.2">
      <c r="A64" s="169">
        <v>24</v>
      </c>
      <c r="B64" s="170" t="s">
        <v>169</v>
      </c>
      <c r="C64" s="178" t="s">
        <v>170</v>
      </c>
      <c r="D64" s="171" t="s">
        <v>111</v>
      </c>
      <c r="E64" s="172">
        <v>100</v>
      </c>
      <c r="F64" s="173"/>
      <c r="G64" s="174">
        <f>ROUND(E64*F64,2)</f>
        <v>0</v>
      </c>
      <c r="H64" s="173">
        <v>14.96</v>
      </c>
      <c r="I64" s="174">
        <f>ROUND(E64*H64,2)</f>
        <v>1496</v>
      </c>
      <c r="J64" s="173">
        <v>55.040000000000006</v>
      </c>
      <c r="K64" s="174">
        <f>ROUND(E64*J64,2)</f>
        <v>5504</v>
      </c>
      <c r="L64" s="174">
        <v>15</v>
      </c>
      <c r="M64" s="174">
        <f>G64*(1+L64/100)</f>
        <v>0</v>
      </c>
      <c r="N64" s="174">
        <v>9.0000000000000006E-5</v>
      </c>
      <c r="O64" s="174">
        <f>ROUND(E64*N64,2)</f>
        <v>0.01</v>
      </c>
      <c r="P64" s="174">
        <v>0</v>
      </c>
      <c r="Q64" s="174">
        <f>ROUND(E64*P64,2)</f>
        <v>0</v>
      </c>
      <c r="R64" s="174" t="s">
        <v>171</v>
      </c>
      <c r="S64" s="174" t="s">
        <v>113</v>
      </c>
      <c r="T64" s="175" t="s">
        <v>113</v>
      </c>
      <c r="U64" s="161">
        <v>0.11600000000000001</v>
      </c>
      <c r="V64" s="161">
        <f>ROUND(E64*U64,2)</f>
        <v>11.6</v>
      </c>
      <c r="W64" s="161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114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242" t="s">
        <v>172</v>
      </c>
      <c r="D65" s="243"/>
      <c r="E65" s="243"/>
      <c r="F65" s="243"/>
      <c r="G65" s="243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116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244"/>
      <c r="D66" s="245"/>
      <c r="E66" s="245"/>
      <c r="F66" s="245"/>
      <c r="G66" s="245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117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63" t="s">
        <v>107</v>
      </c>
      <c r="B67" s="164" t="s">
        <v>78</v>
      </c>
      <c r="C67" s="177" t="s">
        <v>79</v>
      </c>
      <c r="D67" s="165"/>
      <c r="E67" s="166"/>
      <c r="F67" s="167"/>
      <c r="G67" s="167">
        <f>SUMIF(AG68:AG69,"&lt;&gt;NOR",G68:G69)</f>
        <v>0</v>
      </c>
      <c r="H67" s="167"/>
      <c r="I67" s="167">
        <f>SUM(I68:I69)</f>
        <v>3500</v>
      </c>
      <c r="J67" s="167"/>
      <c r="K67" s="167">
        <f>SUM(K68:K69)</f>
        <v>3500</v>
      </c>
      <c r="L67" s="167"/>
      <c r="M67" s="167">
        <f>SUM(M68:M69)</f>
        <v>0</v>
      </c>
      <c r="N67" s="167"/>
      <c r="O67" s="167">
        <f>SUM(O68:O69)</f>
        <v>0</v>
      </c>
      <c r="P67" s="167"/>
      <c r="Q67" s="167">
        <f>SUM(Q68:Q69)</f>
        <v>0</v>
      </c>
      <c r="R67" s="167"/>
      <c r="S67" s="167"/>
      <c r="T67" s="168"/>
      <c r="U67" s="162"/>
      <c r="V67" s="162">
        <f>SUM(V68:V69)</f>
        <v>0</v>
      </c>
      <c r="W67" s="162"/>
      <c r="AG67" t="s">
        <v>108</v>
      </c>
    </row>
    <row r="68" spans="1:60" outlineLevel="1" x14ac:dyDescent="0.2">
      <c r="A68" s="169">
        <v>25</v>
      </c>
      <c r="B68" s="170" t="s">
        <v>173</v>
      </c>
      <c r="C68" s="178" t="s">
        <v>174</v>
      </c>
      <c r="D68" s="171" t="s">
        <v>175</v>
      </c>
      <c r="E68" s="172">
        <v>35</v>
      </c>
      <c r="F68" s="173"/>
      <c r="G68" s="174">
        <f>ROUND(E68*F68,2)</f>
        <v>0</v>
      </c>
      <c r="H68" s="173">
        <v>100</v>
      </c>
      <c r="I68" s="174">
        <f>ROUND(E68*H68,2)</f>
        <v>3500</v>
      </c>
      <c r="J68" s="173">
        <v>100</v>
      </c>
      <c r="K68" s="174">
        <f>ROUND(E68*J68,2)</f>
        <v>3500</v>
      </c>
      <c r="L68" s="174">
        <v>15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/>
      <c r="S68" s="174" t="s">
        <v>128</v>
      </c>
      <c r="T68" s="175" t="s">
        <v>129</v>
      </c>
      <c r="U68" s="161">
        <v>0</v>
      </c>
      <c r="V68" s="161">
        <f>ROUND(E68*U68,2)</f>
        <v>0</v>
      </c>
      <c r="W68" s="161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114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33"/>
      <c r="D69" s="234"/>
      <c r="E69" s="234"/>
      <c r="F69" s="234"/>
      <c r="G69" s="234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117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63" t="s">
        <v>107</v>
      </c>
      <c r="B70" s="164" t="s">
        <v>80</v>
      </c>
      <c r="C70" s="177" t="s">
        <v>27</v>
      </c>
      <c r="D70" s="165"/>
      <c r="E70" s="166"/>
      <c r="F70" s="167"/>
      <c r="G70" s="167">
        <f>SUMIF(AG71:AG74,"&lt;&gt;NOR",G71:G74)</f>
        <v>0</v>
      </c>
      <c r="H70" s="167"/>
      <c r="I70" s="167">
        <f>SUM(I71:I74)</f>
        <v>0</v>
      </c>
      <c r="J70" s="167"/>
      <c r="K70" s="167">
        <f>SUM(K71:K74)</f>
        <v>54591.4</v>
      </c>
      <c r="L70" s="167"/>
      <c r="M70" s="167">
        <f>SUM(M71:M74)</f>
        <v>0</v>
      </c>
      <c r="N70" s="167"/>
      <c r="O70" s="167">
        <f>SUM(O71:O74)</f>
        <v>0</v>
      </c>
      <c r="P70" s="167"/>
      <c r="Q70" s="167">
        <f>SUM(Q71:Q74)</f>
        <v>0</v>
      </c>
      <c r="R70" s="167"/>
      <c r="S70" s="167"/>
      <c r="T70" s="168"/>
      <c r="U70" s="162"/>
      <c r="V70" s="162">
        <f>SUM(V71:V74)</f>
        <v>0</v>
      </c>
      <c r="W70" s="162"/>
      <c r="AG70" t="s">
        <v>108</v>
      </c>
    </row>
    <row r="71" spans="1:60" outlineLevel="1" x14ac:dyDescent="0.2">
      <c r="A71" s="169">
        <v>26</v>
      </c>
      <c r="B71" s="170" t="s">
        <v>176</v>
      </c>
      <c r="C71" s="178" t="s">
        <v>177</v>
      </c>
      <c r="D71" s="171" t="s">
        <v>178</v>
      </c>
      <c r="E71" s="172">
        <v>1</v>
      </c>
      <c r="F71" s="173"/>
      <c r="G71" s="174">
        <f>ROUND(E71*F71,2)</f>
        <v>0</v>
      </c>
      <c r="H71" s="173">
        <v>0</v>
      </c>
      <c r="I71" s="174">
        <f>ROUND(E71*H71,2)</f>
        <v>0</v>
      </c>
      <c r="J71" s="173">
        <v>27295.7</v>
      </c>
      <c r="K71" s="174">
        <f>ROUND(E71*J71,2)</f>
        <v>27295.7</v>
      </c>
      <c r="L71" s="174">
        <v>15</v>
      </c>
      <c r="M71" s="174">
        <f>G71*(1+L71/100)</f>
        <v>0</v>
      </c>
      <c r="N71" s="174">
        <v>0</v>
      </c>
      <c r="O71" s="174">
        <f>ROUND(E71*N71,2)</f>
        <v>0</v>
      </c>
      <c r="P71" s="174">
        <v>0</v>
      </c>
      <c r="Q71" s="174">
        <f>ROUND(E71*P71,2)</f>
        <v>0</v>
      </c>
      <c r="R71" s="174"/>
      <c r="S71" s="174" t="s">
        <v>113</v>
      </c>
      <c r="T71" s="175" t="s">
        <v>129</v>
      </c>
      <c r="U71" s="161">
        <v>0</v>
      </c>
      <c r="V71" s="161">
        <f>ROUND(E71*U71,2)</f>
        <v>0</v>
      </c>
      <c r="W71" s="161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179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233"/>
      <c r="D72" s="234"/>
      <c r="E72" s="234"/>
      <c r="F72" s="234"/>
      <c r="G72" s="234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117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69">
        <v>27</v>
      </c>
      <c r="B73" s="170" t="s">
        <v>180</v>
      </c>
      <c r="C73" s="178" t="s">
        <v>181</v>
      </c>
      <c r="D73" s="171" t="s">
        <v>178</v>
      </c>
      <c r="E73" s="172">
        <v>1</v>
      </c>
      <c r="F73" s="173"/>
      <c r="G73" s="174">
        <f>ROUND(E73*F73,2)</f>
        <v>0</v>
      </c>
      <c r="H73" s="173">
        <v>0</v>
      </c>
      <c r="I73" s="174">
        <f>ROUND(E73*H73,2)</f>
        <v>0</v>
      </c>
      <c r="J73" s="173">
        <v>27295.7</v>
      </c>
      <c r="K73" s="174">
        <f>ROUND(E73*J73,2)</f>
        <v>27295.7</v>
      </c>
      <c r="L73" s="174">
        <v>15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/>
      <c r="S73" s="174" t="s">
        <v>113</v>
      </c>
      <c r="T73" s="175" t="s">
        <v>129</v>
      </c>
      <c r="U73" s="161">
        <v>0</v>
      </c>
      <c r="V73" s="161">
        <f>ROUND(E73*U73,2)</f>
        <v>0</v>
      </c>
      <c r="W73" s="161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179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233"/>
      <c r="D74" s="234"/>
      <c r="E74" s="234"/>
      <c r="F74" s="234"/>
      <c r="G74" s="234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117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x14ac:dyDescent="0.2">
      <c r="A75" s="5"/>
      <c r="B75" s="6"/>
      <c r="C75" s="179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v>15</v>
      </c>
      <c r="AF75">
        <v>21</v>
      </c>
    </row>
    <row r="76" spans="1:60" x14ac:dyDescent="0.2">
      <c r="A76" s="155"/>
      <c r="B76" s="156" t="s">
        <v>29</v>
      </c>
      <c r="C76" s="180"/>
      <c r="D76" s="157"/>
      <c r="E76" s="158"/>
      <c r="F76" s="158"/>
      <c r="G76" s="176">
        <f>G8+G12+G15+G21+G38+G46+G63+G67+G70</f>
        <v>0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E76">
        <f>SUMIF(L7:L74,AE75,G7:G74)</f>
        <v>0</v>
      </c>
      <c r="AF76">
        <f>SUMIF(L7:L74,AF75,G7:G74)</f>
        <v>0</v>
      </c>
      <c r="AG76" t="s">
        <v>182</v>
      </c>
    </row>
    <row r="77" spans="1:60" x14ac:dyDescent="0.2">
      <c r="C77" s="181"/>
      <c r="D77" s="143"/>
      <c r="AG77" t="s">
        <v>183</v>
      </c>
    </row>
    <row r="78" spans="1:60" x14ac:dyDescent="0.2">
      <c r="D78" s="143"/>
    </row>
    <row r="79" spans="1:60" x14ac:dyDescent="0.2">
      <c r="D79" s="143"/>
    </row>
    <row r="80" spans="1:60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</sheetData>
  <mergeCells count="35">
    <mergeCell ref="C74:G74"/>
    <mergeCell ref="C60:G60"/>
    <mergeCell ref="C62:G62"/>
    <mergeCell ref="C65:G65"/>
    <mergeCell ref="C66:G66"/>
    <mergeCell ref="C69:G69"/>
    <mergeCell ref="C40:G40"/>
    <mergeCell ref="C43:G43"/>
    <mergeCell ref="C45:G45"/>
    <mergeCell ref="C48:G48"/>
    <mergeCell ref="C72:G72"/>
    <mergeCell ref="C50:G50"/>
    <mergeCell ref="C52:G52"/>
    <mergeCell ref="C54:G54"/>
    <mergeCell ref="C56:G56"/>
    <mergeCell ref="C58:G58"/>
    <mergeCell ref="C23:G23"/>
    <mergeCell ref="C24:G24"/>
    <mergeCell ref="C26:G26"/>
    <mergeCell ref="C35:G35"/>
    <mergeCell ref="C37:G37"/>
    <mergeCell ref="C27:G27"/>
    <mergeCell ref="C29:G29"/>
    <mergeCell ref="C30:G30"/>
    <mergeCell ref="C32:G32"/>
    <mergeCell ref="C33:G33"/>
    <mergeCell ref="C14:G14"/>
    <mergeCell ref="C17:G17"/>
    <mergeCell ref="C19:G19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Gabča</cp:lastModifiedBy>
  <cp:lastPrinted>2014-02-28T09:52:57Z</cp:lastPrinted>
  <dcterms:created xsi:type="dcterms:W3CDTF">2009-04-08T07:15:50Z</dcterms:created>
  <dcterms:modified xsi:type="dcterms:W3CDTF">2019-03-31T19:40:01Z</dcterms:modified>
</cp:coreProperties>
</file>