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3_Rozpočty\ZŠ VANČUROVA OPLOCENÍ\"/>
    </mc:Choice>
  </mc:AlternateContent>
  <xr:revisionPtr revIDLastSave="0" documentId="8_{D88CF0ED-99C6-4A40-8EC7-BF41FE615942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1 Pol'!$A$1:$X$25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1" i="1" l="1"/>
  <c r="I50" i="1"/>
  <c r="G42" i="1"/>
  <c r="F42" i="1"/>
  <c r="G41" i="1"/>
  <c r="F41" i="1"/>
  <c r="G39" i="1"/>
  <c r="F39" i="1"/>
  <c r="G24" i="12"/>
  <c r="BA13" i="12"/>
  <c r="G8" i="12"/>
  <c r="K8" i="12"/>
  <c r="O8" i="12"/>
  <c r="V8" i="12"/>
  <c r="G9" i="12"/>
  <c r="I9" i="12"/>
  <c r="I8" i="12" s="1"/>
  <c r="K9" i="12"/>
  <c r="M9" i="12"/>
  <c r="M8" i="12" s="1"/>
  <c r="O9" i="12"/>
  <c r="Q9" i="12"/>
  <c r="Q8" i="12" s="1"/>
  <c r="V9" i="12"/>
  <c r="G11" i="12"/>
  <c r="G12" i="12"/>
  <c r="I12" i="12"/>
  <c r="I11" i="12" s="1"/>
  <c r="K12" i="12"/>
  <c r="M12" i="12"/>
  <c r="O12" i="12"/>
  <c r="Q12" i="12"/>
  <c r="Q11" i="12" s="1"/>
  <c r="V12" i="12"/>
  <c r="G15" i="12"/>
  <c r="M15" i="12" s="1"/>
  <c r="I15" i="12"/>
  <c r="K15" i="12"/>
  <c r="K11" i="12" s="1"/>
  <c r="O15" i="12"/>
  <c r="Q15" i="12"/>
  <c r="V15" i="12"/>
  <c r="V11" i="12" s="1"/>
  <c r="G16" i="12"/>
  <c r="I16" i="12"/>
  <c r="K16" i="12"/>
  <c r="M16" i="12"/>
  <c r="O16" i="12"/>
  <c r="Q16" i="12"/>
  <c r="V16" i="12"/>
  <c r="G17" i="12"/>
  <c r="M17" i="12" s="1"/>
  <c r="I17" i="12"/>
  <c r="K17" i="12"/>
  <c r="O17" i="12"/>
  <c r="O11" i="12" s="1"/>
  <c r="Q17" i="12"/>
  <c r="V17" i="12"/>
  <c r="G18" i="12"/>
  <c r="I18" i="12"/>
  <c r="K18" i="12"/>
  <c r="M18" i="12"/>
  <c r="O18" i="12"/>
  <c r="Q18" i="12"/>
  <c r="V18" i="12"/>
  <c r="G19" i="12"/>
  <c r="M19" i="12" s="1"/>
  <c r="I19" i="12"/>
  <c r="K19" i="12"/>
  <c r="O19" i="12"/>
  <c r="Q19" i="12"/>
  <c r="V19" i="12"/>
  <c r="G20" i="12"/>
  <c r="I20" i="12"/>
  <c r="K20" i="12"/>
  <c r="M20" i="12"/>
  <c r="O20" i="12"/>
  <c r="Q20" i="12"/>
  <c r="V20" i="12"/>
  <c r="G21" i="12"/>
  <c r="M21" i="12" s="1"/>
  <c r="I21" i="12"/>
  <c r="K21" i="12"/>
  <c r="O21" i="12"/>
  <c r="Q21" i="12"/>
  <c r="V21" i="12"/>
  <c r="AE24" i="12"/>
  <c r="AF24" i="12"/>
  <c r="I20" i="1"/>
  <c r="I19" i="1"/>
  <c r="I18" i="1"/>
  <c r="I17" i="1"/>
  <c r="I16" i="1"/>
  <c r="I52" i="1"/>
  <c r="J51" i="1" s="1"/>
  <c r="F43" i="1"/>
  <c r="G23" i="1" s="1"/>
  <c r="G43" i="1"/>
  <c r="G25" i="1" s="1"/>
  <c r="H43" i="1"/>
  <c r="I43" i="1"/>
  <c r="J42" i="1" s="1"/>
  <c r="I42" i="1"/>
  <c r="I41" i="1"/>
  <c r="I40" i="1"/>
  <c r="I39" i="1"/>
  <c r="J50" i="1" l="1"/>
  <c r="J52" i="1"/>
  <c r="A27" i="1"/>
  <c r="M11" i="12"/>
  <c r="J41" i="1"/>
  <c r="J39" i="1"/>
  <c r="J43" i="1" s="1"/>
  <c r="J40" i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G28" i="1" l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DATA</author>
  </authors>
  <commentList>
    <comment ref="S6" authorId="0" shapeId="0" xr:uid="{482ED99F-4DC0-435C-8F05-5DBEE1CDE80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4F95A62-F3CB-43D1-9F2A-0F8225D8785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<sst xmlns="http://schemas.openxmlformats.org/spreadsheetml/2006/main" count="214" uniqueCount="137">
  <si>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</si>
  <si>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</si>
  <si>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</si>
  <si>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</si>
  <si>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</si>
  <si>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</si>
  <si>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</si>
  <si>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</si>
  <si>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</si>
  <si>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</si>
  <si>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</si>
  <si>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</si>
  <si>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</si>
  <si>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</si>
  <si>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</si>
  <si>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</si>
  <si>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</si>
  <si>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</si>
  <si>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</si>
  <si>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</si>
  <si>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</si>
  <si>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</si>
  <si>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</si>
  <si>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</si>
  <si>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</si>
  <si>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</si>
  <si>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</si>
  <si>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</si>
  <si>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</si>
  <si>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</si>
  <si>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</si>
  <si>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</si>
  <si>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</si>
  <si>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</si>
  <si>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</si>
  <si>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</si>
  <si>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</si>
  <si>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</si>
  <si>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</si>
  <si>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</si>
  <si>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</si>
  <si>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</si>
  <si>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</si>
  <si>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</si>
  <si>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ZŠ Vančurova</t>
  </si>
  <si>
    <t>SO01</t>
  </si>
  <si>
    <t>Výměna pletiva</t>
  </si>
  <si>
    <t>Objekt:</t>
  </si>
  <si>
    <t>Rozpočet:</t>
  </si>
  <si>
    <t>2019045</t>
  </si>
  <si>
    <t>Rekonstrukce oplocení hřiště</t>
  </si>
  <si>
    <t>Stavba</t>
  </si>
  <si>
    <t>Stavební objekt</t>
  </si>
  <si>
    <t>Celkem za stavbu</t>
  </si>
  <si>
    <t>CZK</t>
  </si>
  <si>
    <t>Rekapitulace dílů</t>
  </si>
  <si>
    <t>Typ dílu</t>
  </si>
  <si>
    <t>94</t>
  </si>
  <si>
    <t>Lešení a stavební výtahy</t>
  </si>
  <si>
    <t>767</t>
  </si>
  <si>
    <t>Konstrukce zámečnické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</si>
  <si>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</si>
  <si>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</si>
  <si>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</si>
  <si>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</si>
  <si>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</si>
  <si>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</si>
  <si>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</si>
  <si>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</si>
  <si>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</si>
  <si>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</si>
  <si>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</si>
  <si>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</si>
  <si>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</si>
  <si>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</si>
  <si>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</si>
  <si>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</si>
  <si>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</si>
  <si>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</si>
  <si>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</si>
  <si>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</si>
  <si>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</si>
  <si>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</si>
  <si>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</si>
  <si>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</si>
  <si>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</si>
  <si>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</si>
  <si>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</si>
  <si>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</si>
  <si>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</si>
  <si>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</si>
  <si>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941955004R00</t>
  </si>
  <si>
    <t>Lešení lehké pracovní pomocné pomocné, o výšce lešeňové podlahy přes 2,5 do 3,5 m</t>
  </si>
  <si>
    <t>m2</t>
  </si>
  <si>
    <t>800-3</t>
  </si>
  <si>
    <t>RTS 19/ II</t>
  </si>
  <si>
    <t>Indiv</t>
  </si>
  <si>
    <t>Práce</t>
  </si>
  <si>
    <t>POL1_</t>
  </si>
  <si>
    <t>128*2,5</t>
  </si>
  <si>
    <t>VV</t>
  </si>
  <si>
    <t>956941111R00</t>
  </si>
  <si>
    <t>Závěsné dráty pro napínání pletiva na stropy uchycené na stropy železobetonové před betonáží</t>
  </si>
  <si>
    <t>801-1</t>
  </si>
  <si>
    <t>z betonářské oceli o průměru 6 mm pro napínání pletiva pod omítku v podhledu stropů, s dodáním, nastříháním a ohnutím uchycené před betonáží</t>
  </si>
  <si>
    <t>SPI</t>
  </si>
  <si>
    <t>128*4</t>
  </si>
  <si>
    <t>767911140R00</t>
  </si>
  <si>
    <t>Montáž oplocení z pletiva strojového, o výšce přes 2,0 do 4,0 m</t>
  </si>
  <si>
    <t>m</t>
  </si>
  <si>
    <t>800-767</t>
  </si>
  <si>
    <t>767911822R00</t>
  </si>
  <si>
    <t>Demontáž oplocení demontáž pletiva, výšky do 2,0 m</t>
  </si>
  <si>
    <t>767995102R00</t>
  </si>
  <si>
    <t>Výroba a montáž atypických kovovových doplňků staveb hmotnosti přes 5 do 10 kg</t>
  </si>
  <si>
    <t>kg</t>
  </si>
  <si>
    <t>R1</t>
  </si>
  <si>
    <t>Rovnání a doplnění spojovacího materiálu stávající konstrukce</t>
  </si>
  <si>
    <t>kpl</t>
  </si>
  <si>
    <t>Vlastní</t>
  </si>
  <si>
    <t>HZS</t>
  </si>
  <si>
    <t>POL10_</t>
  </si>
  <si>
    <t>31327103R</t>
  </si>
  <si>
    <t>pletivo drátěné 4-hranné se zapl.napínacím drátem; h = 2,00 m; velikost ok 50 mm; d drátu 2,24 mm; povrch. úprava pozinkovaný drát</t>
  </si>
  <si>
    <t>SPCM</t>
  </si>
  <si>
    <t>Specifikace</t>
  </si>
  <si>
    <t>POL3_</t>
  </si>
  <si>
    <t>5534622136R</t>
  </si>
  <si>
    <t>vzpěra plotová; ocel; tl. stěny 1,50 mm; d 38 mm; l = 3 000 mm; povrch pozink, vypalovaný polyester; příslušenství hákový šroub, matice s plastovou podložkou, krytka šroubu</t>
  </si>
  <si>
    <t>kus</t>
  </si>
  <si>
    <t>998767201R00</t>
  </si>
  <si>
    <t>Přesun hmot pro kovové stavební doplňk. konstrukce v objektech výšky do 6 m</t>
  </si>
  <si>
    <t>Přesun hmot</t>
  </si>
  <si>
    <t>POL7_</t>
  </si>
  <si>
    <t>50 m vodorovně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</si>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</sst>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164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7ovtBkfLFqg1SVSn3zX4y2gCIC7E2WaM+pq7AhGEn2MzxgPBDofvC2SJLWTjYhWTV2vARACozTCxbhUp9owHDA==" saltValue="7l2F9HPLIlYtINgUyKLyXg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5"/>
  <sheetViews>
    <sheetView showGridLines="0" tabSelected="1" topLeftCell="B14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5">
      <c r="A4" s="111">
        <v>922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5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SUMIF(F50:F51,A16,I50:I51)+SUMIF(F50:F51,"PSU",I50:I51)</f>
        <v>0</v>
      </c>
      <c r="J16" s="85"/>
    </row>
    <row r="17" spans="1:10" ht="23.25" customHeight="1" x14ac:dyDescent="0.25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SUMIF(F50:F51,A17,I50:I51)</f>
        <v>0</v>
      </c>
      <c r="J17" s="85"/>
    </row>
    <row r="18" spans="1:10" ht="23.25" customHeight="1" x14ac:dyDescent="0.25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SUMIF(F50:F51,A18,I50:I51)</f>
        <v>0</v>
      </c>
      <c r="J18" s="85"/>
    </row>
    <row r="19" spans="1:10" ht="23.25" customHeight="1" x14ac:dyDescent="0.25">
      <c r="A19" s="199" t="s">
        <v>61</v>
      </c>
      <c r="B19" s="38" t="s">
        <v>27</v>
      </c>
      <c r="C19" s="62"/>
      <c r="D19" s="63"/>
      <c r="E19" s="83"/>
      <c r="F19" s="84"/>
      <c r="G19" s="83"/>
      <c r="H19" s="84"/>
      <c r="I19" s="83">
        <f>SUMIF(F50:F51,A19,I50:I51)</f>
        <v>0</v>
      </c>
      <c r="J19" s="85"/>
    </row>
    <row r="20" spans="1:10" ht="23.25" customHeight="1" x14ac:dyDescent="0.25">
      <c r="A20" s="199" t="s">
        <v>62</v>
      </c>
      <c r="B20" s="38" t="s">
        <v>28</v>
      </c>
      <c r="C20" s="62"/>
      <c r="D20" s="63"/>
      <c r="E20" s="83"/>
      <c r="F20" s="84"/>
      <c r="G20" s="83"/>
      <c r="H20" s="84"/>
      <c r="I20" s="83">
        <f>SUMIF(F50:F51,A20,I50:I51)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69" t="s">
        <v>23</v>
      </c>
      <c r="C28" s="170"/>
      <c r="D28" s="170"/>
      <c r="E28" s="171"/>
      <c r="F28" s="172"/>
      <c r="G28" s="173">
        <f>A27</f>
        <v>0</v>
      </c>
      <c r="H28" s="173"/>
      <c r="I28" s="173"/>
      <c r="J28" s="174" t="str">
        <f t="shared" si="0"/>
        <v>CZK</v>
      </c>
    </row>
    <row r="29" spans="1:10" ht="27.75" hidden="1" customHeight="1" thickBot="1" x14ac:dyDescent="0.3">
      <c r="A29" s="2"/>
      <c r="B29" s="169" t="s">
        <v>35</v>
      </c>
      <c r="C29" s="175"/>
      <c r="D29" s="175"/>
      <c r="E29" s="175"/>
      <c r="F29" s="176"/>
      <c r="G29" s="177">
        <f>ZakladDPHSni+DPHSni+ZakladDPHZakl+DPHZakl+Zaokrouhleni</f>
        <v>0</v>
      </c>
      <c r="H29" s="177"/>
      <c r="I29" s="177"/>
      <c r="J29" s="178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8" t="s">
        <v>16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5">
      <c r="A38" s="137" t="s">
        <v>37</v>
      </c>
      <c r="B38" s="142" t="s">
        <v>17</v>
      </c>
      <c r="C38" s="143" t="s">
        <v>5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18</v>
      </c>
      <c r="I38" s="146" t="s">
        <v>1</v>
      </c>
      <c r="J38" s="147" t="s">
        <v>0</v>
      </c>
    </row>
    <row r="39" spans="1:10" ht="25.5" hidden="1" customHeight="1" x14ac:dyDescent="0.25">
      <c r="A39" s="137">
        <v>1</v>
      </c>
      <c r="B39" s="148" t="s">
        <v>51</v>
      </c>
      <c r="C39" s="149"/>
      <c r="D39" s="149"/>
      <c r="E39" s="149"/>
      <c r="F39" s="150">
        <f>'SO01 1 Pol'!AE24</f>
        <v>0</v>
      </c>
      <c r="G39" s="151">
        <f>'SO01 1 Pol'!AF24</f>
        <v>0</v>
      </c>
      <c r="H39" s="152"/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 x14ac:dyDescent="0.25">
      <c r="A40" s="137">
        <v>2</v>
      </c>
      <c r="B40" s="155"/>
      <c r="C40" s="156" t="s">
        <v>52</v>
      </c>
      <c r="D40" s="156"/>
      <c r="E40" s="156"/>
      <c r="F40" s="157"/>
      <c r="G40" s="158"/>
      <c r="H40" s="158"/>
      <c r="I40" s="159">
        <f>F40+G40+H40</f>
        <v>0</v>
      </c>
      <c r="J40" s="160" t="str">
        <f>IF(CenaCelkemVypocet=0,"",I40/CenaCelkemVypocet*100)</f>
        <v/>
      </c>
    </row>
    <row r="41" spans="1:10" ht="25.5" hidden="1" customHeight="1" x14ac:dyDescent="0.25">
      <c r="A41" s="137">
        <v>2</v>
      </c>
      <c r="B41" s="155" t="s">
        <v>45</v>
      </c>
      <c r="C41" s="156" t="s">
        <v>46</v>
      </c>
      <c r="D41" s="156"/>
      <c r="E41" s="156"/>
      <c r="F41" s="157">
        <f>'SO01 1 Pol'!AE24</f>
        <v>0</v>
      </c>
      <c r="G41" s="158">
        <f>'SO01 1 Pol'!AF24</f>
        <v>0</v>
      </c>
      <c r="H41" s="158"/>
      <c r="I41" s="159">
        <f>F41+G41+H41</f>
        <v>0</v>
      </c>
      <c r="J41" s="160" t="str">
        <f>IF(CenaCelkemVypocet=0,"",I41/CenaCelkemVypocet*100)</f>
        <v/>
      </c>
    </row>
    <row r="42" spans="1:10" ht="25.5" hidden="1" customHeight="1" x14ac:dyDescent="0.25">
      <c r="A42" s="137">
        <v>3</v>
      </c>
      <c r="B42" s="161" t="s">
        <v>43</v>
      </c>
      <c r="C42" s="149" t="s">
        <v>44</v>
      </c>
      <c r="D42" s="149"/>
      <c r="E42" s="149"/>
      <c r="F42" s="162">
        <f>'SO01 1 Pol'!AE24</f>
        <v>0</v>
      </c>
      <c r="G42" s="152">
        <f>'SO01 1 Pol'!AF24</f>
        <v>0</v>
      </c>
      <c r="H42" s="152"/>
      <c r="I42" s="153">
        <f>F42+G42+H42</f>
        <v>0</v>
      </c>
      <c r="J42" s="154" t="str">
        <f>IF(CenaCelkemVypocet=0,"",I42/CenaCelkemVypocet*100)</f>
        <v/>
      </c>
    </row>
    <row r="43" spans="1:10" ht="25.5" hidden="1" customHeight="1" x14ac:dyDescent="0.25">
      <c r="A43" s="137"/>
      <c r="B43" s="163" t="s">
        <v>53</v>
      </c>
      <c r="C43" s="164"/>
      <c r="D43" s="164"/>
      <c r="E43" s="164"/>
      <c r="F43" s="165">
        <f>SUMIF(A39:A42,"=1",F39:F42)</f>
        <v>0</v>
      </c>
      <c r="G43" s="166">
        <f>SUMIF(A39:A42,"=1",G39:G42)</f>
        <v>0</v>
      </c>
      <c r="H43" s="166">
        <f>SUMIF(A39:A42,"=1",H39:H42)</f>
        <v>0</v>
      </c>
      <c r="I43" s="167">
        <f>SUMIF(A39:A42,"=1",I39:I42)</f>
        <v>0</v>
      </c>
      <c r="J43" s="168">
        <f>SUMIF(A39:A42,"=1",J39:J42)</f>
        <v>0</v>
      </c>
    </row>
    <row r="47" spans="1:10" ht="15.6" x14ac:dyDescent="0.3">
      <c r="B47" s="179" t="s">
        <v>55</v>
      </c>
    </row>
    <row r="49" spans="1:10" ht="25.5" customHeight="1" x14ac:dyDescent="0.25">
      <c r="A49" s="181"/>
      <c r="B49" s="184" t="s">
        <v>17</v>
      </c>
      <c r="C49" s="184" t="s">
        <v>5</v>
      </c>
      <c r="D49" s="185"/>
      <c r="E49" s="185"/>
      <c r="F49" s="186" t="s">
        <v>56</v>
      </c>
      <c r="G49" s="186"/>
      <c r="H49" s="186"/>
      <c r="I49" s="186" t="s">
        <v>29</v>
      </c>
      <c r="J49" s="186" t="s">
        <v>0</v>
      </c>
    </row>
    <row r="50" spans="1:10" ht="36.75" customHeight="1" x14ac:dyDescent="0.25">
      <c r="A50" s="182"/>
      <c r="B50" s="187" t="s">
        <v>57</v>
      </c>
      <c r="C50" s="188" t="s">
        <v>58</v>
      </c>
      <c r="D50" s="189"/>
      <c r="E50" s="189"/>
      <c r="F50" s="195" t="s">
        <v>24</v>
      </c>
      <c r="G50" s="196"/>
      <c r="H50" s="196"/>
      <c r="I50" s="196">
        <f>'SO01 1 Pol'!G8</f>
        <v>0</v>
      </c>
      <c r="J50" s="193" t="str">
        <f>IF(I52=0,"",I50/I52*100)</f>
        <v/>
      </c>
    </row>
    <row r="51" spans="1:10" ht="36.75" customHeight="1" x14ac:dyDescent="0.25">
      <c r="A51" s="182"/>
      <c r="B51" s="187" t="s">
        <v>59</v>
      </c>
      <c r="C51" s="188" t="s">
        <v>60</v>
      </c>
      <c r="D51" s="189"/>
      <c r="E51" s="189"/>
      <c r="F51" s="195" t="s">
        <v>25</v>
      </c>
      <c r="G51" s="196"/>
      <c r="H51" s="196"/>
      <c r="I51" s="196">
        <f>'SO01 1 Pol'!G11</f>
        <v>0</v>
      </c>
      <c r="J51" s="193" t="str">
        <f>IF(I52=0,"",I51/I52*100)</f>
        <v/>
      </c>
    </row>
    <row r="52" spans="1:10" ht="25.5" customHeight="1" x14ac:dyDescent="0.25">
      <c r="A52" s="183"/>
      <c r="B52" s="190" t="s">
        <v>1</v>
      </c>
      <c r="C52" s="191"/>
      <c r="D52" s="192"/>
      <c r="E52" s="192"/>
      <c r="F52" s="197"/>
      <c r="G52" s="198"/>
      <c r="H52" s="198"/>
      <c r="I52" s="198">
        <f>SUM(I50:I51)</f>
        <v>0</v>
      </c>
      <c r="J52" s="194">
        <f>SUM(J50:J51)</f>
        <v>0</v>
      </c>
    </row>
    <row r="53" spans="1:10" x14ac:dyDescent="0.25">
      <c r="F53" s="135"/>
      <c r="G53" s="135"/>
      <c r="H53" s="135"/>
      <c r="I53" s="135"/>
      <c r="J53" s="136"/>
    </row>
    <row r="54" spans="1:10" x14ac:dyDescent="0.25">
      <c r="F54" s="135"/>
      <c r="G54" s="135"/>
      <c r="H54" s="135"/>
      <c r="I54" s="135"/>
      <c r="J54" s="136"/>
    </row>
    <row r="55" spans="1:10" x14ac:dyDescent="0.25">
      <c r="F55" s="135"/>
      <c r="G55" s="135"/>
      <c r="H55" s="135"/>
      <c r="I55" s="135"/>
      <c r="J55" s="136"/>
    </row>
  </sheetData>
  <sheetProtection algorithmName="SHA-512" hashValue="cCNwYa32z6aS9V1wmB1TD0vwoA8EepmHXVEXItvmy2j4rxcu/evbfbjtPmTUSk4iMemuJQE4n7LaQP2R1i3MFA==" saltValue="VARRrZNpprhjEILLinRwg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C50:E50"/>
    <mergeCell ref="C51:E51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6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7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8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9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algorithmName="SHA-512" hashValue="+jNvk+PHtiM/RsoYx8YzN9FvVWWfJZuRk5WN5matwyIrPGOlxy4xoJUpxLtl3/uZtYIdqu/uK3RXRPILjE2K/A==" saltValue="fvaBzKBcyI0RaYLmz12knA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E557-A861-4A9B-84D3-79868462A9AB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80" customWidth="1"/>
    <col min="3" max="3" width="63.33203125" style="18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4" max="17" width="0" hidden="1" customWidth="1"/>
    <col min="18" max="18" width="6.88671875" customWidth="1"/>
    <col min="20" max="24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00" t="s">
        <v>63</v>
      </c>
      <c r="B1" s="200"/>
      <c r="C1" s="200"/>
      <c r="D1" s="200"/>
      <c r="E1" s="200"/>
      <c r="F1" s="200"/>
      <c r="G1" s="200"/>
      <c r="AG1" t="s">
        <v>64</v>
      </c>
    </row>
    <row r="2" spans="1:60" ht="25.05" customHeight="1" x14ac:dyDescent="0.25">
      <c r="A2" s="201" t="s">
        <v>7</v>
      </c>
      <c r="B2" s="49" t="s">
        <v>49</v>
      </c>
      <c r="C2" s="204" t="s">
        <v>50</v>
      </c>
      <c r="D2" s="202"/>
      <c r="E2" s="202"/>
      <c r="F2" s="202"/>
      <c r="G2" s="203"/>
      <c r="AG2" t="s">
        <v>65</v>
      </c>
    </row>
    <row r="3" spans="1:60" ht="25.05" customHeight="1" x14ac:dyDescent="0.25">
      <c r="A3" s="201" t="s">
        <v>8</v>
      </c>
      <c r="B3" s="49" t="s">
        <v>45</v>
      </c>
      <c r="C3" s="204" t="s">
        <v>46</v>
      </c>
      <c r="D3" s="202"/>
      <c r="E3" s="202"/>
      <c r="F3" s="202"/>
      <c r="G3" s="203"/>
      <c r="AC3" s="180" t="s">
        <v>65</v>
      </c>
      <c r="AG3" t="s">
        <v>66</v>
      </c>
    </row>
    <row r="4" spans="1:60" ht="25.05" customHeight="1" x14ac:dyDescent="0.25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67</v>
      </c>
    </row>
    <row r="5" spans="1:60" x14ac:dyDescent="0.25">
      <c r="D5" s="10"/>
    </row>
    <row r="6" spans="1:60" ht="39.6" x14ac:dyDescent="0.25">
      <c r="A6" s="211" t="s">
        <v>68</v>
      </c>
      <c r="B6" s="213" t="s">
        <v>69</v>
      </c>
      <c r="C6" s="213" t="s">
        <v>70</v>
      </c>
      <c r="D6" s="212" t="s">
        <v>71</v>
      </c>
      <c r="E6" s="211" t="s">
        <v>72</v>
      </c>
      <c r="F6" s="210" t="s">
        <v>73</v>
      </c>
      <c r="G6" s="211" t="s">
        <v>29</v>
      </c>
      <c r="H6" s="214" t="s">
        <v>30</v>
      </c>
      <c r="I6" s="214" t="s">
        <v>74</v>
      </c>
      <c r="J6" s="214" t="s">
        <v>31</v>
      </c>
      <c r="K6" s="214" t="s">
        <v>75</v>
      </c>
      <c r="L6" s="214" t="s">
        <v>76</v>
      </c>
      <c r="M6" s="214" t="s">
        <v>77</v>
      </c>
      <c r="N6" s="214" t="s">
        <v>78</v>
      </c>
      <c r="O6" s="214" t="s">
        <v>79</v>
      </c>
      <c r="P6" s="214" t="s">
        <v>80</v>
      </c>
      <c r="Q6" s="214" t="s">
        <v>81</v>
      </c>
      <c r="R6" s="214" t="s">
        <v>82</v>
      </c>
      <c r="S6" s="214" t="s">
        <v>83</v>
      </c>
      <c r="T6" s="214" t="s">
        <v>84</v>
      </c>
      <c r="U6" s="214" t="s">
        <v>85</v>
      </c>
      <c r="V6" s="214" t="s">
        <v>86</v>
      </c>
      <c r="W6" s="214" t="s">
        <v>87</v>
      </c>
      <c r="X6" s="214" t="s">
        <v>88</v>
      </c>
    </row>
    <row r="7" spans="1:60" hidden="1" x14ac:dyDescent="0.25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</row>
    <row r="8" spans="1:60" x14ac:dyDescent="0.25">
      <c r="A8" s="230" t="s">
        <v>89</v>
      </c>
      <c r="B8" s="231" t="s">
        <v>57</v>
      </c>
      <c r="C8" s="255" t="s">
        <v>58</v>
      </c>
      <c r="D8" s="232"/>
      <c r="E8" s="233"/>
      <c r="F8" s="234"/>
      <c r="G8" s="234">
        <f>SUMIF(AG9:AG10,"&lt;&gt;NOR",G9:G10)</f>
        <v>0</v>
      </c>
      <c r="H8" s="234"/>
      <c r="I8" s="234">
        <f>SUM(I9:I10)</f>
        <v>0</v>
      </c>
      <c r="J8" s="234"/>
      <c r="K8" s="234">
        <f>SUM(K9:K10)</f>
        <v>0</v>
      </c>
      <c r="L8" s="234"/>
      <c r="M8" s="234">
        <f>SUM(M9:M10)</f>
        <v>0</v>
      </c>
      <c r="N8" s="234"/>
      <c r="O8" s="234">
        <f>SUM(O9:O10)</f>
        <v>2.0299999999999998</v>
      </c>
      <c r="P8" s="234"/>
      <c r="Q8" s="234">
        <f>SUM(Q9:Q10)</f>
        <v>0</v>
      </c>
      <c r="R8" s="234"/>
      <c r="S8" s="234"/>
      <c r="T8" s="235"/>
      <c r="U8" s="229"/>
      <c r="V8" s="229">
        <f>SUM(V9:V10)</f>
        <v>83.2</v>
      </c>
      <c r="W8" s="229"/>
      <c r="X8" s="229"/>
      <c r="AG8" t="s">
        <v>90</v>
      </c>
    </row>
    <row r="9" spans="1:60" outlineLevel="1" x14ac:dyDescent="0.25">
      <c r="A9" s="236">
        <v>1</v>
      </c>
      <c r="B9" s="237" t="s">
        <v>91</v>
      </c>
      <c r="C9" s="256" t="s">
        <v>92</v>
      </c>
      <c r="D9" s="238" t="s">
        <v>93</v>
      </c>
      <c r="E9" s="239">
        <v>320</v>
      </c>
      <c r="F9" s="240"/>
      <c r="G9" s="241">
        <f>ROUND(E9*F9,2)</f>
        <v>0</v>
      </c>
      <c r="H9" s="240"/>
      <c r="I9" s="241">
        <f>ROUND(E9*H9,2)</f>
        <v>0</v>
      </c>
      <c r="J9" s="240"/>
      <c r="K9" s="241">
        <f>ROUND(E9*J9,2)</f>
        <v>0</v>
      </c>
      <c r="L9" s="241">
        <v>21</v>
      </c>
      <c r="M9" s="241">
        <f>G9*(1+L9/100)</f>
        <v>0</v>
      </c>
      <c r="N9" s="241">
        <v>6.3499999999999997E-3</v>
      </c>
      <c r="O9" s="241">
        <f>ROUND(E9*N9,2)</f>
        <v>2.0299999999999998</v>
      </c>
      <c r="P9" s="241">
        <v>0</v>
      </c>
      <c r="Q9" s="241">
        <f>ROUND(E9*P9,2)</f>
        <v>0</v>
      </c>
      <c r="R9" s="241" t="s">
        <v>94</v>
      </c>
      <c r="S9" s="241" t="s">
        <v>95</v>
      </c>
      <c r="T9" s="242" t="s">
        <v>96</v>
      </c>
      <c r="U9" s="225">
        <v>0.26</v>
      </c>
      <c r="V9" s="225">
        <f>ROUND(E9*U9,2)</f>
        <v>83.2</v>
      </c>
      <c r="W9" s="225"/>
      <c r="X9" s="225" t="s">
        <v>97</v>
      </c>
      <c r="Y9" s="215"/>
      <c r="Z9" s="215"/>
      <c r="AA9" s="215"/>
      <c r="AB9" s="215"/>
      <c r="AC9" s="215"/>
      <c r="AD9" s="215"/>
      <c r="AE9" s="215"/>
      <c r="AF9" s="215"/>
      <c r="AG9" s="215" t="s">
        <v>98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1" x14ac:dyDescent="0.25">
      <c r="A10" s="222"/>
      <c r="B10" s="223"/>
      <c r="C10" s="257" t="s">
        <v>99</v>
      </c>
      <c r="D10" s="227"/>
      <c r="E10" s="228">
        <v>320</v>
      </c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15"/>
      <c r="Z10" s="215"/>
      <c r="AA10" s="215"/>
      <c r="AB10" s="215"/>
      <c r="AC10" s="215"/>
      <c r="AD10" s="215"/>
      <c r="AE10" s="215"/>
      <c r="AF10" s="215"/>
      <c r="AG10" s="215" t="s">
        <v>100</v>
      </c>
      <c r="AH10" s="215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x14ac:dyDescent="0.25">
      <c r="A11" s="230" t="s">
        <v>89</v>
      </c>
      <c r="B11" s="231" t="s">
        <v>59</v>
      </c>
      <c r="C11" s="255" t="s">
        <v>60</v>
      </c>
      <c r="D11" s="232"/>
      <c r="E11" s="233"/>
      <c r="F11" s="234"/>
      <c r="G11" s="234">
        <f>SUMIF(AG12:AG22,"&lt;&gt;NOR",G12:G22)</f>
        <v>0</v>
      </c>
      <c r="H11" s="234"/>
      <c r="I11" s="234">
        <f>SUM(I12:I22)</f>
        <v>0</v>
      </c>
      <c r="J11" s="234"/>
      <c r="K11" s="234">
        <f>SUM(K12:K22)</f>
        <v>0</v>
      </c>
      <c r="L11" s="234"/>
      <c r="M11" s="234">
        <f>SUM(M12:M22)</f>
        <v>0</v>
      </c>
      <c r="N11" s="234"/>
      <c r="O11" s="234">
        <f>SUM(O12:O22)</f>
        <v>0.85999999999999988</v>
      </c>
      <c r="P11" s="234"/>
      <c r="Q11" s="234">
        <f>SUM(Q12:Q22)</f>
        <v>0.32</v>
      </c>
      <c r="R11" s="234"/>
      <c r="S11" s="234"/>
      <c r="T11" s="235"/>
      <c r="U11" s="229"/>
      <c r="V11" s="229">
        <f>SUM(V12:V22)</f>
        <v>164.26</v>
      </c>
      <c r="W11" s="229"/>
      <c r="X11" s="229"/>
      <c r="AG11" t="s">
        <v>90</v>
      </c>
    </row>
    <row r="12" spans="1:60" outlineLevel="1" x14ac:dyDescent="0.25">
      <c r="A12" s="236">
        <v>2</v>
      </c>
      <c r="B12" s="237" t="s">
        <v>101</v>
      </c>
      <c r="C12" s="256" t="s">
        <v>102</v>
      </c>
      <c r="D12" s="238" t="s">
        <v>93</v>
      </c>
      <c r="E12" s="239">
        <v>512</v>
      </c>
      <c r="F12" s="240"/>
      <c r="G12" s="241">
        <f>ROUND(E12*F12,2)</f>
        <v>0</v>
      </c>
      <c r="H12" s="240"/>
      <c r="I12" s="241">
        <f>ROUND(E12*H12,2)</f>
        <v>0</v>
      </c>
      <c r="J12" s="240"/>
      <c r="K12" s="241">
        <f>ROUND(E12*J12,2)</f>
        <v>0</v>
      </c>
      <c r="L12" s="241">
        <v>21</v>
      </c>
      <c r="M12" s="241">
        <f>G12*(1+L12/100)</f>
        <v>0</v>
      </c>
      <c r="N12" s="241">
        <v>5.9999999999999995E-4</v>
      </c>
      <c r="O12" s="241">
        <f>ROUND(E12*N12,2)</f>
        <v>0.31</v>
      </c>
      <c r="P12" s="241">
        <v>0</v>
      </c>
      <c r="Q12" s="241">
        <f>ROUND(E12*P12,2)</f>
        <v>0</v>
      </c>
      <c r="R12" s="241" t="s">
        <v>103</v>
      </c>
      <c r="S12" s="241" t="s">
        <v>95</v>
      </c>
      <c r="T12" s="242" t="s">
        <v>96</v>
      </c>
      <c r="U12" s="225">
        <v>7.3999999999999996E-2</v>
      </c>
      <c r="V12" s="225">
        <f>ROUND(E12*U12,2)</f>
        <v>37.89</v>
      </c>
      <c r="W12" s="225"/>
      <c r="X12" s="225" t="s">
        <v>97</v>
      </c>
      <c r="Y12" s="215"/>
      <c r="Z12" s="215"/>
      <c r="AA12" s="215"/>
      <c r="AB12" s="215"/>
      <c r="AC12" s="215"/>
      <c r="AD12" s="215"/>
      <c r="AE12" s="215"/>
      <c r="AF12" s="215"/>
      <c r="AG12" s="215" t="s">
        <v>98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 x14ac:dyDescent="0.25">
      <c r="A13" s="222"/>
      <c r="B13" s="223"/>
      <c r="C13" s="258" t="s">
        <v>104</v>
      </c>
      <c r="D13" s="244"/>
      <c r="E13" s="244"/>
      <c r="F13" s="244"/>
      <c r="G13" s="244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15"/>
      <c r="Z13" s="215"/>
      <c r="AA13" s="215"/>
      <c r="AB13" s="215"/>
      <c r="AC13" s="215"/>
      <c r="AD13" s="215"/>
      <c r="AE13" s="215"/>
      <c r="AF13" s="215"/>
      <c r="AG13" s="215" t="s">
        <v>105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43" t="str">
        <f>C13</f>
        <v>z betonářské oceli o průměru 6 mm pro napínání pletiva pod omítku v podhledu stropů, s dodáním, nastříháním a ohnutím uchycené před betonáží</v>
      </c>
      <c r="BB13" s="215"/>
      <c r="BC13" s="215"/>
      <c r="BD13" s="215"/>
      <c r="BE13" s="215"/>
      <c r="BF13" s="215"/>
      <c r="BG13" s="215"/>
      <c r="BH13" s="215"/>
    </row>
    <row r="14" spans="1:60" outlineLevel="1" x14ac:dyDescent="0.25">
      <c r="A14" s="222"/>
      <c r="B14" s="223"/>
      <c r="C14" s="257" t="s">
        <v>106</v>
      </c>
      <c r="D14" s="227"/>
      <c r="E14" s="228">
        <v>512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15"/>
      <c r="Z14" s="215"/>
      <c r="AA14" s="215"/>
      <c r="AB14" s="215"/>
      <c r="AC14" s="215"/>
      <c r="AD14" s="215"/>
      <c r="AE14" s="215"/>
      <c r="AF14" s="215"/>
      <c r="AG14" s="215" t="s">
        <v>100</v>
      </c>
      <c r="AH14" s="215">
        <v>0</v>
      </c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1" x14ac:dyDescent="0.25">
      <c r="A15" s="245">
        <v>3</v>
      </c>
      <c r="B15" s="246" t="s">
        <v>107</v>
      </c>
      <c r="C15" s="259" t="s">
        <v>108</v>
      </c>
      <c r="D15" s="247" t="s">
        <v>109</v>
      </c>
      <c r="E15" s="248">
        <v>128</v>
      </c>
      <c r="F15" s="249"/>
      <c r="G15" s="250">
        <f>ROUND(E15*F15,2)</f>
        <v>0</v>
      </c>
      <c r="H15" s="249"/>
      <c r="I15" s="250">
        <f>ROUND(E15*H15,2)</f>
        <v>0</v>
      </c>
      <c r="J15" s="249"/>
      <c r="K15" s="250">
        <f>ROUND(E15*J15,2)</f>
        <v>0</v>
      </c>
      <c r="L15" s="250">
        <v>21</v>
      </c>
      <c r="M15" s="250">
        <f>G15*(1+L15/100)</f>
        <v>0</v>
      </c>
      <c r="N15" s="250">
        <v>0</v>
      </c>
      <c r="O15" s="250">
        <f>ROUND(E15*N15,2)</f>
        <v>0</v>
      </c>
      <c r="P15" s="250">
        <v>0</v>
      </c>
      <c r="Q15" s="250">
        <f>ROUND(E15*P15,2)</f>
        <v>0</v>
      </c>
      <c r="R15" s="250" t="s">
        <v>110</v>
      </c>
      <c r="S15" s="250" t="s">
        <v>95</v>
      </c>
      <c r="T15" s="251" t="s">
        <v>96</v>
      </c>
      <c r="U15" s="225">
        <v>0.33</v>
      </c>
      <c r="V15" s="225">
        <f>ROUND(E15*U15,2)</f>
        <v>42.24</v>
      </c>
      <c r="W15" s="225"/>
      <c r="X15" s="225" t="s">
        <v>97</v>
      </c>
      <c r="Y15" s="215"/>
      <c r="Z15" s="215"/>
      <c r="AA15" s="215"/>
      <c r="AB15" s="215"/>
      <c r="AC15" s="215"/>
      <c r="AD15" s="215"/>
      <c r="AE15" s="215"/>
      <c r="AF15" s="215"/>
      <c r="AG15" s="215" t="s">
        <v>98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1" x14ac:dyDescent="0.25">
      <c r="A16" s="245">
        <v>4</v>
      </c>
      <c r="B16" s="246" t="s">
        <v>111</v>
      </c>
      <c r="C16" s="259" t="s">
        <v>112</v>
      </c>
      <c r="D16" s="247" t="s">
        <v>109</v>
      </c>
      <c r="E16" s="248">
        <v>128</v>
      </c>
      <c r="F16" s="249"/>
      <c r="G16" s="250">
        <f>ROUND(E16*F16,2)</f>
        <v>0</v>
      </c>
      <c r="H16" s="249"/>
      <c r="I16" s="250">
        <f>ROUND(E16*H16,2)</f>
        <v>0</v>
      </c>
      <c r="J16" s="249"/>
      <c r="K16" s="250">
        <f>ROUND(E16*J16,2)</f>
        <v>0</v>
      </c>
      <c r="L16" s="250">
        <v>21</v>
      </c>
      <c r="M16" s="250">
        <f>G16*(1+L16/100)</f>
        <v>0</v>
      </c>
      <c r="N16" s="250">
        <v>0</v>
      </c>
      <c r="O16" s="250">
        <f>ROUND(E16*N16,2)</f>
        <v>0</v>
      </c>
      <c r="P16" s="250">
        <v>2.48E-3</v>
      </c>
      <c r="Q16" s="250">
        <f>ROUND(E16*P16,2)</f>
        <v>0.32</v>
      </c>
      <c r="R16" s="250" t="s">
        <v>110</v>
      </c>
      <c r="S16" s="250" t="s">
        <v>95</v>
      </c>
      <c r="T16" s="251" t="s">
        <v>96</v>
      </c>
      <c r="U16" s="225">
        <v>0.20599999999999999</v>
      </c>
      <c r="V16" s="225">
        <f>ROUND(E16*U16,2)</f>
        <v>26.37</v>
      </c>
      <c r="W16" s="225"/>
      <c r="X16" s="225" t="s">
        <v>97</v>
      </c>
      <c r="Y16" s="215"/>
      <c r="Z16" s="215"/>
      <c r="AA16" s="215"/>
      <c r="AB16" s="215"/>
      <c r="AC16" s="215"/>
      <c r="AD16" s="215"/>
      <c r="AE16" s="215"/>
      <c r="AF16" s="215"/>
      <c r="AG16" s="215" t="s">
        <v>98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 x14ac:dyDescent="0.25">
      <c r="A17" s="245">
        <v>5</v>
      </c>
      <c r="B17" s="246" t="s">
        <v>113</v>
      </c>
      <c r="C17" s="259" t="s">
        <v>114</v>
      </c>
      <c r="D17" s="247" t="s">
        <v>115</v>
      </c>
      <c r="E17" s="248">
        <v>190</v>
      </c>
      <c r="F17" s="249"/>
      <c r="G17" s="250">
        <f>ROUND(E17*F17,2)</f>
        <v>0</v>
      </c>
      <c r="H17" s="249"/>
      <c r="I17" s="250">
        <f>ROUND(E17*H17,2)</f>
        <v>0</v>
      </c>
      <c r="J17" s="249"/>
      <c r="K17" s="250">
        <f>ROUND(E17*J17,2)</f>
        <v>0</v>
      </c>
      <c r="L17" s="250">
        <v>21</v>
      </c>
      <c r="M17" s="250">
        <f>G17*(1+L17/100)</f>
        <v>0</v>
      </c>
      <c r="N17" s="250">
        <v>6.0000000000000002E-5</v>
      </c>
      <c r="O17" s="250">
        <f>ROUND(E17*N17,2)</f>
        <v>0.01</v>
      </c>
      <c r="P17" s="250">
        <v>0</v>
      </c>
      <c r="Q17" s="250">
        <f>ROUND(E17*P17,2)</f>
        <v>0</v>
      </c>
      <c r="R17" s="250" t="s">
        <v>110</v>
      </c>
      <c r="S17" s="250" t="s">
        <v>95</v>
      </c>
      <c r="T17" s="251" t="s">
        <v>96</v>
      </c>
      <c r="U17" s="225">
        <v>0.30399999999999999</v>
      </c>
      <c r="V17" s="225">
        <f>ROUND(E17*U17,2)</f>
        <v>57.76</v>
      </c>
      <c r="W17" s="225"/>
      <c r="X17" s="225" t="s">
        <v>97</v>
      </c>
      <c r="Y17" s="215"/>
      <c r="Z17" s="215"/>
      <c r="AA17" s="215"/>
      <c r="AB17" s="215"/>
      <c r="AC17" s="215"/>
      <c r="AD17" s="215"/>
      <c r="AE17" s="215"/>
      <c r="AF17" s="215"/>
      <c r="AG17" s="215" t="s">
        <v>98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5">
      <c r="A18" s="245">
        <v>6</v>
      </c>
      <c r="B18" s="246" t="s">
        <v>116</v>
      </c>
      <c r="C18" s="259" t="s">
        <v>117</v>
      </c>
      <c r="D18" s="247" t="s">
        <v>118</v>
      </c>
      <c r="E18" s="248">
        <v>1</v>
      </c>
      <c r="F18" s="249"/>
      <c r="G18" s="250">
        <f>ROUND(E18*F18,2)</f>
        <v>0</v>
      </c>
      <c r="H18" s="249"/>
      <c r="I18" s="250">
        <f>ROUND(E18*H18,2)</f>
        <v>0</v>
      </c>
      <c r="J18" s="249"/>
      <c r="K18" s="250">
        <f>ROUND(E18*J18,2)</f>
        <v>0</v>
      </c>
      <c r="L18" s="250">
        <v>21</v>
      </c>
      <c r="M18" s="250">
        <f>G18*(1+L18/100)</f>
        <v>0</v>
      </c>
      <c r="N18" s="250">
        <v>0</v>
      </c>
      <c r="O18" s="250">
        <f>ROUND(E18*N18,2)</f>
        <v>0</v>
      </c>
      <c r="P18" s="250">
        <v>0</v>
      </c>
      <c r="Q18" s="250">
        <f>ROUND(E18*P18,2)</f>
        <v>0</v>
      </c>
      <c r="R18" s="250"/>
      <c r="S18" s="250" t="s">
        <v>119</v>
      </c>
      <c r="T18" s="251" t="s">
        <v>96</v>
      </c>
      <c r="U18" s="225">
        <v>0</v>
      </c>
      <c r="V18" s="225">
        <f>ROUND(E18*U18,2)</f>
        <v>0</v>
      </c>
      <c r="W18" s="225"/>
      <c r="X18" s="225" t="s">
        <v>120</v>
      </c>
      <c r="Y18" s="215"/>
      <c r="Z18" s="215"/>
      <c r="AA18" s="215"/>
      <c r="AB18" s="215"/>
      <c r="AC18" s="215"/>
      <c r="AD18" s="215"/>
      <c r="AE18" s="215"/>
      <c r="AF18" s="215"/>
      <c r="AG18" s="215" t="s">
        <v>121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ht="20.399999999999999" outlineLevel="1" x14ac:dyDescent="0.25">
      <c r="A19" s="245">
        <v>7</v>
      </c>
      <c r="B19" s="246" t="s">
        <v>122</v>
      </c>
      <c r="C19" s="259" t="s">
        <v>123</v>
      </c>
      <c r="D19" s="247" t="s">
        <v>109</v>
      </c>
      <c r="E19" s="248">
        <v>144</v>
      </c>
      <c r="F19" s="249"/>
      <c r="G19" s="250">
        <f>ROUND(E19*F19,2)</f>
        <v>0</v>
      </c>
      <c r="H19" s="249"/>
      <c r="I19" s="250">
        <f>ROUND(E19*H19,2)</f>
        <v>0</v>
      </c>
      <c r="J19" s="249"/>
      <c r="K19" s="250">
        <f>ROUND(E19*J19,2)</f>
        <v>0</v>
      </c>
      <c r="L19" s="250">
        <v>21</v>
      </c>
      <c r="M19" s="250">
        <f>G19*(1+L19/100)</f>
        <v>0</v>
      </c>
      <c r="N19" s="250">
        <v>2.48E-3</v>
      </c>
      <c r="O19" s="250">
        <f>ROUND(E19*N19,2)</f>
        <v>0.36</v>
      </c>
      <c r="P19" s="250">
        <v>0</v>
      </c>
      <c r="Q19" s="250">
        <f>ROUND(E19*P19,2)</f>
        <v>0</v>
      </c>
      <c r="R19" s="250" t="s">
        <v>124</v>
      </c>
      <c r="S19" s="250" t="s">
        <v>95</v>
      </c>
      <c r="T19" s="251" t="s">
        <v>96</v>
      </c>
      <c r="U19" s="225">
        <v>0</v>
      </c>
      <c r="V19" s="225">
        <f>ROUND(E19*U19,2)</f>
        <v>0</v>
      </c>
      <c r="W19" s="225"/>
      <c r="X19" s="225" t="s">
        <v>125</v>
      </c>
      <c r="Y19" s="215"/>
      <c r="Z19" s="215"/>
      <c r="AA19" s="215"/>
      <c r="AB19" s="215"/>
      <c r="AC19" s="215"/>
      <c r="AD19" s="215"/>
      <c r="AE19" s="215"/>
      <c r="AF19" s="215"/>
      <c r="AG19" s="215" t="s">
        <v>126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ht="20.399999999999999" outlineLevel="1" x14ac:dyDescent="0.25">
      <c r="A20" s="236">
        <v>8</v>
      </c>
      <c r="B20" s="237" t="s">
        <v>127</v>
      </c>
      <c r="C20" s="256" t="s">
        <v>128</v>
      </c>
      <c r="D20" s="238" t="s">
        <v>129</v>
      </c>
      <c r="E20" s="239">
        <v>44</v>
      </c>
      <c r="F20" s="240"/>
      <c r="G20" s="241">
        <f>ROUND(E20*F20,2)</f>
        <v>0</v>
      </c>
      <c r="H20" s="240"/>
      <c r="I20" s="241">
        <f>ROUND(E20*H20,2)</f>
        <v>0</v>
      </c>
      <c r="J20" s="240"/>
      <c r="K20" s="241">
        <f>ROUND(E20*J20,2)</f>
        <v>0</v>
      </c>
      <c r="L20" s="241">
        <v>21</v>
      </c>
      <c r="M20" s="241">
        <f>G20*(1+L20/100)</f>
        <v>0</v>
      </c>
      <c r="N20" s="241">
        <v>4.1999999999999997E-3</v>
      </c>
      <c r="O20" s="241">
        <f>ROUND(E20*N20,2)</f>
        <v>0.18</v>
      </c>
      <c r="P20" s="241">
        <v>0</v>
      </c>
      <c r="Q20" s="241">
        <f>ROUND(E20*P20,2)</f>
        <v>0</v>
      </c>
      <c r="R20" s="241" t="s">
        <v>124</v>
      </c>
      <c r="S20" s="241" t="s">
        <v>95</v>
      </c>
      <c r="T20" s="242" t="s">
        <v>96</v>
      </c>
      <c r="U20" s="225">
        <v>0</v>
      </c>
      <c r="V20" s="225">
        <f>ROUND(E20*U20,2)</f>
        <v>0</v>
      </c>
      <c r="W20" s="225"/>
      <c r="X20" s="225" t="s">
        <v>125</v>
      </c>
      <c r="Y20" s="215"/>
      <c r="Z20" s="215"/>
      <c r="AA20" s="215"/>
      <c r="AB20" s="215"/>
      <c r="AC20" s="215"/>
      <c r="AD20" s="215"/>
      <c r="AE20" s="215"/>
      <c r="AF20" s="215"/>
      <c r="AG20" s="215" t="s">
        <v>126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1" x14ac:dyDescent="0.25">
      <c r="A21" s="222">
        <v>9</v>
      </c>
      <c r="B21" s="223" t="s">
        <v>130</v>
      </c>
      <c r="C21" s="260" t="s">
        <v>131</v>
      </c>
      <c r="D21" s="224" t="s">
        <v>0</v>
      </c>
      <c r="E21" s="252"/>
      <c r="F21" s="226"/>
      <c r="G21" s="225">
        <f>ROUND(E21*F21,2)</f>
        <v>0</v>
      </c>
      <c r="H21" s="226"/>
      <c r="I21" s="225">
        <f>ROUND(E21*H21,2)</f>
        <v>0</v>
      </c>
      <c r="J21" s="226"/>
      <c r="K21" s="225">
        <f>ROUND(E21*J21,2)</f>
        <v>0</v>
      </c>
      <c r="L21" s="225">
        <v>21</v>
      </c>
      <c r="M21" s="225">
        <f>G21*(1+L21/100)</f>
        <v>0</v>
      </c>
      <c r="N21" s="225">
        <v>0</v>
      </c>
      <c r="O21" s="225">
        <f>ROUND(E21*N21,2)</f>
        <v>0</v>
      </c>
      <c r="P21" s="225">
        <v>0</v>
      </c>
      <c r="Q21" s="225">
        <f>ROUND(E21*P21,2)</f>
        <v>0</v>
      </c>
      <c r="R21" s="225" t="s">
        <v>110</v>
      </c>
      <c r="S21" s="225" t="s">
        <v>95</v>
      </c>
      <c r="T21" s="225" t="s">
        <v>96</v>
      </c>
      <c r="U21" s="225">
        <v>0</v>
      </c>
      <c r="V21" s="225">
        <f>ROUND(E21*U21,2)</f>
        <v>0</v>
      </c>
      <c r="W21" s="225"/>
      <c r="X21" s="225" t="s">
        <v>132</v>
      </c>
      <c r="Y21" s="215"/>
      <c r="Z21" s="215"/>
      <c r="AA21" s="215"/>
      <c r="AB21" s="215"/>
      <c r="AC21" s="215"/>
      <c r="AD21" s="215"/>
      <c r="AE21" s="215"/>
      <c r="AF21" s="215"/>
      <c r="AG21" s="215" t="s">
        <v>133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1" x14ac:dyDescent="0.25">
      <c r="A22" s="222"/>
      <c r="B22" s="223"/>
      <c r="C22" s="261" t="s">
        <v>134</v>
      </c>
      <c r="D22" s="253"/>
      <c r="E22" s="253"/>
      <c r="F22" s="253"/>
      <c r="G22" s="253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15"/>
      <c r="Z22" s="215"/>
      <c r="AA22" s="215"/>
      <c r="AB22" s="215"/>
      <c r="AC22" s="215"/>
      <c r="AD22" s="215"/>
      <c r="AE22" s="215"/>
      <c r="AF22" s="215"/>
      <c r="AG22" s="215" t="s">
        <v>105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x14ac:dyDescent="0.25">
      <c r="A23" s="3"/>
      <c r="B23" s="4"/>
      <c r="C23" s="262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AE23">
        <v>15</v>
      </c>
      <c r="AF23">
        <v>21</v>
      </c>
      <c r="AG23" t="s">
        <v>76</v>
      </c>
    </row>
    <row r="24" spans="1:60" x14ac:dyDescent="0.25">
      <c r="A24" s="218"/>
      <c r="B24" s="219" t="s">
        <v>29</v>
      </c>
      <c r="C24" s="263"/>
      <c r="D24" s="220"/>
      <c r="E24" s="221"/>
      <c r="F24" s="221"/>
      <c r="G24" s="254">
        <f>G8+G11</f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AE24">
        <f>SUMIF(L7:L22,AE23,G7:G22)</f>
        <v>0</v>
      </c>
      <c r="AF24">
        <f>SUMIF(L7:L22,AF23,G7:G22)</f>
        <v>0</v>
      </c>
      <c r="AG24" t="s">
        <v>135</v>
      </c>
    </row>
    <row r="25" spans="1:60" x14ac:dyDescent="0.25">
      <c r="C25" s="264"/>
      <c r="D25" s="10"/>
      <c r="AG25" t="s">
        <v>136</v>
      </c>
    </row>
    <row r="26" spans="1:60" x14ac:dyDescent="0.25">
      <c r="D26" s="10"/>
    </row>
    <row r="27" spans="1:60" x14ac:dyDescent="0.25">
      <c r="D27" s="10"/>
    </row>
    <row r="28" spans="1:60" x14ac:dyDescent="0.25">
      <c r="D28" s="10"/>
    </row>
    <row r="29" spans="1:60" x14ac:dyDescent="0.25">
      <c r="D29" s="10"/>
    </row>
    <row r="30" spans="1:60" x14ac:dyDescent="0.25">
      <c r="D30" s="10"/>
    </row>
    <row r="31" spans="1:60" x14ac:dyDescent="0.25">
      <c r="D31" s="10"/>
    </row>
    <row r="32" spans="1:60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j4T5KwpQ8HfF8ttQ/VCW+0Vg2biT9l426cBCIog2N3wswMi7DSPAdQr3vixVeAmnZ/14r9f9/FX5ymI9eZocGQ==" saltValue="QVcW4Ll7gfzLfZoHJDUeDA==" spinCount="100000" sheet="1"/>
  <mergeCells count="6">
    <mergeCell ref="A1:G1"/>
    <mergeCell ref="C2:G2"/>
    <mergeCell ref="C3:G3"/>
    <mergeCell ref="C4:G4"/>
    <mergeCell ref="C13:G13"/>
    <mergeCell ref="C22:G2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DATA</cp:lastModifiedBy>
  <cp:lastPrinted>2019-03-19T12:27:02Z</cp:lastPrinted>
  <dcterms:created xsi:type="dcterms:W3CDTF">2009-04-08T07:15:50Z</dcterms:created>
  <dcterms:modified xsi:type="dcterms:W3CDTF">2020-01-07T20:12:40Z</dcterms:modified>
</cp:coreProperties>
</file>