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investice 2017\Cyklostezka Starák (prodloužení městského parku)\Veřejné zakázky - realizace\Zhotovitel\Rozpočty a výkazy výměr\Za soutěžené 2SO\"/>
    </mc:Choice>
  </mc:AlternateContent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000 001 Pol" sheetId="12" r:id="rId4"/>
    <sheet name="001 001 Pol" sheetId="13" r:id="rId5"/>
    <sheet name="002 001 Pol" sheetId="14" r:id="rId6"/>
    <sheet name="005 001 Pol" sheetId="15" r:id="rId7"/>
  </sheets>
  <externalReferences>
    <externalReference r:id="rId8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Pol'!$1:$7</definedName>
    <definedName name="_xlnm.Print_Titles" localSheetId="4">'001 001 Pol'!$1:$7</definedName>
    <definedName name="_xlnm.Print_Titles" localSheetId="5">'002 001 Pol'!$1:$7</definedName>
    <definedName name="_xlnm.Print_Titles" localSheetId="6">'005 001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Pol'!$A$1:$X$37</definedName>
    <definedName name="_xlnm.Print_Area" localSheetId="4">'001 001 Pol'!$A$1:$X$132</definedName>
    <definedName name="_xlnm.Print_Area" localSheetId="5">'002 001 Pol'!$A$1:$X$64</definedName>
    <definedName name="_xlnm.Print_Area" localSheetId="6">'005 001 Pol'!$A$1:$X$13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39" i="1"/>
  <c r="F39" i="1"/>
  <c r="G12" i="15"/>
  <c r="G8" i="15"/>
  <c r="I8" i="15"/>
  <c r="O8" i="15"/>
  <c r="Q8" i="15"/>
  <c r="V8" i="15"/>
  <c r="G9" i="15"/>
  <c r="I9" i="15"/>
  <c r="K9" i="15"/>
  <c r="K8" i="15" s="1"/>
  <c r="M9" i="15"/>
  <c r="M8" i="15" s="1"/>
  <c r="O9" i="15"/>
  <c r="Q9" i="15"/>
  <c r="V9" i="15"/>
  <c r="AE12" i="15"/>
  <c r="AF12" i="15"/>
  <c r="G63" i="14"/>
  <c r="BA60" i="14"/>
  <c r="BA55" i="14"/>
  <c r="BA50" i="14"/>
  <c r="BA40" i="14"/>
  <c r="BA34" i="14"/>
  <c r="BA29" i="14"/>
  <c r="BA24" i="14"/>
  <c r="BA19" i="14"/>
  <c r="BA12" i="14"/>
  <c r="BA10" i="14"/>
  <c r="G8" i="14"/>
  <c r="K8" i="14"/>
  <c r="O8" i="14"/>
  <c r="V8" i="14"/>
  <c r="G9" i="14"/>
  <c r="I9" i="14"/>
  <c r="I8" i="14" s="1"/>
  <c r="K9" i="14"/>
  <c r="M9" i="14"/>
  <c r="M8" i="14" s="1"/>
  <c r="O9" i="14"/>
  <c r="Q9" i="14"/>
  <c r="Q8" i="14" s="1"/>
  <c r="V9" i="14"/>
  <c r="G15" i="14"/>
  <c r="G16" i="14"/>
  <c r="I16" i="14"/>
  <c r="I15" i="14" s="1"/>
  <c r="K16" i="14"/>
  <c r="M16" i="14"/>
  <c r="O16" i="14"/>
  <c r="Q16" i="14"/>
  <c r="Q15" i="14" s="1"/>
  <c r="V16" i="14"/>
  <c r="G21" i="14"/>
  <c r="M21" i="14" s="1"/>
  <c r="I21" i="14"/>
  <c r="K21" i="14"/>
  <c r="K15" i="14" s="1"/>
  <c r="O21" i="14"/>
  <c r="O15" i="14" s="1"/>
  <c r="Q21" i="14"/>
  <c r="V21" i="14"/>
  <c r="V15" i="14" s="1"/>
  <c r="G26" i="14"/>
  <c r="I26" i="14"/>
  <c r="K26" i="14"/>
  <c r="M26" i="14"/>
  <c r="O26" i="14"/>
  <c r="Q26" i="14"/>
  <c r="V26" i="14"/>
  <c r="G31" i="14"/>
  <c r="M31" i="14" s="1"/>
  <c r="I31" i="14"/>
  <c r="K31" i="14"/>
  <c r="O31" i="14"/>
  <c r="Q31" i="14"/>
  <c r="V31" i="14"/>
  <c r="G36" i="14"/>
  <c r="I36" i="14"/>
  <c r="K36" i="14"/>
  <c r="M36" i="14"/>
  <c r="O36" i="14"/>
  <c r="Q36" i="14"/>
  <c r="V36" i="14"/>
  <c r="G43" i="14"/>
  <c r="K43" i="14"/>
  <c r="O43" i="14"/>
  <c r="V43" i="14"/>
  <c r="G44" i="14"/>
  <c r="I44" i="14"/>
  <c r="I43" i="14" s="1"/>
  <c r="K44" i="14"/>
  <c r="M44" i="14"/>
  <c r="M43" i="14" s="1"/>
  <c r="O44" i="14"/>
  <c r="Q44" i="14"/>
  <c r="Q43" i="14" s="1"/>
  <c r="V44" i="14"/>
  <c r="G46" i="14"/>
  <c r="O46" i="14"/>
  <c r="G47" i="14"/>
  <c r="I47" i="14"/>
  <c r="I46" i="14" s="1"/>
  <c r="K47" i="14"/>
  <c r="M47" i="14"/>
  <c r="O47" i="14"/>
  <c r="Q47" i="14"/>
  <c r="Q46" i="14" s="1"/>
  <c r="V47" i="14"/>
  <c r="G52" i="14"/>
  <c r="M52" i="14" s="1"/>
  <c r="I52" i="14"/>
  <c r="K52" i="14"/>
  <c r="K46" i="14" s="1"/>
  <c r="O52" i="14"/>
  <c r="Q52" i="14"/>
  <c r="V52" i="14"/>
  <c r="V46" i="14" s="1"/>
  <c r="G57" i="14"/>
  <c r="I57" i="14"/>
  <c r="K57" i="14"/>
  <c r="M57" i="14"/>
  <c r="O57" i="14"/>
  <c r="Q57" i="14"/>
  <c r="V57" i="14"/>
  <c r="AE63" i="14"/>
  <c r="G131" i="13"/>
  <c r="BA30" i="13"/>
  <c r="BA26" i="13"/>
  <c r="BA19" i="13"/>
  <c r="BA15" i="13"/>
  <c r="BA14" i="13"/>
  <c r="BA11" i="13"/>
  <c r="BA10" i="13"/>
  <c r="G9" i="13"/>
  <c r="M9" i="13" s="1"/>
  <c r="I9" i="13"/>
  <c r="K9" i="13"/>
  <c r="K8" i="13" s="1"/>
  <c r="O9" i="13"/>
  <c r="O8" i="13" s="1"/>
  <c r="Q9" i="13"/>
  <c r="V9" i="13"/>
  <c r="V8" i="13" s="1"/>
  <c r="G13" i="13"/>
  <c r="I13" i="13"/>
  <c r="I8" i="13" s="1"/>
  <c r="K13" i="13"/>
  <c r="M13" i="13"/>
  <c r="O13" i="13"/>
  <c r="Q13" i="13"/>
  <c r="Q8" i="13" s="1"/>
  <c r="V13" i="13"/>
  <c r="G18" i="13"/>
  <c r="M18" i="13" s="1"/>
  <c r="I18" i="13"/>
  <c r="K18" i="13"/>
  <c r="O18" i="13"/>
  <c r="Q18" i="13"/>
  <c r="V18" i="13"/>
  <c r="G22" i="13"/>
  <c r="I22" i="13"/>
  <c r="K22" i="13"/>
  <c r="M22" i="13"/>
  <c r="O22" i="13"/>
  <c r="Q22" i="13"/>
  <c r="V22" i="13"/>
  <c r="G25" i="13"/>
  <c r="M25" i="13" s="1"/>
  <c r="I25" i="13"/>
  <c r="K25" i="13"/>
  <c r="O25" i="13"/>
  <c r="Q25" i="13"/>
  <c r="V25" i="13"/>
  <c r="G29" i="13"/>
  <c r="I29" i="13"/>
  <c r="K29" i="13"/>
  <c r="M29" i="13"/>
  <c r="O29" i="13"/>
  <c r="Q29" i="13"/>
  <c r="V29" i="13"/>
  <c r="G39" i="13"/>
  <c r="M39" i="13" s="1"/>
  <c r="I39" i="13"/>
  <c r="K39" i="13"/>
  <c r="O39" i="13"/>
  <c r="Q39" i="13"/>
  <c r="V39" i="13"/>
  <c r="G42" i="13"/>
  <c r="I42" i="13"/>
  <c r="K42" i="13"/>
  <c r="M42" i="13"/>
  <c r="O42" i="13"/>
  <c r="Q42" i="13"/>
  <c r="V42" i="13"/>
  <c r="G45" i="13"/>
  <c r="G46" i="13"/>
  <c r="I46" i="13"/>
  <c r="I45" i="13" s="1"/>
  <c r="K46" i="13"/>
  <c r="M46" i="13"/>
  <c r="O46" i="13"/>
  <c r="Q46" i="13"/>
  <c r="Q45" i="13" s="1"/>
  <c r="V46" i="13"/>
  <c r="G50" i="13"/>
  <c r="M50" i="13" s="1"/>
  <c r="I50" i="13"/>
  <c r="K50" i="13"/>
  <c r="K45" i="13" s="1"/>
  <c r="O50" i="13"/>
  <c r="O45" i="13" s="1"/>
  <c r="Q50" i="13"/>
  <c r="V50" i="13"/>
  <c r="V45" i="13" s="1"/>
  <c r="G54" i="13"/>
  <c r="I54" i="13"/>
  <c r="K54" i="13"/>
  <c r="M54" i="13"/>
  <c r="O54" i="13"/>
  <c r="Q54" i="13"/>
  <c r="V54" i="13"/>
  <c r="G58" i="13"/>
  <c r="M58" i="13" s="1"/>
  <c r="I58" i="13"/>
  <c r="K58" i="13"/>
  <c r="O58" i="13"/>
  <c r="Q58" i="13"/>
  <c r="V58" i="13"/>
  <c r="G61" i="13"/>
  <c r="I61" i="13"/>
  <c r="K61" i="13"/>
  <c r="M61" i="13"/>
  <c r="O61" i="13"/>
  <c r="Q61" i="13"/>
  <c r="V61" i="13"/>
  <c r="G64" i="13"/>
  <c r="M64" i="13" s="1"/>
  <c r="I64" i="13"/>
  <c r="K64" i="13"/>
  <c r="O64" i="13"/>
  <c r="Q64" i="13"/>
  <c r="V64" i="13"/>
  <c r="G68" i="13"/>
  <c r="I68" i="13"/>
  <c r="K68" i="13"/>
  <c r="M68" i="13"/>
  <c r="O68" i="13"/>
  <c r="Q68" i="13"/>
  <c r="V68" i="13"/>
  <c r="G72" i="13"/>
  <c r="M72" i="13" s="1"/>
  <c r="I72" i="13"/>
  <c r="K72" i="13"/>
  <c r="O72" i="13"/>
  <c r="Q72" i="13"/>
  <c r="V72" i="13"/>
  <c r="G75" i="13"/>
  <c r="I75" i="13"/>
  <c r="K75" i="13"/>
  <c r="M75" i="13"/>
  <c r="O75" i="13"/>
  <c r="Q75" i="13"/>
  <c r="V75" i="13"/>
  <c r="G79" i="13"/>
  <c r="M79" i="13" s="1"/>
  <c r="I79" i="13"/>
  <c r="K79" i="13"/>
  <c r="O79" i="13"/>
  <c r="Q79" i="13"/>
  <c r="V79" i="13"/>
  <c r="G81" i="13"/>
  <c r="I81" i="13"/>
  <c r="K81" i="13"/>
  <c r="M81" i="13"/>
  <c r="O81" i="13"/>
  <c r="Q81" i="13"/>
  <c r="V81" i="13"/>
  <c r="G85" i="13"/>
  <c r="G86" i="13"/>
  <c r="I86" i="13"/>
  <c r="I85" i="13" s="1"/>
  <c r="K86" i="13"/>
  <c r="M86" i="13"/>
  <c r="O86" i="13"/>
  <c r="Q86" i="13"/>
  <c r="Q85" i="13" s="1"/>
  <c r="V86" i="13"/>
  <c r="G90" i="13"/>
  <c r="M90" i="13" s="1"/>
  <c r="I90" i="13"/>
  <c r="K90" i="13"/>
  <c r="K85" i="13" s="1"/>
  <c r="O90" i="13"/>
  <c r="Q90" i="13"/>
  <c r="V90" i="13"/>
  <c r="V85" i="13" s="1"/>
  <c r="G93" i="13"/>
  <c r="I93" i="13"/>
  <c r="K93" i="13"/>
  <c r="M93" i="13"/>
  <c r="O93" i="13"/>
  <c r="Q93" i="13"/>
  <c r="V93" i="13"/>
  <c r="G97" i="13"/>
  <c r="M97" i="13" s="1"/>
  <c r="I97" i="13"/>
  <c r="K97" i="13"/>
  <c r="O97" i="13"/>
  <c r="O85" i="13" s="1"/>
  <c r="Q97" i="13"/>
  <c r="V97" i="13"/>
  <c r="G100" i="13"/>
  <c r="I100" i="13"/>
  <c r="K100" i="13"/>
  <c r="M100" i="13"/>
  <c r="O100" i="13"/>
  <c r="Q100" i="13"/>
  <c r="V100" i="13"/>
  <c r="G103" i="13"/>
  <c r="K103" i="13"/>
  <c r="O103" i="13"/>
  <c r="V103" i="13"/>
  <c r="G104" i="13"/>
  <c r="I104" i="13"/>
  <c r="I103" i="13" s="1"/>
  <c r="K104" i="13"/>
  <c r="M104" i="13"/>
  <c r="M103" i="13" s="1"/>
  <c r="O104" i="13"/>
  <c r="Q104" i="13"/>
  <c r="Q103" i="13" s="1"/>
  <c r="V104" i="13"/>
  <c r="G106" i="13"/>
  <c r="G107" i="13"/>
  <c r="I107" i="13"/>
  <c r="I106" i="13" s="1"/>
  <c r="K107" i="13"/>
  <c r="M107" i="13"/>
  <c r="O107" i="13"/>
  <c r="Q107" i="13"/>
  <c r="Q106" i="13" s="1"/>
  <c r="V107" i="13"/>
  <c r="G112" i="13"/>
  <c r="M112" i="13" s="1"/>
  <c r="I112" i="13"/>
  <c r="K112" i="13"/>
  <c r="K106" i="13" s="1"/>
  <c r="O112" i="13"/>
  <c r="Q112" i="13"/>
  <c r="V112" i="13"/>
  <c r="V106" i="13" s="1"/>
  <c r="G116" i="13"/>
  <c r="I116" i="13"/>
  <c r="K116" i="13"/>
  <c r="M116" i="13"/>
  <c r="O116" i="13"/>
  <c r="Q116" i="13"/>
  <c r="V116" i="13"/>
  <c r="G122" i="13"/>
  <c r="M122" i="13" s="1"/>
  <c r="I122" i="13"/>
  <c r="K122" i="13"/>
  <c r="O122" i="13"/>
  <c r="O106" i="13" s="1"/>
  <c r="Q122" i="13"/>
  <c r="V122" i="13"/>
  <c r="G125" i="13"/>
  <c r="I125" i="13"/>
  <c r="K125" i="13"/>
  <c r="M125" i="13"/>
  <c r="O125" i="13"/>
  <c r="Q125" i="13"/>
  <c r="V125" i="13"/>
  <c r="AE131" i="13"/>
  <c r="G36" i="12"/>
  <c r="BA21" i="12"/>
  <c r="BA20" i="12"/>
  <c r="BA18" i="12"/>
  <c r="BA15" i="12"/>
  <c r="BA13" i="12"/>
  <c r="G8" i="12"/>
  <c r="G9" i="12"/>
  <c r="I9" i="12"/>
  <c r="I8" i="12" s="1"/>
  <c r="K9" i="12"/>
  <c r="M9" i="12"/>
  <c r="O9" i="12"/>
  <c r="Q9" i="12"/>
  <c r="Q8" i="12" s="1"/>
  <c r="V9" i="12"/>
  <c r="G11" i="12"/>
  <c r="M11" i="12" s="1"/>
  <c r="I11" i="12"/>
  <c r="K11" i="12"/>
  <c r="K8" i="12" s="1"/>
  <c r="O11" i="12"/>
  <c r="O8" i="12" s="1"/>
  <c r="Q11" i="12"/>
  <c r="V11" i="12"/>
  <c r="V8" i="12" s="1"/>
  <c r="G19" i="12"/>
  <c r="I19" i="12"/>
  <c r="K19" i="12"/>
  <c r="M19" i="12"/>
  <c r="O19" i="12"/>
  <c r="Q19" i="12"/>
  <c r="V19" i="12"/>
  <c r="G25" i="12"/>
  <c r="M25" i="12" s="1"/>
  <c r="I25" i="12"/>
  <c r="K25" i="12"/>
  <c r="O25" i="12"/>
  <c r="Q25" i="12"/>
  <c r="V25" i="12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AE36" i="12"/>
  <c r="I20" i="1"/>
  <c r="I19" i="1"/>
  <c r="I18" i="1"/>
  <c r="I17" i="1"/>
  <c r="I16" i="1"/>
  <c r="I62" i="1"/>
  <c r="J56" i="1" s="1"/>
  <c r="F49" i="1"/>
  <c r="G49" i="1"/>
  <c r="G25" i="1" s="1"/>
  <c r="A25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9" i="1" s="1"/>
  <c r="J57" i="1" l="1"/>
  <c r="J58" i="1"/>
  <c r="J60" i="1"/>
  <c r="J59" i="1"/>
  <c r="J61" i="1"/>
  <c r="A26" i="1"/>
  <c r="G26" i="1"/>
  <c r="G28" i="1"/>
  <c r="G23" i="1"/>
  <c r="H49" i="1"/>
  <c r="M46" i="14"/>
  <c r="M15" i="14"/>
  <c r="AF63" i="14"/>
  <c r="M85" i="13"/>
  <c r="M45" i="13"/>
  <c r="M8" i="13"/>
  <c r="M106" i="13"/>
  <c r="G8" i="13"/>
  <c r="AF131" i="13"/>
  <c r="M8" i="12"/>
  <c r="AF36" i="12"/>
  <c r="J48" i="1"/>
  <c r="J44" i="1"/>
  <c r="J40" i="1"/>
  <c r="J47" i="1"/>
  <c r="J39" i="1"/>
  <c r="J49" i="1" s="1"/>
  <c r="J45" i="1"/>
  <c r="J41" i="1"/>
  <c r="J46" i="1"/>
  <c r="J42" i="1"/>
  <c r="J43" i="1"/>
  <c r="I21" i="1"/>
  <c r="J28" i="1"/>
  <c r="J26" i="1"/>
  <c r="G38" i="1"/>
  <c r="F38" i="1"/>
  <c r="J23" i="1"/>
  <c r="J24" i="1"/>
  <c r="J25" i="1"/>
  <c r="J27" i="1"/>
  <c r="E24" i="1"/>
  <c r="E26" i="1"/>
  <c r="J62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Juříček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Juříček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Juříček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Juříček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<sst xmlns="http://schemas.openxmlformats.org/spreadsheetml/2006/main" count="986" uniqueCount="338">
  <si>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</si>
  <si>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</si>
  <si>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</si>
  <si>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</si>
  <si>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</si>
  <si>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</si>
  <si>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</si>
  <si>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</si>
  <si>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</si>
  <si>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</si>
  <si>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</si>
  <si>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</si>
  <si>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</si>
  <si>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</si>
  <si>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</si>
  <si>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</si>
  <si>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</si>
  <si>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</si>
  <si>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</si>
  <si>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</si>
  <si>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</si>
  <si>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</si>
  <si>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</si>
  <si>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</si>
  <si>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</si>
  <si>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</si>
  <si>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</si>
  <si>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</si>
  <si>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</si>
  <si>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</si>
  <si>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</si>
  <si>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</si>
  <si>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</si>
  <si>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</si>
  <si>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</si>
  <si>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</si>
  <si>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</si>
  <si>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</si>
  <si>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</si>
  <si>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</si>
  <si>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</si>
  <si>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</si>
  <si>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</si>
  <si>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1723_2</t>
  </si>
  <si>
    <t xml:space="preserve">Nezbytné dopravní propojení mezi obcemi Bruntál a Staré Město u Bruntálu </t>
  </si>
  <si>
    <t>Město Bruntál</t>
  </si>
  <si>
    <t>Nádražní 20</t>
  </si>
  <si>
    <t>Bruntál</t>
  </si>
  <si>
    <t>79201</t>
  </si>
  <si>
    <t>00295892</t>
  </si>
  <si>
    <t>Stavba</t>
  </si>
  <si>
    <t>Stavební objekt</t>
  </si>
  <si>
    <t>000</t>
  </si>
  <si>
    <t>Přípravné a přidružené práce</t>
  </si>
  <si>
    <t>001</t>
  </si>
  <si>
    <t>RTS</t>
  </si>
  <si>
    <t>SO101 - hlavní trasa</t>
  </si>
  <si>
    <t>002</t>
  </si>
  <si>
    <t>SO101 - hlavní trasa, sanace, provádění po odsouhlasení investorem</t>
  </si>
  <si>
    <t>005</t>
  </si>
  <si>
    <t>SO401 - veřejné osvětlení, Hlavní trasa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</si>
  <si>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</si>
  <si>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</si>
  <si>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</si>
  <si>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</si>
  <si>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</si>
  <si>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</si>
  <si>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</si>
  <si>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5</t>
  </si>
  <si>
    <t>Komunikace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</si>
  <si>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</si>
  <si>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</si>
  <si>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</si>
  <si>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</si>
  <si>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</si>
  <si>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</si>
  <si>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</si>
  <si>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</si>
  <si>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</si>
  <si>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</si>
  <si>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</si>
  <si>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</si>
  <si>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</si>
  <si>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</si>
  <si>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</si>
  <si>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</si>
  <si>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</si>
  <si>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</si>
  <si>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</si>
  <si>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</si>
  <si>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</si>
  <si>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</si>
  <si>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</si>
  <si>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</si>
  <si>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</si>
  <si>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</si>
  <si>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</si>
  <si>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</si>
  <si>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</si>
  <si>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</si>
  <si>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</si>
  <si>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</si>
  <si>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</si>
  <si>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</si>
  <si>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</si>
  <si>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</si>
  <si>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</si>
  <si>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R0005</t>
  </si>
  <si>
    <t>Vytýčení inženýrských sítí</t>
  </si>
  <si>
    <t>soubor</t>
  </si>
  <si>
    <t>Vlastní</t>
  </si>
  <si>
    <t>Indiv</t>
  </si>
  <si>
    <t>Práce</t>
  </si>
  <si>
    <t>POL1_</t>
  </si>
  <si>
    <t>- vytýčení IS vč. provedení průzkumných sond</t>
  </si>
  <si>
    <t>POP</t>
  </si>
  <si>
    <t>R0006</t>
  </si>
  <si>
    <t>Práce během výstavby a přidružené práce</t>
  </si>
  <si>
    <t>- průběžné čištění znečištěných komunikací stavbou</t>
  </si>
  <si>
    <t>- zajištění výkopů (zábradlí) a přístupů k objektům (lávky,  budou využity dle postupu výstavby vždy v dotčeném prostoru)</t>
  </si>
  <si>
    <t>- zajištění obslužného provozu - zásobování, svoz kom. odpadu, hasiči, záchranná služba</t>
  </si>
  <si>
    <t>- zkoušky hutnění, únosnosti zemní pláně dle příloh PD a dle požadavku investora, v rámci akce rozpočtu bude naceněna statická zatěžovací zkouška - položka R00 08- a rázová zatěžovací zkouška - položka R00 09-, v rámci stavby bude rozhodnuto o počtu a umístění určitého typu zkoušek</t>
  </si>
  <si>
    <t>- ochránění stávajících inženýrských sítí v prostoru stavby během výstavby</t>
  </si>
  <si>
    <t>- zajištění zpětného předání dotčených ploch jednotlivým majitelům a správcům</t>
  </si>
  <si>
    <t>- fotodokumentace stavby (průběžné provedení dle postupu výstavby, vždy při provedení nových konstrukcí - pro průkaznost jejich provedení a po dokončení stavby)</t>
  </si>
  <si>
    <t>R0007</t>
  </si>
  <si>
    <t>Geodetické a projektové práce</t>
  </si>
  <si>
    <t>- geodetické práce související s výstavbou, vytýčení stavby (rozsah dle výkresu vytýčení - nabídka bude provedena všechny body dle výkresu vytýčení)</t>
  </si>
  <si>
    <t>- geodetické zaměření skutečného stavu jednotlivých objektů oprávněnou osobou (tiskopis v graf. formě 3x, v digitální formě 1x)</t>
  </si>
  <si>
    <t>- geometrický plán pro zápis do KN</t>
  </si>
  <si>
    <t>- doklady ke kolaudaci, revizní zprávy jsou-li vyžadovány</t>
  </si>
  <si>
    <t>- projektová dokumentace skutečného provedení stavby se zákresem případných změn</t>
  </si>
  <si>
    <t>R0008</t>
  </si>
  <si>
    <t>Statická zatěžovací zkouška</t>
  </si>
  <si>
    <t xml:space="preserve">ks    </t>
  </si>
  <si>
    <t xml:space="preserve"> - statická zatěžovací zkouška dle ČSN 736190 a ČSN 72 1006</t>
  </si>
  <si>
    <t>- skutečný počet zkoušek dle potřeby stavby, v rámci nabídky cena za 1ks</t>
  </si>
  <si>
    <t>R0009</t>
  </si>
  <si>
    <t>Rázová zatěžovací zkouška</t>
  </si>
  <si>
    <t xml:space="preserve"> -rázová zatěžovací zkouška dle ČSN 736192 a ČSN 72 1006</t>
  </si>
  <si>
    <t>005121 R</t>
  </si>
  <si>
    <t>Zařízení staveniště</t>
  </si>
  <si>
    <t>Soubor</t>
  </si>
  <si>
    <t>RTS 19/ II</t>
  </si>
  <si>
    <t>VRN</t>
  </si>
  <si>
    <t>POL99_8</t>
  </si>
  <si>
    <t>- zajištění PDZ, zvláštního užívání komunikace, omezení dopravy vč. příslušných povolení</t>
  </si>
  <si>
    <t>- náklady na zařízení staveniště vč. napojení na potřebná media</t>
  </si>
  <si>
    <t>- náklady související s případným zásahem do silničních pozemků</t>
  </si>
  <si>
    <t>SUM</t>
  </si>
  <si>
    <t>END</t>
  </si>
  <si>
    <t>121100002RAB</t>
  </si>
  <si>
    <t>Sejmutí ornice uložení na deponii, zpětný přesun_x000D_
 rozprostření v tloušťce 300 mm</t>
  </si>
  <si>
    <t>m3</t>
  </si>
  <si>
    <t>AP-HSV</t>
  </si>
  <si>
    <t>Agregovaná položka</t>
  </si>
  <si>
    <t>POL2_</t>
  </si>
  <si>
    <t>popř. lesní půdy s naložením, vodorovným přemístěním a složením na hromady nebo se zpětným přemístěním a rozprostřením.</t>
  </si>
  <si>
    <t>SPI</t>
  </si>
  <si>
    <t>- sejmutí ornice v tl. 0,30 m a její uložení na deponii v místě stavby, zpětný přesun a rozprostření v rámci dokončovacích prací stavby</t>
  </si>
  <si>
    <t>zpětné uložení ornice - ohumusování dotčných ploch (odečtena plocha ze situace) : 2293,70*0,30</t>
  </si>
  <si>
    <t>VV</t>
  </si>
  <si>
    <t>121100001RAB</t>
  </si>
  <si>
    <t>Sejmutí ornice naložení a uložení_x000D_
 odvoz do 5 000 m</t>
  </si>
  <si>
    <t>- přebytek sejmuté ornice v rámci stavby, bude odvezena na místo dle pokynů investora, předpoklad do volného prostoru na ul. Pod lipami (cca 3,50 km)</t>
  </si>
  <si>
    <t>sejmutá ornice celkem (plocha odečtena ze situace) : 6286*0,30</t>
  </si>
  <si>
    <t>- odečet ornice pro zpětné použití na stavbě (plocha odečtena ze situace) : 2293,70*0,30*(-1)</t>
  </si>
  <si>
    <t>113151118R00</t>
  </si>
  <si>
    <t>Odstranění podkladu, krytu frézováním povrch živičný, plochy do 500 m2 na jednom objektu nebo při provádění pruhu šířky do  750 mm, tloušťky 90 mm</t>
  </si>
  <si>
    <t>m2</t>
  </si>
  <si>
    <t>822-1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</si>
  <si>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</si>
  <si>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- frézování povrchu stávající cyklostezky v místě napojení nové</t>
  </si>
  <si>
    <t>3,0*12,0</t>
  </si>
  <si>
    <t>113107520R00</t>
  </si>
  <si>
    <t>Odstranění podkladů nebo krytů z kameniva hrubého drceného, v ploše jednotlivě do 50 m2, tloušťka vrstvy 200 mm</t>
  </si>
  <si>
    <t>- odstranění podkladu stávající cyklostezky v místě napojení nové, tl. 0,20 m</t>
  </si>
  <si>
    <t>113201111R00</t>
  </si>
  <si>
    <t>m</t>
  </si>
  <si>
    <t>s vybouráním lože, s přemístěním hmot na skládku na vzdálenost do 3 m nebo naložením na dopravní prostředek</t>
  </si>
  <si>
    <t>- odstranění stávajících obrub v místě napojení nové cyklostezky</t>
  </si>
  <si>
    <t>12,0*2</t>
  </si>
  <si>
    <t>122202203R00</t>
  </si>
  <si>
    <t>Odkopávky a prokopávky pro silnice v hornině 3 přes 1 000 do 10 000 m3</t>
  </si>
  <si>
    <t>800-1</t>
  </si>
  <si>
    <t>s přemístěním výkopku v příčných profilech na vzdálenost do 15 m nebo s naložením na dopravní prostředek.</t>
  </si>
  <si>
    <t>- odkopávky pro cyklostezku v hornině tř. 3</t>
  </si>
  <si>
    <t>- včetně naložení na dopravní prostředek</t>
  </si>
  <si>
    <t>- provedeno dle charakteristických příčných řezů</t>
  </si>
  <si>
    <t>provedení odkopu pro cyklostezku a výměnu aktivní zóny, část 1 : 27,5*1,15+25*2,03+25*1,83+25*1,27+25*2,8+25*1,71+25*1,76+25*1,8+25*1,79+25*1,66+25*1,92+25*1,26+25*1,8+25*2,1+25*1,89+25*0,75+25*1,15+25*1,57+25*2,29+25*1,74+25*1,59+25*1,77</t>
  </si>
  <si>
    <t>provedení odkopu pro cyklostezku a výměnu aktivní zóny, část 2 : 25*2,29+25*1,9+25*1,7+25*2,13+25*2,05+25*1,89+25*1,92+25*2,04+25*2,48+25*2,02+25*1,41+25*1,75+25*1,51+29*1,91+1,8*(73+68)</t>
  </si>
  <si>
    <t>pro ochránění plynovodu : 4,0*(0,15+0,50)*2,0</t>
  </si>
  <si>
    <t>- odečtení kubatury odkopu pro sanace - úroveň ZP - 200 mm : 3554,0*1,20*0,20*(-1)</t>
  </si>
  <si>
    <t>- odečtení kubatury odkopu pro sanace - úroven ZP - 400 mm : 3554,0*1,20*0,20*(-1)</t>
  </si>
  <si>
    <t>17310OA0</t>
  </si>
  <si>
    <t>ZEMNÍ KRAJNICE A DOSYPÁVKY SE ZHUTNĚNÍM</t>
  </si>
  <si>
    <t xml:space="preserve">m3    </t>
  </si>
  <si>
    <t>- hutněný zásyp zeminou za obrubou</t>
  </si>
  <si>
    <t>1974*0,085</t>
  </si>
  <si>
    <t>184401114R00</t>
  </si>
  <si>
    <t>Příprava dřevin k přesazení průměr balu přes 1200 do 1400 mm, v rovině nebo na svahu do 1:5</t>
  </si>
  <si>
    <t>kus</t>
  </si>
  <si>
    <t>823-1</t>
  </si>
  <si>
    <t>bez výměny půdy v rýze, s vyhnojením organickými hnojivy, s balem,</t>
  </si>
  <si>
    <t>- přesazení 11 ks stromů v trase cyklostezky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</si>
  <si>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</si>
  <si>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</si>
  <si>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</si>
  <si>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- srovnání terénu před prováděním zhutnění</t>
  </si>
  <si>
    <t>rozšíření plochy dle provádění sanací : 3554,0*1,20</t>
  </si>
  <si>
    <t>181101102R00</t>
  </si>
  <si>
    <t>Úprava pláně v zářezech v hornině 1 až 4, se zhutněním</t>
  </si>
  <si>
    <t>vyrovnáním výškových rozdílů, ploch vodorovných a ploch do sklonu 1 : 5.</t>
  </si>
  <si>
    <t>- zhutnění zemní pláně</t>
  </si>
  <si>
    <t>182101101R00</t>
  </si>
  <si>
    <t>Svahování v zářezech v hornině 1 až 4</t>
  </si>
  <si>
    <t>trvalých svahů do projektovaných profilů s potřebným přemístěním výkopku při svahování v zářezech,</t>
  </si>
  <si>
    <t>- tvarování příkopy</t>
  </si>
  <si>
    <t>(0,450-0,040)*1000*2,30+(0,888-0,500)*1000*2,30-(8,50*2,0*2,30)</t>
  </si>
  <si>
    <t>577132211R00</t>
  </si>
  <si>
    <t>Beton asfaltový s rozprostřením a zhutněním v pruhu šířky přes 3 m, ACO 8 nebo ACO 11, tloušťky 40 mm, plochy přes 1000 m2</t>
  </si>
  <si>
    <t>- povrch cyklostezky, obrusná vrstva ACO11</t>
  </si>
  <si>
    <t>plocha odečtena ze situace : 3554</t>
  </si>
  <si>
    <t>573231110R00</t>
  </si>
  <si>
    <t>Postřik živičný spojovací bez posypu kamenivem z emulze, v množství od 0,3 do 0,5 kg/m2</t>
  </si>
  <si>
    <t>- postřik spojovací mezi ACO11 - ACP16</t>
  </si>
  <si>
    <t>pod ACO11, plocha odečtena ze situace : 3554</t>
  </si>
  <si>
    <t>565131211R00</t>
  </si>
  <si>
    <t>Podklad z kameniva obaleného asfaltem ACP 16+, v pruhu šířky přes 3 m, třídy 1, tloušťka po zhutnění 50 mm</t>
  </si>
  <si>
    <t>s rozprostřením a zhutněním</t>
  </si>
  <si>
    <t>- podkladní asf. vrstva ACP 16, tl. 50 mm</t>
  </si>
  <si>
    <t>573111111R00</t>
  </si>
  <si>
    <t>Postřik živičný infiltrační s posypem kamenivem v množství 0,6 kg/m2</t>
  </si>
  <si>
    <t>z asfaltu silničního</t>
  </si>
  <si>
    <t>- postřik infiltrační pod ACP 16</t>
  </si>
  <si>
    <t>pod ACP16, plocha odečtena ze situace : 3554,0</t>
  </si>
  <si>
    <t>564861111R00</t>
  </si>
  <si>
    <t>Podklad ze štěrkodrti s rozprostřením a zhutněním frakce 0-63 mm, tloušťka po zhutnění 200 mm</t>
  </si>
  <si>
    <t>- podkladní vrstva komunikace, ŠD frakce 0/32</t>
  </si>
  <si>
    <t>plocha odečtena ze situace : 3554,0</t>
  </si>
  <si>
    <t>564271111R00</t>
  </si>
  <si>
    <t>Podklad nebo podsyp ze štěrkopísku tloušťka po zhutnění 250 mm</t>
  </si>
  <si>
    <t>s rozprostřením, vlhčením a zhutněním</t>
  </si>
  <si>
    <t>- pískové lože tl. 0,50 m, ochrana potrubí VTL plynovodu spol. GasNet s.r.o.</t>
  </si>
  <si>
    <t>2 vrstvy tl. 0,25 m (celkem 0,50 m) : 2,0*4,0*2</t>
  </si>
  <si>
    <t>59381136R</t>
  </si>
  <si>
    <t>panel pro komunikace železobetonový; IZD; l = 200,0 cm; š = 100,0 cm; h = 15,0 cm; beton C 25/30; XF1</t>
  </si>
  <si>
    <t>SPCM</t>
  </si>
  <si>
    <t>Specifikace</t>
  </si>
  <si>
    <t>POL3_</t>
  </si>
  <si>
    <t>- silniční panely na ŠP lože, ochrana potrubí VTL plynovodu spol. GasNet s.r.o.</t>
  </si>
  <si>
    <t>584121111R00</t>
  </si>
  <si>
    <t xml:space="preserve">Osazení silničních panelů jakéhokoliv druhu a velikosti </t>
  </si>
  <si>
    <t>ze železového betonu, s provedením podkladu z kameniva těženého do tl. 4 cm</t>
  </si>
  <si>
    <t>- osazení silničních panelů</t>
  </si>
  <si>
    <t>2,0*4,0</t>
  </si>
  <si>
    <t>917461111R00</t>
  </si>
  <si>
    <t>Osazení chodníkového obrubníku kamenného stojatého, s boční opěrou z betonu prostého, do lože z betonu prostého C 12/15</t>
  </si>
  <si>
    <t>se zřízením lože tl. 80-100 mm</t>
  </si>
  <si>
    <t>- osazení chodníkových obrub, vč. příp. řezání</t>
  </si>
  <si>
    <t>965,0+11,0+211,0+463,0+324,0</t>
  </si>
  <si>
    <t>59217421R</t>
  </si>
  <si>
    <t>obrubník chodníkový materiál beton; l = 1000,0 mm; š = 100,0 mm; h = 250,0 mm; barva šedá</t>
  </si>
  <si>
    <t>- obrubník 1000/250/100, 5% ztratné</t>
  </si>
  <si>
    <t>1974,0*1,05</t>
  </si>
  <si>
    <t>919735112R00</t>
  </si>
  <si>
    <t>Řezání stávajících krytů nebo podkladů živičných, hloubky přes 50 do 100 mm</t>
  </si>
  <si>
    <t>včetně spotřeby vody</t>
  </si>
  <si>
    <t>- zařezání pracovních spár v asfaltovém povrchu stávající cyklostezky</t>
  </si>
  <si>
    <t>2*3,0</t>
  </si>
  <si>
    <t>919726213R00</t>
  </si>
  <si>
    <t>Dilatační spáry řezané letištních ploch těsnění spár zálivkou za tepla s dvojnásobným penetračním nátěrem a s pryžovou vložkou pod zálivku</t>
  </si>
  <si>
    <t>Včetně vyčištění a impregnace spár před těsněním a zalitím.</t>
  </si>
  <si>
    <t>914111OA0</t>
  </si>
  <si>
    <t>DOPRAVNÍ ZNAČKY ZÁKLADNÍ VELIKOSTI OCELOVÉ NEREFLEXNÍ - DOD A MONTÁŽ</t>
  </si>
  <si>
    <t>- nové SDZ, vč. sloupku a bet. patky</t>
  </si>
  <si>
    <t>C9a, C9b : 2</t>
  </si>
  <si>
    <t>998225111R00</t>
  </si>
  <si>
    <t>Přesun hmot komunikací a letišť, kryt živičný jakékoliv délky objektu</t>
  </si>
  <si>
    <t>t</t>
  </si>
  <si>
    <t>POL1_1</t>
  </si>
  <si>
    <t>vodorovně do 200 m</t>
  </si>
  <si>
    <t>162301102R00</t>
  </si>
  <si>
    <t>Vodorovné přemístění výkopku z horniny 1 až 4, na vzdálenost přes 500  do 1 000 m</t>
  </si>
  <si>
    <t>po suchu, bez naložení výkopku, avšak se složením bez rozhrnutí, zpáteční cesta vozidla.</t>
  </si>
  <si>
    <t>- odvoz zeminy na skládku / meziskládku</t>
  </si>
  <si>
    <t>odkop celkem : 179,345-167,790</t>
  </si>
  <si>
    <t>na zpětný zásyp : 167,790</t>
  </si>
  <si>
    <t>162701109R00</t>
  </si>
  <si>
    <t>Vodorovné přemístění výkopku příplatek k ceně za každých dalších i započatých 1 000 m přes 10 000 m_x000D_
 z horniny 1 až 4</t>
  </si>
  <si>
    <t>- odvoz vytěžené zeminy na skládku, vzdálenost 18,0 km (Horní Benešov)</t>
  </si>
  <si>
    <t>(179,345-167,790)*17</t>
  </si>
  <si>
    <t>979083112R00</t>
  </si>
  <si>
    <t>Vodorovné přemístění suti přes 100 m do 1000 m</t>
  </si>
  <si>
    <t>800-6</t>
  </si>
  <si>
    <t>včetně naložení na dopravní prostředek a složení,</t>
  </si>
  <si>
    <t>- přemístění suti na skládku</t>
  </si>
  <si>
    <t>povrch cyklostezky - asfalt : 36,0*0,09*2,0</t>
  </si>
  <si>
    <t>podklad cyklostezky - kamenivo : 36,0*0,20*2,20</t>
  </si>
  <si>
    <t>obruby : 24,0*0,10*0,25*2,5</t>
  </si>
  <si>
    <t>979082219R00</t>
  </si>
  <si>
    <t>Vodorovná doprava suti po suchu příplatek k ceně za každý další i započatý 1 km přes 1 km</t>
  </si>
  <si>
    <t>- odvoz suti na skládku, vzdálenost 18,0 km (Horní Benešov)</t>
  </si>
  <si>
    <t>23,82*17</t>
  </si>
  <si>
    <t>979990001R00</t>
  </si>
  <si>
    <t>Poplatek za skládku stavební suti</t>
  </si>
  <si>
    <t>801-3</t>
  </si>
  <si>
    <t>- uložení vybouraného materiálu vč. případného polatku za skládku typ S-OO (ostatní odpad),</t>
  </si>
  <si>
    <t>- uložení pouze na skládku nebo recyklační dvůr s oprávněním</t>
  </si>
  <si>
    <t>suť : 23,82</t>
  </si>
  <si>
    <t>zemina : (179,345-167,790)*2,0</t>
  </si>
  <si>
    <t>- položka bude prováděna v případě zjištění neúnosné zemní pláně, jen po odsouhlasení investorem a projektantem v rozsahu odsouhlasení</t>
  </si>
  <si>
    <t>odkop pro sanace - úroveň ZP - 200 mm : 3554,0*1,20*0,20</t>
  </si>
  <si>
    <t>odkop pro sanace - úroven ZP - 400 mm : 3554,0*1,20*0,20</t>
  </si>
  <si>
    <t>289971212R00</t>
  </si>
  <si>
    <t>Zřízení vrstvy z geotextilie na upraveném povrchu sklon do 1:5, šířka přes 3 do 6 m</t>
  </si>
  <si>
    <t>800-2</t>
  </si>
  <si>
    <t>- zřízení geotextilie pod sanace</t>
  </si>
  <si>
    <t>- práce</t>
  </si>
  <si>
    <t>zvětšení plochy dle šířku pokládky geotextilie : 3554*1,60</t>
  </si>
  <si>
    <t>69365042R</t>
  </si>
  <si>
    <t>geotextilie PES; funkce separační, výztužná, filtrační; plošná hmotnost 300 g/m2</t>
  </si>
  <si>
    <t>- materiál vč. přesahů</t>
  </si>
  <si>
    <t>zvětšení plochy dle šířku pokládky geotextilie + přesahy 10% : 3554*1,60*1,10</t>
  </si>
  <si>
    <t>564761111R00</t>
  </si>
  <si>
    <t>Podklad nebo kryt z kameniva hrubého drceného tloušťka po zhutnění 200 mm</t>
  </si>
  <si>
    <t>velikost 32 - 63 mm s rozprostřením a zhutněním</t>
  </si>
  <si>
    <t>- provedení sanace aktivní zóny, drcené kamenivo 32/63</t>
  </si>
  <si>
    <t>- 2 vrstvy tl. 20 cm, hutněné zvlášť</t>
  </si>
  <si>
    <t>sanace do hl. -200 mm, vč. rozšíření plochy dle provádění sanací : 3554,0*1,20</t>
  </si>
  <si>
    <t>sanace do hl. -400 mm, vč. rozšíření plochy dle provádění sanací : 3554,0*1,20</t>
  </si>
  <si>
    <t>odkop celkem : 1705,92</t>
  </si>
  <si>
    <t>1705,92*17</t>
  </si>
  <si>
    <t>zemina : 1705,92*2,0</t>
  </si>
  <si>
    <t>R0011</t>
  </si>
  <si>
    <t>Veřejné osvětlení (samostatný rozpočet)</t>
  </si>
  <si>
    <t>Vložení výsledné ceny objektu SO 401 - veřejné osvětlení (samostatný položkový rozpočet).</t>
  </si>
  <si>
    <t>Vytrhání obrub chodníkových a parkových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</si>
</sst>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file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zoomScale="145" zoomScaleNormal="145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sheetProtection algorithmName="SHA-512" hashValue="qZ95cYLnBFgYg5ZmhN9/aAyxDa1c/6IUu07zhNwZn8TiblGiWkvG0KczuNCY1CrjE5TGXb/cgE1kxCShzZ5gxw==" saltValue="TYl3hy8X++qCuLYAkOUVL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26" zoomScale="130" zoomScaleNormal="13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8" t="s">
        <v>41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">
      <c r="A2" s="2"/>
      <c r="B2" s="76" t="s">
        <v>22</v>
      </c>
      <c r="C2" s="77"/>
      <c r="D2" s="78" t="s">
        <v>43</v>
      </c>
      <c r="E2" s="224" t="s">
        <v>44</v>
      </c>
      <c r="F2" s="225"/>
      <c r="G2" s="225"/>
      <c r="H2" s="225"/>
      <c r="I2" s="225"/>
      <c r="J2" s="226"/>
      <c r="O2" s="1"/>
    </row>
    <row r="3" spans="1:15" ht="27" hidden="1" customHeight="1" x14ac:dyDescent="0.2">
      <c r="A3" s="2"/>
      <c r="B3" s="79"/>
      <c r="C3" s="77"/>
      <c r="D3" s="80"/>
      <c r="E3" s="227"/>
      <c r="F3" s="228"/>
      <c r="G3" s="228"/>
      <c r="H3" s="228"/>
      <c r="I3" s="228"/>
      <c r="J3" s="229"/>
    </row>
    <row r="4" spans="1:15" ht="23.25" customHeight="1" x14ac:dyDescent="0.2">
      <c r="A4" s="2"/>
      <c r="B4" s="81"/>
      <c r="C4" s="82"/>
      <c r="D4" s="83"/>
      <c r="E4" s="208"/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42</v>
      </c>
      <c r="D5" s="212" t="s">
        <v>45</v>
      </c>
      <c r="E5" s="213"/>
      <c r="F5" s="213"/>
      <c r="G5" s="213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14" t="s">
        <v>46</v>
      </c>
      <c r="E6" s="215"/>
      <c r="F6" s="215"/>
      <c r="G6" s="21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84" t="s">
        <v>48</v>
      </c>
      <c r="E7" s="216" t="s">
        <v>47</v>
      </c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1"/>
      <c r="E11" s="231"/>
      <c r="F11" s="231"/>
      <c r="G11" s="231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0"/>
      <c r="F15" s="230"/>
      <c r="G15" s="232"/>
      <c r="H15" s="232"/>
      <c r="I15" s="232" t="s">
        <v>29</v>
      </c>
      <c r="J15" s="233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196"/>
      <c r="F16" s="197"/>
      <c r="G16" s="196"/>
      <c r="H16" s="197"/>
      <c r="I16" s="196">
        <f>SUMIF(F56:F61,A16,I56:I61)+SUMIF(F56:F61,"PSU",I56:I61)</f>
        <v>0</v>
      </c>
      <c r="J16" s="198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196"/>
      <c r="F17" s="197"/>
      <c r="G17" s="196"/>
      <c r="H17" s="197"/>
      <c r="I17" s="196">
        <f>SUMIF(F56:F61,A17,I56:I61)</f>
        <v>0</v>
      </c>
      <c r="J17" s="198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196"/>
      <c r="F18" s="197"/>
      <c r="G18" s="196"/>
      <c r="H18" s="197"/>
      <c r="I18" s="196">
        <f>SUMIF(F56:F61,A18,I56:I61)</f>
        <v>0</v>
      </c>
      <c r="J18" s="198"/>
    </row>
    <row r="19" spans="1:10" ht="23.25" customHeight="1" x14ac:dyDescent="0.2">
      <c r="A19" s="140" t="s">
        <v>77</v>
      </c>
      <c r="B19" s="38" t="s">
        <v>27</v>
      </c>
      <c r="C19" s="62"/>
      <c r="D19" s="63"/>
      <c r="E19" s="196"/>
      <c r="F19" s="197"/>
      <c r="G19" s="196"/>
      <c r="H19" s="197"/>
      <c r="I19" s="196">
        <f>SUMIF(F56:F61,A19,I56:I61)</f>
        <v>0</v>
      </c>
      <c r="J19" s="198"/>
    </row>
    <row r="20" spans="1:10" ht="23.25" customHeight="1" x14ac:dyDescent="0.2">
      <c r="A20" s="140" t="s">
        <v>78</v>
      </c>
      <c r="B20" s="38" t="s">
        <v>28</v>
      </c>
      <c r="C20" s="62"/>
      <c r="D20" s="63"/>
      <c r="E20" s="196"/>
      <c r="F20" s="197"/>
      <c r="G20" s="196"/>
      <c r="H20" s="197"/>
      <c r="I20" s="196">
        <f>SUMIF(F56:F61,A20,I56:I61)</f>
        <v>0</v>
      </c>
      <c r="J20" s="198"/>
    </row>
    <row r="21" spans="1:10" ht="23.25" customHeight="1" x14ac:dyDescent="0.2">
      <c r="A21" s="2"/>
      <c r="B21" s="48" t="s">
        <v>29</v>
      </c>
      <c r="C21" s="64"/>
      <c r="D21" s="65"/>
      <c r="E21" s="199"/>
      <c r="F21" s="234"/>
      <c r="G21" s="199"/>
      <c r="H21" s="234"/>
      <c r="I21" s="199">
        <f>SUM(I16:J20)</f>
        <v>0</v>
      </c>
      <c r="J21" s="20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2">
        <f>A23</f>
        <v>0</v>
      </c>
      <c r="H24" s="193"/>
      <c r="I24" s="1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1">
        <f>A25</f>
        <v>0</v>
      </c>
      <c r="H26" s="222"/>
      <c r="I26" s="22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3">
        <f>CenaCelkem-(ZakladDPHSni+DPHSni+ZakladDPHZakl+DPHZakl)</f>
        <v>0</v>
      </c>
      <c r="H27" s="223"/>
      <c r="I27" s="223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02">
        <f>ZakladDPHSniVypocet+ZakladDPHZaklVypocet</f>
        <v>0</v>
      </c>
      <c r="H28" s="202"/>
      <c r="I28" s="202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01">
        <f>A27</f>
        <v>0</v>
      </c>
      <c r="H29" s="201"/>
      <c r="I29" s="201"/>
      <c r="J29" s="121" t="s">
        <v>62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75" customHeight="1" x14ac:dyDescent="0.2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50</v>
      </c>
      <c r="C39" s="189"/>
      <c r="D39" s="189"/>
      <c r="E39" s="189"/>
      <c r="F39" s="101">
        <f>'000 001 Pol'!AE36+'001 001 Pol'!AE131+'002 001 Pol'!AE63+'005 001 Pol'!AE12</f>
        <v>0</v>
      </c>
      <c r="G39" s="102">
        <f>'000 001 Pol'!AF36+'001 001 Pol'!AF131+'002 001 Pol'!AF63+'005 001 Pol'!AF12</f>
        <v>0</v>
      </c>
      <c r="H39" s="103">
        <f t="shared" ref="H39:H48" si="1">(F39*SazbaDPH1/100)+(G39*SazbaDPH2/100)</f>
        <v>0</v>
      </c>
      <c r="I39" s="103">
        <f t="shared" ref="I39:I48" si="2">F39+G39+H39</f>
        <v>0</v>
      </c>
      <c r="J39" s="104" t="str">
        <f t="shared" ref="J39:J48" si="3">IF(CenaCelkemVypocet=0,"",I39/CenaCelkemVypocet*100)</f>
        <v/>
      </c>
    </row>
    <row r="40" spans="1:10" ht="25.5" customHeight="1" x14ac:dyDescent="0.2">
      <c r="A40" s="90">
        <v>2</v>
      </c>
      <c r="B40" s="105"/>
      <c r="C40" s="190" t="s">
        <v>51</v>
      </c>
      <c r="D40" s="190"/>
      <c r="E40" s="190"/>
      <c r="F40" s="106"/>
      <c r="G40" s="107"/>
      <c r="H40" s="107">
        <f t="shared" si="1"/>
        <v>0</v>
      </c>
      <c r="I40" s="107">
        <f t="shared" si="2"/>
        <v>0</v>
      </c>
      <c r="J40" s="108" t="str">
        <f t="shared" si="3"/>
        <v/>
      </c>
    </row>
    <row r="41" spans="1:10" ht="25.5" customHeight="1" x14ac:dyDescent="0.2">
      <c r="A41" s="90">
        <v>2</v>
      </c>
      <c r="B41" s="105" t="s">
        <v>52</v>
      </c>
      <c r="C41" s="190" t="s">
        <v>53</v>
      </c>
      <c r="D41" s="190"/>
      <c r="E41" s="190"/>
      <c r="F41" s="106">
        <f>'000 001 Pol'!AE36</f>
        <v>0</v>
      </c>
      <c r="G41" s="107">
        <f>'000 001 Pol'!AF36</f>
        <v>0</v>
      </c>
      <c r="H41" s="107">
        <f t="shared" si="1"/>
        <v>0</v>
      </c>
      <c r="I41" s="107">
        <f t="shared" si="2"/>
        <v>0</v>
      </c>
      <c r="J41" s="108" t="str">
        <f t="shared" si="3"/>
        <v/>
      </c>
    </row>
    <row r="42" spans="1:10" ht="25.5" customHeight="1" x14ac:dyDescent="0.2">
      <c r="A42" s="90">
        <v>3</v>
      </c>
      <c r="B42" s="109" t="s">
        <v>54</v>
      </c>
      <c r="C42" s="189" t="s">
        <v>55</v>
      </c>
      <c r="D42" s="189"/>
      <c r="E42" s="189"/>
      <c r="F42" s="110">
        <f>'000 001 Pol'!AE36</f>
        <v>0</v>
      </c>
      <c r="G42" s="103">
        <f>'000 001 Pol'!AF36</f>
        <v>0</v>
      </c>
      <c r="H42" s="103">
        <f t="shared" si="1"/>
        <v>0</v>
      </c>
      <c r="I42" s="103">
        <f t="shared" si="2"/>
        <v>0</v>
      </c>
      <c r="J42" s="104" t="str">
        <f t="shared" si="3"/>
        <v/>
      </c>
    </row>
    <row r="43" spans="1:10" ht="25.5" customHeight="1" x14ac:dyDescent="0.2">
      <c r="A43" s="90">
        <v>2</v>
      </c>
      <c r="B43" s="105" t="s">
        <v>54</v>
      </c>
      <c r="C43" s="190" t="s">
        <v>56</v>
      </c>
      <c r="D43" s="190"/>
      <c r="E43" s="190"/>
      <c r="F43" s="106">
        <f>'001 001 Pol'!AE131</f>
        <v>0</v>
      </c>
      <c r="G43" s="107">
        <f>'001 001 Pol'!AF131</f>
        <v>0</v>
      </c>
      <c r="H43" s="107">
        <f t="shared" si="1"/>
        <v>0</v>
      </c>
      <c r="I43" s="107">
        <f t="shared" si="2"/>
        <v>0</v>
      </c>
      <c r="J43" s="108" t="str">
        <f t="shared" si="3"/>
        <v/>
      </c>
    </row>
    <row r="44" spans="1:10" ht="25.5" customHeight="1" x14ac:dyDescent="0.2">
      <c r="A44" s="90">
        <v>3</v>
      </c>
      <c r="B44" s="109" t="s">
        <v>54</v>
      </c>
      <c r="C44" s="189" t="s">
        <v>55</v>
      </c>
      <c r="D44" s="189"/>
      <c r="E44" s="189"/>
      <c r="F44" s="110">
        <f>'001 001 Pol'!AE131</f>
        <v>0</v>
      </c>
      <c r="G44" s="103">
        <f>'001 001 Pol'!AF131</f>
        <v>0</v>
      </c>
      <c r="H44" s="103">
        <f t="shared" si="1"/>
        <v>0</v>
      </c>
      <c r="I44" s="103">
        <f t="shared" si="2"/>
        <v>0</v>
      </c>
      <c r="J44" s="104" t="str">
        <f t="shared" si="3"/>
        <v/>
      </c>
    </row>
    <row r="45" spans="1:10" ht="25.5" customHeight="1" x14ac:dyDescent="0.2">
      <c r="A45" s="90">
        <v>2</v>
      </c>
      <c r="B45" s="105" t="s">
        <v>57</v>
      </c>
      <c r="C45" s="190" t="s">
        <v>58</v>
      </c>
      <c r="D45" s="190"/>
      <c r="E45" s="190"/>
      <c r="F45" s="106">
        <f>'002 001 Pol'!AE63</f>
        <v>0</v>
      </c>
      <c r="G45" s="107">
        <f>'002 001 Pol'!AF63</f>
        <v>0</v>
      </c>
      <c r="H45" s="107">
        <f t="shared" si="1"/>
        <v>0</v>
      </c>
      <c r="I45" s="107">
        <f t="shared" si="2"/>
        <v>0</v>
      </c>
      <c r="J45" s="108" t="str">
        <f t="shared" si="3"/>
        <v/>
      </c>
    </row>
    <row r="46" spans="1:10" ht="25.5" customHeight="1" x14ac:dyDescent="0.2">
      <c r="A46" s="90">
        <v>3</v>
      </c>
      <c r="B46" s="109" t="s">
        <v>54</v>
      </c>
      <c r="C46" s="189" t="s">
        <v>55</v>
      </c>
      <c r="D46" s="189"/>
      <c r="E46" s="189"/>
      <c r="F46" s="110">
        <f>'002 001 Pol'!AE63</f>
        <v>0</v>
      </c>
      <c r="G46" s="103">
        <f>'002 001 Pol'!AF63</f>
        <v>0</v>
      </c>
      <c r="H46" s="103">
        <f t="shared" si="1"/>
        <v>0</v>
      </c>
      <c r="I46" s="103">
        <f t="shared" si="2"/>
        <v>0</v>
      </c>
      <c r="J46" s="104" t="str">
        <f t="shared" si="3"/>
        <v/>
      </c>
    </row>
    <row r="47" spans="1:10" ht="25.5" customHeight="1" x14ac:dyDescent="0.2">
      <c r="A47" s="90">
        <v>2</v>
      </c>
      <c r="B47" s="105" t="s">
        <v>59</v>
      </c>
      <c r="C47" s="190" t="s">
        <v>60</v>
      </c>
      <c r="D47" s="190"/>
      <c r="E47" s="190"/>
      <c r="F47" s="106">
        <f>'005 001 Pol'!AE12</f>
        <v>0</v>
      </c>
      <c r="G47" s="107">
        <f>'005 001 Pol'!AF12</f>
        <v>0</v>
      </c>
      <c r="H47" s="107">
        <f t="shared" si="1"/>
        <v>0</v>
      </c>
      <c r="I47" s="107">
        <f t="shared" si="2"/>
        <v>0</v>
      </c>
      <c r="J47" s="108" t="str">
        <f t="shared" si="3"/>
        <v/>
      </c>
    </row>
    <row r="48" spans="1:10" ht="25.5" customHeight="1" x14ac:dyDescent="0.2">
      <c r="A48" s="90">
        <v>3</v>
      </c>
      <c r="B48" s="109" t="s">
        <v>54</v>
      </c>
      <c r="C48" s="189" t="s">
        <v>55</v>
      </c>
      <c r="D48" s="189"/>
      <c r="E48" s="189"/>
      <c r="F48" s="110">
        <f>'005 001 Pol'!AE12</f>
        <v>0</v>
      </c>
      <c r="G48" s="103">
        <f>'005 001 Pol'!AF12</f>
        <v>0</v>
      </c>
      <c r="H48" s="103">
        <f t="shared" si="1"/>
        <v>0</v>
      </c>
      <c r="I48" s="103">
        <f t="shared" si="2"/>
        <v>0</v>
      </c>
      <c r="J48" s="104" t="str">
        <f t="shared" si="3"/>
        <v/>
      </c>
    </row>
    <row r="49" spans="1:10" ht="25.5" customHeight="1" x14ac:dyDescent="0.2">
      <c r="A49" s="90"/>
      <c r="B49" s="186" t="s">
        <v>61</v>
      </c>
      <c r="C49" s="187"/>
      <c r="D49" s="187"/>
      <c r="E49" s="188"/>
      <c r="F49" s="111">
        <f>SUMIF(A39:A48,"=1",F39:F48)</f>
        <v>0</v>
      </c>
      <c r="G49" s="112">
        <f>SUMIF(A39:A48,"=1",G39:G48)</f>
        <v>0</v>
      </c>
      <c r="H49" s="112">
        <f>SUMIF(A39:A48,"=1",H39:H48)</f>
        <v>0</v>
      </c>
      <c r="I49" s="112">
        <f>SUMIF(A39:A48,"=1",I39:I48)</f>
        <v>0</v>
      </c>
      <c r="J49" s="113">
        <f>SUMIF(A39:A48,"=1",J39:J48)</f>
        <v>0</v>
      </c>
    </row>
    <row r="53" spans="1:10" ht="15.75" x14ac:dyDescent="0.25">
      <c r="B53" s="122" t="s">
        <v>63</v>
      </c>
    </row>
    <row r="55" spans="1:10" ht="25.5" customHeight="1" x14ac:dyDescent="0.2">
      <c r="A55" s="124"/>
      <c r="B55" s="127" t="s">
        <v>17</v>
      </c>
      <c r="C55" s="127" t="s">
        <v>5</v>
      </c>
      <c r="D55" s="128"/>
      <c r="E55" s="128"/>
      <c r="F55" s="129" t="s">
        <v>64</v>
      </c>
      <c r="G55" s="129"/>
      <c r="H55" s="129"/>
      <c r="I55" s="129" t="s">
        <v>29</v>
      </c>
      <c r="J55" s="129" t="s">
        <v>0</v>
      </c>
    </row>
    <row r="56" spans="1:10" ht="36.75" customHeight="1" x14ac:dyDescent="0.2">
      <c r="A56" s="125"/>
      <c r="B56" s="130" t="s">
        <v>65</v>
      </c>
      <c r="C56" s="184" t="s">
        <v>66</v>
      </c>
      <c r="D56" s="185"/>
      <c r="E56" s="185"/>
      <c r="F56" s="136" t="s">
        <v>24</v>
      </c>
      <c r="G56" s="137"/>
      <c r="H56" s="137"/>
      <c r="I56" s="137">
        <f>'001 001 Pol'!G8+'002 001 Pol'!G8+'005 001 Pol'!G8</f>
        <v>0</v>
      </c>
      <c r="J56" s="134" t="str">
        <f>IF(I62=0,"",I56/I62*100)</f>
        <v/>
      </c>
    </row>
    <row r="57" spans="1:10" ht="36.75" customHeight="1" x14ac:dyDescent="0.2">
      <c r="A57" s="125"/>
      <c r="B57" s="130" t="s">
        <v>67</v>
      </c>
      <c r="C57" s="184" t="s">
        <v>53</v>
      </c>
      <c r="D57" s="185"/>
      <c r="E57" s="185"/>
      <c r="F57" s="136" t="s">
        <v>24</v>
      </c>
      <c r="G57" s="137"/>
      <c r="H57" s="137"/>
      <c r="I57" s="137">
        <f>'000 001 Pol'!G8</f>
        <v>0</v>
      </c>
      <c r="J57" s="134" t="str">
        <f>IF(I62=0,"",I57/I62*100)</f>
        <v/>
      </c>
    </row>
    <row r="58" spans="1:10" ht="36.75" customHeight="1" x14ac:dyDescent="0.2">
      <c r="A58" s="125"/>
      <c r="B58" s="130" t="s">
        <v>68</v>
      </c>
      <c r="C58" s="184" t="s">
        <v>69</v>
      </c>
      <c r="D58" s="185"/>
      <c r="E58" s="185"/>
      <c r="F58" s="136" t="s">
        <v>24</v>
      </c>
      <c r="G58" s="137"/>
      <c r="H58" s="137"/>
      <c r="I58" s="137">
        <f>'001 001 Pol'!G45+'002 001 Pol'!G15</f>
        <v>0</v>
      </c>
      <c r="J58" s="134" t="str">
        <f>IF(I62=0,"",I58/I62*100)</f>
        <v/>
      </c>
    </row>
    <row r="59" spans="1:10" ht="36.75" customHeight="1" x14ac:dyDescent="0.2">
      <c r="A59" s="125"/>
      <c r="B59" s="130" t="s">
        <v>70</v>
      </c>
      <c r="C59" s="184" t="s">
        <v>71</v>
      </c>
      <c r="D59" s="185"/>
      <c r="E59" s="185"/>
      <c r="F59" s="136" t="s">
        <v>24</v>
      </c>
      <c r="G59" s="137"/>
      <c r="H59" s="137"/>
      <c r="I59" s="137">
        <f>'001 001 Pol'!G85</f>
        <v>0</v>
      </c>
      <c r="J59" s="134" t="str">
        <f>IF(I62=0,"",I59/I62*100)</f>
        <v/>
      </c>
    </row>
    <row r="60" spans="1:10" ht="36.75" customHeight="1" x14ac:dyDescent="0.2">
      <c r="A60" s="125"/>
      <c r="B60" s="130" t="s">
        <v>72</v>
      </c>
      <c r="C60" s="184" t="s">
        <v>73</v>
      </c>
      <c r="D60" s="185"/>
      <c r="E60" s="185"/>
      <c r="F60" s="136" t="s">
        <v>24</v>
      </c>
      <c r="G60" s="137"/>
      <c r="H60" s="137"/>
      <c r="I60" s="137">
        <f>'001 001 Pol'!G103+'002 001 Pol'!G43</f>
        <v>0</v>
      </c>
      <c r="J60" s="134" t="str">
        <f>IF(I62=0,"",I60/I62*100)</f>
        <v/>
      </c>
    </row>
    <row r="61" spans="1:10" ht="36.75" customHeight="1" x14ac:dyDescent="0.2">
      <c r="A61" s="125"/>
      <c r="B61" s="130" t="s">
        <v>74</v>
      </c>
      <c r="C61" s="184" t="s">
        <v>75</v>
      </c>
      <c r="D61" s="185"/>
      <c r="E61" s="185"/>
      <c r="F61" s="136" t="s">
        <v>76</v>
      </c>
      <c r="G61" s="137"/>
      <c r="H61" s="137"/>
      <c r="I61" s="137">
        <f>'001 001 Pol'!G106+'002 001 Pol'!G46</f>
        <v>0</v>
      </c>
      <c r="J61" s="134" t="str">
        <f>IF(I62=0,"",I61/I62*100)</f>
        <v/>
      </c>
    </row>
    <row r="62" spans="1:10" ht="25.5" customHeight="1" x14ac:dyDescent="0.2">
      <c r="A62" s="126"/>
      <c r="B62" s="131" t="s">
        <v>1</v>
      </c>
      <c r="C62" s="132"/>
      <c r="D62" s="133"/>
      <c r="E62" s="133"/>
      <c r="F62" s="138"/>
      <c r="G62" s="139"/>
      <c r="H62" s="139"/>
      <c r="I62" s="139">
        <f>SUM(I56:I61)</f>
        <v>0</v>
      </c>
      <c r="J62" s="135">
        <f>SUM(J56:J61)</f>
        <v>0</v>
      </c>
    </row>
    <row r="63" spans="1:10" x14ac:dyDescent="0.2">
      <c r="F63" s="88"/>
      <c r="G63" s="88"/>
      <c r="H63" s="88"/>
      <c r="I63" s="88"/>
      <c r="J63" s="89"/>
    </row>
    <row r="64" spans="1:10" x14ac:dyDescent="0.2">
      <c r="F64" s="88"/>
      <c r="G64" s="88"/>
      <c r="H64" s="88"/>
      <c r="I64" s="88"/>
      <c r="J64" s="89"/>
    </row>
    <row r="65" spans="6:10" x14ac:dyDescent="0.2">
      <c r="F65" s="88"/>
      <c r="G65" s="88"/>
      <c r="H65" s="88"/>
      <c r="I65" s="88"/>
      <c r="J65" s="89"/>
    </row>
  </sheetData>
  <sheetProtection algorithmName="SHA-512" hashValue="X0O7L7GlPKuH2pa8tvpiHp0lWiV3u9t/xfVadkXSh6N5/xo2hFtw7NONlrOsFG58mJTmcY4nQLWWazzZreiw1Q==" saltValue="xHAXwmDHat700PNKYBfMe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60:E60"/>
    <mergeCell ref="C61:E61"/>
    <mergeCell ref="B49:E49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50" t="s">
        <v>7</v>
      </c>
      <c r="B2" s="49"/>
      <c r="C2" s="237"/>
      <c r="D2" s="237"/>
      <c r="E2" s="237"/>
      <c r="F2" s="237"/>
      <c r="G2" s="238"/>
    </row>
    <row r="3" spans="1:7" ht="24.95" customHeight="1" x14ac:dyDescent="0.2">
      <c r="A3" s="50" t="s">
        <v>8</v>
      </c>
      <c r="B3" s="49"/>
      <c r="C3" s="237"/>
      <c r="D3" s="237"/>
      <c r="E3" s="237"/>
      <c r="F3" s="237"/>
      <c r="G3" s="238"/>
    </row>
    <row r="4" spans="1:7" ht="24.95" customHeight="1" x14ac:dyDescent="0.2">
      <c r="A4" s="50" t="s">
        <v>9</v>
      </c>
      <c r="B4" s="49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sheetProtection algorithmName="SHA-512" hashValue="ndAJa+hzY6n+0dBwYrR9vZQY86FYqVIrrargWoqBNlWuwqiVmCimdMne3hTYPiVV12DBODcHa05a+1VKN3KlSQ==" saltValue="0uODlzFDOAivgmKLYjiKb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79</v>
      </c>
      <c r="B1" s="243"/>
      <c r="C1" s="243"/>
      <c r="D1" s="243"/>
      <c r="E1" s="243"/>
      <c r="F1" s="243"/>
      <c r="G1" s="243"/>
      <c r="AG1" t="s">
        <v>80</v>
      </c>
    </row>
    <row r="2" spans="1:60" ht="24.95" customHeight="1" x14ac:dyDescent="0.2">
      <c r="A2" s="141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81</v>
      </c>
    </row>
    <row r="3" spans="1:60" ht="24.95" customHeight="1" x14ac:dyDescent="0.2">
      <c r="A3" s="141" t="s">
        <v>8</v>
      </c>
      <c r="B3" s="49" t="s">
        <v>52</v>
      </c>
      <c r="C3" s="244" t="s">
        <v>53</v>
      </c>
      <c r="D3" s="245"/>
      <c r="E3" s="245"/>
      <c r="F3" s="245"/>
      <c r="G3" s="246"/>
      <c r="AC3" s="123" t="s">
        <v>81</v>
      </c>
      <c r="AG3" t="s">
        <v>82</v>
      </c>
    </row>
    <row r="4" spans="1:60" ht="24.95" customHeight="1" x14ac:dyDescent="0.2">
      <c r="A4" s="142" t="s">
        <v>9</v>
      </c>
      <c r="B4" s="143" t="s">
        <v>54</v>
      </c>
      <c r="C4" s="247" t="s">
        <v>55</v>
      </c>
      <c r="D4" s="248"/>
      <c r="E4" s="248"/>
      <c r="F4" s="248"/>
      <c r="G4" s="249"/>
      <c r="AG4" t="s">
        <v>83</v>
      </c>
    </row>
    <row r="5" spans="1:60" x14ac:dyDescent="0.2">
      <c r="D5" s="10"/>
    </row>
    <row r="6" spans="1:60" ht="38.25" x14ac:dyDescent="0.2">
      <c r="A6" s="145" t="s">
        <v>84</v>
      </c>
      <c r="B6" s="147" t="s">
        <v>85</v>
      </c>
      <c r="C6" s="147" t="s">
        <v>86</v>
      </c>
      <c r="D6" s="146" t="s">
        <v>87</v>
      </c>
      <c r="E6" s="145" t="s">
        <v>88</v>
      </c>
      <c r="F6" s="144" t="s">
        <v>89</v>
      </c>
      <c r="G6" s="145" t="s">
        <v>29</v>
      </c>
      <c r="H6" s="148" t="s">
        <v>30</v>
      </c>
      <c r="I6" s="148" t="s">
        <v>90</v>
      </c>
      <c r="J6" s="148" t="s">
        <v>31</v>
      </c>
      <c r="K6" s="148" t="s">
        <v>91</v>
      </c>
      <c r="L6" s="148" t="s">
        <v>92</v>
      </c>
      <c r="M6" s="148" t="s">
        <v>93</v>
      </c>
      <c r="N6" s="148" t="s">
        <v>94</v>
      </c>
      <c r="O6" s="148" t="s">
        <v>95</v>
      </c>
      <c r="P6" s="148" t="s">
        <v>96</v>
      </c>
      <c r="Q6" s="148" t="s">
        <v>97</v>
      </c>
      <c r="R6" s="148" t="s">
        <v>98</v>
      </c>
      <c r="S6" s="148" t="s">
        <v>99</v>
      </c>
      <c r="T6" s="148" t="s">
        <v>100</v>
      </c>
      <c r="U6" s="148" t="s">
        <v>101</v>
      </c>
      <c r="V6" s="148" t="s">
        <v>102</v>
      </c>
      <c r="W6" s="148" t="s">
        <v>103</v>
      </c>
      <c r="X6" s="148" t="s">
        <v>104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105</v>
      </c>
      <c r="B8" s="161" t="s">
        <v>67</v>
      </c>
      <c r="C8" s="175" t="s">
        <v>53</v>
      </c>
      <c r="D8" s="162"/>
      <c r="E8" s="163"/>
      <c r="F8" s="164"/>
      <c r="G8" s="164">
        <f>SUMIF(AG9:AG34,"&lt;&gt;NOR",G9:G34)</f>
        <v>0</v>
      </c>
      <c r="H8" s="164"/>
      <c r="I8" s="164">
        <f>SUM(I9:I34)</f>
        <v>0</v>
      </c>
      <c r="J8" s="164"/>
      <c r="K8" s="164">
        <f>SUM(K9:K34)</f>
        <v>0</v>
      </c>
      <c r="L8" s="164"/>
      <c r="M8" s="164">
        <f>SUM(M9:M34)</f>
        <v>0</v>
      </c>
      <c r="N8" s="164"/>
      <c r="O8" s="164">
        <f>SUM(O9:O34)</f>
        <v>0</v>
      </c>
      <c r="P8" s="164"/>
      <c r="Q8" s="164">
        <f>SUM(Q9:Q34)</f>
        <v>0</v>
      </c>
      <c r="R8" s="164"/>
      <c r="S8" s="164"/>
      <c r="T8" s="165"/>
      <c r="U8" s="159"/>
      <c r="V8" s="159">
        <f>SUM(V9:V34)</f>
        <v>0</v>
      </c>
      <c r="W8" s="159"/>
      <c r="X8" s="159"/>
      <c r="AG8" t="s">
        <v>106</v>
      </c>
    </row>
    <row r="9" spans="1:60" outlineLevel="1" x14ac:dyDescent="0.2">
      <c r="A9" s="166">
        <v>1</v>
      </c>
      <c r="B9" s="167" t="s">
        <v>107</v>
      </c>
      <c r="C9" s="176" t="s">
        <v>108</v>
      </c>
      <c r="D9" s="168" t="s">
        <v>109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110</v>
      </c>
      <c r="T9" s="172" t="s">
        <v>111</v>
      </c>
      <c r="U9" s="158">
        <v>0</v>
      </c>
      <c r="V9" s="158">
        <f>ROUND(E9*U9,2)</f>
        <v>0</v>
      </c>
      <c r="W9" s="158"/>
      <c r="X9" s="158" t="s">
        <v>112</v>
      </c>
      <c r="Y9" s="149"/>
      <c r="Z9" s="149"/>
      <c r="AA9" s="149"/>
      <c r="AB9" s="149"/>
      <c r="AC9" s="149"/>
      <c r="AD9" s="149"/>
      <c r="AE9" s="149"/>
      <c r="AF9" s="149"/>
      <c r="AG9" s="149" t="s">
        <v>113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41" t="s">
        <v>114</v>
      </c>
      <c r="D10" s="242"/>
      <c r="E10" s="242"/>
      <c r="F10" s="242"/>
      <c r="G10" s="242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115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66">
        <v>2</v>
      </c>
      <c r="B11" s="167" t="s">
        <v>116</v>
      </c>
      <c r="C11" s="176" t="s">
        <v>117</v>
      </c>
      <c r="D11" s="168" t="s">
        <v>109</v>
      </c>
      <c r="E11" s="169">
        <v>1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1"/>
      <c r="S11" s="171" t="s">
        <v>110</v>
      </c>
      <c r="T11" s="172" t="s">
        <v>111</v>
      </c>
      <c r="U11" s="158">
        <v>0</v>
      </c>
      <c r="V11" s="158">
        <f>ROUND(E11*U11,2)</f>
        <v>0</v>
      </c>
      <c r="W11" s="158"/>
      <c r="X11" s="158" t="s">
        <v>112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113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241" t="s">
        <v>118</v>
      </c>
      <c r="D12" s="242"/>
      <c r="E12" s="242"/>
      <c r="F12" s="242"/>
      <c r="G12" s="242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115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239" t="s">
        <v>119</v>
      </c>
      <c r="D13" s="240"/>
      <c r="E13" s="240"/>
      <c r="F13" s="240"/>
      <c r="G13" s="240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115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73" t="str">
        <f>C13</f>
        <v>- zajištění výkopů (zábradlí) a přístupů k objektům (lávky,  budou využity dle postupu výstavby vždy v dotčeném prostoru)</v>
      </c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239" t="s">
        <v>120</v>
      </c>
      <c r="D14" s="240"/>
      <c r="E14" s="240"/>
      <c r="F14" s="240"/>
      <c r="G14" s="240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115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33.75" outlineLevel="1" x14ac:dyDescent="0.2">
      <c r="A15" s="156"/>
      <c r="B15" s="157"/>
      <c r="C15" s="239" t="s">
        <v>121</v>
      </c>
      <c r="D15" s="240"/>
      <c r="E15" s="240"/>
      <c r="F15" s="240"/>
      <c r="G15" s="240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115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73" t="str">
        <f>C15</f>
        <v>- zkoušky hutnění, únosnosti zemní pláně dle příloh PD a dle požadavku investora, v rámci akce rozpočtu bude naceněna statická zatěžovací zkouška - položka R00 08- a rázová zatěžovací zkouška - položka R00 09-, v rámci stavby bude rozhodnuto o počtu a umístění určitého typu zkoušek</v>
      </c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239" t="s">
        <v>122</v>
      </c>
      <c r="D16" s="240"/>
      <c r="E16" s="240"/>
      <c r="F16" s="240"/>
      <c r="G16" s="240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115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239" t="s">
        <v>123</v>
      </c>
      <c r="D17" s="240"/>
      <c r="E17" s="240"/>
      <c r="F17" s="240"/>
      <c r="G17" s="240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115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56"/>
      <c r="B18" s="157"/>
      <c r="C18" s="239" t="s">
        <v>124</v>
      </c>
      <c r="D18" s="240"/>
      <c r="E18" s="240"/>
      <c r="F18" s="240"/>
      <c r="G18" s="240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115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73" t="str">
        <f>C18</f>
        <v>- fotodokumentace stavby (průběžné provedení dle postupu výstavby, vždy při provedení nových konstrukcí - pro průkaznost jejich provedení a po dokončení stavby)</v>
      </c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66">
        <v>3</v>
      </c>
      <c r="B19" s="167" t="s">
        <v>125</v>
      </c>
      <c r="C19" s="176" t="s">
        <v>126</v>
      </c>
      <c r="D19" s="168" t="s">
        <v>109</v>
      </c>
      <c r="E19" s="169">
        <v>1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1"/>
      <c r="S19" s="171" t="s">
        <v>110</v>
      </c>
      <c r="T19" s="172" t="s">
        <v>111</v>
      </c>
      <c r="U19" s="158">
        <v>0</v>
      </c>
      <c r="V19" s="158">
        <f>ROUND(E19*U19,2)</f>
        <v>0</v>
      </c>
      <c r="W19" s="158"/>
      <c r="X19" s="158" t="s">
        <v>112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113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22.5" outlineLevel="1" x14ac:dyDescent="0.2">
      <c r="A20" s="156"/>
      <c r="B20" s="157"/>
      <c r="C20" s="241" t="s">
        <v>127</v>
      </c>
      <c r="D20" s="242"/>
      <c r="E20" s="242"/>
      <c r="F20" s="242"/>
      <c r="G20" s="242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115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73" t="str">
        <f>C20</f>
        <v>- geodetické práce související s výstavbou, vytýčení stavby (rozsah dle výkresu vytýčení - nabídka bude provedena všechny body dle výkresu vytýčení)</v>
      </c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239" t="s">
        <v>128</v>
      </c>
      <c r="D21" s="240"/>
      <c r="E21" s="240"/>
      <c r="F21" s="240"/>
      <c r="G21" s="240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115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73" t="str">
        <f>C21</f>
        <v>- geodetické zaměření skutečného stavu jednotlivých objektů oprávněnou osobou (tiskopis v graf. formě 3x, v digitální formě 1x)</v>
      </c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239" t="s">
        <v>129</v>
      </c>
      <c r="D22" s="240"/>
      <c r="E22" s="240"/>
      <c r="F22" s="240"/>
      <c r="G22" s="240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115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239" t="s">
        <v>130</v>
      </c>
      <c r="D23" s="240"/>
      <c r="E23" s="240"/>
      <c r="F23" s="240"/>
      <c r="G23" s="240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115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239" t="s">
        <v>131</v>
      </c>
      <c r="D24" s="240"/>
      <c r="E24" s="240"/>
      <c r="F24" s="240"/>
      <c r="G24" s="240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115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66">
        <v>4</v>
      </c>
      <c r="B25" s="167" t="s">
        <v>132</v>
      </c>
      <c r="C25" s="176" t="s">
        <v>133</v>
      </c>
      <c r="D25" s="168" t="s">
        <v>134</v>
      </c>
      <c r="E25" s="169">
        <v>1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71">
        <v>0</v>
      </c>
      <c r="O25" s="171">
        <f>ROUND(E25*N25,2)</f>
        <v>0</v>
      </c>
      <c r="P25" s="171">
        <v>0</v>
      </c>
      <c r="Q25" s="171">
        <f>ROUND(E25*P25,2)</f>
        <v>0</v>
      </c>
      <c r="R25" s="171"/>
      <c r="S25" s="171" t="s">
        <v>110</v>
      </c>
      <c r="T25" s="172" t="s">
        <v>111</v>
      </c>
      <c r="U25" s="158">
        <v>0</v>
      </c>
      <c r="V25" s="158">
        <f>ROUND(E25*U25,2)</f>
        <v>0</v>
      </c>
      <c r="W25" s="158"/>
      <c r="X25" s="158" t="s">
        <v>112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113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241" t="s">
        <v>135</v>
      </c>
      <c r="D26" s="242"/>
      <c r="E26" s="242"/>
      <c r="F26" s="242"/>
      <c r="G26" s="242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115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239" t="s">
        <v>136</v>
      </c>
      <c r="D27" s="240"/>
      <c r="E27" s="240"/>
      <c r="F27" s="240"/>
      <c r="G27" s="240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115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66">
        <v>5</v>
      </c>
      <c r="B28" s="167" t="s">
        <v>137</v>
      </c>
      <c r="C28" s="176" t="s">
        <v>138</v>
      </c>
      <c r="D28" s="168" t="s">
        <v>134</v>
      </c>
      <c r="E28" s="169">
        <v>1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71">
        <v>0</v>
      </c>
      <c r="O28" s="171">
        <f>ROUND(E28*N28,2)</f>
        <v>0</v>
      </c>
      <c r="P28" s="171">
        <v>0</v>
      </c>
      <c r="Q28" s="171">
        <f>ROUND(E28*P28,2)</f>
        <v>0</v>
      </c>
      <c r="R28" s="171"/>
      <c r="S28" s="171" t="s">
        <v>110</v>
      </c>
      <c r="T28" s="172" t="s">
        <v>111</v>
      </c>
      <c r="U28" s="158">
        <v>0</v>
      </c>
      <c r="V28" s="158">
        <f>ROUND(E28*U28,2)</f>
        <v>0</v>
      </c>
      <c r="W28" s="158"/>
      <c r="X28" s="158" t="s">
        <v>112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113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241" t="s">
        <v>139</v>
      </c>
      <c r="D29" s="242"/>
      <c r="E29" s="242"/>
      <c r="F29" s="242"/>
      <c r="G29" s="242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115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239" t="s">
        <v>136</v>
      </c>
      <c r="D30" s="240"/>
      <c r="E30" s="240"/>
      <c r="F30" s="240"/>
      <c r="G30" s="240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115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66">
        <v>6</v>
      </c>
      <c r="B31" s="167" t="s">
        <v>140</v>
      </c>
      <c r="C31" s="176" t="s">
        <v>141</v>
      </c>
      <c r="D31" s="168" t="s">
        <v>142</v>
      </c>
      <c r="E31" s="169">
        <v>1</v>
      </c>
      <c r="F31" s="170"/>
      <c r="G31" s="171">
        <f>ROUND(E31*F31,2)</f>
        <v>0</v>
      </c>
      <c r="H31" s="170"/>
      <c r="I31" s="171">
        <f>ROUND(E31*H31,2)</f>
        <v>0</v>
      </c>
      <c r="J31" s="170"/>
      <c r="K31" s="171">
        <f>ROUND(E31*J31,2)</f>
        <v>0</v>
      </c>
      <c r="L31" s="171">
        <v>21</v>
      </c>
      <c r="M31" s="171">
        <f>G31*(1+L31/100)</f>
        <v>0</v>
      </c>
      <c r="N31" s="171">
        <v>0</v>
      </c>
      <c r="O31" s="171">
        <f>ROUND(E31*N31,2)</f>
        <v>0</v>
      </c>
      <c r="P31" s="171">
        <v>0</v>
      </c>
      <c r="Q31" s="171">
        <f>ROUND(E31*P31,2)</f>
        <v>0</v>
      </c>
      <c r="R31" s="171"/>
      <c r="S31" s="171" t="s">
        <v>143</v>
      </c>
      <c r="T31" s="172" t="s">
        <v>111</v>
      </c>
      <c r="U31" s="158">
        <v>0</v>
      </c>
      <c r="V31" s="158">
        <f>ROUND(E31*U31,2)</f>
        <v>0</v>
      </c>
      <c r="W31" s="158"/>
      <c r="X31" s="158" t="s">
        <v>144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145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241" t="s">
        <v>146</v>
      </c>
      <c r="D32" s="242"/>
      <c r="E32" s="242"/>
      <c r="F32" s="242"/>
      <c r="G32" s="242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115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239" t="s">
        <v>147</v>
      </c>
      <c r="D33" s="240"/>
      <c r="E33" s="240"/>
      <c r="F33" s="240"/>
      <c r="G33" s="240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115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239" t="s">
        <v>148</v>
      </c>
      <c r="D34" s="240"/>
      <c r="E34" s="240"/>
      <c r="F34" s="240"/>
      <c r="G34" s="240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115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x14ac:dyDescent="0.2">
      <c r="A35" s="3"/>
      <c r="B35" s="4"/>
      <c r="C35" s="177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92</v>
      </c>
    </row>
    <row r="36" spans="1:60" x14ac:dyDescent="0.2">
      <c r="A36" s="152"/>
      <c r="B36" s="153" t="s">
        <v>29</v>
      </c>
      <c r="C36" s="178"/>
      <c r="D36" s="154"/>
      <c r="E36" s="155"/>
      <c r="F36" s="155"/>
      <c r="G36" s="174">
        <f>G8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f>SUMIF(L7:L34,AE35,G7:G34)</f>
        <v>0</v>
      </c>
      <c r="AF36">
        <f>SUMIF(L7:L34,AF35,G7:G34)</f>
        <v>0</v>
      </c>
      <c r="AG36" t="s">
        <v>149</v>
      </c>
    </row>
    <row r="37" spans="1:60" x14ac:dyDescent="0.2">
      <c r="C37" s="179"/>
      <c r="D37" s="10"/>
      <c r="AG37" t="s">
        <v>150</v>
      </c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LMyG45uCWJ+3GvNNNX46wMsbcMuT1ZnPlrL1BCU2aYb/lIFJU19NqmAX52iFPKesAfIiYmrjZ2CoY2GV/+XNg==" saltValue="DLjlxDF4j3gwUQqcr3Gi+A==" spinCount="100000" sheet="1"/>
  <mergeCells count="24">
    <mergeCell ref="C18:G18"/>
    <mergeCell ref="A1:G1"/>
    <mergeCell ref="C2:G2"/>
    <mergeCell ref="C3:G3"/>
    <mergeCell ref="C4:G4"/>
    <mergeCell ref="C10:G10"/>
    <mergeCell ref="C12:G12"/>
    <mergeCell ref="C13:G13"/>
    <mergeCell ref="C14:G14"/>
    <mergeCell ref="C15:G15"/>
    <mergeCell ref="C16:G16"/>
    <mergeCell ref="C17:G17"/>
    <mergeCell ref="C34:G34"/>
    <mergeCell ref="C20:G20"/>
    <mergeCell ref="C21:G21"/>
    <mergeCell ref="C22:G22"/>
    <mergeCell ref="C23:G23"/>
    <mergeCell ref="C24:G24"/>
    <mergeCell ref="C26:G26"/>
    <mergeCell ref="C27:G27"/>
    <mergeCell ref="C29:G29"/>
    <mergeCell ref="C30:G30"/>
    <mergeCell ref="C32:G32"/>
    <mergeCell ref="C33:G3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="145" zoomScaleNormal="145" workbookViewId="0">
      <pane ySplit="7" topLeftCell="A17" activePane="bottomLeft" state="frozen"/>
      <selection pane="bottomLeft" activeCell="C26" sqref="C26:G26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79</v>
      </c>
      <c r="B1" s="243"/>
      <c r="C1" s="243"/>
      <c r="D1" s="243"/>
      <c r="E1" s="243"/>
      <c r="F1" s="243"/>
      <c r="G1" s="243"/>
      <c r="AG1" t="s">
        <v>80</v>
      </c>
    </row>
    <row r="2" spans="1:60" ht="24.95" customHeight="1" x14ac:dyDescent="0.2">
      <c r="A2" s="141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81</v>
      </c>
    </row>
    <row r="3" spans="1:60" ht="24.95" customHeight="1" x14ac:dyDescent="0.2">
      <c r="A3" s="141" t="s">
        <v>8</v>
      </c>
      <c r="B3" s="49" t="s">
        <v>54</v>
      </c>
      <c r="C3" s="244" t="s">
        <v>56</v>
      </c>
      <c r="D3" s="245"/>
      <c r="E3" s="245"/>
      <c r="F3" s="245"/>
      <c r="G3" s="246"/>
      <c r="AC3" s="123" t="s">
        <v>81</v>
      </c>
      <c r="AG3" t="s">
        <v>82</v>
      </c>
    </row>
    <row r="4" spans="1:60" ht="24.95" customHeight="1" x14ac:dyDescent="0.2">
      <c r="A4" s="142" t="s">
        <v>9</v>
      </c>
      <c r="B4" s="143" t="s">
        <v>54</v>
      </c>
      <c r="C4" s="247" t="s">
        <v>55</v>
      </c>
      <c r="D4" s="248"/>
      <c r="E4" s="248"/>
      <c r="F4" s="248"/>
      <c r="G4" s="249"/>
      <c r="AG4" t="s">
        <v>83</v>
      </c>
    </row>
    <row r="5" spans="1:60" x14ac:dyDescent="0.2">
      <c r="D5" s="10"/>
    </row>
    <row r="6" spans="1:60" ht="38.25" x14ac:dyDescent="0.2">
      <c r="A6" s="145" t="s">
        <v>84</v>
      </c>
      <c r="B6" s="147" t="s">
        <v>85</v>
      </c>
      <c r="C6" s="147" t="s">
        <v>86</v>
      </c>
      <c r="D6" s="146" t="s">
        <v>87</v>
      </c>
      <c r="E6" s="145" t="s">
        <v>88</v>
      </c>
      <c r="F6" s="144" t="s">
        <v>89</v>
      </c>
      <c r="G6" s="145" t="s">
        <v>29</v>
      </c>
      <c r="H6" s="148" t="s">
        <v>30</v>
      </c>
      <c r="I6" s="148" t="s">
        <v>90</v>
      </c>
      <c r="J6" s="148" t="s">
        <v>31</v>
      </c>
      <c r="K6" s="148" t="s">
        <v>91</v>
      </c>
      <c r="L6" s="148" t="s">
        <v>92</v>
      </c>
      <c r="M6" s="148" t="s">
        <v>93</v>
      </c>
      <c r="N6" s="148" t="s">
        <v>94</v>
      </c>
      <c r="O6" s="148" t="s">
        <v>95</v>
      </c>
      <c r="P6" s="148" t="s">
        <v>96</v>
      </c>
      <c r="Q6" s="148" t="s">
        <v>97</v>
      </c>
      <c r="R6" s="148" t="s">
        <v>98</v>
      </c>
      <c r="S6" s="148" t="s">
        <v>99</v>
      </c>
      <c r="T6" s="148" t="s">
        <v>100</v>
      </c>
      <c r="U6" s="148" t="s">
        <v>101</v>
      </c>
      <c r="V6" s="148" t="s">
        <v>102</v>
      </c>
      <c r="W6" s="148" t="s">
        <v>103</v>
      </c>
      <c r="X6" s="148" t="s">
        <v>104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105</v>
      </c>
      <c r="B8" s="161" t="s">
        <v>65</v>
      </c>
      <c r="C8" s="175" t="s">
        <v>66</v>
      </c>
      <c r="D8" s="162"/>
      <c r="E8" s="163"/>
      <c r="F8" s="164"/>
      <c r="G8" s="164">
        <f>SUMIF(AG9:AG44,"&lt;&gt;NOR",G9:G44)</f>
        <v>0</v>
      </c>
      <c r="H8" s="164"/>
      <c r="I8" s="164">
        <f>SUM(I9:I44)</f>
        <v>0</v>
      </c>
      <c r="J8" s="164"/>
      <c r="K8" s="164">
        <f>SUM(K9:K44)</f>
        <v>0</v>
      </c>
      <c r="L8" s="164"/>
      <c r="M8" s="164">
        <f>SUM(M9:M44)</f>
        <v>0</v>
      </c>
      <c r="N8" s="164"/>
      <c r="O8" s="164">
        <f>SUM(O9:O44)</f>
        <v>0</v>
      </c>
      <c r="P8" s="164"/>
      <c r="Q8" s="164">
        <f>SUM(Q9:Q44)</f>
        <v>28.25</v>
      </c>
      <c r="R8" s="164"/>
      <c r="S8" s="164"/>
      <c r="T8" s="165"/>
      <c r="U8" s="159"/>
      <c r="V8" s="159">
        <f>SUM(V9:V44)</f>
        <v>1756.9</v>
      </c>
      <c r="W8" s="159"/>
      <c r="X8" s="159"/>
      <c r="AG8" t="s">
        <v>106</v>
      </c>
    </row>
    <row r="9" spans="1:60" ht="22.5" outlineLevel="1" x14ac:dyDescent="0.2">
      <c r="A9" s="166">
        <v>1</v>
      </c>
      <c r="B9" s="167" t="s">
        <v>151</v>
      </c>
      <c r="C9" s="176" t="s">
        <v>152</v>
      </c>
      <c r="D9" s="168" t="s">
        <v>153</v>
      </c>
      <c r="E9" s="169">
        <v>688.11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 t="s">
        <v>154</v>
      </c>
      <c r="S9" s="171" t="s">
        <v>143</v>
      </c>
      <c r="T9" s="172" t="s">
        <v>143</v>
      </c>
      <c r="U9" s="158">
        <v>1.55453</v>
      </c>
      <c r="V9" s="158">
        <f>ROUND(E9*U9,2)</f>
        <v>1069.69</v>
      </c>
      <c r="W9" s="158"/>
      <c r="X9" s="158" t="s">
        <v>155</v>
      </c>
      <c r="Y9" s="149"/>
      <c r="Z9" s="149"/>
      <c r="AA9" s="149"/>
      <c r="AB9" s="149"/>
      <c r="AC9" s="149"/>
      <c r="AD9" s="149"/>
      <c r="AE9" s="149"/>
      <c r="AF9" s="149"/>
      <c r="AG9" s="149" t="s">
        <v>156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50" t="s">
        <v>157</v>
      </c>
      <c r="D10" s="251"/>
      <c r="E10" s="251"/>
      <c r="F10" s="251"/>
      <c r="G10" s="251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158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73" t="str">
        <f>C10</f>
        <v>popř. lesní půdy s naložením, vodorovným přemístěním a složením na hromady nebo se zpětným přemístěním a rozprostřením.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239" t="s">
        <v>159</v>
      </c>
      <c r="D11" s="240"/>
      <c r="E11" s="240"/>
      <c r="F11" s="240"/>
      <c r="G11" s="240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115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73" t="str">
        <f>C11</f>
        <v>- sejmutí ornice v tl. 0,30 m a její uložení na deponii v místě stavby, zpětný přesun a rozprostření v rámci dokončovacích prací stavby</v>
      </c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56"/>
      <c r="B12" s="157"/>
      <c r="C12" s="182" t="s">
        <v>160</v>
      </c>
      <c r="D12" s="180"/>
      <c r="E12" s="181">
        <v>688.11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161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 x14ac:dyDescent="0.2">
      <c r="A13" s="166">
        <v>2</v>
      </c>
      <c r="B13" s="167" t="s">
        <v>162</v>
      </c>
      <c r="C13" s="176" t="s">
        <v>163</v>
      </c>
      <c r="D13" s="168" t="s">
        <v>153</v>
      </c>
      <c r="E13" s="169">
        <v>1197.69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1" t="s">
        <v>154</v>
      </c>
      <c r="S13" s="171" t="s">
        <v>143</v>
      </c>
      <c r="T13" s="172" t="s">
        <v>143</v>
      </c>
      <c r="U13" s="158">
        <v>0.17</v>
      </c>
      <c r="V13" s="158">
        <f>ROUND(E13*U13,2)</f>
        <v>203.61</v>
      </c>
      <c r="W13" s="158"/>
      <c r="X13" s="158" t="s">
        <v>155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156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250" t="s">
        <v>157</v>
      </c>
      <c r="D14" s="251"/>
      <c r="E14" s="251"/>
      <c r="F14" s="251"/>
      <c r="G14" s="251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158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73" t="str">
        <f>C14</f>
        <v>popř. lesní půdy s naložením, vodorovným přemístěním a složením na hromady nebo se zpětným přemístěním a rozprostřením.</v>
      </c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56"/>
      <c r="B15" s="157"/>
      <c r="C15" s="239" t="s">
        <v>164</v>
      </c>
      <c r="D15" s="240"/>
      <c r="E15" s="240"/>
      <c r="F15" s="240"/>
      <c r="G15" s="240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115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73" t="str">
        <f>C15</f>
        <v>- přebytek sejmuté ornice v rámci stavby, bude odvezena na místo dle pokynů investora, předpoklad do volného prostoru na ul. Pod lipami (cca 3,50 km)</v>
      </c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82" t="s">
        <v>165</v>
      </c>
      <c r="D16" s="180"/>
      <c r="E16" s="181">
        <v>1885.8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161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56"/>
      <c r="B17" s="157"/>
      <c r="C17" s="182" t="s">
        <v>166</v>
      </c>
      <c r="D17" s="180"/>
      <c r="E17" s="181">
        <v>-688.11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161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66">
        <v>3</v>
      </c>
      <c r="B18" s="167" t="s">
        <v>167</v>
      </c>
      <c r="C18" s="176" t="s">
        <v>168</v>
      </c>
      <c r="D18" s="168" t="s">
        <v>169</v>
      </c>
      <c r="E18" s="169">
        <v>36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0.19800000000000001</v>
      </c>
      <c r="Q18" s="171">
        <f>ROUND(E18*P18,2)</f>
        <v>7.13</v>
      </c>
      <c r="R18" s="171" t="s">
        <v>170</v>
      </c>
      <c r="S18" s="171" t="s">
        <v>143</v>
      </c>
      <c r="T18" s="172" t="s">
        <v>143</v>
      </c>
      <c r="U18" s="158">
        <v>0.112</v>
      </c>
      <c r="V18" s="158">
        <f>ROUND(E18*U18,2)</f>
        <v>4.03</v>
      </c>
      <c r="W18" s="158"/>
      <c r="X18" s="158" t="s">
        <v>112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113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 x14ac:dyDescent="0.2">
      <c r="A19" s="156"/>
      <c r="B19" s="157"/>
      <c r="C19" s="250" t="s">
        <v>171</v>
      </c>
      <c r="D19" s="251"/>
      <c r="E19" s="251"/>
      <c r="F19" s="251"/>
      <c r="G19" s="251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158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73" t="str">
        <f>C19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239" t="s">
        <v>172</v>
      </c>
      <c r="D20" s="240"/>
      <c r="E20" s="240"/>
      <c r="F20" s="240"/>
      <c r="G20" s="240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115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82" t="s">
        <v>173</v>
      </c>
      <c r="D21" s="180"/>
      <c r="E21" s="181">
        <v>36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161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outlineLevel="1" x14ac:dyDescent="0.2">
      <c r="A22" s="166">
        <v>4</v>
      </c>
      <c r="B22" s="167" t="s">
        <v>174</v>
      </c>
      <c r="C22" s="176" t="s">
        <v>175</v>
      </c>
      <c r="D22" s="168" t="s">
        <v>169</v>
      </c>
      <c r="E22" s="169">
        <v>36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71">
        <v>0</v>
      </c>
      <c r="O22" s="171">
        <f>ROUND(E22*N22,2)</f>
        <v>0</v>
      </c>
      <c r="P22" s="171">
        <v>0.44</v>
      </c>
      <c r="Q22" s="171">
        <f>ROUND(E22*P22,2)</f>
        <v>15.84</v>
      </c>
      <c r="R22" s="171" t="s">
        <v>170</v>
      </c>
      <c r="S22" s="171" t="s">
        <v>143</v>
      </c>
      <c r="T22" s="172" t="s">
        <v>143</v>
      </c>
      <c r="U22" s="158">
        <v>0.63200000000000001</v>
      </c>
      <c r="V22" s="158">
        <f>ROUND(E22*U22,2)</f>
        <v>22.75</v>
      </c>
      <c r="W22" s="158"/>
      <c r="X22" s="158" t="s">
        <v>112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113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241" t="s">
        <v>176</v>
      </c>
      <c r="D23" s="242"/>
      <c r="E23" s="242"/>
      <c r="F23" s="242"/>
      <c r="G23" s="242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115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82" t="s">
        <v>173</v>
      </c>
      <c r="D24" s="180"/>
      <c r="E24" s="181">
        <v>36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161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66">
        <v>5</v>
      </c>
      <c r="B25" s="167" t="s">
        <v>177</v>
      </c>
      <c r="C25" s="176" t="s">
        <v>337</v>
      </c>
      <c r="D25" s="168" t="s">
        <v>178</v>
      </c>
      <c r="E25" s="169">
        <v>24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71">
        <v>0</v>
      </c>
      <c r="O25" s="171">
        <f>ROUND(E25*N25,2)</f>
        <v>0</v>
      </c>
      <c r="P25" s="171">
        <v>0.22</v>
      </c>
      <c r="Q25" s="171">
        <f>ROUND(E25*P25,2)</f>
        <v>5.28</v>
      </c>
      <c r="R25" s="171" t="s">
        <v>170</v>
      </c>
      <c r="S25" s="171" t="s">
        <v>143</v>
      </c>
      <c r="T25" s="172" t="s">
        <v>143</v>
      </c>
      <c r="U25" s="158">
        <v>0.14299999999999999</v>
      </c>
      <c r="V25" s="158">
        <f>ROUND(E25*U25,2)</f>
        <v>3.43</v>
      </c>
      <c r="W25" s="158"/>
      <c r="X25" s="158" t="s">
        <v>112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113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250" t="s">
        <v>179</v>
      </c>
      <c r="D26" s="251"/>
      <c r="E26" s="251"/>
      <c r="F26" s="251"/>
      <c r="G26" s="251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158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73" t="str">
        <f>C26</f>
        <v>s vybouráním lože, s přemístěním hmot na skládku na vzdálenost do 3 m nebo naložením na dopravní prostředek</v>
      </c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239" t="s">
        <v>180</v>
      </c>
      <c r="D27" s="240"/>
      <c r="E27" s="240"/>
      <c r="F27" s="240"/>
      <c r="G27" s="240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115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82" t="s">
        <v>181</v>
      </c>
      <c r="D28" s="180"/>
      <c r="E28" s="181">
        <v>24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161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66">
        <v>6</v>
      </c>
      <c r="B29" s="167" t="s">
        <v>182</v>
      </c>
      <c r="C29" s="176" t="s">
        <v>183</v>
      </c>
      <c r="D29" s="168" t="s">
        <v>153</v>
      </c>
      <c r="E29" s="169">
        <v>179.345</v>
      </c>
      <c r="F29" s="170"/>
      <c r="G29" s="171">
        <f>ROUND(E29*F29,2)</f>
        <v>0</v>
      </c>
      <c r="H29" s="170"/>
      <c r="I29" s="171">
        <f>ROUND(E29*H29,2)</f>
        <v>0</v>
      </c>
      <c r="J29" s="170"/>
      <c r="K29" s="171">
        <f>ROUND(E29*J29,2)</f>
        <v>0</v>
      </c>
      <c r="L29" s="171">
        <v>21</v>
      </c>
      <c r="M29" s="171">
        <f>G29*(1+L29/100)</f>
        <v>0</v>
      </c>
      <c r="N29" s="171">
        <v>0</v>
      </c>
      <c r="O29" s="171">
        <f>ROUND(E29*N29,2)</f>
        <v>0</v>
      </c>
      <c r="P29" s="171">
        <v>0</v>
      </c>
      <c r="Q29" s="171">
        <f>ROUND(E29*P29,2)</f>
        <v>0</v>
      </c>
      <c r="R29" s="171" t="s">
        <v>184</v>
      </c>
      <c r="S29" s="171" t="s">
        <v>143</v>
      </c>
      <c r="T29" s="172" t="s">
        <v>143</v>
      </c>
      <c r="U29" s="158">
        <v>0.12</v>
      </c>
      <c r="V29" s="158">
        <f>ROUND(E29*U29,2)</f>
        <v>21.52</v>
      </c>
      <c r="W29" s="158"/>
      <c r="X29" s="158" t="s">
        <v>112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113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250" t="s">
        <v>185</v>
      </c>
      <c r="D30" s="251"/>
      <c r="E30" s="251"/>
      <c r="F30" s="251"/>
      <c r="G30" s="251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158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73" t="str">
        <f>C30</f>
        <v>s přemístěním výkopku v příčných profilech na vzdálenost do 15 m nebo s naložením na dopravní prostředek.</v>
      </c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239" t="s">
        <v>186</v>
      </c>
      <c r="D31" s="240"/>
      <c r="E31" s="240"/>
      <c r="F31" s="240"/>
      <c r="G31" s="240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115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239" t="s">
        <v>187</v>
      </c>
      <c r="D32" s="240"/>
      <c r="E32" s="240"/>
      <c r="F32" s="240"/>
      <c r="G32" s="240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115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239" t="s">
        <v>188</v>
      </c>
      <c r="D33" s="240"/>
      <c r="E33" s="240"/>
      <c r="F33" s="240"/>
      <c r="G33" s="240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115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45" outlineLevel="1" x14ac:dyDescent="0.2">
      <c r="A34" s="156"/>
      <c r="B34" s="157"/>
      <c r="C34" s="182" t="s">
        <v>189</v>
      </c>
      <c r="D34" s="180"/>
      <c r="E34" s="181">
        <v>943.63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161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33.75" outlineLevel="1" x14ac:dyDescent="0.2">
      <c r="A35" s="156"/>
      <c r="B35" s="157"/>
      <c r="C35" s="182" t="s">
        <v>190</v>
      </c>
      <c r="D35" s="180"/>
      <c r="E35" s="181">
        <v>936.44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161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82" t="s">
        <v>191</v>
      </c>
      <c r="D36" s="180"/>
      <c r="E36" s="181">
        <v>5.2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161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82" t="s">
        <v>192</v>
      </c>
      <c r="D37" s="180"/>
      <c r="E37" s="181">
        <v>-852.96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161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82" t="s">
        <v>193</v>
      </c>
      <c r="D38" s="180"/>
      <c r="E38" s="181">
        <v>-852.96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161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66">
        <v>7</v>
      </c>
      <c r="B39" s="167" t="s">
        <v>194</v>
      </c>
      <c r="C39" s="176" t="s">
        <v>195</v>
      </c>
      <c r="D39" s="168" t="s">
        <v>196</v>
      </c>
      <c r="E39" s="169">
        <v>167.79</v>
      </c>
      <c r="F39" s="170"/>
      <c r="G39" s="171">
        <f>ROUND(E39*F39,2)</f>
        <v>0</v>
      </c>
      <c r="H39" s="170"/>
      <c r="I39" s="171">
        <f>ROUND(E39*H39,2)</f>
        <v>0</v>
      </c>
      <c r="J39" s="170"/>
      <c r="K39" s="171">
        <f>ROUND(E39*J39,2)</f>
        <v>0</v>
      </c>
      <c r="L39" s="171">
        <v>21</v>
      </c>
      <c r="M39" s="171">
        <f>G39*(1+L39/100)</f>
        <v>0</v>
      </c>
      <c r="N39" s="171">
        <v>0</v>
      </c>
      <c r="O39" s="171">
        <f>ROUND(E39*N39,2)</f>
        <v>0</v>
      </c>
      <c r="P39" s="171">
        <v>0</v>
      </c>
      <c r="Q39" s="171">
        <f>ROUND(E39*P39,2)</f>
        <v>0</v>
      </c>
      <c r="R39" s="171"/>
      <c r="S39" s="171" t="s">
        <v>143</v>
      </c>
      <c r="T39" s="172" t="s">
        <v>143</v>
      </c>
      <c r="U39" s="158">
        <v>0.96</v>
      </c>
      <c r="V39" s="158">
        <f>ROUND(E39*U39,2)</f>
        <v>161.08000000000001</v>
      </c>
      <c r="W39" s="158"/>
      <c r="X39" s="158" t="s">
        <v>155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156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241" t="s">
        <v>197</v>
      </c>
      <c r="D40" s="242"/>
      <c r="E40" s="242"/>
      <c r="F40" s="242"/>
      <c r="G40" s="242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115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82" t="s">
        <v>198</v>
      </c>
      <c r="D41" s="180"/>
      <c r="E41" s="181">
        <v>167.79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161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22.5" outlineLevel="1" x14ac:dyDescent="0.2">
      <c r="A42" s="166">
        <v>8</v>
      </c>
      <c r="B42" s="167" t="s">
        <v>199</v>
      </c>
      <c r="C42" s="176" t="s">
        <v>200</v>
      </c>
      <c r="D42" s="168" t="s">
        <v>201</v>
      </c>
      <c r="E42" s="169">
        <v>11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71">
        <v>0</v>
      </c>
      <c r="O42" s="171">
        <f>ROUND(E42*N42,2)</f>
        <v>0</v>
      </c>
      <c r="P42" s="171">
        <v>0</v>
      </c>
      <c r="Q42" s="171">
        <f>ROUND(E42*P42,2)</f>
        <v>0</v>
      </c>
      <c r="R42" s="171" t="s">
        <v>202</v>
      </c>
      <c r="S42" s="171" t="s">
        <v>143</v>
      </c>
      <c r="T42" s="172" t="s">
        <v>143</v>
      </c>
      <c r="U42" s="158">
        <v>24.617000000000001</v>
      </c>
      <c r="V42" s="158">
        <f>ROUND(E42*U42,2)</f>
        <v>270.79000000000002</v>
      </c>
      <c r="W42" s="158"/>
      <c r="X42" s="158" t="s">
        <v>112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113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250" t="s">
        <v>203</v>
      </c>
      <c r="D43" s="251"/>
      <c r="E43" s="251"/>
      <c r="F43" s="251"/>
      <c r="G43" s="251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158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239" t="s">
        <v>204</v>
      </c>
      <c r="D44" s="240"/>
      <c r="E44" s="240"/>
      <c r="F44" s="240"/>
      <c r="G44" s="240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115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x14ac:dyDescent="0.2">
      <c r="A45" s="160" t="s">
        <v>105</v>
      </c>
      <c r="B45" s="161" t="s">
        <v>68</v>
      </c>
      <c r="C45" s="175" t="s">
        <v>69</v>
      </c>
      <c r="D45" s="162"/>
      <c r="E45" s="163"/>
      <c r="F45" s="164"/>
      <c r="G45" s="164">
        <f>SUMIF(AG46:AG84,"&lt;&gt;NOR",G46:G84)</f>
        <v>0</v>
      </c>
      <c r="H45" s="164"/>
      <c r="I45" s="164">
        <f>SUM(I46:I84)</f>
        <v>0</v>
      </c>
      <c r="J45" s="164"/>
      <c r="K45" s="164">
        <f>SUM(K46:K84)</f>
        <v>0</v>
      </c>
      <c r="L45" s="164"/>
      <c r="M45" s="164">
        <f>SUM(M46:M84)</f>
        <v>0</v>
      </c>
      <c r="N45" s="164"/>
      <c r="O45" s="164">
        <f>SUM(O46:O84)</f>
        <v>2429.8399999999997</v>
      </c>
      <c r="P45" s="164"/>
      <c r="Q45" s="164">
        <f>SUM(Q46:Q84)</f>
        <v>0</v>
      </c>
      <c r="R45" s="164"/>
      <c r="S45" s="164"/>
      <c r="T45" s="165"/>
      <c r="U45" s="159"/>
      <c r="V45" s="159">
        <f>SUM(V46:V84)</f>
        <v>945.18999999999994</v>
      </c>
      <c r="W45" s="159"/>
      <c r="X45" s="159"/>
      <c r="AG45" t="s">
        <v>106</v>
      </c>
    </row>
    <row r="46" spans="1:60" ht="22.5" outlineLevel="1" x14ac:dyDescent="0.2">
      <c r="A46" s="166">
        <v>9</v>
      </c>
      <c r="B46" s="167" t="s">
        <v>205</v>
      </c>
      <c r="C46" s="176" t="s">
        <v>206</v>
      </c>
      <c r="D46" s="168" t="s">
        <v>169</v>
      </c>
      <c r="E46" s="169">
        <v>4264.8</v>
      </c>
      <c r="F46" s="170"/>
      <c r="G46" s="171">
        <f>ROUND(E46*F46,2)</f>
        <v>0</v>
      </c>
      <c r="H46" s="170"/>
      <c r="I46" s="171">
        <f>ROUND(E46*H46,2)</f>
        <v>0</v>
      </c>
      <c r="J46" s="170"/>
      <c r="K46" s="171">
        <f>ROUND(E46*J46,2)</f>
        <v>0</v>
      </c>
      <c r="L46" s="171">
        <v>21</v>
      </c>
      <c r="M46" s="171">
        <f>G46*(1+L46/100)</f>
        <v>0</v>
      </c>
      <c r="N46" s="171">
        <v>0</v>
      </c>
      <c r="O46" s="171">
        <f>ROUND(E46*N46,2)</f>
        <v>0</v>
      </c>
      <c r="P46" s="171">
        <v>0</v>
      </c>
      <c r="Q46" s="171">
        <f>ROUND(E46*P46,2)</f>
        <v>0</v>
      </c>
      <c r="R46" s="171" t="s">
        <v>202</v>
      </c>
      <c r="S46" s="171" t="s">
        <v>143</v>
      </c>
      <c r="T46" s="172" t="s">
        <v>143</v>
      </c>
      <c r="U46" s="158">
        <v>0.09</v>
      </c>
      <c r="V46" s="158">
        <f>ROUND(E46*U46,2)</f>
        <v>383.83</v>
      </c>
      <c r="W46" s="158"/>
      <c r="X46" s="158" t="s">
        <v>112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113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250" t="s">
        <v>207</v>
      </c>
      <c r="D47" s="251"/>
      <c r="E47" s="251"/>
      <c r="F47" s="251"/>
      <c r="G47" s="251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158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239" t="s">
        <v>208</v>
      </c>
      <c r="D48" s="240"/>
      <c r="E48" s="240"/>
      <c r="F48" s="240"/>
      <c r="G48" s="240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115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82" t="s">
        <v>209</v>
      </c>
      <c r="D49" s="180"/>
      <c r="E49" s="181">
        <v>4264.8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161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66">
        <v>10</v>
      </c>
      <c r="B50" s="167" t="s">
        <v>210</v>
      </c>
      <c r="C50" s="176" t="s">
        <v>211</v>
      </c>
      <c r="D50" s="168" t="s">
        <v>169</v>
      </c>
      <c r="E50" s="169">
        <v>4264.8</v>
      </c>
      <c r="F50" s="170"/>
      <c r="G50" s="171">
        <f>ROUND(E50*F50,2)</f>
        <v>0</v>
      </c>
      <c r="H50" s="170"/>
      <c r="I50" s="171">
        <f>ROUND(E50*H50,2)</f>
        <v>0</v>
      </c>
      <c r="J50" s="170"/>
      <c r="K50" s="171">
        <f>ROUND(E50*J50,2)</f>
        <v>0</v>
      </c>
      <c r="L50" s="171">
        <v>21</v>
      </c>
      <c r="M50" s="171">
        <f>G50*(1+L50/100)</f>
        <v>0</v>
      </c>
      <c r="N50" s="171">
        <v>0</v>
      </c>
      <c r="O50" s="171">
        <f>ROUND(E50*N50,2)</f>
        <v>0</v>
      </c>
      <c r="P50" s="171">
        <v>0</v>
      </c>
      <c r="Q50" s="171">
        <f>ROUND(E50*P50,2)</f>
        <v>0</v>
      </c>
      <c r="R50" s="171" t="s">
        <v>184</v>
      </c>
      <c r="S50" s="171" t="s">
        <v>143</v>
      </c>
      <c r="T50" s="172" t="s">
        <v>143</v>
      </c>
      <c r="U50" s="158">
        <v>1.7999999999999999E-2</v>
      </c>
      <c r="V50" s="158">
        <f>ROUND(E50*U50,2)</f>
        <v>76.77</v>
      </c>
      <c r="W50" s="158"/>
      <c r="X50" s="158" t="s">
        <v>112</v>
      </c>
      <c r="Y50" s="149"/>
      <c r="Z50" s="149"/>
      <c r="AA50" s="149"/>
      <c r="AB50" s="149"/>
      <c r="AC50" s="149"/>
      <c r="AD50" s="149"/>
      <c r="AE50" s="149"/>
      <c r="AF50" s="149"/>
      <c r="AG50" s="149" t="s">
        <v>113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250" t="s">
        <v>212</v>
      </c>
      <c r="D51" s="251"/>
      <c r="E51" s="251"/>
      <c r="F51" s="251"/>
      <c r="G51" s="251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158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239" t="s">
        <v>213</v>
      </c>
      <c r="D52" s="240"/>
      <c r="E52" s="240"/>
      <c r="F52" s="240"/>
      <c r="G52" s="240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115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82" t="s">
        <v>209</v>
      </c>
      <c r="D53" s="180"/>
      <c r="E53" s="181">
        <v>4264.8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161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66">
        <v>11</v>
      </c>
      <c r="B54" s="167" t="s">
        <v>214</v>
      </c>
      <c r="C54" s="176" t="s">
        <v>215</v>
      </c>
      <c r="D54" s="168" t="s">
        <v>169</v>
      </c>
      <c r="E54" s="169">
        <v>1796.3</v>
      </c>
      <c r="F54" s="170"/>
      <c r="G54" s="171">
        <f>ROUND(E54*F54,2)</f>
        <v>0</v>
      </c>
      <c r="H54" s="170"/>
      <c r="I54" s="171">
        <f>ROUND(E54*H54,2)</f>
        <v>0</v>
      </c>
      <c r="J54" s="170"/>
      <c r="K54" s="171">
        <f>ROUND(E54*J54,2)</f>
        <v>0</v>
      </c>
      <c r="L54" s="171">
        <v>21</v>
      </c>
      <c r="M54" s="171">
        <f>G54*(1+L54/100)</f>
        <v>0</v>
      </c>
      <c r="N54" s="171">
        <v>0</v>
      </c>
      <c r="O54" s="171">
        <f>ROUND(E54*N54,2)</f>
        <v>0</v>
      </c>
      <c r="P54" s="171">
        <v>0</v>
      </c>
      <c r="Q54" s="171">
        <f>ROUND(E54*P54,2)</f>
        <v>0</v>
      </c>
      <c r="R54" s="171" t="s">
        <v>184</v>
      </c>
      <c r="S54" s="171" t="s">
        <v>143</v>
      </c>
      <c r="T54" s="172" t="s">
        <v>143</v>
      </c>
      <c r="U54" s="158">
        <v>0.128</v>
      </c>
      <c r="V54" s="158">
        <f>ROUND(E54*U54,2)</f>
        <v>229.93</v>
      </c>
      <c r="W54" s="158"/>
      <c r="X54" s="158" t="s">
        <v>112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113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250" t="s">
        <v>216</v>
      </c>
      <c r="D55" s="251"/>
      <c r="E55" s="251"/>
      <c r="F55" s="251"/>
      <c r="G55" s="251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158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239" t="s">
        <v>217</v>
      </c>
      <c r="D56" s="240"/>
      <c r="E56" s="240"/>
      <c r="F56" s="240"/>
      <c r="G56" s="240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115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82" t="s">
        <v>218</v>
      </c>
      <c r="D57" s="180"/>
      <c r="E57" s="181">
        <v>1796.3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161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22.5" outlineLevel="1" x14ac:dyDescent="0.2">
      <c r="A58" s="166">
        <v>12</v>
      </c>
      <c r="B58" s="167" t="s">
        <v>219</v>
      </c>
      <c r="C58" s="176" t="s">
        <v>220</v>
      </c>
      <c r="D58" s="168" t="s">
        <v>169</v>
      </c>
      <c r="E58" s="169">
        <v>3554</v>
      </c>
      <c r="F58" s="170"/>
      <c r="G58" s="171">
        <f>ROUND(E58*F58,2)</f>
        <v>0</v>
      </c>
      <c r="H58" s="170"/>
      <c r="I58" s="171">
        <f>ROUND(E58*H58,2)</f>
        <v>0</v>
      </c>
      <c r="J58" s="170"/>
      <c r="K58" s="171">
        <f>ROUND(E58*J58,2)</f>
        <v>0</v>
      </c>
      <c r="L58" s="171">
        <v>21</v>
      </c>
      <c r="M58" s="171">
        <f>G58*(1+L58/100)</f>
        <v>0</v>
      </c>
      <c r="N58" s="171">
        <v>0.10141</v>
      </c>
      <c r="O58" s="171">
        <f>ROUND(E58*N58,2)</f>
        <v>360.41</v>
      </c>
      <c r="P58" s="171">
        <v>0</v>
      </c>
      <c r="Q58" s="171">
        <f>ROUND(E58*P58,2)</f>
        <v>0</v>
      </c>
      <c r="R58" s="171" t="s">
        <v>170</v>
      </c>
      <c r="S58" s="171" t="s">
        <v>143</v>
      </c>
      <c r="T58" s="172" t="s">
        <v>143</v>
      </c>
      <c r="U58" s="158">
        <v>1.4999999999999999E-2</v>
      </c>
      <c r="V58" s="158">
        <f>ROUND(E58*U58,2)</f>
        <v>53.31</v>
      </c>
      <c r="W58" s="158"/>
      <c r="X58" s="158" t="s">
        <v>112</v>
      </c>
      <c r="Y58" s="149"/>
      <c r="Z58" s="149"/>
      <c r="AA58" s="149"/>
      <c r="AB58" s="149"/>
      <c r="AC58" s="149"/>
      <c r="AD58" s="149"/>
      <c r="AE58" s="149"/>
      <c r="AF58" s="149"/>
      <c r="AG58" s="149" t="s">
        <v>113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241" t="s">
        <v>221</v>
      </c>
      <c r="D59" s="242"/>
      <c r="E59" s="242"/>
      <c r="F59" s="242"/>
      <c r="G59" s="242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9"/>
      <c r="Z59" s="149"/>
      <c r="AA59" s="149"/>
      <c r="AB59" s="149"/>
      <c r="AC59" s="149"/>
      <c r="AD59" s="149"/>
      <c r="AE59" s="149"/>
      <c r="AF59" s="149"/>
      <c r="AG59" s="149" t="s">
        <v>115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182" t="s">
        <v>222</v>
      </c>
      <c r="D60" s="180"/>
      <c r="E60" s="181">
        <v>3554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161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22.5" outlineLevel="1" x14ac:dyDescent="0.2">
      <c r="A61" s="166">
        <v>13</v>
      </c>
      <c r="B61" s="167" t="s">
        <v>223</v>
      </c>
      <c r="C61" s="176" t="s">
        <v>224</v>
      </c>
      <c r="D61" s="168" t="s">
        <v>169</v>
      </c>
      <c r="E61" s="169">
        <v>3554</v>
      </c>
      <c r="F61" s="170"/>
      <c r="G61" s="171">
        <f>ROUND(E61*F61,2)</f>
        <v>0</v>
      </c>
      <c r="H61" s="170"/>
      <c r="I61" s="171">
        <f>ROUND(E61*H61,2)</f>
        <v>0</v>
      </c>
      <c r="J61" s="170"/>
      <c r="K61" s="171">
        <f>ROUND(E61*J61,2)</f>
        <v>0</v>
      </c>
      <c r="L61" s="171">
        <v>21</v>
      </c>
      <c r="M61" s="171">
        <f>G61*(1+L61/100)</f>
        <v>0</v>
      </c>
      <c r="N61" s="171">
        <v>5.0000000000000001E-4</v>
      </c>
      <c r="O61" s="171">
        <f>ROUND(E61*N61,2)</f>
        <v>1.78</v>
      </c>
      <c r="P61" s="171">
        <v>0</v>
      </c>
      <c r="Q61" s="171">
        <f>ROUND(E61*P61,2)</f>
        <v>0</v>
      </c>
      <c r="R61" s="171" t="s">
        <v>170</v>
      </c>
      <c r="S61" s="171" t="s">
        <v>143</v>
      </c>
      <c r="T61" s="172" t="s">
        <v>143</v>
      </c>
      <c r="U61" s="158">
        <v>2E-3</v>
      </c>
      <c r="V61" s="158">
        <f>ROUND(E61*U61,2)</f>
        <v>7.11</v>
      </c>
      <c r="W61" s="158"/>
      <c r="X61" s="158" t="s">
        <v>112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113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241" t="s">
        <v>225</v>
      </c>
      <c r="D62" s="242"/>
      <c r="E62" s="242"/>
      <c r="F62" s="242"/>
      <c r="G62" s="242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115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82" t="s">
        <v>226</v>
      </c>
      <c r="D63" s="180"/>
      <c r="E63" s="181">
        <v>3554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161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2.5" outlineLevel="1" x14ac:dyDescent="0.2">
      <c r="A64" s="166">
        <v>14</v>
      </c>
      <c r="B64" s="167" t="s">
        <v>227</v>
      </c>
      <c r="C64" s="176" t="s">
        <v>228</v>
      </c>
      <c r="D64" s="168" t="s">
        <v>169</v>
      </c>
      <c r="E64" s="169">
        <v>3554</v>
      </c>
      <c r="F64" s="170"/>
      <c r="G64" s="171">
        <f>ROUND(E64*F64,2)</f>
        <v>0</v>
      </c>
      <c r="H64" s="170"/>
      <c r="I64" s="171">
        <f>ROUND(E64*H64,2)</f>
        <v>0</v>
      </c>
      <c r="J64" s="170"/>
      <c r="K64" s="171">
        <f>ROUND(E64*J64,2)</f>
        <v>0</v>
      </c>
      <c r="L64" s="171">
        <v>21</v>
      </c>
      <c r="M64" s="171">
        <f>G64*(1+L64/100)</f>
        <v>0</v>
      </c>
      <c r="N64" s="171">
        <v>0.13188</v>
      </c>
      <c r="O64" s="171">
        <f>ROUND(E64*N64,2)</f>
        <v>468.7</v>
      </c>
      <c r="P64" s="171">
        <v>0</v>
      </c>
      <c r="Q64" s="171">
        <f>ROUND(E64*P64,2)</f>
        <v>0</v>
      </c>
      <c r="R64" s="171" t="s">
        <v>170</v>
      </c>
      <c r="S64" s="171" t="s">
        <v>143</v>
      </c>
      <c r="T64" s="172" t="s">
        <v>143</v>
      </c>
      <c r="U64" s="158">
        <v>2.1000000000000001E-2</v>
      </c>
      <c r="V64" s="158">
        <f>ROUND(E64*U64,2)</f>
        <v>74.63</v>
      </c>
      <c r="W64" s="158"/>
      <c r="X64" s="158" t="s">
        <v>112</v>
      </c>
      <c r="Y64" s="149"/>
      <c r="Z64" s="149"/>
      <c r="AA64" s="149"/>
      <c r="AB64" s="149"/>
      <c r="AC64" s="149"/>
      <c r="AD64" s="149"/>
      <c r="AE64" s="149"/>
      <c r="AF64" s="149"/>
      <c r="AG64" s="149" t="s">
        <v>113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250" t="s">
        <v>229</v>
      </c>
      <c r="D65" s="251"/>
      <c r="E65" s="251"/>
      <c r="F65" s="251"/>
      <c r="G65" s="251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158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239" t="s">
        <v>230</v>
      </c>
      <c r="D66" s="240"/>
      <c r="E66" s="240"/>
      <c r="F66" s="240"/>
      <c r="G66" s="240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115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82" t="s">
        <v>222</v>
      </c>
      <c r="D67" s="180"/>
      <c r="E67" s="181">
        <v>3554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161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66">
        <v>15</v>
      </c>
      <c r="B68" s="167" t="s">
        <v>231</v>
      </c>
      <c r="C68" s="176" t="s">
        <v>232</v>
      </c>
      <c r="D68" s="168" t="s">
        <v>169</v>
      </c>
      <c r="E68" s="169">
        <v>3554</v>
      </c>
      <c r="F68" s="170"/>
      <c r="G68" s="171">
        <f>ROUND(E68*F68,2)</f>
        <v>0</v>
      </c>
      <c r="H68" s="170"/>
      <c r="I68" s="171">
        <f>ROUND(E68*H68,2)</f>
        <v>0</v>
      </c>
      <c r="J68" s="170"/>
      <c r="K68" s="171">
        <f>ROUND(E68*J68,2)</f>
        <v>0</v>
      </c>
      <c r="L68" s="171">
        <v>21</v>
      </c>
      <c r="M68" s="171">
        <f>G68*(1+L68/100)</f>
        <v>0</v>
      </c>
      <c r="N68" s="171">
        <v>5.6100000000000004E-3</v>
      </c>
      <c r="O68" s="171">
        <f>ROUND(E68*N68,2)</f>
        <v>19.940000000000001</v>
      </c>
      <c r="P68" s="171">
        <v>0</v>
      </c>
      <c r="Q68" s="171">
        <f>ROUND(E68*P68,2)</f>
        <v>0</v>
      </c>
      <c r="R68" s="171" t="s">
        <v>170</v>
      </c>
      <c r="S68" s="171" t="s">
        <v>143</v>
      </c>
      <c r="T68" s="172" t="s">
        <v>143</v>
      </c>
      <c r="U68" s="158">
        <v>4.0000000000000001E-3</v>
      </c>
      <c r="V68" s="158">
        <f>ROUND(E68*U68,2)</f>
        <v>14.22</v>
      </c>
      <c r="W68" s="158"/>
      <c r="X68" s="158" t="s">
        <v>112</v>
      </c>
      <c r="Y68" s="149"/>
      <c r="Z68" s="149"/>
      <c r="AA68" s="149"/>
      <c r="AB68" s="149"/>
      <c r="AC68" s="149"/>
      <c r="AD68" s="149"/>
      <c r="AE68" s="149"/>
      <c r="AF68" s="149"/>
      <c r="AG68" s="149" t="s">
        <v>113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250" t="s">
        <v>233</v>
      </c>
      <c r="D69" s="251"/>
      <c r="E69" s="251"/>
      <c r="F69" s="251"/>
      <c r="G69" s="251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158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239" t="s">
        <v>234</v>
      </c>
      <c r="D70" s="240"/>
      <c r="E70" s="240"/>
      <c r="F70" s="240"/>
      <c r="G70" s="240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9"/>
      <c r="Z70" s="149"/>
      <c r="AA70" s="149"/>
      <c r="AB70" s="149"/>
      <c r="AC70" s="149"/>
      <c r="AD70" s="149"/>
      <c r="AE70" s="149"/>
      <c r="AF70" s="149"/>
      <c r="AG70" s="149" t="s">
        <v>115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182" t="s">
        <v>235</v>
      </c>
      <c r="D71" s="180"/>
      <c r="E71" s="181">
        <v>3554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161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 x14ac:dyDescent="0.2">
      <c r="A72" s="166">
        <v>16</v>
      </c>
      <c r="B72" s="167" t="s">
        <v>236</v>
      </c>
      <c r="C72" s="176" t="s">
        <v>237</v>
      </c>
      <c r="D72" s="168" t="s">
        <v>169</v>
      </c>
      <c r="E72" s="169">
        <v>3554</v>
      </c>
      <c r="F72" s="170"/>
      <c r="G72" s="171">
        <f>ROUND(E72*F72,2)</f>
        <v>0</v>
      </c>
      <c r="H72" s="170"/>
      <c r="I72" s="171">
        <f>ROUND(E72*H72,2)</f>
        <v>0</v>
      </c>
      <c r="J72" s="170"/>
      <c r="K72" s="171">
        <f>ROUND(E72*J72,2)</f>
        <v>0</v>
      </c>
      <c r="L72" s="171">
        <v>21</v>
      </c>
      <c r="M72" s="171">
        <f>G72*(1+L72/100)</f>
        <v>0</v>
      </c>
      <c r="N72" s="171">
        <v>0.441</v>
      </c>
      <c r="O72" s="171">
        <f>ROUND(E72*N72,2)</f>
        <v>1567.31</v>
      </c>
      <c r="P72" s="171">
        <v>0</v>
      </c>
      <c r="Q72" s="171">
        <f>ROUND(E72*P72,2)</f>
        <v>0</v>
      </c>
      <c r="R72" s="171" t="s">
        <v>170</v>
      </c>
      <c r="S72" s="171" t="s">
        <v>143</v>
      </c>
      <c r="T72" s="172" t="s">
        <v>143</v>
      </c>
      <c r="U72" s="158">
        <v>2.9000000000000001E-2</v>
      </c>
      <c r="V72" s="158">
        <f>ROUND(E72*U72,2)</f>
        <v>103.07</v>
      </c>
      <c r="W72" s="158"/>
      <c r="X72" s="158" t="s">
        <v>112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113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241" t="s">
        <v>238</v>
      </c>
      <c r="D73" s="242"/>
      <c r="E73" s="242"/>
      <c r="F73" s="242"/>
      <c r="G73" s="242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9"/>
      <c r="Z73" s="149"/>
      <c r="AA73" s="149"/>
      <c r="AB73" s="149"/>
      <c r="AC73" s="149"/>
      <c r="AD73" s="149"/>
      <c r="AE73" s="149"/>
      <c r="AF73" s="149"/>
      <c r="AG73" s="149" t="s">
        <v>115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182" t="s">
        <v>239</v>
      </c>
      <c r="D74" s="180"/>
      <c r="E74" s="181">
        <v>3554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161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66">
        <v>17</v>
      </c>
      <c r="B75" s="167" t="s">
        <v>240</v>
      </c>
      <c r="C75" s="176" t="s">
        <v>241</v>
      </c>
      <c r="D75" s="168" t="s">
        <v>169</v>
      </c>
      <c r="E75" s="169">
        <v>16</v>
      </c>
      <c r="F75" s="170"/>
      <c r="G75" s="171">
        <f>ROUND(E75*F75,2)</f>
        <v>0</v>
      </c>
      <c r="H75" s="170"/>
      <c r="I75" s="171">
        <f>ROUND(E75*H75,2)</f>
        <v>0</v>
      </c>
      <c r="J75" s="170"/>
      <c r="K75" s="171">
        <f>ROUND(E75*J75,2)</f>
        <v>0</v>
      </c>
      <c r="L75" s="171">
        <v>21</v>
      </c>
      <c r="M75" s="171">
        <f>G75*(1+L75/100)</f>
        <v>0</v>
      </c>
      <c r="N75" s="171">
        <v>0.50600999999999996</v>
      </c>
      <c r="O75" s="171">
        <f>ROUND(E75*N75,2)</f>
        <v>8.1</v>
      </c>
      <c r="P75" s="171">
        <v>0</v>
      </c>
      <c r="Q75" s="171">
        <f>ROUND(E75*P75,2)</f>
        <v>0</v>
      </c>
      <c r="R75" s="171" t="s">
        <v>170</v>
      </c>
      <c r="S75" s="171" t="s">
        <v>143</v>
      </c>
      <c r="T75" s="172" t="s">
        <v>143</v>
      </c>
      <c r="U75" s="158">
        <v>0.02</v>
      </c>
      <c r="V75" s="158">
        <f>ROUND(E75*U75,2)</f>
        <v>0.32</v>
      </c>
      <c r="W75" s="158"/>
      <c r="X75" s="158" t="s">
        <v>112</v>
      </c>
      <c r="Y75" s="149"/>
      <c r="Z75" s="149"/>
      <c r="AA75" s="149"/>
      <c r="AB75" s="149"/>
      <c r="AC75" s="149"/>
      <c r="AD75" s="149"/>
      <c r="AE75" s="149"/>
      <c r="AF75" s="149"/>
      <c r="AG75" s="149" t="s">
        <v>113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250" t="s">
        <v>242</v>
      </c>
      <c r="D76" s="251"/>
      <c r="E76" s="251"/>
      <c r="F76" s="251"/>
      <c r="G76" s="251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158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239" t="s">
        <v>243</v>
      </c>
      <c r="D77" s="240"/>
      <c r="E77" s="240"/>
      <c r="F77" s="240"/>
      <c r="G77" s="240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9"/>
      <c r="Z77" s="149"/>
      <c r="AA77" s="149"/>
      <c r="AB77" s="149"/>
      <c r="AC77" s="149"/>
      <c r="AD77" s="149"/>
      <c r="AE77" s="149"/>
      <c r="AF77" s="149"/>
      <c r="AG77" s="149" t="s">
        <v>115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182" t="s">
        <v>244</v>
      </c>
      <c r="D78" s="180"/>
      <c r="E78" s="181">
        <v>16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 t="s">
        <v>161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ht="22.5" outlineLevel="1" x14ac:dyDescent="0.2">
      <c r="A79" s="166">
        <v>18</v>
      </c>
      <c r="B79" s="167" t="s">
        <v>245</v>
      </c>
      <c r="C79" s="176" t="s">
        <v>246</v>
      </c>
      <c r="D79" s="168" t="s">
        <v>201</v>
      </c>
      <c r="E79" s="169">
        <v>4</v>
      </c>
      <c r="F79" s="170"/>
      <c r="G79" s="171">
        <f>ROUND(E79*F79,2)</f>
        <v>0</v>
      </c>
      <c r="H79" s="170"/>
      <c r="I79" s="171">
        <f>ROUND(E79*H79,2)</f>
        <v>0</v>
      </c>
      <c r="J79" s="170"/>
      <c r="K79" s="171">
        <f>ROUND(E79*J79,2)</f>
        <v>0</v>
      </c>
      <c r="L79" s="171">
        <v>21</v>
      </c>
      <c r="M79" s="171">
        <f>G79*(1+L79/100)</f>
        <v>0</v>
      </c>
      <c r="N79" s="171">
        <v>0.73299999999999998</v>
      </c>
      <c r="O79" s="171">
        <f>ROUND(E79*N79,2)</f>
        <v>2.93</v>
      </c>
      <c r="P79" s="171">
        <v>0</v>
      </c>
      <c r="Q79" s="171">
        <f>ROUND(E79*P79,2)</f>
        <v>0</v>
      </c>
      <c r="R79" s="171" t="s">
        <v>247</v>
      </c>
      <c r="S79" s="171" t="s">
        <v>143</v>
      </c>
      <c r="T79" s="172" t="s">
        <v>143</v>
      </c>
      <c r="U79" s="158">
        <v>0</v>
      </c>
      <c r="V79" s="158">
        <f>ROUND(E79*U79,2)</f>
        <v>0</v>
      </c>
      <c r="W79" s="158"/>
      <c r="X79" s="158" t="s">
        <v>248</v>
      </c>
      <c r="Y79" s="149"/>
      <c r="Z79" s="149"/>
      <c r="AA79" s="149"/>
      <c r="AB79" s="149"/>
      <c r="AC79" s="149"/>
      <c r="AD79" s="149"/>
      <c r="AE79" s="149"/>
      <c r="AF79" s="149"/>
      <c r="AG79" s="149" t="s">
        <v>249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241" t="s">
        <v>250</v>
      </c>
      <c r="D80" s="242"/>
      <c r="E80" s="242"/>
      <c r="F80" s="242"/>
      <c r="G80" s="242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115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66">
        <v>19</v>
      </c>
      <c r="B81" s="167" t="s">
        <v>251</v>
      </c>
      <c r="C81" s="176" t="s">
        <v>252</v>
      </c>
      <c r="D81" s="168" t="s">
        <v>169</v>
      </c>
      <c r="E81" s="169">
        <v>8</v>
      </c>
      <c r="F81" s="170"/>
      <c r="G81" s="171">
        <f>ROUND(E81*F81,2)</f>
        <v>0</v>
      </c>
      <c r="H81" s="170"/>
      <c r="I81" s="171">
        <f>ROUND(E81*H81,2)</f>
        <v>0</v>
      </c>
      <c r="J81" s="170"/>
      <c r="K81" s="171">
        <f>ROUND(E81*J81,2)</f>
        <v>0</v>
      </c>
      <c r="L81" s="171">
        <v>21</v>
      </c>
      <c r="M81" s="171">
        <f>G81*(1+L81/100)</f>
        <v>0</v>
      </c>
      <c r="N81" s="171">
        <v>8.3500000000000005E-2</v>
      </c>
      <c r="O81" s="171">
        <f>ROUND(E81*N81,2)</f>
        <v>0.67</v>
      </c>
      <c r="P81" s="171">
        <v>0</v>
      </c>
      <c r="Q81" s="171">
        <f>ROUND(E81*P81,2)</f>
        <v>0</v>
      </c>
      <c r="R81" s="171" t="s">
        <v>170</v>
      </c>
      <c r="S81" s="171" t="s">
        <v>143</v>
      </c>
      <c r="T81" s="172" t="s">
        <v>143</v>
      </c>
      <c r="U81" s="158">
        <v>0.25</v>
      </c>
      <c r="V81" s="158">
        <f>ROUND(E81*U81,2)</f>
        <v>2</v>
      </c>
      <c r="W81" s="158"/>
      <c r="X81" s="158" t="s">
        <v>112</v>
      </c>
      <c r="Y81" s="149"/>
      <c r="Z81" s="149"/>
      <c r="AA81" s="149"/>
      <c r="AB81" s="149"/>
      <c r="AC81" s="149"/>
      <c r="AD81" s="149"/>
      <c r="AE81" s="149"/>
      <c r="AF81" s="149"/>
      <c r="AG81" s="149" t="s">
        <v>113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250" t="s">
        <v>253</v>
      </c>
      <c r="D82" s="251"/>
      <c r="E82" s="251"/>
      <c r="F82" s="251"/>
      <c r="G82" s="251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9"/>
      <c r="Z82" s="149"/>
      <c r="AA82" s="149"/>
      <c r="AB82" s="149"/>
      <c r="AC82" s="149"/>
      <c r="AD82" s="149"/>
      <c r="AE82" s="149"/>
      <c r="AF82" s="149"/>
      <c r="AG82" s="149" t="s">
        <v>158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239" t="s">
        <v>254</v>
      </c>
      <c r="D83" s="240"/>
      <c r="E83" s="240"/>
      <c r="F83" s="240"/>
      <c r="G83" s="240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115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82" t="s">
        <v>255</v>
      </c>
      <c r="D84" s="180"/>
      <c r="E84" s="181">
        <v>8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9"/>
      <c r="Z84" s="149"/>
      <c r="AA84" s="149"/>
      <c r="AB84" s="149"/>
      <c r="AC84" s="149"/>
      <c r="AD84" s="149"/>
      <c r="AE84" s="149"/>
      <c r="AF84" s="149"/>
      <c r="AG84" s="149" t="s">
        <v>161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x14ac:dyDescent="0.2">
      <c r="A85" s="160" t="s">
        <v>105</v>
      </c>
      <c r="B85" s="161" t="s">
        <v>70</v>
      </c>
      <c r="C85" s="175" t="s">
        <v>71</v>
      </c>
      <c r="D85" s="162"/>
      <c r="E85" s="163"/>
      <c r="F85" s="164"/>
      <c r="G85" s="164">
        <f>SUMIF(AG86:AG102,"&lt;&gt;NOR",G86:G102)</f>
        <v>0</v>
      </c>
      <c r="H85" s="164"/>
      <c r="I85" s="164">
        <f>SUM(I86:I102)</f>
        <v>0</v>
      </c>
      <c r="J85" s="164"/>
      <c r="K85" s="164">
        <f>SUM(K86:K102)</f>
        <v>0</v>
      </c>
      <c r="L85" s="164"/>
      <c r="M85" s="164">
        <f>SUM(M86:M102)</f>
        <v>0</v>
      </c>
      <c r="N85" s="164"/>
      <c r="O85" s="164">
        <f>SUM(O86:O102)</f>
        <v>434.32</v>
      </c>
      <c r="P85" s="164"/>
      <c r="Q85" s="164">
        <f>SUM(Q86:Q102)</f>
        <v>0</v>
      </c>
      <c r="R85" s="164"/>
      <c r="S85" s="164"/>
      <c r="T85" s="165"/>
      <c r="U85" s="159"/>
      <c r="V85" s="159">
        <f>SUM(V86:V102)</f>
        <v>585.54</v>
      </c>
      <c r="W85" s="159"/>
      <c r="X85" s="159"/>
      <c r="AG85" t="s">
        <v>106</v>
      </c>
    </row>
    <row r="86" spans="1:60" ht="22.5" outlineLevel="1" x14ac:dyDescent="0.2">
      <c r="A86" s="166">
        <v>20</v>
      </c>
      <c r="B86" s="167" t="s">
        <v>256</v>
      </c>
      <c r="C86" s="176" t="s">
        <v>257</v>
      </c>
      <c r="D86" s="168" t="s">
        <v>178</v>
      </c>
      <c r="E86" s="169">
        <v>1974</v>
      </c>
      <c r="F86" s="170"/>
      <c r="G86" s="171">
        <f>ROUND(E86*F86,2)</f>
        <v>0</v>
      </c>
      <c r="H86" s="170"/>
      <c r="I86" s="171">
        <f>ROUND(E86*H86,2)</f>
        <v>0</v>
      </c>
      <c r="J86" s="170"/>
      <c r="K86" s="171">
        <f>ROUND(E86*J86,2)</f>
        <v>0</v>
      </c>
      <c r="L86" s="171">
        <v>21</v>
      </c>
      <c r="M86" s="171">
        <f>G86*(1+L86/100)</f>
        <v>0</v>
      </c>
      <c r="N86" s="171">
        <v>0.15673999999999999</v>
      </c>
      <c r="O86" s="171">
        <f>ROUND(E86*N86,2)</f>
        <v>309.39999999999998</v>
      </c>
      <c r="P86" s="171">
        <v>0</v>
      </c>
      <c r="Q86" s="171">
        <f>ROUND(E86*P86,2)</f>
        <v>0</v>
      </c>
      <c r="R86" s="171" t="s">
        <v>170</v>
      </c>
      <c r="S86" s="171" t="s">
        <v>143</v>
      </c>
      <c r="T86" s="172" t="s">
        <v>143</v>
      </c>
      <c r="U86" s="158">
        <v>0.29548000000000002</v>
      </c>
      <c r="V86" s="158">
        <f>ROUND(E86*U86,2)</f>
        <v>583.28</v>
      </c>
      <c r="W86" s="158"/>
      <c r="X86" s="158" t="s">
        <v>112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113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250" t="s">
        <v>258</v>
      </c>
      <c r="D87" s="251"/>
      <c r="E87" s="251"/>
      <c r="F87" s="251"/>
      <c r="G87" s="251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9"/>
      <c r="Z87" s="149"/>
      <c r="AA87" s="149"/>
      <c r="AB87" s="149"/>
      <c r="AC87" s="149"/>
      <c r="AD87" s="149"/>
      <c r="AE87" s="149"/>
      <c r="AF87" s="149"/>
      <c r="AG87" s="149" t="s">
        <v>158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239" t="s">
        <v>259</v>
      </c>
      <c r="D88" s="240"/>
      <c r="E88" s="240"/>
      <c r="F88" s="240"/>
      <c r="G88" s="240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115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82" t="s">
        <v>260</v>
      </c>
      <c r="D89" s="180"/>
      <c r="E89" s="181">
        <v>1974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9"/>
      <c r="Z89" s="149"/>
      <c r="AA89" s="149"/>
      <c r="AB89" s="149"/>
      <c r="AC89" s="149"/>
      <c r="AD89" s="149"/>
      <c r="AE89" s="149"/>
      <c r="AF89" s="149"/>
      <c r="AG89" s="149" t="s">
        <v>161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ht="22.5" outlineLevel="1" x14ac:dyDescent="0.2">
      <c r="A90" s="166">
        <v>21</v>
      </c>
      <c r="B90" s="167" t="s">
        <v>261</v>
      </c>
      <c r="C90" s="176" t="s">
        <v>262</v>
      </c>
      <c r="D90" s="168" t="s">
        <v>201</v>
      </c>
      <c r="E90" s="169">
        <v>2072.6999999999998</v>
      </c>
      <c r="F90" s="170"/>
      <c r="G90" s="171">
        <f>ROUND(E90*F90,2)</f>
        <v>0</v>
      </c>
      <c r="H90" s="170"/>
      <c r="I90" s="171">
        <f>ROUND(E90*H90,2)</f>
        <v>0</v>
      </c>
      <c r="J90" s="170"/>
      <c r="K90" s="171">
        <f>ROUND(E90*J90,2)</f>
        <v>0</v>
      </c>
      <c r="L90" s="171">
        <v>21</v>
      </c>
      <c r="M90" s="171">
        <f>G90*(1+L90/100)</f>
        <v>0</v>
      </c>
      <c r="N90" s="171">
        <v>0.06</v>
      </c>
      <c r="O90" s="171">
        <f>ROUND(E90*N90,2)</f>
        <v>124.36</v>
      </c>
      <c r="P90" s="171">
        <v>0</v>
      </c>
      <c r="Q90" s="171">
        <f>ROUND(E90*P90,2)</f>
        <v>0</v>
      </c>
      <c r="R90" s="171" t="s">
        <v>247</v>
      </c>
      <c r="S90" s="171" t="s">
        <v>143</v>
      </c>
      <c r="T90" s="172" t="s">
        <v>143</v>
      </c>
      <c r="U90" s="158">
        <v>0</v>
      </c>
      <c r="V90" s="158">
        <f>ROUND(E90*U90,2)</f>
        <v>0</v>
      </c>
      <c r="W90" s="158"/>
      <c r="X90" s="158" t="s">
        <v>248</v>
      </c>
      <c r="Y90" s="149"/>
      <c r="Z90" s="149"/>
      <c r="AA90" s="149"/>
      <c r="AB90" s="149"/>
      <c r="AC90" s="149"/>
      <c r="AD90" s="149"/>
      <c r="AE90" s="149"/>
      <c r="AF90" s="149"/>
      <c r="AG90" s="149" t="s">
        <v>249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241" t="s">
        <v>263</v>
      </c>
      <c r="D91" s="242"/>
      <c r="E91" s="242"/>
      <c r="F91" s="242"/>
      <c r="G91" s="242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9"/>
      <c r="Z91" s="149"/>
      <c r="AA91" s="149"/>
      <c r="AB91" s="149"/>
      <c r="AC91" s="149"/>
      <c r="AD91" s="149"/>
      <c r="AE91" s="149"/>
      <c r="AF91" s="149"/>
      <c r="AG91" s="149" t="s">
        <v>115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182" t="s">
        <v>264</v>
      </c>
      <c r="D92" s="180"/>
      <c r="E92" s="181">
        <v>2072.6999999999998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9"/>
      <c r="Z92" s="149"/>
      <c r="AA92" s="149"/>
      <c r="AB92" s="149"/>
      <c r="AC92" s="149"/>
      <c r="AD92" s="149"/>
      <c r="AE92" s="149"/>
      <c r="AF92" s="149"/>
      <c r="AG92" s="149" t="s">
        <v>161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66">
        <v>22</v>
      </c>
      <c r="B93" s="167" t="s">
        <v>265</v>
      </c>
      <c r="C93" s="176" t="s">
        <v>266</v>
      </c>
      <c r="D93" s="168" t="s">
        <v>178</v>
      </c>
      <c r="E93" s="169">
        <v>6</v>
      </c>
      <c r="F93" s="170"/>
      <c r="G93" s="171">
        <f>ROUND(E93*F93,2)</f>
        <v>0</v>
      </c>
      <c r="H93" s="170"/>
      <c r="I93" s="171">
        <f>ROUND(E93*H93,2)</f>
        <v>0</v>
      </c>
      <c r="J93" s="170"/>
      <c r="K93" s="171">
        <f>ROUND(E93*J93,2)</f>
        <v>0</v>
      </c>
      <c r="L93" s="171">
        <v>21</v>
      </c>
      <c r="M93" s="171">
        <f>G93*(1+L93/100)</f>
        <v>0</v>
      </c>
      <c r="N93" s="171">
        <v>0</v>
      </c>
      <c r="O93" s="171">
        <f>ROUND(E93*N93,2)</f>
        <v>0</v>
      </c>
      <c r="P93" s="171">
        <v>0</v>
      </c>
      <c r="Q93" s="171">
        <f>ROUND(E93*P93,2)</f>
        <v>0</v>
      </c>
      <c r="R93" s="171" t="s">
        <v>170</v>
      </c>
      <c r="S93" s="171" t="s">
        <v>143</v>
      </c>
      <c r="T93" s="172" t="s">
        <v>143</v>
      </c>
      <c r="U93" s="158">
        <v>3.6999999999999998E-2</v>
      </c>
      <c r="V93" s="158">
        <f>ROUND(E93*U93,2)</f>
        <v>0.22</v>
      </c>
      <c r="W93" s="158"/>
      <c r="X93" s="158" t="s">
        <v>112</v>
      </c>
      <c r="Y93" s="149"/>
      <c r="Z93" s="149"/>
      <c r="AA93" s="149"/>
      <c r="AB93" s="149"/>
      <c r="AC93" s="149"/>
      <c r="AD93" s="149"/>
      <c r="AE93" s="149"/>
      <c r="AF93" s="149"/>
      <c r="AG93" s="149" t="s">
        <v>113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250" t="s">
        <v>267</v>
      </c>
      <c r="D94" s="251"/>
      <c r="E94" s="251"/>
      <c r="F94" s="251"/>
      <c r="G94" s="251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9"/>
      <c r="Z94" s="149"/>
      <c r="AA94" s="149"/>
      <c r="AB94" s="149"/>
      <c r="AC94" s="149"/>
      <c r="AD94" s="149"/>
      <c r="AE94" s="149"/>
      <c r="AF94" s="149"/>
      <c r="AG94" s="149" t="s">
        <v>158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239" t="s">
        <v>268</v>
      </c>
      <c r="D95" s="240"/>
      <c r="E95" s="240"/>
      <c r="F95" s="240"/>
      <c r="G95" s="240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115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82" t="s">
        <v>269</v>
      </c>
      <c r="D96" s="180"/>
      <c r="E96" s="181">
        <v>6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9"/>
      <c r="Z96" s="149"/>
      <c r="AA96" s="149"/>
      <c r="AB96" s="149"/>
      <c r="AC96" s="149"/>
      <c r="AD96" s="149"/>
      <c r="AE96" s="149"/>
      <c r="AF96" s="149"/>
      <c r="AG96" s="149" t="s">
        <v>161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ht="22.5" outlineLevel="1" x14ac:dyDescent="0.2">
      <c r="A97" s="166">
        <v>23</v>
      </c>
      <c r="B97" s="167" t="s">
        <v>270</v>
      </c>
      <c r="C97" s="176" t="s">
        <v>271</v>
      </c>
      <c r="D97" s="168" t="s">
        <v>178</v>
      </c>
      <c r="E97" s="169">
        <v>6</v>
      </c>
      <c r="F97" s="170"/>
      <c r="G97" s="171">
        <f>ROUND(E97*F97,2)</f>
        <v>0</v>
      </c>
      <c r="H97" s="170"/>
      <c r="I97" s="171">
        <f>ROUND(E97*H97,2)</f>
        <v>0</v>
      </c>
      <c r="J97" s="170"/>
      <c r="K97" s="171">
        <f>ROUND(E97*J97,2)</f>
        <v>0</v>
      </c>
      <c r="L97" s="171">
        <v>21</v>
      </c>
      <c r="M97" s="171">
        <f>G97*(1+L97/100)</f>
        <v>0</v>
      </c>
      <c r="N97" s="171">
        <v>1E-4</v>
      </c>
      <c r="O97" s="171">
        <f>ROUND(E97*N97,2)</f>
        <v>0</v>
      </c>
      <c r="P97" s="171">
        <v>0</v>
      </c>
      <c r="Q97" s="171">
        <f>ROUND(E97*P97,2)</f>
        <v>0</v>
      </c>
      <c r="R97" s="171" t="s">
        <v>170</v>
      </c>
      <c r="S97" s="171" t="s">
        <v>143</v>
      </c>
      <c r="T97" s="172" t="s">
        <v>143</v>
      </c>
      <c r="U97" s="158">
        <v>6.5000000000000002E-2</v>
      </c>
      <c r="V97" s="158">
        <f>ROUND(E97*U97,2)</f>
        <v>0.39</v>
      </c>
      <c r="W97" s="158"/>
      <c r="X97" s="158" t="s">
        <v>112</v>
      </c>
      <c r="Y97" s="149"/>
      <c r="Z97" s="149"/>
      <c r="AA97" s="149"/>
      <c r="AB97" s="149"/>
      <c r="AC97" s="149"/>
      <c r="AD97" s="149"/>
      <c r="AE97" s="149"/>
      <c r="AF97" s="149"/>
      <c r="AG97" s="149" t="s">
        <v>113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241" t="s">
        <v>272</v>
      </c>
      <c r="D98" s="242"/>
      <c r="E98" s="242"/>
      <c r="F98" s="242"/>
      <c r="G98" s="242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9"/>
      <c r="Z98" s="149"/>
      <c r="AA98" s="149"/>
      <c r="AB98" s="149"/>
      <c r="AC98" s="149"/>
      <c r="AD98" s="149"/>
      <c r="AE98" s="149"/>
      <c r="AF98" s="149"/>
      <c r="AG98" s="149" t="s">
        <v>115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82" t="s">
        <v>269</v>
      </c>
      <c r="D99" s="180"/>
      <c r="E99" s="181">
        <v>6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161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66">
        <v>24</v>
      </c>
      <c r="B100" s="167" t="s">
        <v>273</v>
      </c>
      <c r="C100" s="176" t="s">
        <v>274</v>
      </c>
      <c r="D100" s="168" t="s">
        <v>134</v>
      </c>
      <c r="E100" s="169">
        <v>2</v>
      </c>
      <c r="F100" s="170"/>
      <c r="G100" s="171">
        <f>ROUND(E100*F100,2)</f>
        <v>0</v>
      </c>
      <c r="H100" s="170"/>
      <c r="I100" s="171">
        <f>ROUND(E100*H100,2)</f>
        <v>0</v>
      </c>
      <c r="J100" s="170"/>
      <c r="K100" s="171">
        <f>ROUND(E100*J100,2)</f>
        <v>0</v>
      </c>
      <c r="L100" s="171">
        <v>21</v>
      </c>
      <c r="M100" s="171">
        <f>G100*(1+L100/100)</f>
        <v>0</v>
      </c>
      <c r="N100" s="171">
        <v>0.28100000000000003</v>
      </c>
      <c r="O100" s="171">
        <f>ROUND(E100*N100,2)</f>
        <v>0.56000000000000005</v>
      </c>
      <c r="P100" s="171">
        <v>0</v>
      </c>
      <c r="Q100" s="171">
        <f>ROUND(E100*P100,2)</f>
        <v>0</v>
      </c>
      <c r="R100" s="171"/>
      <c r="S100" s="171" t="s">
        <v>143</v>
      </c>
      <c r="T100" s="172" t="s">
        <v>143</v>
      </c>
      <c r="U100" s="158">
        <v>0.82250999999999996</v>
      </c>
      <c r="V100" s="158">
        <f>ROUND(E100*U100,2)</f>
        <v>1.65</v>
      </c>
      <c r="W100" s="158"/>
      <c r="X100" s="158" t="s">
        <v>155</v>
      </c>
      <c r="Y100" s="149"/>
      <c r="Z100" s="149"/>
      <c r="AA100" s="149"/>
      <c r="AB100" s="149"/>
      <c r="AC100" s="149"/>
      <c r="AD100" s="149"/>
      <c r="AE100" s="149"/>
      <c r="AF100" s="149"/>
      <c r="AG100" s="149" t="s">
        <v>156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241" t="s">
        <v>275</v>
      </c>
      <c r="D101" s="242"/>
      <c r="E101" s="242"/>
      <c r="F101" s="242"/>
      <c r="G101" s="242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115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182" t="s">
        <v>276</v>
      </c>
      <c r="D102" s="180"/>
      <c r="E102" s="181">
        <v>2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161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x14ac:dyDescent="0.2">
      <c r="A103" s="160" t="s">
        <v>105</v>
      </c>
      <c r="B103" s="161" t="s">
        <v>72</v>
      </c>
      <c r="C103" s="175" t="s">
        <v>73</v>
      </c>
      <c r="D103" s="162"/>
      <c r="E103" s="163"/>
      <c r="F103" s="164"/>
      <c r="G103" s="164">
        <f>SUMIF(AG104:AG105,"&lt;&gt;NOR",G104:G105)</f>
        <v>0</v>
      </c>
      <c r="H103" s="164"/>
      <c r="I103" s="164">
        <f>SUM(I104:I105)</f>
        <v>0</v>
      </c>
      <c r="J103" s="164"/>
      <c r="K103" s="164">
        <f>SUM(K104:K105)</f>
        <v>0</v>
      </c>
      <c r="L103" s="164"/>
      <c r="M103" s="164">
        <f>SUM(M104:M105)</f>
        <v>0</v>
      </c>
      <c r="N103" s="164"/>
      <c r="O103" s="164">
        <f>SUM(O104:O105)</f>
        <v>0</v>
      </c>
      <c r="P103" s="164"/>
      <c r="Q103" s="164">
        <f>SUM(Q104:Q105)</f>
        <v>0</v>
      </c>
      <c r="R103" s="164"/>
      <c r="S103" s="164"/>
      <c r="T103" s="165"/>
      <c r="U103" s="159"/>
      <c r="V103" s="159">
        <f>SUM(V104:V105)</f>
        <v>45.82</v>
      </c>
      <c r="W103" s="159"/>
      <c r="X103" s="159"/>
      <c r="AG103" t="s">
        <v>106</v>
      </c>
    </row>
    <row r="104" spans="1:60" outlineLevel="1" x14ac:dyDescent="0.2">
      <c r="A104" s="166">
        <v>25</v>
      </c>
      <c r="B104" s="167" t="s">
        <v>277</v>
      </c>
      <c r="C104" s="176" t="s">
        <v>278</v>
      </c>
      <c r="D104" s="168" t="s">
        <v>279</v>
      </c>
      <c r="E104" s="169">
        <v>2863.6051200000002</v>
      </c>
      <c r="F104" s="170"/>
      <c r="G104" s="171">
        <f>ROUND(E104*F104,2)</f>
        <v>0</v>
      </c>
      <c r="H104" s="170"/>
      <c r="I104" s="171">
        <f>ROUND(E104*H104,2)</f>
        <v>0</v>
      </c>
      <c r="J104" s="170"/>
      <c r="K104" s="171">
        <f>ROUND(E104*J104,2)</f>
        <v>0</v>
      </c>
      <c r="L104" s="171">
        <v>21</v>
      </c>
      <c r="M104" s="171">
        <f>G104*(1+L104/100)</f>
        <v>0</v>
      </c>
      <c r="N104" s="171">
        <v>0</v>
      </c>
      <c r="O104" s="171">
        <f>ROUND(E104*N104,2)</f>
        <v>0</v>
      </c>
      <c r="P104" s="171">
        <v>0</v>
      </c>
      <c r="Q104" s="171">
        <f>ROUND(E104*P104,2)</f>
        <v>0</v>
      </c>
      <c r="R104" s="171" t="s">
        <v>170</v>
      </c>
      <c r="S104" s="171" t="s">
        <v>143</v>
      </c>
      <c r="T104" s="172" t="s">
        <v>143</v>
      </c>
      <c r="U104" s="158">
        <v>1.6E-2</v>
      </c>
      <c r="V104" s="158">
        <f>ROUND(E104*U104,2)</f>
        <v>45.82</v>
      </c>
      <c r="W104" s="158"/>
      <c r="X104" s="158" t="s">
        <v>112</v>
      </c>
      <c r="Y104" s="149"/>
      <c r="Z104" s="149"/>
      <c r="AA104" s="149"/>
      <c r="AB104" s="149"/>
      <c r="AC104" s="149"/>
      <c r="AD104" s="149"/>
      <c r="AE104" s="149"/>
      <c r="AF104" s="149"/>
      <c r="AG104" s="149" t="s">
        <v>280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250" t="s">
        <v>281</v>
      </c>
      <c r="D105" s="251"/>
      <c r="E105" s="251"/>
      <c r="F105" s="251"/>
      <c r="G105" s="251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158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x14ac:dyDescent="0.2">
      <c r="A106" s="160" t="s">
        <v>105</v>
      </c>
      <c r="B106" s="161" t="s">
        <v>74</v>
      </c>
      <c r="C106" s="175" t="s">
        <v>75</v>
      </c>
      <c r="D106" s="162"/>
      <c r="E106" s="163"/>
      <c r="F106" s="164"/>
      <c r="G106" s="164">
        <f>SUMIF(AG107:AG129,"&lt;&gt;NOR",G107:G129)</f>
        <v>0</v>
      </c>
      <c r="H106" s="164"/>
      <c r="I106" s="164">
        <f>SUM(I107:I129)</f>
        <v>0</v>
      </c>
      <c r="J106" s="164"/>
      <c r="K106" s="164">
        <f>SUM(K107:K129)</f>
        <v>0</v>
      </c>
      <c r="L106" s="164"/>
      <c r="M106" s="164">
        <f>SUM(M107:M129)</f>
        <v>0</v>
      </c>
      <c r="N106" s="164"/>
      <c r="O106" s="164">
        <f>SUM(O107:O129)</f>
        <v>0</v>
      </c>
      <c r="P106" s="164"/>
      <c r="Q106" s="164">
        <f>SUM(Q107:Q129)</f>
        <v>0</v>
      </c>
      <c r="R106" s="164"/>
      <c r="S106" s="164"/>
      <c r="T106" s="165"/>
      <c r="U106" s="159"/>
      <c r="V106" s="159">
        <f>SUM(V107:V129)</f>
        <v>2.9699999999999998</v>
      </c>
      <c r="W106" s="159"/>
      <c r="X106" s="159"/>
      <c r="AG106" t="s">
        <v>106</v>
      </c>
    </row>
    <row r="107" spans="1:60" outlineLevel="1" x14ac:dyDescent="0.2">
      <c r="A107" s="166">
        <v>26</v>
      </c>
      <c r="B107" s="167" t="s">
        <v>282</v>
      </c>
      <c r="C107" s="176" t="s">
        <v>283</v>
      </c>
      <c r="D107" s="168" t="s">
        <v>153</v>
      </c>
      <c r="E107" s="169">
        <v>179.345</v>
      </c>
      <c r="F107" s="170"/>
      <c r="G107" s="171">
        <f>ROUND(E107*F107,2)</f>
        <v>0</v>
      </c>
      <c r="H107" s="170"/>
      <c r="I107" s="171">
        <f>ROUND(E107*H107,2)</f>
        <v>0</v>
      </c>
      <c r="J107" s="170"/>
      <c r="K107" s="171">
        <f>ROUND(E107*J107,2)</f>
        <v>0</v>
      </c>
      <c r="L107" s="171">
        <v>21</v>
      </c>
      <c r="M107" s="171">
        <f>G107*(1+L107/100)</f>
        <v>0</v>
      </c>
      <c r="N107" s="171">
        <v>0</v>
      </c>
      <c r="O107" s="171">
        <f>ROUND(E107*N107,2)</f>
        <v>0</v>
      </c>
      <c r="P107" s="171">
        <v>0</v>
      </c>
      <c r="Q107" s="171">
        <f>ROUND(E107*P107,2)</f>
        <v>0</v>
      </c>
      <c r="R107" s="171" t="s">
        <v>184</v>
      </c>
      <c r="S107" s="171" t="s">
        <v>143</v>
      </c>
      <c r="T107" s="172" t="s">
        <v>143</v>
      </c>
      <c r="U107" s="158">
        <v>1.0999999999999999E-2</v>
      </c>
      <c r="V107" s="158">
        <f>ROUND(E107*U107,2)</f>
        <v>1.97</v>
      </c>
      <c r="W107" s="158"/>
      <c r="X107" s="158" t="s">
        <v>112</v>
      </c>
      <c r="Y107" s="149"/>
      <c r="Z107" s="149"/>
      <c r="AA107" s="149"/>
      <c r="AB107" s="149"/>
      <c r="AC107" s="149"/>
      <c r="AD107" s="149"/>
      <c r="AE107" s="149"/>
      <c r="AF107" s="149"/>
      <c r="AG107" s="149" t="s">
        <v>113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250" t="s">
        <v>284</v>
      </c>
      <c r="D108" s="251"/>
      <c r="E108" s="251"/>
      <c r="F108" s="251"/>
      <c r="G108" s="251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158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239" t="s">
        <v>285</v>
      </c>
      <c r="D109" s="240"/>
      <c r="E109" s="240"/>
      <c r="F109" s="240"/>
      <c r="G109" s="240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115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82" t="s">
        <v>286</v>
      </c>
      <c r="D110" s="180"/>
      <c r="E110" s="181">
        <v>11.55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161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82" t="s">
        <v>287</v>
      </c>
      <c r="D111" s="180"/>
      <c r="E111" s="181">
        <v>167.79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161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ht="33.75" outlineLevel="1" x14ac:dyDescent="0.2">
      <c r="A112" s="166">
        <v>27</v>
      </c>
      <c r="B112" s="167" t="s">
        <v>288</v>
      </c>
      <c r="C112" s="176" t="s">
        <v>289</v>
      </c>
      <c r="D112" s="168" t="s">
        <v>153</v>
      </c>
      <c r="E112" s="169">
        <v>196.435</v>
      </c>
      <c r="F112" s="170"/>
      <c r="G112" s="171">
        <f>ROUND(E112*F112,2)</f>
        <v>0</v>
      </c>
      <c r="H112" s="170"/>
      <c r="I112" s="171">
        <f>ROUND(E112*H112,2)</f>
        <v>0</v>
      </c>
      <c r="J112" s="170"/>
      <c r="K112" s="171">
        <f>ROUND(E112*J112,2)</f>
        <v>0</v>
      </c>
      <c r="L112" s="171">
        <v>21</v>
      </c>
      <c r="M112" s="171">
        <f>G112*(1+L112/100)</f>
        <v>0</v>
      </c>
      <c r="N112" s="171">
        <v>0</v>
      </c>
      <c r="O112" s="171">
        <f>ROUND(E112*N112,2)</f>
        <v>0</v>
      </c>
      <c r="P112" s="171">
        <v>0</v>
      </c>
      <c r="Q112" s="171">
        <f>ROUND(E112*P112,2)</f>
        <v>0</v>
      </c>
      <c r="R112" s="171" t="s">
        <v>184</v>
      </c>
      <c r="S112" s="171" t="s">
        <v>143</v>
      </c>
      <c r="T112" s="172" t="s">
        <v>143</v>
      </c>
      <c r="U112" s="158">
        <v>0</v>
      </c>
      <c r="V112" s="158">
        <f>ROUND(E112*U112,2)</f>
        <v>0</v>
      </c>
      <c r="W112" s="158"/>
      <c r="X112" s="158" t="s">
        <v>112</v>
      </c>
      <c r="Y112" s="149"/>
      <c r="Z112" s="149"/>
      <c r="AA112" s="149"/>
      <c r="AB112" s="149"/>
      <c r="AC112" s="149"/>
      <c r="AD112" s="149"/>
      <c r="AE112" s="149"/>
      <c r="AF112" s="149"/>
      <c r="AG112" s="149" t="s">
        <v>113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6"/>
      <c r="B113" s="157"/>
      <c r="C113" s="250" t="s">
        <v>284</v>
      </c>
      <c r="D113" s="251"/>
      <c r="E113" s="251"/>
      <c r="F113" s="251"/>
      <c r="G113" s="251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158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239" t="s">
        <v>290</v>
      </c>
      <c r="D114" s="240"/>
      <c r="E114" s="240"/>
      <c r="F114" s="240"/>
      <c r="G114" s="240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115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82" t="s">
        <v>291</v>
      </c>
      <c r="D115" s="180"/>
      <c r="E115" s="181">
        <v>196.44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161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66">
        <v>28</v>
      </c>
      <c r="B116" s="167" t="s">
        <v>292</v>
      </c>
      <c r="C116" s="176" t="s">
        <v>293</v>
      </c>
      <c r="D116" s="168" t="s">
        <v>279</v>
      </c>
      <c r="E116" s="169">
        <v>23.82</v>
      </c>
      <c r="F116" s="170"/>
      <c r="G116" s="171">
        <f>ROUND(E116*F116,2)</f>
        <v>0</v>
      </c>
      <c r="H116" s="170"/>
      <c r="I116" s="171">
        <f>ROUND(E116*H116,2)</f>
        <v>0</v>
      </c>
      <c r="J116" s="170"/>
      <c r="K116" s="171">
        <f>ROUND(E116*J116,2)</f>
        <v>0</v>
      </c>
      <c r="L116" s="171">
        <v>21</v>
      </c>
      <c r="M116" s="171">
        <f>G116*(1+L116/100)</f>
        <v>0</v>
      </c>
      <c r="N116" s="171">
        <v>0</v>
      </c>
      <c r="O116" s="171">
        <f>ROUND(E116*N116,2)</f>
        <v>0</v>
      </c>
      <c r="P116" s="171">
        <v>0</v>
      </c>
      <c r="Q116" s="171">
        <f>ROUND(E116*P116,2)</f>
        <v>0</v>
      </c>
      <c r="R116" s="171" t="s">
        <v>294</v>
      </c>
      <c r="S116" s="171" t="s">
        <v>143</v>
      </c>
      <c r="T116" s="172" t="s">
        <v>143</v>
      </c>
      <c r="U116" s="158">
        <v>4.2000000000000003E-2</v>
      </c>
      <c r="V116" s="158">
        <f>ROUND(E116*U116,2)</f>
        <v>1</v>
      </c>
      <c r="W116" s="158"/>
      <c r="X116" s="158" t="s">
        <v>112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113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250" t="s">
        <v>295</v>
      </c>
      <c r="D117" s="251"/>
      <c r="E117" s="251"/>
      <c r="F117" s="251"/>
      <c r="G117" s="251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158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239" t="s">
        <v>296</v>
      </c>
      <c r="D118" s="240"/>
      <c r="E118" s="240"/>
      <c r="F118" s="240"/>
      <c r="G118" s="240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115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182" t="s">
        <v>297</v>
      </c>
      <c r="D119" s="180"/>
      <c r="E119" s="181">
        <v>6.48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161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82" t="s">
        <v>298</v>
      </c>
      <c r="D120" s="180"/>
      <c r="E120" s="181">
        <v>15.84</v>
      </c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161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182" t="s">
        <v>299</v>
      </c>
      <c r="D121" s="180"/>
      <c r="E121" s="181">
        <v>1.5</v>
      </c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161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ht="22.5" outlineLevel="1" x14ac:dyDescent="0.2">
      <c r="A122" s="166">
        <v>29</v>
      </c>
      <c r="B122" s="167" t="s">
        <v>300</v>
      </c>
      <c r="C122" s="176" t="s">
        <v>301</v>
      </c>
      <c r="D122" s="168" t="s">
        <v>279</v>
      </c>
      <c r="E122" s="169">
        <v>404.94</v>
      </c>
      <c r="F122" s="170"/>
      <c r="G122" s="171">
        <f>ROUND(E122*F122,2)</f>
        <v>0</v>
      </c>
      <c r="H122" s="170"/>
      <c r="I122" s="171">
        <f>ROUND(E122*H122,2)</f>
        <v>0</v>
      </c>
      <c r="J122" s="170"/>
      <c r="K122" s="171">
        <f>ROUND(E122*J122,2)</f>
        <v>0</v>
      </c>
      <c r="L122" s="171">
        <v>21</v>
      </c>
      <c r="M122" s="171">
        <f>G122*(1+L122/100)</f>
        <v>0</v>
      </c>
      <c r="N122" s="171">
        <v>0</v>
      </c>
      <c r="O122" s="171">
        <f>ROUND(E122*N122,2)</f>
        <v>0</v>
      </c>
      <c r="P122" s="171">
        <v>0</v>
      </c>
      <c r="Q122" s="171">
        <f>ROUND(E122*P122,2)</f>
        <v>0</v>
      </c>
      <c r="R122" s="171" t="s">
        <v>170</v>
      </c>
      <c r="S122" s="171" t="s">
        <v>143</v>
      </c>
      <c r="T122" s="172" t="s">
        <v>143</v>
      </c>
      <c r="U122" s="158">
        <v>0</v>
      </c>
      <c r="V122" s="158">
        <f>ROUND(E122*U122,2)</f>
        <v>0</v>
      </c>
      <c r="W122" s="158"/>
      <c r="X122" s="158" t="s">
        <v>112</v>
      </c>
      <c r="Y122" s="149"/>
      <c r="Z122" s="149"/>
      <c r="AA122" s="149"/>
      <c r="AB122" s="149"/>
      <c r="AC122" s="149"/>
      <c r="AD122" s="149"/>
      <c r="AE122" s="149"/>
      <c r="AF122" s="149"/>
      <c r="AG122" s="149" t="s">
        <v>113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241" t="s">
        <v>302</v>
      </c>
      <c r="D123" s="242"/>
      <c r="E123" s="242"/>
      <c r="F123" s="242"/>
      <c r="G123" s="242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115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82" t="s">
        <v>303</v>
      </c>
      <c r="D124" s="180"/>
      <c r="E124" s="181">
        <v>404.94</v>
      </c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161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66">
        <v>30</v>
      </c>
      <c r="B125" s="167" t="s">
        <v>304</v>
      </c>
      <c r="C125" s="176" t="s">
        <v>305</v>
      </c>
      <c r="D125" s="168" t="s">
        <v>279</v>
      </c>
      <c r="E125" s="169">
        <v>46.93</v>
      </c>
      <c r="F125" s="170"/>
      <c r="G125" s="171">
        <f>ROUND(E125*F125,2)</f>
        <v>0</v>
      </c>
      <c r="H125" s="170"/>
      <c r="I125" s="171">
        <f>ROUND(E125*H125,2)</f>
        <v>0</v>
      </c>
      <c r="J125" s="170"/>
      <c r="K125" s="171">
        <f>ROUND(E125*J125,2)</f>
        <v>0</v>
      </c>
      <c r="L125" s="171">
        <v>21</v>
      </c>
      <c r="M125" s="171">
        <f>G125*(1+L125/100)</f>
        <v>0</v>
      </c>
      <c r="N125" s="171">
        <v>0</v>
      </c>
      <c r="O125" s="171">
        <f>ROUND(E125*N125,2)</f>
        <v>0</v>
      </c>
      <c r="P125" s="171">
        <v>0</v>
      </c>
      <c r="Q125" s="171">
        <f>ROUND(E125*P125,2)</f>
        <v>0</v>
      </c>
      <c r="R125" s="171" t="s">
        <v>306</v>
      </c>
      <c r="S125" s="171" t="s">
        <v>143</v>
      </c>
      <c r="T125" s="172" t="s">
        <v>143</v>
      </c>
      <c r="U125" s="158">
        <v>0</v>
      </c>
      <c r="V125" s="158">
        <f>ROUND(E125*U125,2)</f>
        <v>0</v>
      </c>
      <c r="W125" s="158"/>
      <c r="X125" s="158" t="s">
        <v>112</v>
      </c>
      <c r="Y125" s="149"/>
      <c r="Z125" s="149"/>
      <c r="AA125" s="149"/>
      <c r="AB125" s="149"/>
      <c r="AC125" s="149"/>
      <c r="AD125" s="149"/>
      <c r="AE125" s="149"/>
      <c r="AF125" s="149"/>
      <c r="AG125" s="149" t="s">
        <v>113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6"/>
      <c r="B126" s="157"/>
      <c r="C126" s="241" t="s">
        <v>307</v>
      </c>
      <c r="D126" s="242"/>
      <c r="E126" s="242"/>
      <c r="F126" s="242"/>
      <c r="G126" s="242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115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6"/>
      <c r="B127" s="157"/>
      <c r="C127" s="239" t="s">
        <v>308</v>
      </c>
      <c r="D127" s="240"/>
      <c r="E127" s="240"/>
      <c r="F127" s="240"/>
      <c r="G127" s="240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115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182" t="s">
        <v>309</v>
      </c>
      <c r="D128" s="180"/>
      <c r="E128" s="181">
        <v>23.82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161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56"/>
      <c r="B129" s="157"/>
      <c r="C129" s="182" t="s">
        <v>310</v>
      </c>
      <c r="D129" s="180"/>
      <c r="E129" s="181">
        <v>23.11</v>
      </c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161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x14ac:dyDescent="0.2">
      <c r="A130" s="3"/>
      <c r="B130" s="4"/>
      <c r="C130" s="177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AE130">
        <v>15</v>
      </c>
      <c r="AF130">
        <v>21</v>
      </c>
      <c r="AG130" t="s">
        <v>92</v>
      </c>
    </row>
    <row r="131" spans="1:60" x14ac:dyDescent="0.2">
      <c r="A131" s="152"/>
      <c r="B131" s="153" t="s">
        <v>29</v>
      </c>
      <c r="C131" s="178"/>
      <c r="D131" s="154"/>
      <c r="E131" s="155"/>
      <c r="F131" s="155"/>
      <c r="G131" s="174">
        <f>G8+G45+G85+G103+G106</f>
        <v>0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AE131">
        <f>SUMIF(L7:L129,AE130,G7:G129)</f>
        <v>0</v>
      </c>
      <c r="AF131">
        <f>SUMIF(L7:L129,AF130,G7:G129)</f>
        <v>0</v>
      </c>
      <c r="AG131" t="s">
        <v>149</v>
      </c>
    </row>
    <row r="132" spans="1:60" x14ac:dyDescent="0.2">
      <c r="C132" s="179"/>
      <c r="D132" s="10"/>
      <c r="AG132" t="s">
        <v>150</v>
      </c>
    </row>
    <row r="133" spans="1:60" x14ac:dyDescent="0.2">
      <c r="D133" s="10"/>
    </row>
    <row r="134" spans="1:60" x14ac:dyDescent="0.2">
      <c r="D134" s="10"/>
    </row>
    <row r="135" spans="1:60" x14ac:dyDescent="0.2">
      <c r="D135" s="10"/>
    </row>
    <row r="136" spans="1:60" x14ac:dyDescent="0.2">
      <c r="D136" s="10"/>
    </row>
    <row r="137" spans="1:60" x14ac:dyDescent="0.2">
      <c r="D137" s="10"/>
    </row>
    <row r="138" spans="1:60" x14ac:dyDescent="0.2">
      <c r="D138" s="10"/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55">
    <mergeCell ref="C26:G26"/>
    <mergeCell ref="A1:G1"/>
    <mergeCell ref="C2:G2"/>
    <mergeCell ref="C3:G3"/>
    <mergeCell ref="C4:G4"/>
    <mergeCell ref="C10:G10"/>
    <mergeCell ref="C11:G11"/>
    <mergeCell ref="C14:G14"/>
    <mergeCell ref="C15:G15"/>
    <mergeCell ref="C19:G19"/>
    <mergeCell ref="C20:G20"/>
    <mergeCell ref="C23:G23"/>
    <mergeCell ref="C52:G52"/>
    <mergeCell ref="C27:G27"/>
    <mergeCell ref="C30:G30"/>
    <mergeCell ref="C31:G31"/>
    <mergeCell ref="C32:G32"/>
    <mergeCell ref="C33:G33"/>
    <mergeCell ref="C40:G40"/>
    <mergeCell ref="C43:G43"/>
    <mergeCell ref="C44:G44"/>
    <mergeCell ref="C47:G47"/>
    <mergeCell ref="C48:G48"/>
    <mergeCell ref="C51:G51"/>
    <mergeCell ref="C80:G80"/>
    <mergeCell ref="C55:G55"/>
    <mergeCell ref="C56:G56"/>
    <mergeCell ref="C59:G59"/>
    <mergeCell ref="C62:G62"/>
    <mergeCell ref="C65:G65"/>
    <mergeCell ref="C66:G66"/>
    <mergeCell ref="C69:G69"/>
    <mergeCell ref="C70:G70"/>
    <mergeCell ref="C73:G73"/>
    <mergeCell ref="C76:G76"/>
    <mergeCell ref="C77:G77"/>
    <mergeCell ref="C109:G109"/>
    <mergeCell ref="C82:G82"/>
    <mergeCell ref="C83:G83"/>
    <mergeCell ref="C87:G87"/>
    <mergeCell ref="C88:G88"/>
    <mergeCell ref="C91:G91"/>
    <mergeCell ref="C94:G94"/>
    <mergeCell ref="C95:G95"/>
    <mergeCell ref="C98:G98"/>
    <mergeCell ref="C101:G101"/>
    <mergeCell ref="C105:G105"/>
    <mergeCell ref="C108:G108"/>
    <mergeCell ref="C127:G127"/>
    <mergeCell ref="C113:G113"/>
    <mergeCell ref="C114:G114"/>
    <mergeCell ref="C117:G117"/>
    <mergeCell ref="C118:G118"/>
    <mergeCell ref="C123:G123"/>
    <mergeCell ref="C126:G12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79</v>
      </c>
      <c r="B1" s="243"/>
      <c r="C1" s="243"/>
      <c r="D1" s="243"/>
      <c r="E1" s="243"/>
      <c r="F1" s="243"/>
      <c r="G1" s="243"/>
      <c r="AG1" t="s">
        <v>80</v>
      </c>
    </row>
    <row r="2" spans="1:60" ht="24.95" customHeight="1" x14ac:dyDescent="0.2">
      <c r="A2" s="141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81</v>
      </c>
    </row>
    <row r="3" spans="1:60" ht="24.95" customHeight="1" x14ac:dyDescent="0.2">
      <c r="A3" s="141" t="s">
        <v>8</v>
      </c>
      <c r="B3" s="49" t="s">
        <v>57</v>
      </c>
      <c r="C3" s="244" t="s">
        <v>58</v>
      </c>
      <c r="D3" s="245"/>
      <c r="E3" s="245"/>
      <c r="F3" s="245"/>
      <c r="G3" s="246"/>
      <c r="AC3" s="123" t="s">
        <v>81</v>
      </c>
      <c r="AG3" t="s">
        <v>82</v>
      </c>
    </row>
    <row r="4" spans="1:60" ht="24.95" customHeight="1" x14ac:dyDescent="0.2">
      <c r="A4" s="142" t="s">
        <v>9</v>
      </c>
      <c r="B4" s="143" t="s">
        <v>54</v>
      </c>
      <c r="C4" s="247" t="s">
        <v>55</v>
      </c>
      <c r="D4" s="248"/>
      <c r="E4" s="248"/>
      <c r="F4" s="248"/>
      <c r="G4" s="249"/>
      <c r="AG4" t="s">
        <v>83</v>
      </c>
    </row>
    <row r="5" spans="1:60" x14ac:dyDescent="0.2">
      <c r="D5" s="10"/>
    </row>
    <row r="6" spans="1:60" ht="38.25" x14ac:dyDescent="0.2">
      <c r="A6" s="145" t="s">
        <v>84</v>
      </c>
      <c r="B6" s="147" t="s">
        <v>85</v>
      </c>
      <c r="C6" s="147" t="s">
        <v>86</v>
      </c>
      <c r="D6" s="146" t="s">
        <v>87</v>
      </c>
      <c r="E6" s="145" t="s">
        <v>88</v>
      </c>
      <c r="F6" s="144" t="s">
        <v>89</v>
      </c>
      <c r="G6" s="145" t="s">
        <v>29</v>
      </c>
      <c r="H6" s="148" t="s">
        <v>30</v>
      </c>
      <c r="I6" s="148" t="s">
        <v>90</v>
      </c>
      <c r="J6" s="148" t="s">
        <v>31</v>
      </c>
      <c r="K6" s="148" t="s">
        <v>91</v>
      </c>
      <c r="L6" s="148" t="s">
        <v>92</v>
      </c>
      <c r="M6" s="148" t="s">
        <v>93</v>
      </c>
      <c r="N6" s="148" t="s">
        <v>94</v>
      </c>
      <c r="O6" s="148" t="s">
        <v>95</v>
      </c>
      <c r="P6" s="148" t="s">
        <v>96</v>
      </c>
      <c r="Q6" s="148" t="s">
        <v>97</v>
      </c>
      <c r="R6" s="148" t="s">
        <v>98</v>
      </c>
      <c r="S6" s="148" t="s">
        <v>99</v>
      </c>
      <c r="T6" s="148" t="s">
        <v>100</v>
      </c>
      <c r="U6" s="148" t="s">
        <v>101</v>
      </c>
      <c r="V6" s="148" t="s">
        <v>102</v>
      </c>
      <c r="W6" s="148" t="s">
        <v>103</v>
      </c>
      <c r="X6" s="148" t="s">
        <v>104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105</v>
      </c>
      <c r="B8" s="161" t="s">
        <v>65</v>
      </c>
      <c r="C8" s="175" t="s">
        <v>66</v>
      </c>
      <c r="D8" s="162"/>
      <c r="E8" s="163"/>
      <c r="F8" s="164"/>
      <c r="G8" s="164">
        <f>SUMIF(AG9:AG14,"&lt;&gt;NOR",G9:G14)</f>
        <v>0</v>
      </c>
      <c r="H8" s="164"/>
      <c r="I8" s="164">
        <f>SUM(I9:I14)</f>
        <v>0</v>
      </c>
      <c r="J8" s="164"/>
      <c r="K8" s="164">
        <f>SUM(K9:K14)</f>
        <v>0</v>
      </c>
      <c r="L8" s="164"/>
      <c r="M8" s="164">
        <f>SUM(M9:M14)</f>
        <v>0</v>
      </c>
      <c r="N8" s="164"/>
      <c r="O8" s="164">
        <f>SUM(O9:O14)</f>
        <v>0</v>
      </c>
      <c r="P8" s="164"/>
      <c r="Q8" s="164">
        <f>SUM(Q9:Q14)</f>
        <v>0</v>
      </c>
      <c r="R8" s="164"/>
      <c r="S8" s="164"/>
      <c r="T8" s="165"/>
      <c r="U8" s="159"/>
      <c r="V8" s="159">
        <f>SUM(V9:V14)</f>
        <v>204.71</v>
      </c>
      <c r="W8" s="159"/>
      <c r="X8" s="159"/>
      <c r="AG8" t="s">
        <v>106</v>
      </c>
    </row>
    <row r="9" spans="1:60" outlineLevel="1" x14ac:dyDescent="0.2">
      <c r="A9" s="166">
        <v>1</v>
      </c>
      <c r="B9" s="167" t="s">
        <v>182</v>
      </c>
      <c r="C9" s="176" t="s">
        <v>183</v>
      </c>
      <c r="D9" s="168" t="s">
        <v>153</v>
      </c>
      <c r="E9" s="169">
        <v>1705.92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 t="s">
        <v>184</v>
      </c>
      <c r="S9" s="171" t="s">
        <v>143</v>
      </c>
      <c r="T9" s="172" t="s">
        <v>143</v>
      </c>
      <c r="U9" s="158">
        <v>0.12</v>
      </c>
      <c r="V9" s="158">
        <f>ROUND(E9*U9,2)</f>
        <v>204.71</v>
      </c>
      <c r="W9" s="158"/>
      <c r="X9" s="158" t="s">
        <v>112</v>
      </c>
      <c r="Y9" s="149"/>
      <c r="Z9" s="149"/>
      <c r="AA9" s="149"/>
      <c r="AB9" s="149"/>
      <c r="AC9" s="149"/>
      <c r="AD9" s="149"/>
      <c r="AE9" s="149"/>
      <c r="AF9" s="149"/>
      <c r="AG9" s="149" t="s">
        <v>113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50" t="s">
        <v>185</v>
      </c>
      <c r="D10" s="251"/>
      <c r="E10" s="251"/>
      <c r="F10" s="251"/>
      <c r="G10" s="251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158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73" t="str">
        <f>C10</f>
        <v>s přemístěním výkopku v příčných profilech na vzdálenost do 15 m nebo s naložením na dopravní prostředek.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239" t="s">
        <v>186</v>
      </c>
      <c r="D11" s="240"/>
      <c r="E11" s="240"/>
      <c r="F11" s="240"/>
      <c r="G11" s="240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115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56"/>
      <c r="B12" s="157"/>
      <c r="C12" s="239" t="s">
        <v>311</v>
      </c>
      <c r="D12" s="240"/>
      <c r="E12" s="240"/>
      <c r="F12" s="240"/>
      <c r="G12" s="240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115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73" t="str">
        <f>C12</f>
        <v>- položka bude prováděna v případě zjištění neúnosné zemní pláně, jen po odsouhlasení investorem a projektantem v rozsahu odsouhlasení</v>
      </c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182" t="s">
        <v>312</v>
      </c>
      <c r="D13" s="180"/>
      <c r="E13" s="181">
        <v>852.96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161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82" t="s">
        <v>313</v>
      </c>
      <c r="D14" s="180"/>
      <c r="E14" s="181">
        <v>852.96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161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x14ac:dyDescent="0.2">
      <c r="A15" s="160" t="s">
        <v>105</v>
      </c>
      <c r="B15" s="161" t="s">
        <v>68</v>
      </c>
      <c r="C15" s="175" t="s">
        <v>69</v>
      </c>
      <c r="D15" s="162"/>
      <c r="E15" s="163"/>
      <c r="F15" s="164"/>
      <c r="G15" s="164">
        <f>SUMIF(AG16:AG42,"&lt;&gt;NOR",G16:G42)</f>
        <v>0</v>
      </c>
      <c r="H15" s="164"/>
      <c r="I15" s="164">
        <f>SUM(I16:I42)</f>
        <v>0</v>
      </c>
      <c r="J15" s="164"/>
      <c r="K15" s="164">
        <f>SUM(K16:K42)</f>
        <v>0</v>
      </c>
      <c r="L15" s="164"/>
      <c r="M15" s="164">
        <f>SUM(M16:M42)</f>
        <v>0</v>
      </c>
      <c r="N15" s="164"/>
      <c r="O15" s="164">
        <f>SUM(O16:O42)</f>
        <v>3669.78</v>
      </c>
      <c r="P15" s="164"/>
      <c r="Q15" s="164">
        <f>SUM(Q16:Q42)</f>
        <v>0</v>
      </c>
      <c r="R15" s="164"/>
      <c r="S15" s="164"/>
      <c r="T15" s="165"/>
      <c r="U15" s="159"/>
      <c r="V15" s="159">
        <f>SUM(V16:V42)</f>
        <v>875.71</v>
      </c>
      <c r="W15" s="159"/>
      <c r="X15" s="159"/>
      <c r="AG15" t="s">
        <v>106</v>
      </c>
    </row>
    <row r="16" spans="1:60" ht="22.5" outlineLevel="1" x14ac:dyDescent="0.2">
      <c r="A16" s="166">
        <v>2</v>
      </c>
      <c r="B16" s="167" t="s">
        <v>205</v>
      </c>
      <c r="C16" s="176" t="s">
        <v>206</v>
      </c>
      <c r="D16" s="168" t="s">
        <v>169</v>
      </c>
      <c r="E16" s="169">
        <v>4264.8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71">
        <v>0</v>
      </c>
      <c r="O16" s="171">
        <f>ROUND(E16*N16,2)</f>
        <v>0</v>
      </c>
      <c r="P16" s="171">
        <v>0</v>
      </c>
      <c r="Q16" s="171">
        <f>ROUND(E16*P16,2)</f>
        <v>0</v>
      </c>
      <c r="R16" s="171" t="s">
        <v>202</v>
      </c>
      <c r="S16" s="171" t="s">
        <v>143</v>
      </c>
      <c r="T16" s="172" t="s">
        <v>143</v>
      </c>
      <c r="U16" s="158">
        <v>0.09</v>
      </c>
      <c r="V16" s="158">
        <f>ROUND(E16*U16,2)</f>
        <v>383.83</v>
      </c>
      <c r="W16" s="158"/>
      <c r="X16" s="158" t="s">
        <v>112</v>
      </c>
      <c r="Y16" s="149"/>
      <c r="Z16" s="149"/>
      <c r="AA16" s="149"/>
      <c r="AB16" s="149"/>
      <c r="AC16" s="149"/>
      <c r="AD16" s="149"/>
      <c r="AE16" s="149"/>
      <c r="AF16" s="149"/>
      <c r="AG16" s="149" t="s">
        <v>113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250" t="s">
        <v>207</v>
      </c>
      <c r="D17" s="251"/>
      <c r="E17" s="251"/>
      <c r="F17" s="251"/>
      <c r="G17" s="251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158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239" t="s">
        <v>208</v>
      </c>
      <c r="D18" s="240"/>
      <c r="E18" s="240"/>
      <c r="F18" s="240"/>
      <c r="G18" s="240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115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 x14ac:dyDescent="0.2">
      <c r="A19" s="156"/>
      <c r="B19" s="157"/>
      <c r="C19" s="239" t="s">
        <v>311</v>
      </c>
      <c r="D19" s="240"/>
      <c r="E19" s="240"/>
      <c r="F19" s="240"/>
      <c r="G19" s="240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115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73" t="str">
        <f>C19</f>
        <v>- položka bude prováděna v případě zjištění neúnosné zemní pláně, jen po odsouhlasení investorem a projektantem v rozsahu odsouhlasení</v>
      </c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82" t="s">
        <v>209</v>
      </c>
      <c r="D20" s="180"/>
      <c r="E20" s="181">
        <v>4264.8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161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66">
        <v>3</v>
      </c>
      <c r="B21" s="167" t="s">
        <v>210</v>
      </c>
      <c r="C21" s="176" t="s">
        <v>211</v>
      </c>
      <c r="D21" s="168" t="s">
        <v>169</v>
      </c>
      <c r="E21" s="169">
        <v>4264.8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1" t="s">
        <v>184</v>
      </c>
      <c r="S21" s="171" t="s">
        <v>143</v>
      </c>
      <c r="T21" s="172" t="s">
        <v>143</v>
      </c>
      <c r="U21" s="158">
        <v>1.7999999999999999E-2</v>
      </c>
      <c r="V21" s="158">
        <f>ROUND(E21*U21,2)</f>
        <v>76.77</v>
      </c>
      <c r="W21" s="158"/>
      <c r="X21" s="158" t="s">
        <v>112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113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250" t="s">
        <v>212</v>
      </c>
      <c r="D22" s="251"/>
      <c r="E22" s="251"/>
      <c r="F22" s="251"/>
      <c r="G22" s="251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158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239" t="s">
        <v>213</v>
      </c>
      <c r="D23" s="240"/>
      <c r="E23" s="240"/>
      <c r="F23" s="240"/>
      <c r="G23" s="240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115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1" x14ac:dyDescent="0.2">
      <c r="A24" s="156"/>
      <c r="B24" s="157"/>
      <c r="C24" s="239" t="s">
        <v>311</v>
      </c>
      <c r="D24" s="240"/>
      <c r="E24" s="240"/>
      <c r="F24" s="240"/>
      <c r="G24" s="240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115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73" t="str">
        <f>C24</f>
        <v>- položka bude prováděna v případě zjištění neúnosné zemní pláně, jen po odsouhlasení investorem a projektantem v rozsahu odsouhlasení</v>
      </c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82" t="s">
        <v>209</v>
      </c>
      <c r="D25" s="180"/>
      <c r="E25" s="181">
        <v>4264.8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161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66">
        <v>4</v>
      </c>
      <c r="B26" s="167" t="s">
        <v>314</v>
      </c>
      <c r="C26" s="176" t="s">
        <v>315</v>
      </c>
      <c r="D26" s="168" t="s">
        <v>169</v>
      </c>
      <c r="E26" s="169">
        <v>5686.4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71">
        <v>3.0000000000000001E-5</v>
      </c>
      <c r="O26" s="171">
        <f>ROUND(E26*N26,2)</f>
        <v>0.17</v>
      </c>
      <c r="P26" s="171">
        <v>0</v>
      </c>
      <c r="Q26" s="171">
        <f>ROUND(E26*P26,2)</f>
        <v>0</v>
      </c>
      <c r="R26" s="171" t="s">
        <v>316</v>
      </c>
      <c r="S26" s="171" t="s">
        <v>143</v>
      </c>
      <c r="T26" s="172" t="s">
        <v>143</v>
      </c>
      <c r="U26" s="158">
        <v>3.1E-2</v>
      </c>
      <c r="V26" s="158">
        <f>ROUND(E26*U26,2)</f>
        <v>176.28</v>
      </c>
      <c r="W26" s="158"/>
      <c r="X26" s="158" t="s">
        <v>112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113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241" t="s">
        <v>317</v>
      </c>
      <c r="D27" s="242"/>
      <c r="E27" s="242"/>
      <c r="F27" s="242"/>
      <c r="G27" s="242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115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239" t="s">
        <v>318</v>
      </c>
      <c r="D28" s="240"/>
      <c r="E28" s="240"/>
      <c r="F28" s="240"/>
      <c r="G28" s="240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115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 x14ac:dyDescent="0.2">
      <c r="A29" s="156"/>
      <c r="B29" s="157"/>
      <c r="C29" s="239" t="s">
        <v>311</v>
      </c>
      <c r="D29" s="240"/>
      <c r="E29" s="240"/>
      <c r="F29" s="240"/>
      <c r="G29" s="240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115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73" t="str">
        <f>C29</f>
        <v>- položka bude prováděna v případě zjištění neúnosné zemní pláně, jen po odsouhlasení investorem a projektantem v rozsahu odsouhlasení</v>
      </c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82" t="s">
        <v>319</v>
      </c>
      <c r="D30" s="180"/>
      <c r="E30" s="181">
        <v>5686.4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161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66">
        <v>5</v>
      </c>
      <c r="B31" s="167" t="s">
        <v>320</v>
      </c>
      <c r="C31" s="176" t="s">
        <v>321</v>
      </c>
      <c r="D31" s="168" t="s">
        <v>169</v>
      </c>
      <c r="E31" s="169">
        <v>6255.04</v>
      </c>
      <c r="F31" s="170"/>
      <c r="G31" s="171">
        <f>ROUND(E31*F31,2)</f>
        <v>0</v>
      </c>
      <c r="H31" s="170"/>
      <c r="I31" s="171">
        <f>ROUND(E31*H31,2)</f>
        <v>0</v>
      </c>
      <c r="J31" s="170"/>
      <c r="K31" s="171">
        <f>ROUND(E31*J31,2)</f>
        <v>0</v>
      </c>
      <c r="L31" s="171">
        <v>21</v>
      </c>
      <c r="M31" s="171">
        <f>G31*(1+L31/100)</f>
        <v>0</v>
      </c>
      <c r="N31" s="171">
        <v>2.9999999999999997E-4</v>
      </c>
      <c r="O31" s="171">
        <f>ROUND(E31*N31,2)</f>
        <v>1.88</v>
      </c>
      <c r="P31" s="171">
        <v>0</v>
      </c>
      <c r="Q31" s="171">
        <f>ROUND(E31*P31,2)</f>
        <v>0</v>
      </c>
      <c r="R31" s="171" t="s">
        <v>247</v>
      </c>
      <c r="S31" s="171" t="s">
        <v>143</v>
      </c>
      <c r="T31" s="172" t="s">
        <v>143</v>
      </c>
      <c r="U31" s="158">
        <v>0</v>
      </c>
      <c r="V31" s="158">
        <f>ROUND(E31*U31,2)</f>
        <v>0</v>
      </c>
      <c r="W31" s="158"/>
      <c r="X31" s="158" t="s">
        <v>248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249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241" t="s">
        <v>317</v>
      </c>
      <c r="D32" s="242"/>
      <c r="E32" s="242"/>
      <c r="F32" s="242"/>
      <c r="G32" s="242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115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239" t="s">
        <v>322</v>
      </c>
      <c r="D33" s="240"/>
      <c r="E33" s="240"/>
      <c r="F33" s="240"/>
      <c r="G33" s="240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115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22.5" outlineLevel="1" x14ac:dyDescent="0.2">
      <c r="A34" s="156"/>
      <c r="B34" s="157"/>
      <c r="C34" s="239" t="s">
        <v>311</v>
      </c>
      <c r="D34" s="240"/>
      <c r="E34" s="240"/>
      <c r="F34" s="240"/>
      <c r="G34" s="240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115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73" t="str">
        <f>C34</f>
        <v>- položka bude prováděna v případě zjištění neúnosné zemní pláně, jen po odsouhlasení investorem a projektantem v rozsahu odsouhlasení</v>
      </c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82" t="s">
        <v>323</v>
      </c>
      <c r="D35" s="180"/>
      <c r="E35" s="181">
        <v>6255.04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161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66">
        <v>6</v>
      </c>
      <c r="B36" s="167" t="s">
        <v>324</v>
      </c>
      <c r="C36" s="176" t="s">
        <v>325</v>
      </c>
      <c r="D36" s="168" t="s">
        <v>169</v>
      </c>
      <c r="E36" s="169">
        <v>8529.6</v>
      </c>
      <c r="F36" s="170"/>
      <c r="G36" s="171">
        <f>ROUND(E36*F36,2)</f>
        <v>0</v>
      </c>
      <c r="H36" s="170"/>
      <c r="I36" s="171">
        <f>ROUND(E36*H36,2)</f>
        <v>0</v>
      </c>
      <c r="J36" s="170"/>
      <c r="K36" s="171">
        <f>ROUND(E36*J36,2)</f>
        <v>0</v>
      </c>
      <c r="L36" s="171">
        <v>21</v>
      </c>
      <c r="M36" s="171">
        <f>G36*(1+L36/100)</f>
        <v>0</v>
      </c>
      <c r="N36" s="171">
        <v>0.43</v>
      </c>
      <c r="O36" s="171">
        <f>ROUND(E36*N36,2)</f>
        <v>3667.73</v>
      </c>
      <c r="P36" s="171">
        <v>0</v>
      </c>
      <c r="Q36" s="171">
        <f>ROUND(E36*P36,2)</f>
        <v>0</v>
      </c>
      <c r="R36" s="171" t="s">
        <v>170</v>
      </c>
      <c r="S36" s="171" t="s">
        <v>143</v>
      </c>
      <c r="T36" s="172" t="s">
        <v>143</v>
      </c>
      <c r="U36" s="158">
        <v>2.8000000000000001E-2</v>
      </c>
      <c r="V36" s="158">
        <f>ROUND(E36*U36,2)</f>
        <v>238.83</v>
      </c>
      <c r="W36" s="158"/>
      <c r="X36" s="158" t="s">
        <v>112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113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250" t="s">
        <v>326</v>
      </c>
      <c r="D37" s="251"/>
      <c r="E37" s="251"/>
      <c r="F37" s="251"/>
      <c r="G37" s="251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158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239" t="s">
        <v>327</v>
      </c>
      <c r="D38" s="240"/>
      <c r="E38" s="240"/>
      <c r="F38" s="240"/>
      <c r="G38" s="240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115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239" t="s">
        <v>328</v>
      </c>
      <c r="D39" s="240"/>
      <c r="E39" s="240"/>
      <c r="F39" s="240"/>
      <c r="G39" s="240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115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outlineLevel="1" x14ac:dyDescent="0.2">
      <c r="A40" s="156"/>
      <c r="B40" s="157"/>
      <c r="C40" s="239" t="s">
        <v>311</v>
      </c>
      <c r="D40" s="240"/>
      <c r="E40" s="240"/>
      <c r="F40" s="240"/>
      <c r="G40" s="240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115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73" t="str">
        <f>C40</f>
        <v>- položka bude prováděna v případě zjištění neúnosné zemní pláně, jen po odsouhlasení investorem a projektantem v rozsahu odsouhlasení</v>
      </c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82" t="s">
        <v>329</v>
      </c>
      <c r="D41" s="180"/>
      <c r="E41" s="181">
        <v>4264.8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161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82" t="s">
        <v>330</v>
      </c>
      <c r="D42" s="180"/>
      <c r="E42" s="181">
        <v>4264.8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161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x14ac:dyDescent="0.2">
      <c r="A43" s="160" t="s">
        <v>105</v>
      </c>
      <c r="B43" s="161" t="s">
        <v>72</v>
      </c>
      <c r="C43" s="175" t="s">
        <v>73</v>
      </c>
      <c r="D43" s="162"/>
      <c r="E43" s="163"/>
      <c r="F43" s="164"/>
      <c r="G43" s="164">
        <f>SUMIF(AG44:AG45,"&lt;&gt;NOR",G44:G45)</f>
        <v>0</v>
      </c>
      <c r="H43" s="164"/>
      <c r="I43" s="164">
        <f>SUM(I44:I45)</f>
        <v>0</v>
      </c>
      <c r="J43" s="164"/>
      <c r="K43" s="164">
        <f>SUM(K44:K45)</f>
        <v>0</v>
      </c>
      <c r="L43" s="164"/>
      <c r="M43" s="164">
        <f>SUM(M44:M45)</f>
        <v>0</v>
      </c>
      <c r="N43" s="164"/>
      <c r="O43" s="164">
        <f>SUM(O44:O45)</f>
        <v>0</v>
      </c>
      <c r="P43" s="164"/>
      <c r="Q43" s="164">
        <f>SUM(Q44:Q45)</f>
        <v>0</v>
      </c>
      <c r="R43" s="164"/>
      <c r="S43" s="164"/>
      <c r="T43" s="165"/>
      <c r="U43" s="159"/>
      <c r="V43" s="159">
        <f>SUM(V44:V45)</f>
        <v>58.72</v>
      </c>
      <c r="W43" s="159"/>
      <c r="X43" s="159"/>
      <c r="AG43" t="s">
        <v>106</v>
      </c>
    </row>
    <row r="44" spans="1:60" outlineLevel="1" x14ac:dyDescent="0.2">
      <c r="A44" s="166">
        <v>7</v>
      </c>
      <c r="B44" s="167" t="s">
        <v>277</v>
      </c>
      <c r="C44" s="176" t="s">
        <v>278</v>
      </c>
      <c r="D44" s="168" t="s">
        <v>279</v>
      </c>
      <c r="E44" s="169">
        <v>3669.7750999999998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71">
        <v>0</v>
      </c>
      <c r="O44" s="171">
        <f>ROUND(E44*N44,2)</f>
        <v>0</v>
      </c>
      <c r="P44" s="171">
        <v>0</v>
      </c>
      <c r="Q44" s="171">
        <f>ROUND(E44*P44,2)</f>
        <v>0</v>
      </c>
      <c r="R44" s="171" t="s">
        <v>170</v>
      </c>
      <c r="S44" s="171" t="s">
        <v>143</v>
      </c>
      <c r="T44" s="172" t="s">
        <v>143</v>
      </c>
      <c r="U44" s="158">
        <v>1.6E-2</v>
      </c>
      <c r="V44" s="158">
        <f>ROUND(E44*U44,2)</f>
        <v>58.72</v>
      </c>
      <c r="W44" s="158"/>
      <c r="X44" s="158" t="s">
        <v>112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280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250" t="s">
        <v>281</v>
      </c>
      <c r="D45" s="251"/>
      <c r="E45" s="251"/>
      <c r="F45" s="251"/>
      <c r="G45" s="251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158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x14ac:dyDescent="0.2">
      <c r="A46" s="160" t="s">
        <v>105</v>
      </c>
      <c r="B46" s="161" t="s">
        <v>74</v>
      </c>
      <c r="C46" s="175" t="s">
        <v>75</v>
      </c>
      <c r="D46" s="162"/>
      <c r="E46" s="163"/>
      <c r="F46" s="164"/>
      <c r="G46" s="164">
        <f>SUMIF(AG47:AG61,"&lt;&gt;NOR",G47:G61)</f>
        <v>0</v>
      </c>
      <c r="H46" s="164"/>
      <c r="I46" s="164">
        <f>SUM(I47:I61)</f>
        <v>0</v>
      </c>
      <c r="J46" s="164"/>
      <c r="K46" s="164">
        <f>SUM(K47:K61)</f>
        <v>0</v>
      </c>
      <c r="L46" s="164"/>
      <c r="M46" s="164">
        <f>SUM(M47:M61)</f>
        <v>0</v>
      </c>
      <c r="N46" s="164"/>
      <c r="O46" s="164">
        <f>SUM(O47:O61)</f>
        <v>0</v>
      </c>
      <c r="P46" s="164"/>
      <c r="Q46" s="164">
        <f>SUM(Q47:Q61)</f>
        <v>0</v>
      </c>
      <c r="R46" s="164"/>
      <c r="S46" s="164"/>
      <c r="T46" s="165"/>
      <c r="U46" s="159"/>
      <c r="V46" s="159">
        <f>SUM(V47:V61)</f>
        <v>18.77</v>
      </c>
      <c r="W46" s="159"/>
      <c r="X46" s="159"/>
      <c r="AG46" t="s">
        <v>106</v>
      </c>
    </row>
    <row r="47" spans="1:60" outlineLevel="1" x14ac:dyDescent="0.2">
      <c r="A47" s="166">
        <v>8</v>
      </c>
      <c r="B47" s="167" t="s">
        <v>282</v>
      </c>
      <c r="C47" s="176" t="s">
        <v>283</v>
      </c>
      <c r="D47" s="168" t="s">
        <v>153</v>
      </c>
      <c r="E47" s="169">
        <v>1705.92</v>
      </c>
      <c r="F47" s="170"/>
      <c r="G47" s="171">
        <f>ROUND(E47*F47,2)</f>
        <v>0</v>
      </c>
      <c r="H47" s="170"/>
      <c r="I47" s="171">
        <f>ROUND(E47*H47,2)</f>
        <v>0</v>
      </c>
      <c r="J47" s="170"/>
      <c r="K47" s="171">
        <f>ROUND(E47*J47,2)</f>
        <v>0</v>
      </c>
      <c r="L47" s="171">
        <v>21</v>
      </c>
      <c r="M47" s="171">
        <f>G47*(1+L47/100)</f>
        <v>0</v>
      </c>
      <c r="N47" s="171">
        <v>0</v>
      </c>
      <c r="O47" s="171">
        <f>ROUND(E47*N47,2)</f>
        <v>0</v>
      </c>
      <c r="P47" s="171">
        <v>0</v>
      </c>
      <c r="Q47" s="171">
        <f>ROUND(E47*P47,2)</f>
        <v>0</v>
      </c>
      <c r="R47" s="171" t="s">
        <v>184</v>
      </c>
      <c r="S47" s="171" t="s">
        <v>143</v>
      </c>
      <c r="T47" s="172" t="s">
        <v>143</v>
      </c>
      <c r="U47" s="158">
        <v>1.0999999999999999E-2</v>
      </c>
      <c r="V47" s="158">
        <f>ROUND(E47*U47,2)</f>
        <v>18.77</v>
      </c>
      <c r="W47" s="158"/>
      <c r="X47" s="158" t="s">
        <v>112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113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250" t="s">
        <v>284</v>
      </c>
      <c r="D48" s="251"/>
      <c r="E48" s="251"/>
      <c r="F48" s="251"/>
      <c r="G48" s="251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158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239" t="s">
        <v>285</v>
      </c>
      <c r="D49" s="240"/>
      <c r="E49" s="240"/>
      <c r="F49" s="240"/>
      <c r="G49" s="240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115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56"/>
      <c r="B50" s="157"/>
      <c r="C50" s="239" t="s">
        <v>311</v>
      </c>
      <c r="D50" s="240"/>
      <c r="E50" s="240"/>
      <c r="F50" s="240"/>
      <c r="G50" s="240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115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73" t="str">
        <f>C50</f>
        <v>- položka bude prováděna v případě zjištění neúnosné zemní pláně, jen po odsouhlasení investorem a projektantem v rozsahu odsouhlasení</v>
      </c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82" t="s">
        <v>331</v>
      </c>
      <c r="D51" s="180"/>
      <c r="E51" s="181">
        <v>1705.92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161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33.75" outlineLevel="1" x14ac:dyDescent="0.2">
      <c r="A52" s="166">
        <v>9</v>
      </c>
      <c r="B52" s="167" t="s">
        <v>288</v>
      </c>
      <c r="C52" s="176" t="s">
        <v>289</v>
      </c>
      <c r="D52" s="168" t="s">
        <v>153</v>
      </c>
      <c r="E52" s="169">
        <v>29000.639999999999</v>
      </c>
      <c r="F52" s="170"/>
      <c r="G52" s="171">
        <f>ROUND(E52*F52,2)</f>
        <v>0</v>
      </c>
      <c r="H52" s="170"/>
      <c r="I52" s="171">
        <f>ROUND(E52*H52,2)</f>
        <v>0</v>
      </c>
      <c r="J52" s="170"/>
      <c r="K52" s="171">
        <f>ROUND(E52*J52,2)</f>
        <v>0</v>
      </c>
      <c r="L52" s="171">
        <v>21</v>
      </c>
      <c r="M52" s="171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1" t="s">
        <v>184</v>
      </c>
      <c r="S52" s="171" t="s">
        <v>143</v>
      </c>
      <c r="T52" s="172" t="s">
        <v>143</v>
      </c>
      <c r="U52" s="158">
        <v>0</v>
      </c>
      <c r="V52" s="158">
        <f>ROUND(E52*U52,2)</f>
        <v>0</v>
      </c>
      <c r="W52" s="158"/>
      <c r="X52" s="158" t="s">
        <v>112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113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250" t="s">
        <v>284</v>
      </c>
      <c r="D53" s="251"/>
      <c r="E53" s="251"/>
      <c r="F53" s="251"/>
      <c r="G53" s="251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158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239" t="s">
        <v>290</v>
      </c>
      <c r="D54" s="240"/>
      <c r="E54" s="240"/>
      <c r="F54" s="240"/>
      <c r="G54" s="240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115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ht="22.5" outlineLevel="1" x14ac:dyDescent="0.2">
      <c r="A55" s="156"/>
      <c r="B55" s="157"/>
      <c r="C55" s="239" t="s">
        <v>311</v>
      </c>
      <c r="D55" s="240"/>
      <c r="E55" s="240"/>
      <c r="F55" s="240"/>
      <c r="G55" s="240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115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73" t="str">
        <f>C55</f>
        <v>- položka bude prováděna v případě zjištění neúnosné zemní pláně, jen po odsouhlasení investorem a projektantem v rozsahu odsouhlasení</v>
      </c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82" t="s">
        <v>332</v>
      </c>
      <c r="D56" s="180"/>
      <c r="E56" s="181">
        <v>29000.639999999999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161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66">
        <v>10</v>
      </c>
      <c r="B57" s="167" t="s">
        <v>304</v>
      </c>
      <c r="C57" s="176" t="s">
        <v>305</v>
      </c>
      <c r="D57" s="168" t="s">
        <v>279</v>
      </c>
      <c r="E57" s="169">
        <v>3411.84</v>
      </c>
      <c r="F57" s="170"/>
      <c r="G57" s="171">
        <f>ROUND(E57*F57,2)</f>
        <v>0</v>
      </c>
      <c r="H57" s="170"/>
      <c r="I57" s="171">
        <f>ROUND(E57*H57,2)</f>
        <v>0</v>
      </c>
      <c r="J57" s="170"/>
      <c r="K57" s="171">
        <f>ROUND(E57*J57,2)</f>
        <v>0</v>
      </c>
      <c r="L57" s="171">
        <v>21</v>
      </c>
      <c r="M57" s="171">
        <f>G57*(1+L57/100)</f>
        <v>0</v>
      </c>
      <c r="N57" s="171">
        <v>0</v>
      </c>
      <c r="O57" s="171">
        <f>ROUND(E57*N57,2)</f>
        <v>0</v>
      </c>
      <c r="P57" s="171">
        <v>0</v>
      </c>
      <c r="Q57" s="171">
        <f>ROUND(E57*P57,2)</f>
        <v>0</v>
      </c>
      <c r="R57" s="171" t="s">
        <v>306</v>
      </c>
      <c r="S57" s="171" t="s">
        <v>143</v>
      </c>
      <c r="T57" s="172" t="s">
        <v>143</v>
      </c>
      <c r="U57" s="158">
        <v>0</v>
      </c>
      <c r="V57" s="158">
        <f>ROUND(E57*U57,2)</f>
        <v>0</v>
      </c>
      <c r="W57" s="158"/>
      <c r="X57" s="158" t="s">
        <v>112</v>
      </c>
      <c r="Y57" s="149"/>
      <c r="Z57" s="149"/>
      <c r="AA57" s="149"/>
      <c r="AB57" s="149"/>
      <c r="AC57" s="149"/>
      <c r="AD57" s="149"/>
      <c r="AE57" s="149"/>
      <c r="AF57" s="149"/>
      <c r="AG57" s="149" t="s">
        <v>113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241" t="s">
        <v>307</v>
      </c>
      <c r="D58" s="242"/>
      <c r="E58" s="242"/>
      <c r="F58" s="242"/>
      <c r="G58" s="242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115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239" t="s">
        <v>308</v>
      </c>
      <c r="D59" s="240"/>
      <c r="E59" s="240"/>
      <c r="F59" s="240"/>
      <c r="G59" s="240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9"/>
      <c r="Z59" s="149"/>
      <c r="AA59" s="149"/>
      <c r="AB59" s="149"/>
      <c r="AC59" s="149"/>
      <c r="AD59" s="149"/>
      <c r="AE59" s="149"/>
      <c r="AF59" s="149"/>
      <c r="AG59" s="149" t="s">
        <v>115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outlineLevel="1" x14ac:dyDescent="0.2">
      <c r="A60" s="156"/>
      <c r="B60" s="157"/>
      <c r="C60" s="239" t="s">
        <v>311</v>
      </c>
      <c r="D60" s="240"/>
      <c r="E60" s="240"/>
      <c r="F60" s="240"/>
      <c r="G60" s="240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115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73" t="str">
        <f>C60</f>
        <v>- položka bude prováděna v případě zjištění neúnosné zemní pláně, jen po odsouhlasení investorem a projektantem v rozsahu odsouhlasení</v>
      </c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82" t="s">
        <v>333</v>
      </c>
      <c r="D61" s="180"/>
      <c r="E61" s="181">
        <v>3411.84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9"/>
      <c r="Z61" s="149"/>
      <c r="AA61" s="149"/>
      <c r="AB61" s="149"/>
      <c r="AC61" s="149"/>
      <c r="AD61" s="149"/>
      <c r="AE61" s="149"/>
      <c r="AF61" s="149"/>
      <c r="AG61" s="149" t="s">
        <v>161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x14ac:dyDescent="0.2">
      <c r="A62" s="3"/>
      <c r="B62" s="4"/>
      <c r="C62" s="177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E62">
        <v>15</v>
      </c>
      <c r="AF62">
        <v>21</v>
      </c>
      <c r="AG62" t="s">
        <v>92</v>
      </c>
    </row>
    <row r="63" spans="1:60" x14ac:dyDescent="0.2">
      <c r="A63" s="152"/>
      <c r="B63" s="153" t="s">
        <v>29</v>
      </c>
      <c r="C63" s="178"/>
      <c r="D63" s="154"/>
      <c r="E63" s="155"/>
      <c r="F63" s="155"/>
      <c r="G63" s="174">
        <f>G8+G15+G43+G46</f>
        <v>0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AE63">
        <f>SUMIF(L7:L61,AE62,G7:G61)</f>
        <v>0</v>
      </c>
      <c r="AF63">
        <f>SUMIF(L7:L61,AF62,G7:G61)</f>
        <v>0</v>
      </c>
      <c r="AG63" t="s">
        <v>149</v>
      </c>
    </row>
    <row r="64" spans="1:60" x14ac:dyDescent="0.2">
      <c r="C64" s="179"/>
      <c r="D64" s="10"/>
      <c r="AG64" t="s">
        <v>150</v>
      </c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FXQshiB9NfV5GzX+pdkk7FVVONHu17RvaOo43P2io4HgfYSozQ3xa5GRMw1rGaVj8gJ8rRS16VtIrgrJo9HtQ==" saltValue="CKJyGk7eaa/iKqnnApYo8Q==" spinCount="100000" sheet="1"/>
  <mergeCells count="33">
    <mergeCell ref="C23:G23"/>
    <mergeCell ref="A1:G1"/>
    <mergeCell ref="C2:G2"/>
    <mergeCell ref="C3:G3"/>
    <mergeCell ref="C4:G4"/>
    <mergeCell ref="C10:G10"/>
    <mergeCell ref="C11:G11"/>
    <mergeCell ref="C12:G12"/>
    <mergeCell ref="C17:G17"/>
    <mergeCell ref="C18:G18"/>
    <mergeCell ref="C19:G19"/>
    <mergeCell ref="C22:G22"/>
    <mergeCell ref="C45:G45"/>
    <mergeCell ref="C24:G24"/>
    <mergeCell ref="C27:G27"/>
    <mergeCell ref="C28:G28"/>
    <mergeCell ref="C29:G29"/>
    <mergeCell ref="C32:G32"/>
    <mergeCell ref="C33:G33"/>
    <mergeCell ref="C34:G34"/>
    <mergeCell ref="C37:G37"/>
    <mergeCell ref="C38:G38"/>
    <mergeCell ref="C39:G39"/>
    <mergeCell ref="C40:G40"/>
    <mergeCell ref="C58:G58"/>
    <mergeCell ref="C59:G59"/>
    <mergeCell ref="C60:G60"/>
    <mergeCell ref="C48:G48"/>
    <mergeCell ref="C49:G49"/>
    <mergeCell ref="C50:G50"/>
    <mergeCell ref="C53:G53"/>
    <mergeCell ref="C54:G54"/>
    <mergeCell ref="C55:G5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79</v>
      </c>
      <c r="B1" s="243"/>
      <c r="C1" s="243"/>
      <c r="D1" s="243"/>
      <c r="E1" s="243"/>
      <c r="F1" s="243"/>
      <c r="G1" s="243"/>
      <c r="AG1" t="s">
        <v>80</v>
      </c>
    </row>
    <row r="2" spans="1:60" ht="24.95" customHeight="1" x14ac:dyDescent="0.2">
      <c r="A2" s="141" t="s">
        <v>7</v>
      </c>
      <c r="B2" s="49" t="s">
        <v>43</v>
      </c>
      <c r="C2" s="244" t="s">
        <v>44</v>
      </c>
      <c r="D2" s="245"/>
      <c r="E2" s="245"/>
      <c r="F2" s="245"/>
      <c r="G2" s="246"/>
      <c r="AG2" t="s">
        <v>81</v>
      </c>
    </row>
    <row r="3" spans="1:60" ht="24.95" customHeight="1" x14ac:dyDescent="0.2">
      <c r="A3" s="141" t="s">
        <v>8</v>
      </c>
      <c r="B3" s="49" t="s">
        <v>59</v>
      </c>
      <c r="C3" s="244" t="s">
        <v>60</v>
      </c>
      <c r="D3" s="245"/>
      <c r="E3" s="245"/>
      <c r="F3" s="245"/>
      <c r="G3" s="246"/>
      <c r="AC3" s="123" t="s">
        <v>81</v>
      </c>
      <c r="AG3" t="s">
        <v>82</v>
      </c>
    </row>
    <row r="4" spans="1:60" ht="24.95" customHeight="1" x14ac:dyDescent="0.2">
      <c r="A4" s="142" t="s">
        <v>9</v>
      </c>
      <c r="B4" s="143" t="s">
        <v>54</v>
      </c>
      <c r="C4" s="247" t="s">
        <v>55</v>
      </c>
      <c r="D4" s="248"/>
      <c r="E4" s="248"/>
      <c r="F4" s="248"/>
      <c r="G4" s="249"/>
      <c r="AG4" t="s">
        <v>83</v>
      </c>
    </row>
    <row r="5" spans="1:60" x14ac:dyDescent="0.2">
      <c r="D5" s="10"/>
    </row>
    <row r="6" spans="1:60" ht="38.25" x14ac:dyDescent="0.2">
      <c r="A6" s="145" t="s">
        <v>84</v>
      </c>
      <c r="B6" s="147" t="s">
        <v>85</v>
      </c>
      <c r="C6" s="147" t="s">
        <v>86</v>
      </c>
      <c r="D6" s="146" t="s">
        <v>87</v>
      </c>
      <c r="E6" s="145" t="s">
        <v>88</v>
      </c>
      <c r="F6" s="144" t="s">
        <v>89</v>
      </c>
      <c r="G6" s="145" t="s">
        <v>29</v>
      </c>
      <c r="H6" s="148" t="s">
        <v>30</v>
      </c>
      <c r="I6" s="148" t="s">
        <v>90</v>
      </c>
      <c r="J6" s="148" t="s">
        <v>31</v>
      </c>
      <c r="K6" s="148" t="s">
        <v>91</v>
      </c>
      <c r="L6" s="148" t="s">
        <v>92</v>
      </c>
      <c r="M6" s="148" t="s">
        <v>93</v>
      </c>
      <c r="N6" s="148" t="s">
        <v>94</v>
      </c>
      <c r="O6" s="148" t="s">
        <v>95</v>
      </c>
      <c r="P6" s="148" t="s">
        <v>96</v>
      </c>
      <c r="Q6" s="148" t="s">
        <v>97</v>
      </c>
      <c r="R6" s="148" t="s">
        <v>98</v>
      </c>
      <c r="S6" s="148" t="s">
        <v>99</v>
      </c>
      <c r="T6" s="148" t="s">
        <v>100</v>
      </c>
      <c r="U6" s="148" t="s">
        <v>101</v>
      </c>
      <c r="V6" s="148" t="s">
        <v>102</v>
      </c>
      <c r="W6" s="148" t="s">
        <v>103</v>
      </c>
      <c r="X6" s="148" t="s">
        <v>104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105</v>
      </c>
      <c r="B8" s="161" t="s">
        <v>65</v>
      </c>
      <c r="C8" s="175" t="s">
        <v>66</v>
      </c>
      <c r="D8" s="162"/>
      <c r="E8" s="163"/>
      <c r="F8" s="164"/>
      <c r="G8" s="164">
        <f>SUMIF(AG9:AG10,"&lt;&gt;NOR",G9:G10)</f>
        <v>0</v>
      </c>
      <c r="H8" s="164"/>
      <c r="I8" s="164">
        <f>SUM(I9:I10)</f>
        <v>0</v>
      </c>
      <c r="J8" s="164"/>
      <c r="K8" s="164">
        <f>SUM(K9:K10)</f>
        <v>0</v>
      </c>
      <c r="L8" s="164"/>
      <c r="M8" s="164">
        <f>SUM(M9:M10)</f>
        <v>0</v>
      </c>
      <c r="N8" s="164"/>
      <c r="O8" s="164">
        <f>SUM(O9:O10)</f>
        <v>0</v>
      </c>
      <c r="P8" s="164"/>
      <c r="Q8" s="164">
        <f>SUM(Q9:Q10)</f>
        <v>0</v>
      </c>
      <c r="R8" s="164"/>
      <c r="S8" s="164"/>
      <c r="T8" s="165"/>
      <c r="U8" s="159"/>
      <c r="V8" s="159">
        <f>SUM(V9:V10)</f>
        <v>0</v>
      </c>
      <c r="W8" s="159"/>
      <c r="X8" s="159"/>
      <c r="AG8" t="s">
        <v>106</v>
      </c>
    </row>
    <row r="9" spans="1:60" outlineLevel="1" x14ac:dyDescent="0.2">
      <c r="A9" s="166">
        <v>1</v>
      </c>
      <c r="B9" s="167" t="s">
        <v>334</v>
      </c>
      <c r="C9" s="176" t="s">
        <v>335</v>
      </c>
      <c r="D9" s="168" t="s">
        <v>109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110</v>
      </c>
      <c r="T9" s="172" t="s">
        <v>111</v>
      </c>
      <c r="U9" s="158">
        <v>0</v>
      </c>
      <c r="V9" s="158">
        <f>ROUND(E9*U9,2)</f>
        <v>0</v>
      </c>
      <c r="W9" s="158"/>
      <c r="X9" s="158" t="s">
        <v>112</v>
      </c>
      <c r="Y9" s="149"/>
      <c r="Z9" s="149"/>
      <c r="AA9" s="149"/>
      <c r="AB9" s="149"/>
      <c r="AC9" s="149"/>
      <c r="AD9" s="149"/>
      <c r="AE9" s="149"/>
      <c r="AF9" s="149"/>
      <c r="AG9" s="149" t="s">
        <v>113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41" t="s">
        <v>336</v>
      </c>
      <c r="D10" s="242"/>
      <c r="E10" s="242"/>
      <c r="F10" s="242"/>
      <c r="G10" s="242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115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x14ac:dyDescent="0.2">
      <c r="A11" s="3"/>
      <c r="B11" s="4"/>
      <c r="C11" s="177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92</v>
      </c>
    </row>
    <row r="12" spans="1:60" x14ac:dyDescent="0.2">
      <c r="A12" s="152"/>
      <c r="B12" s="153" t="s">
        <v>29</v>
      </c>
      <c r="C12" s="178"/>
      <c r="D12" s="154"/>
      <c r="E12" s="155"/>
      <c r="F12" s="155"/>
      <c r="G12" s="174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149</v>
      </c>
    </row>
    <row r="13" spans="1:60" x14ac:dyDescent="0.2">
      <c r="C13" s="179"/>
      <c r="D13" s="10"/>
      <c r="AG13" t="s">
        <v>150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AAQLrw9nn7ZVRTsPtowiQPJGo0nHvghMz3nf56tTiqwLH43Fw5d11dWjSGDjNXM3UmM+Un1jzGTFvICOnw1eQ==" saltValue="DuP2CFrelK9aOE+kHcFbIg==" spinCount="100000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000 001 Pol</vt:lpstr>
      <vt:lpstr>001 001 Pol</vt:lpstr>
      <vt:lpstr>002 001 Pol</vt:lpstr>
      <vt:lpstr>005 001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Pol'!Názvy_tisku</vt:lpstr>
      <vt:lpstr>'001 001 Pol'!Názvy_tisku</vt:lpstr>
      <vt:lpstr>'002 001 Pol'!Názvy_tisku</vt:lpstr>
      <vt:lpstr>'005 001 Pol'!Názvy_tisku</vt:lpstr>
      <vt:lpstr>oadresa</vt:lpstr>
      <vt:lpstr>Stavba!Objednatel</vt:lpstr>
      <vt:lpstr>Stavba!Objekt</vt:lpstr>
      <vt:lpstr>'000 001 Pol'!Oblast_tisku</vt:lpstr>
      <vt:lpstr>'001 001 Pol'!Oblast_tisku</vt:lpstr>
      <vt:lpstr>'002 001 Pol'!Oblast_tisku</vt:lpstr>
      <vt:lpstr>'005 001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Juříček Pavel</dc:creator>
  <cp:lastModifiedBy>Pražáková Gabriela</cp:lastModifiedBy>
  <cp:lastPrinted>2019-03-19T12:27:02Z</cp:lastPrinted>
  <dcterms:created xsi:type="dcterms:W3CDTF">2009-04-08T07:15:50Z</dcterms:created>
  <dcterms:modified xsi:type="dcterms:W3CDTF">2020-01-15T15:32:42Z</dcterms:modified>
</cp:coreProperties>
</file>