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D:\Dokumenty\PROJEKTY_2019\PD_Kanaly_pro_diagnostiku\PD_DPS_Finalani_verze\Priloha_c4B_Rekapitulace_ceny_a_soupis_praci_Kanaly_pro_diagnostiku_Trolejbusy\"/>
    </mc:Choice>
  </mc:AlternateContent>
  <bookViews>
    <workbookView xWindow="0" yWindow="0" windowWidth="28800" windowHeight="12330"/>
  </bookViews>
  <sheets>
    <sheet name="Rekapitulace stavby" sheetId="1" r:id="rId1"/>
    <sheet name="02 - PS02 Provozní rozvod..." sheetId="2" r:id="rId2"/>
    <sheet name="03 - PS03 Demontáže a pře..." sheetId="3" r:id="rId3"/>
    <sheet name="01 - SO10 Stavebně konstr..." sheetId="4" r:id="rId4"/>
    <sheet name="04 - PS01 Strojní zařízení" sheetId="5" r:id="rId5"/>
  </sheets>
  <definedNames>
    <definedName name="_xlnm._FilterDatabase" localSheetId="3" hidden="1">'01 - SO10 Stavebně konstr...'!$C$93:$K$333</definedName>
    <definedName name="_xlnm._FilterDatabase" localSheetId="1" hidden="1">'02 - PS02 Provozní rozvod...'!$C$83:$K$154</definedName>
    <definedName name="_xlnm._FilterDatabase" localSheetId="2" hidden="1">'03 - PS03 Demontáže a pře...'!$C$81:$K$99</definedName>
    <definedName name="_xlnm._FilterDatabase" localSheetId="4" hidden="1">'04 - PS01 Strojní zařízení'!$C$81:$K$95</definedName>
    <definedName name="_xlnm.Print_Titles" localSheetId="3">'01 - SO10 Stavebně konstr...'!$93:$93</definedName>
    <definedName name="_xlnm.Print_Titles" localSheetId="1">'02 - PS02 Provozní rozvod...'!$83:$83</definedName>
    <definedName name="_xlnm.Print_Titles" localSheetId="2">'03 - PS03 Demontáže a pře...'!$81:$81</definedName>
    <definedName name="_xlnm.Print_Titles" localSheetId="4">'04 - PS01 Strojní zařízení'!$81:$81</definedName>
    <definedName name="_xlnm.Print_Titles" localSheetId="0">'Rekapitulace stavby'!$52:$52</definedName>
    <definedName name="_xlnm.Print_Area" localSheetId="3">'01 - SO10 Stavebně konstr...'!$C$4:$J$39,'01 - SO10 Stavebně konstr...'!$C$45:$J$75,'01 - SO10 Stavebně konstr...'!$C$81:$K$333</definedName>
    <definedName name="_xlnm.Print_Area" localSheetId="1">'02 - PS02 Provozní rozvod...'!$C$4:$J$39,'02 - PS02 Provozní rozvod...'!$C$45:$J$65,'02 - PS02 Provozní rozvod...'!$C$71:$K$154</definedName>
    <definedName name="_xlnm.Print_Area" localSheetId="2">'03 - PS03 Demontáže a pře...'!$C$4:$J$39,'03 - PS03 Demontáže a pře...'!$C$45:$J$63,'03 - PS03 Demontáže a pře...'!$C$69:$K$99</definedName>
    <definedName name="_xlnm.Print_Area" localSheetId="4">'04 - PS01 Strojní zařízení'!$C$4:$J$39,'04 - PS01 Strojní zařízení'!$C$45:$J$63,'04 - PS01 Strojní zařízení'!$C$69:$K$95</definedName>
    <definedName name="_xlnm.Print_Area" localSheetId="0">'Rekapitulace stavby'!$D$4:$AO$36,'Rekapitulace stavby'!$C$42:$AQ$59</definedName>
  </definedNames>
  <calcPr calcId="162913"/>
</workbook>
</file>

<file path=xl/calcChain.xml><?xml version="1.0" encoding="utf-8"?>
<calcChain xmlns="http://schemas.openxmlformats.org/spreadsheetml/2006/main">
  <c r="J37" i="5" l="1"/>
  <c r="J36" i="5"/>
  <c r="AY58" i="1" s="1"/>
  <c r="J35" i="5"/>
  <c r="AX58" i="1" s="1"/>
  <c r="BI95" i="5"/>
  <c r="BH95" i="5"/>
  <c r="BG95" i="5"/>
  <c r="BF95" i="5"/>
  <c r="T95" i="5"/>
  <c r="R95" i="5"/>
  <c r="P95" i="5"/>
  <c r="BK95" i="5"/>
  <c r="J95" i="5"/>
  <c r="BE95" i="5"/>
  <c r="BI94" i="5"/>
  <c r="BH94" i="5"/>
  <c r="BG94" i="5"/>
  <c r="BF94" i="5"/>
  <c r="T94" i="5"/>
  <c r="R94" i="5"/>
  <c r="P94" i="5"/>
  <c r="BK94" i="5"/>
  <c r="J94" i="5"/>
  <c r="BE94" i="5"/>
  <c r="BI93" i="5"/>
  <c r="BH93" i="5"/>
  <c r="BG93" i="5"/>
  <c r="BF93" i="5"/>
  <c r="T93" i="5"/>
  <c r="R93" i="5"/>
  <c r="P93" i="5"/>
  <c r="BK93" i="5"/>
  <c r="J93" i="5"/>
  <c r="BE93" i="5"/>
  <c r="BI92" i="5"/>
  <c r="BH92" i="5"/>
  <c r="BG92" i="5"/>
  <c r="BF92" i="5"/>
  <c r="T92" i="5"/>
  <c r="R92" i="5"/>
  <c r="P92" i="5"/>
  <c r="BK92" i="5"/>
  <c r="J92" i="5"/>
  <c r="BE92" i="5"/>
  <c r="BI91" i="5"/>
  <c r="BH91" i="5"/>
  <c r="BG91" i="5"/>
  <c r="BF91" i="5"/>
  <c r="T91" i="5"/>
  <c r="R91" i="5"/>
  <c r="P91" i="5"/>
  <c r="BK91" i="5"/>
  <c r="J91" i="5"/>
  <c r="BE91" i="5" s="1"/>
  <c r="BI90" i="5"/>
  <c r="BH90" i="5"/>
  <c r="BG90" i="5"/>
  <c r="BF90" i="5"/>
  <c r="T90" i="5"/>
  <c r="R90" i="5"/>
  <c r="P90" i="5"/>
  <c r="BK90" i="5"/>
  <c r="J90" i="5"/>
  <c r="BE90" i="5" s="1"/>
  <c r="BI89" i="5"/>
  <c r="BH89" i="5"/>
  <c r="BG89" i="5"/>
  <c r="BF89" i="5"/>
  <c r="T89" i="5"/>
  <c r="R89" i="5"/>
  <c r="P89" i="5"/>
  <c r="BK89" i="5"/>
  <c r="J89" i="5"/>
  <c r="BE89" i="5" s="1"/>
  <c r="BI88" i="5"/>
  <c r="BH88" i="5"/>
  <c r="BG88" i="5"/>
  <c r="BF88" i="5"/>
  <c r="T88" i="5"/>
  <c r="R88" i="5"/>
  <c r="P88" i="5"/>
  <c r="BK88" i="5"/>
  <c r="J88" i="5"/>
  <c r="BE88" i="5" s="1"/>
  <c r="BI87" i="5"/>
  <c r="BH87" i="5"/>
  <c r="BG87" i="5"/>
  <c r="BF87" i="5"/>
  <c r="T87" i="5"/>
  <c r="T86" i="5" s="1"/>
  <c r="R87" i="5"/>
  <c r="R86" i="5"/>
  <c r="P87" i="5"/>
  <c r="P86" i="5"/>
  <c r="BK87" i="5"/>
  <c r="BK86" i="5"/>
  <c r="J86" i="5" s="1"/>
  <c r="J62" i="5" s="1"/>
  <c r="J87" i="5"/>
  <c r="BE87" i="5" s="1"/>
  <c r="BI85" i="5"/>
  <c r="F37" i="5" s="1"/>
  <c r="BD58" i="1" s="1"/>
  <c r="BH85" i="5"/>
  <c r="BG85" i="5"/>
  <c r="F35" i="5" s="1"/>
  <c r="BB58" i="1" s="1"/>
  <c r="BF85" i="5"/>
  <c r="T85" i="5"/>
  <c r="T84" i="5" s="1"/>
  <c r="R85" i="5"/>
  <c r="R84" i="5" s="1"/>
  <c r="P85" i="5"/>
  <c r="P84" i="5" s="1"/>
  <c r="P83" i="5" s="1"/>
  <c r="P82" i="5" s="1"/>
  <c r="AU58" i="1" s="1"/>
  <c r="BK85" i="5"/>
  <c r="BK84" i="5" s="1"/>
  <c r="J85" i="5"/>
  <c r="BE85" i="5" s="1"/>
  <c r="F33" i="5" s="1"/>
  <c r="AZ58" i="1" s="1"/>
  <c r="F76" i="5"/>
  <c r="E74" i="5"/>
  <c r="F52" i="5"/>
  <c r="E50" i="5"/>
  <c r="J24" i="5"/>
  <c r="E24" i="5"/>
  <c r="J55" i="5" s="1"/>
  <c r="J23" i="5"/>
  <c r="J21" i="5"/>
  <c r="E21" i="5"/>
  <c r="J78" i="5" s="1"/>
  <c r="J54" i="5"/>
  <c r="J20" i="5"/>
  <c r="J18" i="5"/>
  <c r="E18" i="5"/>
  <c r="F79" i="5"/>
  <c r="F55" i="5"/>
  <c r="J17" i="5"/>
  <c r="J15" i="5"/>
  <c r="E15" i="5"/>
  <c r="J14" i="5"/>
  <c r="J12" i="5"/>
  <c r="J52" i="5" s="1"/>
  <c r="E7" i="5"/>
  <c r="E72" i="5" s="1"/>
  <c r="E48" i="5"/>
  <c r="J37" i="4"/>
  <c r="J36" i="4"/>
  <c r="AY57" i="1" s="1"/>
  <c r="J35" i="4"/>
  <c r="AX57" i="1" s="1"/>
  <c r="BI333" i="4"/>
  <c r="BH333" i="4"/>
  <c r="BG333" i="4"/>
  <c r="BF333" i="4"/>
  <c r="T333" i="4"/>
  <c r="R333" i="4"/>
  <c r="P333" i="4"/>
  <c r="BK333" i="4"/>
  <c r="J333" i="4"/>
  <c r="BE333" i="4" s="1"/>
  <c r="BI332" i="4"/>
  <c r="BH332" i="4"/>
  <c r="BG332" i="4"/>
  <c r="BF332" i="4"/>
  <c r="T332" i="4"/>
  <c r="T331" i="4"/>
  <c r="R332" i="4"/>
  <c r="R331" i="4"/>
  <c r="P332" i="4"/>
  <c r="BK332" i="4"/>
  <c r="BK331" i="4" s="1"/>
  <c r="J331" i="4" s="1"/>
  <c r="J74" i="4" s="1"/>
  <c r="J332" i="4"/>
  <c r="BE332" i="4"/>
  <c r="BI330" i="4"/>
  <c r="BH330" i="4"/>
  <c r="BG330" i="4"/>
  <c r="BF330" i="4"/>
  <c r="T330" i="4"/>
  <c r="R330" i="4"/>
  <c r="P330" i="4"/>
  <c r="BK330" i="4"/>
  <c r="J330" i="4"/>
  <c r="BE330" i="4" s="1"/>
  <c r="BI329" i="4"/>
  <c r="BH329" i="4"/>
  <c r="BG329" i="4"/>
  <c r="BF329" i="4"/>
  <c r="T329" i="4"/>
  <c r="R329" i="4"/>
  <c r="P329" i="4"/>
  <c r="BK329" i="4"/>
  <c r="J329" i="4"/>
  <c r="BE329" i="4" s="1"/>
  <c r="BI328" i="4"/>
  <c r="BH328" i="4"/>
  <c r="BG328" i="4"/>
  <c r="BF328" i="4"/>
  <c r="T328" i="4"/>
  <c r="R328" i="4"/>
  <c r="P328" i="4"/>
  <c r="BK328" i="4"/>
  <c r="J328" i="4"/>
  <c r="BE328" i="4" s="1"/>
  <c r="BI314" i="4"/>
  <c r="BH314" i="4"/>
  <c r="BG314" i="4"/>
  <c r="BF314" i="4"/>
  <c r="T314" i="4"/>
  <c r="R314" i="4"/>
  <c r="P314" i="4"/>
  <c r="BK314" i="4"/>
  <c r="J314" i="4"/>
  <c r="BE314" i="4" s="1"/>
  <c r="BI309" i="4"/>
  <c r="BH309" i="4"/>
  <c r="BG309" i="4"/>
  <c r="BF309" i="4"/>
  <c r="T309" i="4"/>
  <c r="R309" i="4"/>
  <c r="P309" i="4"/>
  <c r="BK309" i="4"/>
  <c r="BK308" i="4" s="1"/>
  <c r="J308" i="4" s="1"/>
  <c r="J73" i="4" s="1"/>
  <c r="J309" i="4"/>
  <c r="BE309" i="4" s="1"/>
  <c r="BI307" i="4"/>
  <c r="BH307" i="4"/>
  <c r="BG307" i="4"/>
  <c r="BF307" i="4"/>
  <c r="T307" i="4"/>
  <c r="T306" i="4" s="1"/>
  <c r="R307" i="4"/>
  <c r="R306" i="4" s="1"/>
  <c r="P307" i="4"/>
  <c r="P306" i="4" s="1"/>
  <c r="BK307" i="4"/>
  <c r="BK306" i="4" s="1"/>
  <c r="J306" i="4" s="1"/>
  <c r="J72" i="4" s="1"/>
  <c r="J307" i="4"/>
  <c r="BE307" i="4" s="1"/>
  <c r="BI305" i="4"/>
  <c r="BH305" i="4"/>
  <c r="BG305" i="4"/>
  <c r="BF305" i="4"/>
  <c r="T305" i="4"/>
  <c r="R305" i="4"/>
  <c r="P305" i="4"/>
  <c r="BK305" i="4"/>
  <c r="J305" i="4"/>
  <c r="BE305" i="4" s="1"/>
  <c r="BI304" i="4"/>
  <c r="BH304" i="4"/>
  <c r="BG304" i="4"/>
  <c r="BF304" i="4"/>
  <c r="T304" i="4"/>
  <c r="T303" i="4"/>
  <c r="R304" i="4"/>
  <c r="R303" i="4" s="1"/>
  <c r="P304" i="4"/>
  <c r="P303" i="4" s="1"/>
  <c r="BK304" i="4"/>
  <c r="BK303" i="4" s="1"/>
  <c r="J303" i="4" s="1"/>
  <c r="J71" i="4" s="1"/>
  <c r="J304" i="4"/>
  <c r="BE304" i="4" s="1"/>
  <c r="BI302" i="4"/>
  <c r="BH302" i="4"/>
  <c r="BG302" i="4"/>
  <c r="BF302" i="4"/>
  <c r="T302" i="4"/>
  <c r="R302" i="4"/>
  <c r="P302" i="4"/>
  <c r="BK302" i="4"/>
  <c r="J302" i="4"/>
  <c r="BE302" i="4" s="1"/>
  <c r="BI292" i="4"/>
  <c r="BH292" i="4"/>
  <c r="BG292" i="4"/>
  <c r="BF292" i="4"/>
  <c r="T292" i="4"/>
  <c r="T291" i="4" s="1"/>
  <c r="R292" i="4"/>
  <c r="P292" i="4"/>
  <c r="P291" i="4" s="1"/>
  <c r="BK292" i="4"/>
  <c r="J292" i="4"/>
  <c r="BE292" i="4" s="1"/>
  <c r="BI290" i="4"/>
  <c r="BH290" i="4"/>
  <c r="BG290" i="4"/>
  <c r="BF290" i="4"/>
  <c r="T290" i="4"/>
  <c r="R290" i="4"/>
  <c r="P290" i="4"/>
  <c r="BK290" i="4"/>
  <c r="J290" i="4"/>
  <c r="BE290" i="4"/>
  <c r="BI289" i="4"/>
  <c r="BH289" i="4"/>
  <c r="BG289" i="4"/>
  <c r="BF289" i="4"/>
  <c r="T289" i="4"/>
  <c r="R289" i="4"/>
  <c r="P289" i="4"/>
  <c r="BK289" i="4"/>
  <c r="J289" i="4"/>
  <c r="BE289" i="4" s="1"/>
  <c r="BI288" i="4"/>
  <c r="BH288" i="4"/>
  <c r="BG288" i="4"/>
  <c r="BF288" i="4"/>
  <c r="T288" i="4"/>
  <c r="R288" i="4"/>
  <c r="P288" i="4"/>
  <c r="BK288" i="4"/>
  <c r="J288" i="4"/>
  <c r="BE288" i="4" s="1"/>
  <c r="BI287" i="4"/>
  <c r="BH287" i="4"/>
  <c r="BG287" i="4"/>
  <c r="BF287" i="4"/>
  <c r="T287" i="4"/>
  <c r="R287" i="4"/>
  <c r="P287" i="4"/>
  <c r="BK287" i="4"/>
  <c r="J287" i="4"/>
  <c r="BE287" i="4" s="1"/>
  <c r="BI284" i="4"/>
  <c r="BH284" i="4"/>
  <c r="BG284" i="4"/>
  <c r="BF284" i="4"/>
  <c r="T284" i="4"/>
  <c r="R284" i="4"/>
  <c r="P284" i="4"/>
  <c r="BK284" i="4"/>
  <c r="J284" i="4"/>
  <c r="BE284" i="4" s="1"/>
  <c r="BI281" i="4"/>
  <c r="BH281" i="4"/>
  <c r="BG281" i="4"/>
  <c r="BF281" i="4"/>
  <c r="T281" i="4"/>
  <c r="R281" i="4"/>
  <c r="P281" i="4"/>
  <c r="BK281" i="4"/>
  <c r="J281" i="4"/>
  <c r="BE281" i="4"/>
  <c r="BI280" i="4"/>
  <c r="BH280" i="4"/>
  <c r="BG280" i="4"/>
  <c r="BF280" i="4"/>
  <c r="T280" i="4"/>
  <c r="R280" i="4"/>
  <c r="P280" i="4"/>
  <c r="BK280" i="4"/>
  <c r="J280" i="4"/>
  <c r="BE280" i="4"/>
  <c r="BI274" i="4"/>
  <c r="BH274" i="4"/>
  <c r="BG274" i="4"/>
  <c r="BF274" i="4"/>
  <c r="T274" i="4"/>
  <c r="R274" i="4"/>
  <c r="P274" i="4"/>
  <c r="BK274" i="4"/>
  <c r="J274" i="4"/>
  <c r="BE274" i="4"/>
  <c r="BI268" i="4"/>
  <c r="BH268" i="4"/>
  <c r="BG268" i="4"/>
  <c r="BF268" i="4"/>
  <c r="T268" i="4"/>
  <c r="R268" i="4"/>
  <c r="R267" i="4" s="1"/>
  <c r="P268" i="4"/>
  <c r="P267" i="4" s="1"/>
  <c r="BK268" i="4"/>
  <c r="J268" i="4"/>
  <c r="BE268" i="4" s="1"/>
  <c r="BI265" i="4"/>
  <c r="BH265" i="4"/>
  <c r="BG265" i="4"/>
  <c r="BF265" i="4"/>
  <c r="T265" i="4"/>
  <c r="T264" i="4"/>
  <c r="R265" i="4"/>
  <c r="R264" i="4" s="1"/>
  <c r="P265" i="4"/>
  <c r="P264" i="4" s="1"/>
  <c r="BK265" i="4"/>
  <c r="BK264" i="4" s="1"/>
  <c r="J264" i="4" s="1"/>
  <c r="J67" i="4" s="1"/>
  <c r="J265" i="4"/>
  <c r="BE265" i="4" s="1"/>
  <c r="BI263" i="4"/>
  <c r="BH263" i="4"/>
  <c r="BG263" i="4"/>
  <c r="BF263" i="4"/>
  <c r="T263" i="4"/>
  <c r="R263" i="4"/>
  <c r="P263" i="4"/>
  <c r="BK263" i="4"/>
  <c r="J263" i="4"/>
  <c r="BE263" i="4"/>
  <c r="BI260" i="4"/>
  <c r="BH260" i="4"/>
  <c r="BG260" i="4"/>
  <c r="BF260" i="4"/>
  <c r="T260" i="4"/>
  <c r="R260" i="4"/>
  <c r="P260" i="4"/>
  <c r="BK260" i="4"/>
  <c r="J260" i="4"/>
  <c r="BE260" i="4" s="1"/>
  <c r="BI257" i="4"/>
  <c r="BH257" i="4"/>
  <c r="BG257" i="4"/>
  <c r="BF257" i="4"/>
  <c r="T257" i="4"/>
  <c r="R257" i="4"/>
  <c r="P257" i="4"/>
  <c r="BK257" i="4"/>
  <c r="J257" i="4"/>
  <c r="BE257" i="4" s="1"/>
  <c r="BI256" i="4"/>
  <c r="BH256" i="4"/>
  <c r="BG256" i="4"/>
  <c r="BF256" i="4"/>
  <c r="T256" i="4"/>
  <c r="T255" i="4"/>
  <c r="R256" i="4"/>
  <c r="R255" i="4"/>
  <c r="P256" i="4"/>
  <c r="BK256" i="4"/>
  <c r="BK255" i="4" s="1"/>
  <c r="J255" i="4" s="1"/>
  <c r="J66" i="4" s="1"/>
  <c r="J256" i="4"/>
  <c r="BE256" i="4"/>
  <c r="BI254" i="4"/>
  <c r="BH254" i="4"/>
  <c r="BG254" i="4"/>
  <c r="BF254" i="4"/>
  <c r="T254" i="4"/>
  <c r="R254" i="4"/>
  <c r="P254" i="4"/>
  <c r="BK254" i="4"/>
  <c r="J254" i="4"/>
  <c r="BE254" i="4" s="1"/>
  <c r="BI253" i="4"/>
  <c r="BH253" i="4"/>
  <c r="BG253" i="4"/>
  <c r="BF253" i="4"/>
  <c r="T253" i="4"/>
  <c r="R253" i="4"/>
  <c r="P253" i="4"/>
  <c r="BK253" i="4"/>
  <c r="J253" i="4"/>
  <c r="BE253" i="4" s="1"/>
  <c r="BI247" i="4"/>
  <c r="BH247" i="4"/>
  <c r="BG247" i="4"/>
  <c r="BF247" i="4"/>
  <c r="T247" i="4"/>
  <c r="R247" i="4"/>
  <c r="P247" i="4"/>
  <c r="BK247" i="4"/>
  <c r="J247" i="4"/>
  <c r="BE247" i="4" s="1"/>
  <c r="BI246" i="4"/>
  <c r="BH246" i="4"/>
  <c r="BG246" i="4"/>
  <c r="BF246" i="4"/>
  <c r="T246" i="4"/>
  <c r="R246" i="4"/>
  <c r="P246" i="4"/>
  <c r="BK246" i="4"/>
  <c r="J246" i="4"/>
  <c r="BE246" i="4" s="1"/>
  <c r="BI235" i="4"/>
  <c r="BH235" i="4"/>
  <c r="BG235" i="4"/>
  <c r="BF235" i="4"/>
  <c r="T235" i="4"/>
  <c r="R235" i="4"/>
  <c r="P235" i="4"/>
  <c r="BK235" i="4"/>
  <c r="J235" i="4"/>
  <c r="BE235" i="4" s="1"/>
  <c r="BI232" i="4"/>
  <c r="BH232" i="4"/>
  <c r="BG232" i="4"/>
  <c r="BF232" i="4"/>
  <c r="T232" i="4"/>
  <c r="R232" i="4"/>
  <c r="P232" i="4"/>
  <c r="BK232" i="4"/>
  <c r="J232" i="4"/>
  <c r="BE232" i="4" s="1"/>
  <c r="BI231" i="4"/>
  <c r="BH231" i="4"/>
  <c r="BG231" i="4"/>
  <c r="BF231" i="4"/>
  <c r="T231" i="4"/>
  <c r="R231" i="4"/>
  <c r="P231" i="4"/>
  <c r="BK231" i="4"/>
  <c r="J231" i="4"/>
  <c r="BE231" i="4" s="1"/>
  <c r="BI228" i="4"/>
  <c r="BH228" i="4"/>
  <c r="BG228" i="4"/>
  <c r="BF228" i="4"/>
  <c r="T228" i="4"/>
  <c r="R228" i="4"/>
  <c r="P228" i="4"/>
  <c r="BK228" i="4"/>
  <c r="J228" i="4"/>
  <c r="BE228" i="4" s="1"/>
  <c r="BI225" i="4"/>
  <c r="BH225" i="4"/>
  <c r="BG225" i="4"/>
  <c r="BF225" i="4"/>
  <c r="T225" i="4"/>
  <c r="R225" i="4"/>
  <c r="P225" i="4"/>
  <c r="BK225" i="4"/>
  <c r="J225" i="4"/>
  <c r="BE225" i="4" s="1"/>
  <c r="BI224" i="4"/>
  <c r="BH224" i="4"/>
  <c r="BG224" i="4"/>
  <c r="BF224" i="4"/>
  <c r="T224" i="4"/>
  <c r="R224" i="4"/>
  <c r="P224" i="4"/>
  <c r="BK224" i="4"/>
  <c r="J224" i="4"/>
  <c r="BE224" i="4"/>
  <c r="BI223" i="4"/>
  <c r="BH223" i="4"/>
  <c r="BG223" i="4"/>
  <c r="BF223" i="4"/>
  <c r="T223" i="4"/>
  <c r="R223" i="4"/>
  <c r="P223" i="4"/>
  <c r="BK223" i="4"/>
  <c r="J223" i="4"/>
  <c r="BE223" i="4"/>
  <c r="BI219" i="4"/>
  <c r="BH219" i="4"/>
  <c r="BG219" i="4"/>
  <c r="BF219" i="4"/>
  <c r="T219" i="4"/>
  <c r="R219" i="4"/>
  <c r="P219" i="4"/>
  <c r="BK219" i="4"/>
  <c r="J219" i="4"/>
  <c r="BE219" i="4"/>
  <c r="BI216" i="4"/>
  <c r="BH216" i="4"/>
  <c r="BG216" i="4"/>
  <c r="BF216" i="4"/>
  <c r="T216" i="4"/>
  <c r="R216" i="4"/>
  <c r="P216" i="4"/>
  <c r="BK216" i="4"/>
  <c r="J216" i="4"/>
  <c r="BE216" i="4" s="1"/>
  <c r="BI215" i="4"/>
  <c r="BH215" i="4"/>
  <c r="BG215" i="4"/>
  <c r="BF215" i="4"/>
  <c r="T215" i="4"/>
  <c r="R215" i="4"/>
  <c r="P215" i="4"/>
  <c r="BK215" i="4"/>
  <c r="J215" i="4"/>
  <c r="BE215" i="4" s="1"/>
  <c r="BI214" i="4"/>
  <c r="BH214" i="4"/>
  <c r="BG214" i="4"/>
  <c r="BF214" i="4"/>
  <c r="T214" i="4"/>
  <c r="R214" i="4"/>
  <c r="P214" i="4"/>
  <c r="BK214" i="4"/>
  <c r="J214" i="4"/>
  <c r="BE214" i="4" s="1"/>
  <c r="BI211" i="4"/>
  <c r="BH211" i="4"/>
  <c r="BG211" i="4"/>
  <c r="BF211" i="4"/>
  <c r="T211" i="4"/>
  <c r="R211" i="4"/>
  <c r="P211" i="4"/>
  <c r="BK211" i="4"/>
  <c r="J211" i="4"/>
  <c r="BE211" i="4" s="1"/>
  <c r="BI210" i="4"/>
  <c r="BH210" i="4"/>
  <c r="BG210" i="4"/>
  <c r="BF210" i="4"/>
  <c r="T210" i="4"/>
  <c r="R210" i="4"/>
  <c r="P210" i="4"/>
  <c r="BK210" i="4"/>
  <c r="J210" i="4"/>
  <c r="BE210" i="4" s="1"/>
  <c r="BI209" i="4"/>
  <c r="BH209" i="4"/>
  <c r="BG209" i="4"/>
  <c r="BF209" i="4"/>
  <c r="T209" i="4"/>
  <c r="R209" i="4"/>
  <c r="P209" i="4"/>
  <c r="BK209" i="4"/>
  <c r="J209" i="4"/>
  <c r="BE209" i="4" s="1"/>
  <c r="BI208" i="4"/>
  <c r="BH208" i="4"/>
  <c r="BG208" i="4"/>
  <c r="BF208" i="4"/>
  <c r="T208" i="4"/>
  <c r="R208" i="4"/>
  <c r="P208" i="4"/>
  <c r="BK208" i="4"/>
  <c r="J208" i="4"/>
  <c r="BE208" i="4" s="1"/>
  <c r="BI205" i="4"/>
  <c r="BH205" i="4"/>
  <c r="BG205" i="4"/>
  <c r="BF205" i="4"/>
  <c r="T205" i="4"/>
  <c r="R205" i="4"/>
  <c r="P205" i="4"/>
  <c r="BK205" i="4"/>
  <c r="J205" i="4"/>
  <c r="BE205" i="4" s="1"/>
  <c r="BI202" i="4"/>
  <c r="BH202" i="4"/>
  <c r="BG202" i="4"/>
  <c r="BF202" i="4"/>
  <c r="T202" i="4"/>
  <c r="R202" i="4"/>
  <c r="P202" i="4"/>
  <c r="BK202" i="4"/>
  <c r="J202" i="4"/>
  <c r="BE202" i="4" s="1"/>
  <c r="BI201" i="4"/>
  <c r="BH201" i="4"/>
  <c r="BG201" i="4"/>
  <c r="BF201" i="4"/>
  <c r="T201" i="4"/>
  <c r="R201" i="4"/>
  <c r="P201" i="4"/>
  <c r="BK201" i="4"/>
  <c r="BK197" i="4" s="1"/>
  <c r="J197" i="4" s="1"/>
  <c r="J65" i="4" s="1"/>
  <c r="J201" i="4"/>
  <c r="BE201" i="4"/>
  <c r="BI198" i="4"/>
  <c r="BH198" i="4"/>
  <c r="BG198" i="4"/>
  <c r="BF198" i="4"/>
  <c r="T198" i="4"/>
  <c r="R198" i="4"/>
  <c r="P198" i="4"/>
  <c r="P197" i="4"/>
  <c r="BK198" i="4"/>
  <c r="J198" i="4"/>
  <c r="BE198" i="4" s="1"/>
  <c r="BI190" i="4"/>
  <c r="BH190" i="4"/>
  <c r="BG190" i="4"/>
  <c r="BF190" i="4"/>
  <c r="T190" i="4"/>
  <c r="R190" i="4"/>
  <c r="P190" i="4"/>
  <c r="BK190" i="4"/>
  <c r="J190" i="4"/>
  <c r="BE190" i="4" s="1"/>
  <c r="BI189" i="4"/>
  <c r="BH189" i="4"/>
  <c r="BG189" i="4"/>
  <c r="BF189" i="4"/>
  <c r="T189" i="4"/>
  <c r="R189" i="4"/>
  <c r="P189" i="4"/>
  <c r="BK189" i="4"/>
  <c r="J189" i="4"/>
  <c r="BE189" i="4"/>
  <c r="BI188" i="4"/>
  <c r="BH188" i="4"/>
  <c r="BG188" i="4"/>
  <c r="BF188" i="4"/>
  <c r="T188" i="4"/>
  <c r="R188" i="4"/>
  <c r="P188" i="4"/>
  <c r="BK188" i="4"/>
  <c r="J188" i="4"/>
  <c r="BE188" i="4"/>
  <c r="BI187" i="4"/>
  <c r="BH187" i="4"/>
  <c r="BG187" i="4"/>
  <c r="BF187" i="4"/>
  <c r="T187" i="4"/>
  <c r="R187" i="4"/>
  <c r="P187" i="4"/>
  <c r="BK187" i="4"/>
  <c r="J187" i="4"/>
  <c r="BE187" i="4"/>
  <c r="BI186" i="4"/>
  <c r="BH186" i="4"/>
  <c r="BG186" i="4"/>
  <c r="BF186" i="4"/>
  <c r="T186" i="4"/>
  <c r="R186" i="4"/>
  <c r="P186" i="4"/>
  <c r="BK186" i="4"/>
  <c r="J186" i="4"/>
  <c r="BE186" i="4" s="1"/>
  <c r="BI179" i="4"/>
  <c r="BH179" i="4"/>
  <c r="BG179" i="4"/>
  <c r="BF179" i="4"/>
  <c r="T179" i="4"/>
  <c r="R179" i="4"/>
  <c r="P179" i="4"/>
  <c r="BK179" i="4"/>
  <c r="J179" i="4"/>
  <c r="BE179" i="4" s="1"/>
  <c r="BI174" i="4"/>
  <c r="BH174" i="4"/>
  <c r="BG174" i="4"/>
  <c r="BF174" i="4"/>
  <c r="T174" i="4"/>
  <c r="R174" i="4"/>
  <c r="P174" i="4"/>
  <c r="BK174" i="4"/>
  <c r="J174" i="4"/>
  <c r="BE174" i="4" s="1"/>
  <c r="BI166" i="4"/>
  <c r="BH166" i="4"/>
  <c r="BG166" i="4"/>
  <c r="BF166" i="4"/>
  <c r="T166" i="4"/>
  <c r="T165" i="4" s="1"/>
  <c r="R166" i="4"/>
  <c r="R165" i="4" s="1"/>
  <c r="P166" i="4"/>
  <c r="P165" i="4" s="1"/>
  <c r="BK166" i="4"/>
  <c r="BK165" i="4" s="1"/>
  <c r="J165" i="4" s="1"/>
  <c r="J64" i="4" s="1"/>
  <c r="J166" i="4"/>
  <c r="BE166" i="4"/>
  <c r="BI164" i="4"/>
  <c r="BH164" i="4"/>
  <c r="BG164" i="4"/>
  <c r="BF164" i="4"/>
  <c r="T164" i="4"/>
  <c r="R164" i="4"/>
  <c r="P164" i="4"/>
  <c r="BK164" i="4"/>
  <c r="J164" i="4"/>
  <c r="BE164" i="4" s="1"/>
  <c r="BI163" i="4"/>
  <c r="BH163" i="4"/>
  <c r="BG163" i="4"/>
  <c r="BF163" i="4"/>
  <c r="T163" i="4"/>
  <c r="R163" i="4"/>
  <c r="P163" i="4"/>
  <c r="BK163" i="4"/>
  <c r="J163" i="4"/>
  <c r="BE163" i="4" s="1"/>
  <c r="BI160" i="4"/>
  <c r="BH160" i="4"/>
  <c r="BG160" i="4"/>
  <c r="BF160" i="4"/>
  <c r="T160" i="4"/>
  <c r="R160" i="4"/>
  <c r="P160" i="4"/>
  <c r="BK160" i="4"/>
  <c r="BK156" i="4" s="1"/>
  <c r="J156" i="4" s="1"/>
  <c r="J63" i="4" s="1"/>
  <c r="J160" i="4"/>
  <c r="BE160" i="4"/>
  <c r="BI157" i="4"/>
  <c r="BH157" i="4"/>
  <c r="BG157" i="4"/>
  <c r="BF157" i="4"/>
  <c r="T157" i="4"/>
  <c r="R157" i="4"/>
  <c r="P157" i="4"/>
  <c r="P156" i="4"/>
  <c r="BK157" i="4"/>
  <c r="J157" i="4"/>
  <c r="BE157" i="4" s="1"/>
  <c r="BI139" i="4"/>
  <c r="BH139" i="4"/>
  <c r="BG139" i="4"/>
  <c r="BF139" i="4"/>
  <c r="T139" i="4"/>
  <c r="R139" i="4"/>
  <c r="P139" i="4"/>
  <c r="BK139" i="4"/>
  <c r="J139" i="4"/>
  <c r="BE139" i="4" s="1"/>
  <c r="BI138" i="4"/>
  <c r="BH138" i="4"/>
  <c r="BG138" i="4"/>
  <c r="BF138" i="4"/>
  <c r="T138" i="4"/>
  <c r="R138" i="4"/>
  <c r="P138" i="4"/>
  <c r="BK138" i="4"/>
  <c r="BK131" i="4" s="1"/>
  <c r="J131" i="4" s="1"/>
  <c r="J62" i="4" s="1"/>
  <c r="J138" i="4"/>
  <c r="BE138" i="4"/>
  <c r="BI132" i="4"/>
  <c r="BH132" i="4"/>
  <c r="BG132" i="4"/>
  <c r="BF132" i="4"/>
  <c r="T132" i="4"/>
  <c r="R132" i="4"/>
  <c r="P132" i="4"/>
  <c r="P131" i="4"/>
  <c r="BK132" i="4"/>
  <c r="J132" i="4"/>
  <c r="BE132" i="4" s="1"/>
  <c r="BI127" i="4"/>
  <c r="BH127" i="4"/>
  <c r="BG127" i="4"/>
  <c r="BF127" i="4"/>
  <c r="T127" i="4"/>
  <c r="R127" i="4"/>
  <c r="P127" i="4"/>
  <c r="BK127" i="4"/>
  <c r="J127" i="4"/>
  <c r="BE127" i="4" s="1"/>
  <c r="BI126" i="4"/>
  <c r="BH126" i="4"/>
  <c r="BG126" i="4"/>
  <c r="BF126" i="4"/>
  <c r="T126" i="4"/>
  <c r="R126" i="4"/>
  <c r="P126" i="4"/>
  <c r="BK126" i="4"/>
  <c r="J126" i="4"/>
  <c r="BE126" i="4"/>
  <c r="BI118" i="4"/>
  <c r="BH118" i="4"/>
  <c r="BG118" i="4"/>
  <c r="BF118" i="4"/>
  <c r="T118" i="4"/>
  <c r="R118" i="4"/>
  <c r="P118" i="4"/>
  <c r="BK118" i="4"/>
  <c r="J118" i="4"/>
  <c r="BE118" i="4"/>
  <c r="BI115" i="4"/>
  <c r="BH115" i="4"/>
  <c r="BG115" i="4"/>
  <c r="BF115" i="4"/>
  <c r="T115" i="4"/>
  <c r="R115" i="4"/>
  <c r="P115" i="4"/>
  <c r="BK115" i="4"/>
  <c r="J115" i="4"/>
  <c r="BE115" i="4"/>
  <c r="BI112" i="4"/>
  <c r="BH112" i="4"/>
  <c r="BG112" i="4"/>
  <c r="BF112" i="4"/>
  <c r="T112" i="4"/>
  <c r="R112" i="4"/>
  <c r="P112" i="4"/>
  <c r="BK112" i="4"/>
  <c r="J112" i="4"/>
  <c r="BE112" i="4" s="1"/>
  <c r="BI111" i="4"/>
  <c r="BH111" i="4"/>
  <c r="BG111" i="4"/>
  <c r="BF111" i="4"/>
  <c r="T111" i="4"/>
  <c r="R111" i="4"/>
  <c r="P111" i="4"/>
  <c r="BK111" i="4"/>
  <c r="J111" i="4"/>
  <c r="BE111" i="4" s="1"/>
  <c r="BI108" i="4"/>
  <c r="BH108" i="4"/>
  <c r="BG108" i="4"/>
  <c r="BF108" i="4"/>
  <c r="T108" i="4"/>
  <c r="R108" i="4"/>
  <c r="P108" i="4"/>
  <c r="BK108" i="4"/>
  <c r="J108" i="4"/>
  <c r="BE108" i="4" s="1"/>
  <c r="BI107" i="4"/>
  <c r="BH107" i="4"/>
  <c r="BG107" i="4"/>
  <c r="BF107" i="4"/>
  <c r="T107" i="4"/>
  <c r="R107" i="4"/>
  <c r="P107" i="4"/>
  <c r="P96" i="4" s="1"/>
  <c r="BK107" i="4"/>
  <c r="J107" i="4"/>
  <c r="BE107" i="4" s="1"/>
  <c r="BI102" i="4"/>
  <c r="BH102" i="4"/>
  <c r="BG102" i="4"/>
  <c r="BF102" i="4"/>
  <c r="T102" i="4"/>
  <c r="R102" i="4"/>
  <c r="P102" i="4"/>
  <c r="BK102" i="4"/>
  <c r="J102" i="4"/>
  <c r="BE102" i="4" s="1"/>
  <c r="BI97" i="4"/>
  <c r="F37" i="4" s="1"/>
  <c r="BD57" i="1" s="1"/>
  <c r="BH97" i="4"/>
  <c r="BG97" i="4"/>
  <c r="BF97" i="4"/>
  <c r="T97" i="4"/>
  <c r="R97" i="4"/>
  <c r="P97" i="4"/>
  <c r="BK97" i="4"/>
  <c r="J97" i="4"/>
  <c r="BE97" i="4" s="1"/>
  <c r="F90" i="4"/>
  <c r="F88" i="4"/>
  <c r="E86" i="4"/>
  <c r="F54" i="4"/>
  <c r="F52" i="4"/>
  <c r="E50" i="4"/>
  <c r="J24" i="4"/>
  <c r="E24" i="4"/>
  <c r="J23" i="4"/>
  <c r="J21" i="4"/>
  <c r="E21" i="4"/>
  <c r="J20" i="4"/>
  <c r="J18" i="4"/>
  <c r="E18" i="4"/>
  <c r="F91" i="4" s="1"/>
  <c r="F55" i="4"/>
  <c r="J17" i="4"/>
  <c r="J12" i="4"/>
  <c r="J88" i="4" s="1"/>
  <c r="E7" i="4"/>
  <c r="E48" i="4" s="1"/>
  <c r="E84" i="4"/>
  <c r="J37" i="3"/>
  <c r="J36" i="3"/>
  <c r="AY56" i="1" s="1"/>
  <c r="J35" i="3"/>
  <c r="AX56" i="1" s="1"/>
  <c r="BI99" i="3"/>
  <c r="BH99" i="3"/>
  <c r="BG99" i="3"/>
  <c r="BF99" i="3"/>
  <c r="T99" i="3"/>
  <c r="R99" i="3"/>
  <c r="P99" i="3"/>
  <c r="BK99" i="3"/>
  <c r="J99" i="3"/>
  <c r="BE99" i="3" s="1"/>
  <c r="BI98" i="3"/>
  <c r="BH98" i="3"/>
  <c r="BG98" i="3"/>
  <c r="BF98" i="3"/>
  <c r="T98" i="3"/>
  <c r="R98" i="3"/>
  <c r="P98" i="3"/>
  <c r="BK98" i="3"/>
  <c r="J98" i="3"/>
  <c r="BE98" i="3"/>
  <c r="BI97" i="3"/>
  <c r="BH97" i="3"/>
  <c r="BG97" i="3"/>
  <c r="BF97" i="3"/>
  <c r="T97" i="3"/>
  <c r="R97" i="3"/>
  <c r="P97" i="3"/>
  <c r="BK97" i="3"/>
  <c r="J97" i="3"/>
  <c r="BE97" i="3"/>
  <c r="BI96" i="3"/>
  <c r="BH96" i="3"/>
  <c r="BG96" i="3"/>
  <c r="BF96" i="3"/>
  <c r="T96" i="3"/>
  <c r="R96" i="3"/>
  <c r="P96" i="3"/>
  <c r="BK96" i="3"/>
  <c r="J96" i="3"/>
  <c r="BE96" i="3"/>
  <c r="BI95" i="3"/>
  <c r="BH95" i="3"/>
  <c r="BG95" i="3"/>
  <c r="BF95" i="3"/>
  <c r="T95" i="3"/>
  <c r="R95" i="3"/>
  <c r="P95" i="3"/>
  <c r="BK95" i="3"/>
  <c r="J95" i="3"/>
  <c r="BE95" i="3" s="1"/>
  <c r="BI94" i="3"/>
  <c r="BH94" i="3"/>
  <c r="BG94" i="3"/>
  <c r="BF94" i="3"/>
  <c r="T94" i="3"/>
  <c r="R94" i="3"/>
  <c r="P94" i="3"/>
  <c r="BK94" i="3"/>
  <c r="J94" i="3"/>
  <c r="BE94" i="3" s="1"/>
  <c r="BI93" i="3"/>
  <c r="BH93" i="3"/>
  <c r="BG93" i="3"/>
  <c r="BF93" i="3"/>
  <c r="T93" i="3"/>
  <c r="T92" i="3"/>
  <c r="R93" i="3"/>
  <c r="R92" i="3"/>
  <c r="P93" i="3"/>
  <c r="BK93" i="3"/>
  <c r="BK92" i="3" s="1"/>
  <c r="J92" i="3" s="1"/>
  <c r="J62" i="3" s="1"/>
  <c r="J93" i="3"/>
  <c r="BE93" i="3"/>
  <c r="BI91" i="3"/>
  <c r="BH91" i="3"/>
  <c r="BG91" i="3"/>
  <c r="BF91" i="3"/>
  <c r="T91" i="3"/>
  <c r="R91" i="3"/>
  <c r="P91" i="3"/>
  <c r="BK91" i="3"/>
  <c r="J91" i="3"/>
  <c r="BE91" i="3" s="1"/>
  <c r="BI90" i="3"/>
  <c r="BH90" i="3"/>
  <c r="BG90" i="3"/>
  <c r="BF90" i="3"/>
  <c r="T90" i="3"/>
  <c r="R90" i="3"/>
  <c r="P90" i="3"/>
  <c r="BK90" i="3"/>
  <c r="J90" i="3"/>
  <c r="BE90" i="3" s="1"/>
  <c r="BI89" i="3"/>
  <c r="BH89" i="3"/>
  <c r="BG89" i="3"/>
  <c r="BF89" i="3"/>
  <c r="T89" i="3"/>
  <c r="R89" i="3"/>
  <c r="P89" i="3"/>
  <c r="BK89" i="3"/>
  <c r="J89" i="3"/>
  <c r="BE89" i="3" s="1"/>
  <c r="BI88" i="3"/>
  <c r="BH88" i="3"/>
  <c r="BG88" i="3"/>
  <c r="BF88" i="3"/>
  <c r="T88" i="3"/>
  <c r="R88" i="3"/>
  <c r="P88" i="3"/>
  <c r="BK88" i="3"/>
  <c r="J88" i="3"/>
  <c r="BE88" i="3" s="1"/>
  <c r="BI87" i="3"/>
  <c r="BH87" i="3"/>
  <c r="BG87" i="3"/>
  <c r="BF87" i="3"/>
  <c r="T87" i="3"/>
  <c r="T84" i="3" s="1"/>
  <c r="T83" i="3" s="1"/>
  <c r="T82" i="3" s="1"/>
  <c r="R87" i="3"/>
  <c r="P87" i="3"/>
  <c r="BK87" i="3"/>
  <c r="J87" i="3"/>
  <c r="BE87" i="3" s="1"/>
  <c r="BI86" i="3"/>
  <c r="BH86" i="3"/>
  <c r="BG86" i="3"/>
  <c r="BF86" i="3"/>
  <c r="T86" i="3"/>
  <c r="R86" i="3"/>
  <c r="P86" i="3"/>
  <c r="BK86" i="3"/>
  <c r="J86" i="3"/>
  <c r="BE86" i="3" s="1"/>
  <c r="BI85" i="3"/>
  <c r="F37" i="3" s="1"/>
  <c r="BD56" i="1" s="1"/>
  <c r="BH85" i="3"/>
  <c r="F36" i="3" s="1"/>
  <c r="BC56" i="1" s="1"/>
  <c r="BG85" i="3"/>
  <c r="BF85" i="3"/>
  <c r="T85" i="3"/>
  <c r="R85" i="3"/>
  <c r="P85" i="3"/>
  <c r="BK85" i="3"/>
  <c r="BK84" i="3" s="1"/>
  <c r="J85" i="3"/>
  <c r="BE85" i="3" s="1"/>
  <c r="F76" i="3"/>
  <c r="E74" i="3"/>
  <c r="F52" i="3"/>
  <c r="E50" i="3"/>
  <c r="J24" i="3"/>
  <c r="E24" i="3"/>
  <c r="J55" i="3" s="1"/>
  <c r="J23" i="3"/>
  <c r="J21" i="3"/>
  <c r="E21" i="3"/>
  <c r="J20" i="3"/>
  <c r="J18" i="3"/>
  <c r="E18" i="3"/>
  <c r="J17" i="3"/>
  <c r="J15" i="3"/>
  <c r="E15" i="3"/>
  <c r="J14" i="3"/>
  <c r="J12" i="3"/>
  <c r="J52" i="3" s="1"/>
  <c r="J76" i="3"/>
  <c r="E7" i="3"/>
  <c r="E72" i="3" s="1"/>
  <c r="E48" i="3"/>
  <c r="J37" i="2"/>
  <c r="J36" i="2"/>
  <c r="AY55" i="1" s="1"/>
  <c r="J35" i="2"/>
  <c r="AX55" i="1" s="1"/>
  <c r="BI154" i="2"/>
  <c r="BH154" i="2"/>
  <c r="BG154" i="2"/>
  <c r="BF154" i="2"/>
  <c r="T154" i="2"/>
  <c r="R154" i="2"/>
  <c r="P154" i="2"/>
  <c r="BK154" i="2"/>
  <c r="J154" i="2"/>
  <c r="BE154" i="2" s="1"/>
  <c r="BI153" i="2"/>
  <c r="BH153" i="2"/>
  <c r="BG153" i="2"/>
  <c r="BF153" i="2"/>
  <c r="T153" i="2"/>
  <c r="R153" i="2"/>
  <c r="P153" i="2"/>
  <c r="BK153" i="2"/>
  <c r="J153" i="2"/>
  <c r="BE153" i="2" s="1"/>
  <c r="BI151" i="2"/>
  <c r="BH151" i="2"/>
  <c r="BG151" i="2"/>
  <c r="BF151" i="2"/>
  <c r="T151" i="2"/>
  <c r="R151" i="2"/>
  <c r="P151" i="2"/>
  <c r="BK151" i="2"/>
  <c r="J151" i="2"/>
  <c r="BE151" i="2" s="1"/>
  <c r="BI150" i="2"/>
  <c r="BH150" i="2"/>
  <c r="BG150" i="2"/>
  <c r="BF150" i="2"/>
  <c r="T150" i="2"/>
  <c r="R150" i="2"/>
  <c r="P150" i="2"/>
  <c r="BK150" i="2"/>
  <c r="J150" i="2"/>
  <c r="BE150" i="2" s="1"/>
  <c r="BI149" i="2"/>
  <c r="BH149" i="2"/>
  <c r="BG149" i="2"/>
  <c r="BF149" i="2"/>
  <c r="T149" i="2"/>
  <c r="R149" i="2"/>
  <c r="P149" i="2"/>
  <c r="BK149" i="2"/>
  <c r="J149" i="2"/>
  <c r="BE149" i="2"/>
  <c r="BI148" i="2"/>
  <c r="BH148" i="2"/>
  <c r="BG148" i="2"/>
  <c r="BF148" i="2"/>
  <c r="T148" i="2"/>
  <c r="R148" i="2"/>
  <c r="P148" i="2"/>
  <c r="BK148" i="2"/>
  <c r="J148" i="2"/>
  <c r="BE148" i="2"/>
  <c r="BI146" i="2"/>
  <c r="BH146" i="2"/>
  <c r="BG146" i="2"/>
  <c r="BF146" i="2"/>
  <c r="T146" i="2"/>
  <c r="R146" i="2"/>
  <c r="P146" i="2"/>
  <c r="BK146" i="2"/>
  <c r="J146" i="2"/>
  <c r="BE146" i="2"/>
  <c r="BI145" i="2"/>
  <c r="BH145" i="2"/>
  <c r="BG145" i="2"/>
  <c r="BF145" i="2"/>
  <c r="T145" i="2"/>
  <c r="R145" i="2"/>
  <c r="P145" i="2"/>
  <c r="BK145" i="2"/>
  <c r="J145" i="2"/>
  <c r="BE145" i="2" s="1"/>
  <c r="BI144" i="2"/>
  <c r="BH144" i="2"/>
  <c r="BG144" i="2"/>
  <c r="BF144" i="2"/>
  <c r="T144" i="2"/>
  <c r="R144" i="2"/>
  <c r="P144" i="2"/>
  <c r="P143" i="2" s="1"/>
  <c r="BK144" i="2"/>
  <c r="J144" i="2"/>
  <c r="BE144" i="2" s="1"/>
  <c r="BI142" i="2"/>
  <c r="BH142" i="2"/>
  <c r="BG142" i="2"/>
  <c r="BF142" i="2"/>
  <c r="T142" i="2"/>
  <c r="R142" i="2"/>
  <c r="P142" i="2"/>
  <c r="BK142" i="2"/>
  <c r="J142" i="2"/>
  <c r="BE142" i="2"/>
  <c r="BI141" i="2"/>
  <c r="BH141" i="2"/>
  <c r="BG141" i="2"/>
  <c r="BF141" i="2"/>
  <c r="T141" i="2"/>
  <c r="R141" i="2"/>
  <c r="P141" i="2"/>
  <c r="BK141" i="2"/>
  <c r="J141" i="2"/>
  <c r="BE141" i="2" s="1"/>
  <c r="BI140" i="2"/>
  <c r="BH140" i="2"/>
  <c r="BG140" i="2"/>
  <c r="BF140" i="2"/>
  <c r="T140" i="2"/>
  <c r="R140" i="2"/>
  <c r="P140" i="2"/>
  <c r="BK140" i="2"/>
  <c r="J140" i="2"/>
  <c r="BE140" i="2" s="1"/>
  <c r="BI139" i="2"/>
  <c r="BH139" i="2"/>
  <c r="BG139" i="2"/>
  <c r="BF139" i="2"/>
  <c r="T139" i="2"/>
  <c r="R139" i="2"/>
  <c r="P139" i="2"/>
  <c r="BK139" i="2"/>
  <c r="J139" i="2"/>
  <c r="BE139" i="2" s="1"/>
  <c r="BI138" i="2"/>
  <c r="BH138" i="2"/>
  <c r="BG138" i="2"/>
  <c r="BF138" i="2"/>
  <c r="T138" i="2"/>
  <c r="R138" i="2"/>
  <c r="P138" i="2"/>
  <c r="BK138" i="2"/>
  <c r="J138" i="2"/>
  <c r="BE138" i="2" s="1"/>
  <c r="BI137" i="2"/>
  <c r="BH137" i="2"/>
  <c r="BG137" i="2"/>
  <c r="BF137" i="2"/>
  <c r="T137" i="2"/>
  <c r="R137" i="2"/>
  <c r="P137" i="2"/>
  <c r="BK137" i="2"/>
  <c r="J137" i="2"/>
  <c r="BE137" i="2" s="1"/>
  <c r="BI136" i="2"/>
  <c r="BH136" i="2"/>
  <c r="BG136" i="2"/>
  <c r="BF136" i="2"/>
  <c r="T136" i="2"/>
  <c r="R136" i="2"/>
  <c r="P136" i="2"/>
  <c r="BK136" i="2"/>
  <c r="J136" i="2"/>
  <c r="BE136" i="2" s="1"/>
  <c r="BI135" i="2"/>
  <c r="BH135" i="2"/>
  <c r="BG135" i="2"/>
  <c r="BF135" i="2"/>
  <c r="T135" i="2"/>
  <c r="R135" i="2"/>
  <c r="P135" i="2"/>
  <c r="BK135" i="2"/>
  <c r="J135" i="2"/>
  <c r="BE135" i="2" s="1"/>
  <c r="BI134" i="2"/>
  <c r="BH134" i="2"/>
  <c r="BG134" i="2"/>
  <c r="BF134" i="2"/>
  <c r="T134" i="2"/>
  <c r="R134" i="2"/>
  <c r="P134" i="2"/>
  <c r="BK134" i="2"/>
  <c r="J134" i="2"/>
  <c r="BE134" i="2" s="1"/>
  <c r="BI133" i="2"/>
  <c r="BH133" i="2"/>
  <c r="BG133" i="2"/>
  <c r="BF133" i="2"/>
  <c r="T133" i="2"/>
  <c r="R133" i="2"/>
  <c r="P133" i="2"/>
  <c r="BK133" i="2"/>
  <c r="J133" i="2"/>
  <c r="BE133" i="2" s="1"/>
  <c r="BI132" i="2"/>
  <c r="BH132" i="2"/>
  <c r="BG132" i="2"/>
  <c r="BF132" i="2"/>
  <c r="T132" i="2"/>
  <c r="R132" i="2"/>
  <c r="P132" i="2"/>
  <c r="BK132" i="2"/>
  <c r="J132" i="2"/>
  <c r="BE132" i="2"/>
  <c r="BI131" i="2"/>
  <c r="BH131" i="2"/>
  <c r="BG131" i="2"/>
  <c r="BF131" i="2"/>
  <c r="T131" i="2"/>
  <c r="R131" i="2"/>
  <c r="P131" i="2"/>
  <c r="BK131" i="2"/>
  <c r="J131" i="2"/>
  <c r="BE131" i="2"/>
  <c r="BI130" i="2"/>
  <c r="BH130" i="2"/>
  <c r="BG130" i="2"/>
  <c r="BF130" i="2"/>
  <c r="T130" i="2"/>
  <c r="R130" i="2"/>
  <c r="P130" i="2"/>
  <c r="BK130" i="2"/>
  <c r="J130" i="2"/>
  <c r="BE130" i="2"/>
  <c r="BI129" i="2"/>
  <c r="BH129" i="2"/>
  <c r="BG129" i="2"/>
  <c r="BF129" i="2"/>
  <c r="T129" i="2"/>
  <c r="R129" i="2"/>
  <c r="P129" i="2"/>
  <c r="BK129" i="2"/>
  <c r="J129" i="2"/>
  <c r="BE129" i="2" s="1"/>
  <c r="BI128" i="2"/>
  <c r="BH128" i="2"/>
  <c r="BG128" i="2"/>
  <c r="BF128" i="2"/>
  <c r="T128" i="2"/>
  <c r="R128" i="2"/>
  <c r="P128" i="2"/>
  <c r="BK128" i="2"/>
  <c r="J128" i="2"/>
  <c r="BE128" i="2" s="1"/>
  <c r="BI127" i="2"/>
  <c r="BH127" i="2"/>
  <c r="BG127" i="2"/>
  <c r="BF127" i="2"/>
  <c r="T127" i="2"/>
  <c r="R127" i="2"/>
  <c r="P127" i="2"/>
  <c r="BK127" i="2"/>
  <c r="J127" i="2"/>
  <c r="BE127" i="2" s="1"/>
  <c r="BI126" i="2"/>
  <c r="BH126" i="2"/>
  <c r="BG126" i="2"/>
  <c r="BF126" i="2"/>
  <c r="T126" i="2"/>
  <c r="R126" i="2"/>
  <c r="P126" i="2"/>
  <c r="BK126" i="2"/>
  <c r="J126" i="2"/>
  <c r="BE126" i="2" s="1"/>
  <c r="BI125" i="2"/>
  <c r="BH125" i="2"/>
  <c r="BG125" i="2"/>
  <c r="BF125" i="2"/>
  <c r="T125" i="2"/>
  <c r="R125" i="2"/>
  <c r="P125" i="2"/>
  <c r="BK125" i="2"/>
  <c r="J125" i="2"/>
  <c r="BE125" i="2" s="1"/>
  <c r="BI124" i="2"/>
  <c r="BH124" i="2"/>
  <c r="BG124" i="2"/>
  <c r="BF124" i="2"/>
  <c r="T124" i="2"/>
  <c r="R124" i="2"/>
  <c r="P124" i="2"/>
  <c r="BK124" i="2"/>
  <c r="J124" i="2"/>
  <c r="BE124" i="2" s="1"/>
  <c r="BI123" i="2"/>
  <c r="BH123" i="2"/>
  <c r="BG123" i="2"/>
  <c r="BF123" i="2"/>
  <c r="T123" i="2"/>
  <c r="R123" i="2"/>
  <c r="P123" i="2"/>
  <c r="BK123" i="2"/>
  <c r="J123" i="2"/>
  <c r="BE123" i="2" s="1"/>
  <c r="BI122" i="2"/>
  <c r="BH122" i="2"/>
  <c r="BG122" i="2"/>
  <c r="BF122" i="2"/>
  <c r="T122" i="2"/>
  <c r="R122" i="2"/>
  <c r="P122" i="2"/>
  <c r="BK122" i="2"/>
  <c r="J122" i="2"/>
  <c r="BE122" i="2" s="1"/>
  <c r="BI121" i="2"/>
  <c r="BH121" i="2"/>
  <c r="BG121" i="2"/>
  <c r="BF121" i="2"/>
  <c r="T121" i="2"/>
  <c r="R121" i="2"/>
  <c r="P121" i="2"/>
  <c r="BK121" i="2"/>
  <c r="J121" i="2"/>
  <c r="BE121" i="2" s="1"/>
  <c r="BI120" i="2"/>
  <c r="BH120" i="2"/>
  <c r="BG120" i="2"/>
  <c r="BF120" i="2"/>
  <c r="T120" i="2"/>
  <c r="R120" i="2"/>
  <c r="P120" i="2"/>
  <c r="BK120" i="2"/>
  <c r="J120" i="2"/>
  <c r="BE120" i="2"/>
  <c r="BI119" i="2"/>
  <c r="BH119" i="2"/>
  <c r="BG119" i="2"/>
  <c r="BF119" i="2"/>
  <c r="T119" i="2"/>
  <c r="R119" i="2"/>
  <c r="P119" i="2"/>
  <c r="BK119" i="2"/>
  <c r="J119" i="2"/>
  <c r="BE119" i="2"/>
  <c r="BI118" i="2"/>
  <c r="BH118" i="2"/>
  <c r="BG118" i="2"/>
  <c r="BF118" i="2"/>
  <c r="T118" i="2"/>
  <c r="R118" i="2"/>
  <c r="P118" i="2"/>
  <c r="BK118" i="2"/>
  <c r="J118" i="2"/>
  <c r="BE118" i="2"/>
  <c r="BI117" i="2"/>
  <c r="BH117" i="2"/>
  <c r="BG117" i="2"/>
  <c r="BF117" i="2"/>
  <c r="T117" i="2"/>
  <c r="R117" i="2"/>
  <c r="P117" i="2"/>
  <c r="BK117" i="2"/>
  <c r="J117" i="2"/>
  <c r="BE117" i="2" s="1"/>
  <c r="BI116" i="2"/>
  <c r="BH116" i="2"/>
  <c r="BG116" i="2"/>
  <c r="BF116" i="2"/>
  <c r="T116" i="2"/>
  <c r="R116" i="2"/>
  <c r="P116" i="2"/>
  <c r="BK116" i="2"/>
  <c r="J116" i="2"/>
  <c r="BE116" i="2" s="1"/>
  <c r="BI115" i="2"/>
  <c r="BH115" i="2"/>
  <c r="BG115" i="2"/>
  <c r="BF115" i="2"/>
  <c r="T115" i="2"/>
  <c r="R115" i="2"/>
  <c r="R114" i="2" s="1"/>
  <c r="R113" i="2" s="1"/>
  <c r="P115" i="2"/>
  <c r="BK115" i="2"/>
  <c r="J115" i="2"/>
  <c r="BE115" i="2" s="1"/>
  <c r="BI112" i="2"/>
  <c r="BH112" i="2"/>
  <c r="BG112" i="2"/>
  <c r="BF112" i="2"/>
  <c r="T112" i="2"/>
  <c r="R112" i="2"/>
  <c r="P112" i="2"/>
  <c r="BK112" i="2"/>
  <c r="J112" i="2"/>
  <c r="BE112" i="2" s="1"/>
  <c r="BI111" i="2"/>
  <c r="BH111" i="2"/>
  <c r="BG111" i="2"/>
  <c r="BF111" i="2"/>
  <c r="T111" i="2"/>
  <c r="R111" i="2"/>
  <c r="P111" i="2"/>
  <c r="BK111" i="2"/>
  <c r="J111" i="2"/>
  <c r="BE111" i="2"/>
  <c r="BI110" i="2"/>
  <c r="BH110" i="2"/>
  <c r="BG110" i="2"/>
  <c r="BF110" i="2"/>
  <c r="T110" i="2"/>
  <c r="R110" i="2"/>
  <c r="P110" i="2"/>
  <c r="BK110" i="2"/>
  <c r="J110" i="2"/>
  <c r="BE110" i="2"/>
  <c r="BI109" i="2"/>
  <c r="BH109" i="2"/>
  <c r="BG109" i="2"/>
  <c r="BF109" i="2"/>
  <c r="T109" i="2"/>
  <c r="R109" i="2"/>
  <c r="P109" i="2"/>
  <c r="BK109" i="2"/>
  <c r="J109" i="2"/>
  <c r="BE109" i="2" s="1"/>
  <c r="BI108" i="2"/>
  <c r="BH108" i="2"/>
  <c r="BG108" i="2"/>
  <c r="BF108" i="2"/>
  <c r="T108" i="2"/>
  <c r="R108" i="2"/>
  <c r="P108" i="2"/>
  <c r="BK108" i="2"/>
  <c r="J108" i="2"/>
  <c r="BE108" i="2" s="1"/>
  <c r="BI107" i="2"/>
  <c r="BH107" i="2"/>
  <c r="BG107" i="2"/>
  <c r="BF107" i="2"/>
  <c r="T107" i="2"/>
  <c r="R107" i="2"/>
  <c r="P107" i="2"/>
  <c r="BK107" i="2"/>
  <c r="J107" i="2"/>
  <c r="BE107" i="2" s="1"/>
  <c r="BI106" i="2"/>
  <c r="BH106" i="2"/>
  <c r="BG106" i="2"/>
  <c r="BF106" i="2"/>
  <c r="T106" i="2"/>
  <c r="R106" i="2"/>
  <c r="P106" i="2"/>
  <c r="BK106" i="2"/>
  <c r="J106" i="2"/>
  <c r="BE106" i="2" s="1"/>
  <c r="BI105" i="2"/>
  <c r="BH105" i="2"/>
  <c r="BG105" i="2"/>
  <c r="BF105" i="2"/>
  <c r="T105" i="2"/>
  <c r="R105" i="2"/>
  <c r="P105" i="2"/>
  <c r="BK105" i="2"/>
  <c r="J105" i="2"/>
  <c r="BE105" i="2" s="1"/>
  <c r="BI104" i="2"/>
  <c r="BH104" i="2"/>
  <c r="BG104" i="2"/>
  <c r="BF104" i="2"/>
  <c r="T104" i="2"/>
  <c r="R104" i="2"/>
  <c r="P104" i="2"/>
  <c r="BK104" i="2"/>
  <c r="J104" i="2"/>
  <c r="BE104" i="2" s="1"/>
  <c r="BI103" i="2"/>
  <c r="BH103" i="2"/>
  <c r="BG103" i="2"/>
  <c r="BF103" i="2"/>
  <c r="T103" i="2"/>
  <c r="R103" i="2"/>
  <c r="P103" i="2"/>
  <c r="BK103" i="2"/>
  <c r="J103" i="2"/>
  <c r="BE103" i="2" s="1"/>
  <c r="BI102" i="2"/>
  <c r="BH102" i="2"/>
  <c r="BG102" i="2"/>
  <c r="BF102" i="2"/>
  <c r="T102" i="2"/>
  <c r="R102" i="2"/>
  <c r="P102" i="2"/>
  <c r="BK102" i="2"/>
  <c r="J102" i="2"/>
  <c r="BE102" i="2" s="1"/>
  <c r="BI101" i="2"/>
  <c r="BH101" i="2"/>
  <c r="BG101" i="2"/>
  <c r="BF101" i="2"/>
  <c r="T101" i="2"/>
  <c r="R101" i="2"/>
  <c r="P101" i="2"/>
  <c r="BK101" i="2"/>
  <c r="J101" i="2"/>
  <c r="BE101" i="2" s="1"/>
  <c r="BI100" i="2"/>
  <c r="BH100" i="2"/>
  <c r="BG100" i="2"/>
  <c r="BF100" i="2"/>
  <c r="T100" i="2"/>
  <c r="R100" i="2"/>
  <c r="P100" i="2"/>
  <c r="BK100" i="2"/>
  <c r="J100" i="2"/>
  <c r="BE100" i="2"/>
  <c r="BI99" i="2"/>
  <c r="BH99" i="2"/>
  <c r="BG99" i="2"/>
  <c r="BF99" i="2"/>
  <c r="T99" i="2"/>
  <c r="R99" i="2"/>
  <c r="P99" i="2"/>
  <c r="BK99" i="2"/>
  <c r="J99" i="2"/>
  <c r="BE99" i="2"/>
  <c r="BI98" i="2"/>
  <c r="BH98" i="2"/>
  <c r="BG98" i="2"/>
  <c r="BF98" i="2"/>
  <c r="T98" i="2"/>
  <c r="R98" i="2"/>
  <c r="P98" i="2"/>
  <c r="BK98" i="2"/>
  <c r="J98" i="2"/>
  <c r="BE98" i="2"/>
  <c r="BI97" i="2"/>
  <c r="BH97" i="2"/>
  <c r="BG97" i="2"/>
  <c r="BF97" i="2"/>
  <c r="T97" i="2"/>
  <c r="R97" i="2"/>
  <c r="P97" i="2"/>
  <c r="BK97" i="2"/>
  <c r="J97" i="2"/>
  <c r="BE97" i="2" s="1"/>
  <c r="BI96" i="2"/>
  <c r="BH96" i="2"/>
  <c r="BG96" i="2"/>
  <c r="BF96" i="2"/>
  <c r="T96" i="2"/>
  <c r="R96" i="2"/>
  <c r="P96" i="2"/>
  <c r="BK96" i="2"/>
  <c r="J96" i="2"/>
  <c r="BE96" i="2" s="1"/>
  <c r="BI95" i="2"/>
  <c r="BH95" i="2"/>
  <c r="BG95" i="2"/>
  <c r="BF95" i="2"/>
  <c r="T95" i="2"/>
  <c r="R95" i="2"/>
  <c r="P95" i="2"/>
  <c r="BK95" i="2"/>
  <c r="J95" i="2"/>
  <c r="BE95" i="2" s="1"/>
  <c r="BI94" i="2"/>
  <c r="BH94" i="2"/>
  <c r="BG94" i="2"/>
  <c r="BF94" i="2"/>
  <c r="T94" i="2"/>
  <c r="R94" i="2"/>
  <c r="P94" i="2"/>
  <c r="BK94" i="2"/>
  <c r="J94" i="2"/>
  <c r="BE94" i="2" s="1"/>
  <c r="BI93" i="2"/>
  <c r="BH93" i="2"/>
  <c r="BG93" i="2"/>
  <c r="BF93" i="2"/>
  <c r="T93" i="2"/>
  <c r="R93" i="2"/>
  <c r="P93" i="2"/>
  <c r="BK93" i="2"/>
  <c r="J93" i="2"/>
  <c r="BE93" i="2" s="1"/>
  <c r="BI92" i="2"/>
  <c r="BH92" i="2"/>
  <c r="BG92" i="2"/>
  <c r="BF92" i="2"/>
  <c r="T92" i="2"/>
  <c r="R92" i="2"/>
  <c r="P92" i="2"/>
  <c r="BK92" i="2"/>
  <c r="J92" i="2"/>
  <c r="BE92" i="2" s="1"/>
  <c r="BI91" i="2"/>
  <c r="BH91" i="2"/>
  <c r="BG91" i="2"/>
  <c r="BF91" i="2"/>
  <c r="T91" i="2"/>
  <c r="R91" i="2"/>
  <c r="P91" i="2"/>
  <c r="BK91" i="2"/>
  <c r="J91" i="2"/>
  <c r="BE91" i="2" s="1"/>
  <c r="BI90" i="2"/>
  <c r="BH90" i="2"/>
  <c r="BG90" i="2"/>
  <c r="BF90" i="2"/>
  <c r="T90" i="2"/>
  <c r="R90" i="2"/>
  <c r="P90" i="2"/>
  <c r="BK90" i="2"/>
  <c r="J90" i="2"/>
  <c r="BE90" i="2" s="1"/>
  <c r="BI89" i="2"/>
  <c r="BH89" i="2"/>
  <c r="BG89" i="2"/>
  <c r="BF89" i="2"/>
  <c r="T89" i="2"/>
  <c r="R89" i="2"/>
  <c r="P89" i="2"/>
  <c r="BK89" i="2"/>
  <c r="J89" i="2"/>
  <c r="BE89" i="2" s="1"/>
  <c r="BI88" i="2"/>
  <c r="BH88" i="2"/>
  <c r="BG88" i="2"/>
  <c r="BF88" i="2"/>
  <c r="T88" i="2"/>
  <c r="R88" i="2"/>
  <c r="P88" i="2"/>
  <c r="BK88" i="2"/>
  <c r="J88" i="2"/>
  <c r="BE88" i="2"/>
  <c r="BI87" i="2"/>
  <c r="BH87" i="2"/>
  <c r="BG87" i="2"/>
  <c r="BF87" i="2"/>
  <c r="J34" i="2" s="1"/>
  <c r="AW55" i="1" s="1"/>
  <c r="T87" i="2"/>
  <c r="R87" i="2"/>
  <c r="P87" i="2"/>
  <c r="P86" i="2"/>
  <c r="P85" i="2" s="1"/>
  <c r="BK87" i="2"/>
  <c r="J87" i="2"/>
  <c r="BE87" i="2" s="1"/>
  <c r="F78" i="2"/>
  <c r="E76" i="2"/>
  <c r="F52" i="2"/>
  <c r="E50" i="2"/>
  <c r="J24" i="2"/>
  <c r="E24" i="2"/>
  <c r="J81" i="2" s="1"/>
  <c r="J23" i="2"/>
  <c r="J21" i="2"/>
  <c r="E21" i="2"/>
  <c r="J80" i="2"/>
  <c r="J54" i="2"/>
  <c r="J20" i="2"/>
  <c r="J18" i="2"/>
  <c r="E18" i="2"/>
  <c r="F55" i="2" s="1"/>
  <c r="J17" i="2"/>
  <c r="J15" i="2"/>
  <c r="E15" i="2"/>
  <c r="F54" i="2" s="1"/>
  <c r="F80" i="2"/>
  <c r="J14" i="2"/>
  <c r="J12" i="2"/>
  <c r="J78" i="2" s="1"/>
  <c r="E7" i="2"/>
  <c r="E48" i="2" s="1"/>
  <c r="AS54" i="1"/>
  <c r="L50" i="1"/>
  <c r="AM50" i="1"/>
  <c r="AM49" i="1"/>
  <c r="L49" i="1"/>
  <c r="AM47" i="1"/>
  <c r="L47" i="1"/>
  <c r="L45" i="1"/>
  <c r="L44" i="1"/>
  <c r="J55" i="2" l="1"/>
  <c r="F78" i="3"/>
  <c r="F54" i="3"/>
  <c r="J78" i="3"/>
  <c r="J54" i="3"/>
  <c r="J54" i="4"/>
  <c r="J90" i="4"/>
  <c r="F54" i="5"/>
  <c r="F78" i="5"/>
  <c r="J52" i="2"/>
  <c r="R86" i="2"/>
  <c r="R85" i="2" s="1"/>
  <c r="T86" i="2"/>
  <c r="T85" i="2" s="1"/>
  <c r="F37" i="2"/>
  <c r="BD55" i="1" s="1"/>
  <c r="F35" i="2"/>
  <c r="BB55" i="1" s="1"/>
  <c r="BK86" i="2"/>
  <c r="F34" i="2"/>
  <c r="BA55" i="1" s="1"/>
  <c r="F36" i="2"/>
  <c r="BC55" i="1" s="1"/>
  <c r="P114" i="2"/>
  <c r="P113" i="2" s="1"/>
  <c r="P84" i="2" s="1"/>
  <c r="AU55" i="1" s="1"/>
  <c r="F79" i="3"/>
  <c r="F55" i="3"/>
  <c r="P84" i="3"/>
  <c r="F34" i="3"/>
  <c r="BA56" i="1" s="1"/>
  <c r="J52" i="4"/>
  <c r="J55" i="4"/>
  <c r="J91" i="4"/>
  <c r="R96" i="4"/>
  <c r="F34" i="4"/>
  <c r="BA57" i="1" s="1"/>
  <c r="P308" i="4"/>
  <c r="T308" i="4"/>
  <c r="R83" i="5"/>
  <c r="R82" i="5" s="1"/>
  <c r="F34" i="5"/>
  <c r="BA58" i="1" s="1"/>
  <c r="J34" i="5"/>
  <c r="AW58" i="1" s="1"/>
  <c r="BK114" i="2"/>
  <c r="T114" i="2"/>
  <c r="T113" i="2" s="1"/>
  <c r="BK143" i="2"/>
  <c r="J143" i="2" s="1"/>
  <c r="J64" i="2" s="1"/>
  <c r="R143" i="2"/>
  <c r="T143" i="2"/>
  <c r="R84" i="3"/>
  <c r="R83" i="3" s="1"/>
  <c r="R82" i="3" s="1"/>
  <c r="F35" i="3"/>
  <c r="BB56" i="1" s="1"/>
  <c r="P92" i="3"/>
  <c r="T96" i="4"/>
  <c r="F35" i="4"/>
  <c r="BB57" i="1" s="1"/>
  <c r="BK96" i="4"/>
  <c r="F36" i="4"/>
  <c r="BC57" i="1" s="1"/>
  <c r="T131" i="4"/>
  <c r="R131" i="4"/>
  <c r="T156" i="4"/>
  <c r="R156" i="4"/>
  <c r="T197" i="4"/>
  <c r="R197" i="4"/>
  <c r="P255" i="4"/>
  <c r="P95" i="4" s="1"/>
  <c r="P94" i="4" s="1"/>
  <c r="AU57" i="1" s="1"/>
  <c r="AU54" i="1" s="1"/>
  <c r="BK267" i="4"/>
  <c r="T267" i="4"/>
  <c r="T266" i="4" s="1"/>
  <c r="BK291" i="4"/>
  <c r="J291" i="4" s="1"/>
  <c r="J70" i="4" s="1"/>
  <c r="R291" i="4"/>
  <c r="R308" i="4"/>
  <c r="P331" i="4"/>
  <c r="F36" i="5"/>
  <c r="BC58" i="1" s="1"/>
  <c r="J96" i="4"/>
  <c r="J61" i="4" s="1"/>
  <c r="BK95" i="4"/>
  <c r="F33" i="4"/>
  <c r="AZ57" i="1" s="1"/>
  <c r="J33" i="4"/>
  <c r="AV57" i="1" s="1"/>
  <c r="R266" i="4"/>
  <c r="P266" i="4"/>
  <c r="BK266" i="4"/>
  <c r="J266" i="4" s="1"/>
  <c r="J68" i="4" s="1"/>
  <c r="J267" i="4"/>
  <c r="J69" i="4" s="1"/>
  <c r="BK113" i="2"/>
  <c r="J113" i="2" s="1"/>
  <c r="J62" i="2" s="1"/>
  <c r="J114" i="2"/>
  <c r="J63" i="2" s="1"/>
  <c r="T83" i="5"/>
  <c r="T82" i="5" s="1"/>
  <c r="BK85" i="2"/>
  <c r="J86" i="2"/>
  <c r="J61" i="2" s="1"/>
  <c r="BD54" i="1"/>
  <c r="W33" i="1" s="1"/>
  <c r="R84" i="2"/>
  <c r="F33" i="2"/>
  <c r="AZ55" i="1" s="1"/>
  <c r="J33" i="2"/>
  <c r="AV55" i="1" s="1"/>
  <c r="AT55" i="1" s="1"/>
  <c r="BA54" i="1"/>
  <c r="BC54" i="1"/>
  <c r="BK83" i="5"/>
  <c r="J84" i="5"/>
  <c r="J61" i="5" s="1"/>
  <c r="F33" i="3"/>
  <c r="AZ56" i="1" s="1"/>
  <c r="J33" i="3"/>
  <c r="AV56" i="1" s="1"/>
  <c r="BK83" i="3"/>
  <c r="J84" i="3"/>
  <c r="J61" i="3" s="1"/>
  <c r="P83" i="3"/>
  <c r="P82" i="3" s="1"/>
  <c r="AU56" i="1" s="1"/>
  <c r="R95" i="4"/>
  <c r="J34" i="3"/>
  <c r="AW56" i="1" s="1"/>
  <c r="J34" i="4"/>
  <c r="AW57" i="1" s="1"/>
  <c r="J76" i="5"/>
  <c r="F81" i="2"/>
  <c r="E74" i="2"/>
  <c r="J79" i="3"/>
  <c r="J33" i="5"/>
  <c r="AV58" i="1" s="1"/>
  <c r="AT58" i="1" s="1"/>
  <c r="J79" i="5"/>
  <c r="AT57" i="1" l="1"/>
  <c r="BB54" i="1"/>
  <c r="T84" i="2"/>
  <c r="AT56" i="1"/>
  <c r="T95" i="4"/>
  <c r="T94" i="4" s="1"/>
  <c r="R94" i="4"/>
  <c r="BK94" i="4"/>
  <c r="J94" i="4" s="1"/>
  <c r="J95" i="4"/>
  <c r="J60" i="4" s="1"/>
  <c r="AZ54" i="1"/>
  <c r="J83" i="3"/>
  <c r="J60" i="3" s="1"/>
  <c r="BK82" i="3"/>
  <c r="J82" i="3" s="1"/>
  <c r="W30" i="1"/>
  <c r="AW54" i="1"/>
  <c r="AK30" i="1" s="1"/>
  <c r="W32" i="1"/>
  <c r="AY54" i="1"/>
  <c r="BK82" i="5"/>
  <c r="J82" i="5" s="1"/>
  <c r="J83" i="5"/>
  <c r="J60" i="5" s="1"/>
  <c r="BK84" i="2"/>
  <c r="J84" i="2" s="1"/>
  <c r="J85" i="2"/>
  <c r="J60" i="2" s="1"/>
  <c r="W31" i="1" l="1"/>
  <c r="AX54" i="1"/>
  <c r="J30" i="2"/>
  <c r="J59" i="2"/>
  <c r="J30" i="4"/>
  <c r="J59" i="4"/>
  <c r="AV54" i="1"/>
  <c r="W29" i="1"/>
  <c r="J30" i="3"/>
  <c r="J59" i="3"/>
  <c r="J30" i="5"/>
  <c r="J59" i="5"/>
  <c r="J39" i="4" l="1"/>
  <c r="AG57" i="1"/>
  <c r="AN57" i="1" s="1"/>
  <c r="AK29" i="1"/>
  <c r="AT54" i="1"/>
  <c r="J39" i="3"/>
  <c r="AG56" i="1"/>
  <c r="AN56" i="1" s="1"/>
  <c r="J39" i="5"/>
  <c r="AG58" i="1"/>
  <c r="AN58" i="1" s="1"/>
  <c r="J39" i="2"/>
  <c r="AG55" i="1"/>
  <c r="AN55" i="1" l="1"/>
  <c r="AG54" i="1"/>
  <c r="AN54" i="1" l="1"/>
  <c r="AK26" i="1"/>
  <c r="AK35" i="1" s="1"/>
</calcChain>
</file>

<file path=xl/sharedStrings.xml><?xml version="1.0" encoding="utf-8"?>
<sst xmlns="http://schemas.openxmlformats.org/spreadsheetml/2006/main" count="4494" uniqueCount="824">
  <si>
    <t>Export Komplet</t>
  </si>
  <si>
    <t>VZ</t>
  </si>
  <si>
    <t>2.0</t>
  </si>
  <si>
    <t>ZAMOK</t>
  </si>
  <si>
    <t>False</t>
  </si>
  <si>
    <t>{a6bec386-fd79-4232-9270-9d36888ab808}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</si>
  <si>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</si>
  <si>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</si>
  <si>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</si>
  <si>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</si>
  <si>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</si>
  <si>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</si>
  <si>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</si>
  <si>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</si>
  <si>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11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</si>
  <si>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</si>
  <si>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</si>
  <si>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Kanály pro diagnostiku Trolejbusy</t>
  </si>
  <si>
    <t>KSO:</t>
  </si>
  <si>
    <t/>
  </si>
  <si>
    <t>CC-CZ:</t>
  </si>
  <si>
    <t>Místo:</t>
  </si>
  <si>
    <t xml:space="preserve"> </t>
  </si>
  <si>
    <t>Datum:</t>
  </si>
  <si>
    <t>8. 1. 2020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</si>
  <si>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</si>
  <si>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</si>
  <si>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</si>
  <si>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</si>
  <si>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</si>
  <si>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</si>
  <si>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</si>
  <si>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</si>
  <si>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</si>
  <si>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</si>
  <si>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</si>
  <si>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</si>
  <si>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</si>
  <si>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</si>
  <si>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</si>
  <si>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</si>
  <si>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</si>
  <si>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</si>
  <si>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</si>
  <si>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</si>
  <si>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</si>
  <si>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</si>
  <si>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</si>
  <si>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</si>
  <si>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</si>
  <si>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</si>
  <si>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</si>
  <si>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</si>
  <si>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</si>
  <si>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</si>
  <si>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</si>
  <si>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</si>
  <si>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</si>
  <si>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</si>
  <si>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</si>
  <si>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</si>
  <si>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</si>
  <si>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</si>
  <si>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</si>
  <si>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</si>
  <si>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</si>
  <si>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</si>
  <si>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</si>
  <si>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</si>
  <si>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</si>
  <si>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</si>
  <si>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</si>
  <si>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</si>
  <si>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</si>
  <si>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02</t>
  </si>
  <si>
    <t>PS02 Provozní rozvody silnoproudu, elektroinstalace</t>
  </si>
  <si>
    <t>PRO</t>
  </si>
  <si>
    <t>1</t>
  </si>
  <si>
    <t>{fdb80618-742f-4d26-83b3-ac89314c0c60}</t>
  </si>
  <si>
    <t>2</t>
  </si>
  <si>
    <t>03</t>
  </si>
  <si>
    <t>PS03 Demontáže a přeložky</t>
  </si>
  <si>
    <t>{975b7aec-9f24-4a95-a496-c809b28db9ca}</t>
  </si>
  <si>
    <t>01</t>
  </si>
  <si>
    <t>SO10 Stavebně konstrukční řešení</t>
  </si>
  <si>
    <t>STA</t>
  </si>
  <si>
    <t>{e05a4b90-8534-4986-a25a-a82f83c25606}</t>
  </si>
  <si>
    <t>04</t>
  </si>
  <si>
    <t>PS01 Strojní zařízení</t>
  </si>
  <si>
    <t>{ee69f74f-3226-46ea-a5ea-5355821245ee}</t>
  </si>
  <si>
    <t>KRYCÍ LIST SOUPISU PRACÍ</t>
  </si>
  <si>
    <t>Objekt:</t>
  </si>
  <si>
    <t>02 - PS02 Provozní rozvody silnoproudu, elektroinstalace</t>
  </si>
  <si>
    <t>REKAPITULACE ČLENĚNÍ SOUPISU PRACÍ</t>
  </si>
  <si>
    <t>Kód dílu - Popis</t>
  </si>
  <si>
    <t>Cena celkem [CZK]</t>
  </si>
  <si>
    <t>-1</t>
  </si>
  <si>
    <t>PSV - Práce a dodávky PSV</t>
  </si>
  <si>
    <t xml:space="preserve">    741 - Elektroinstalace - silnoproud</t>
  </si>
  <si>
    <t>M - Práce a dodávky M</t>
  </si>
  <si>
    <t xml:space="preserve">    21-M - Elektromontáže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</si>
  <si>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</si>
  <si>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</si>
  <si>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</si>
  <si>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</si>
  <si>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</si>
  <si>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</si>
  <si>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</si>
  <si>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</si>
  <si>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</si>
  <si>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</si>
  <si>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</si>
  <si>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</si>
  <si>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</si>
  <si>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</si>
  <si>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PSV</t>
  </si>
  <si>
    <t>Práce a dodávky PSV</t>
  </si>
  <si>
    <t>ROZPOCET</t>
  </si>
  <si>
    <t>741</t>
  </si>
  <si>
    <t>Elektroinstalace - silnoproud</t>
  </si>
  <si>
    <t>M</t>
  </si>
  <si>
    <t>02.001R</t>
  </si>
  <si>
    <t>Dozbrojení rozvaděče  RH haly vozovny, dle č.1 SM 4327-T013</t>
  </si>
  <si>
    <t>kpl</t>
  </si>
  <si>
    <t>-1464565021</t>
  </si>
  <si>
    <t>02.002R</t>
  </si>
  <si>
    <t>Dozbrojení rozvaděče  RP1 haly vozovny, dle č.2 SM 4327-T013</t>
  </si>
  <si>
    <t>kus</t>
  </si>
  <si>
    <t>-860486099</t>
  </si>
  <si>
    <t>3</t>
  </si>
  <si>
    <t>02.003R</t>
  </si>
  <si>
    <t>Rozvaděč  RT1 diagnostiky, dle č.3 SM 4327-T013</t>
  </si>
  <si>
    <t>-587033396</t>
  </si>
  <si>
    <t>4</t>
  </si>
  <si>
    <t>02.004R</t>
  </si>
  <si>
    <t>Čerpadlo do jímky, dle č.7 SM 4327-T013</t>
  </si>
  <si>
    <t>980251916</t>
  </si>
  <si>
    <t>5</t>
  </si>
  <si>
    <t>34111030</t>
  </si>
  <si>
    <t>CYKY 3x1,5 kabel silový s Cu jádrem 1 kV 3x1,5mm2</t>
  </si>
  <si>
    <t>m</t>
  </si>
  <si>
    <t>CS ÚRS 2018 02</t>
  </si>
  <si>
    <t>1126716263</t>
  </si>
  <si>
    <t>6</t>
  </si>
  <si>
    <t>34111036</t>
  </si>
  <si>
    <t>CYKY 3x2,5 kabel silový s Cu jádrem 1 kV 3x2,5mm2</t>
  </si>
  <si>
    <t>936298942</t>
  </si>
  <si>
    <t>7</t>
  </si>
  <si>
    <t>34111094</t>
  </si>
  <si>
    <t>CYKY 5x2,5 kabel silový s Cu jádrem 1 kV 5x2,5mm2</t>
  </si>
  <si>
    <t>CS ÚRS 2019 02</t>
  </si>
  <si>
    <t>2037185517</t>
  </si>
  <si>
    <t>8</t>
  </si>
  <si>
    <t>34111078.PKB</t>
  </si>
  <si>
    <t>CYKY-J 5x10 RE</t>
  </si>
  <si>
    <t>2056104321</t>
  </si>
  <si>
    <t>12</t>
  </si>
  <si>
    <t>34111080.PKB</t>
  </si>
  <si>
    <t>CYKY-J 4x16 RE</t>
  </si>
  <si>
    <t>1854716405</t>
  </si>
  <si>
    <t>9</t>
  </si>
  <si>
    <t>34140850</t>
  </si>
  <si>
    <t>CYA 25 ŽZ vodič izolovaný s Cu jádrem 25mm2</t>
  </si>
  <si>
    <t>-506051066</t>
  </si>
  <si>
    <t>13</t>
  </si>
  <si>
    <t>34142159</t>
  </si>
  <si>
    <t>CYA 16 ŽZ vodič izolovaný s Cu jádrem 16mm2</t>
  </si>
  <si>
    <t>-1419344430</t>
  </si>
  <si>
    <t>10</t>
  </si>
  <si>
    <t>34575492.R1</t>
  </si>
  <si>
    <t>Žlab drátěný, galv.zinek DZ 60x100 a přísl., dle č.9 4327-T013</t>
  </si>
  <si>
    <t>1894390051</t>
  </si>
  <si>
    <t>34575492.R2</t>
  </si>
  <si>
    <t>Žlab drátěný, galv.zinek DZ 60x60 a přísl., dle č.9 4327-T013</t>
  </si>
  <si>
    <t>1094550557</t>
  </si>
  <si>
    <t>14</t>
  </si>
  <si>
    <t>02.004R1</t>
  </si>
  <si>
    <t>Prostup kabelů trubka DN30, dle č.12 SM 4327-T013</t>
  </si>
  <si>
    <t>-1088297569</t>
  </si>
  <si>
    <t>02.005R1</t>
  </si>
  <si>
    <t>Prostup kabelů trubka DN100, dle č.10 SM 4327-T013</t>
  </si>
  <si>
    <t>1080818525</t>
  </si>
  <si>
    <t>16</t>
  </si>
  <si>
    <t>02.006R1</t>
  </si>
  <si>
    <t>Prostup kabelů trubka DN150, dle č.11 SM 4327-T013</t>
  </si>
  <si>
    <t>-1925841691</t>
  </si>
  <si>
    <t>17</t>
  </si>
  <si>
    <t>02.LED001.R</t>
  </si>
  <si>
    <t>LED svítidlo, 1x37W, 4100 lm, Ra 80, 4000K vč. příslušenství, dle č.5 SM 4327-T013</t>
  </si>
  <si>
    <t>-2389650</t>
  </si>
  <si>
    <t>18</t>
  </si>
  <si>
    <t>02.LED002.R</t>
  </si>
  <si>
    <t>Zásuvka pro LED svítidlo, dle č.5 SM 4327-T013</t>
  </si>
  <si>
    <t>1835039242</t>
  </si>
  <si>
    <t>26</t>
  </si>
  <si>
    <t>34535512.R</t>
  </si>
  <si>
    <t>Vypínač pro kanál , dle č.5 SM 4327-T013</t>
  </si>
  <si>
    <t>-1388984177</t>
  </si>
  <si>
    <t>19</t>
  </si>
  <si>
    <t>35811253.R01</t>
  </si>
  <si>
    <t>Trojfázová zásuvka nástěnná 16 A, 400 V, 5pólová, pro hydrauliku, dle č.4 SM 4327-T013</t>
  </si>
  <si>
    <t>135404726</t>
  </si>
  <si>
    <t>20</t>
  </si>
  <si>
    <t>34555121</t>
  </si>
  <si>
    <t>Sestava zásuvek 2x230V 16A, dle č. 4 SM 4327-T013</t>
  </si>
  <si>
    <t>255166191</t>
  </si>
  <si>
    <t>35812100.R</t>
  </si>
  <si>
    <t>spínač vačkový 230V/16A, dle č.4 SM 4327-T013</t>
  </si>
  <si>
    <t>406139834</t>
  </si>
  <si>
    <t>25</t>
  </si>
  <si>
    <t>35811257.R1</t>
  </si>
  <si>
    <t>zásuvka nástěnná, 230 V, pro čerpadlo, dle č.4 SM 4327-T013</t>
  </si>
  <si>
    <t>-255292943</t>
  </si>
  <si>
    <t>22</t>
  </si>
  <si>
    <t>02.R020</t>
  </si>
  <si>
    <t>Podružný materiál</t>
  </si>
  <si>
    <t>-1784903379</t>
  </si>
  <si>
    <t>23</t>
  </si>
  <si>
    <t>02.R021</t>
  </si>
  <si>
    <t>Různé drobné nespecifikované</t>
  </si>
  <si>
    <t>-170557666</t>
  </si>
  <si>
    <t>24</t>
  </si>
  <si>
    <t>02.R022</t>
  </si>
  <si>
    <t>Ekvipotenciální připojnice, dle č.6 SM 4327-T013</t>
  </si>
  <si>
    <t>1122861707</t>
  </si>
  <si>
    <t>Práce a dodávky M</t>
  </si>
  <si>
    <t>21-M</t>
  </si>
  <si>
    <t>Elektromontáže</t>
  </si>
  <si>
    <t>27</t>
  </si>
  <si>
    <t>K</t>
  </si>
  <si>
    <t>741122211</t>
  </si>
  <si>
    <t>Montáž kabelů CYKY 3x1,5-6 měděných bez ukončení uložených volně nebo v liště plných kulatých (CYKY) počtu a průřezu žil 3x1,5 až 6 mm2</t>
  </si>
  <si>
    <t>-277368806</t>
  </si>
  <si>
    <t>28</t>
  </si>
  <si>
    <t>741122231</t>
  </si>
  <si>
    <t>Montáž kabelů CYKY 5x1,5-2,5 měděných bez ukončení uložených volně nebo v liště plných kulatých (CYKY) počtu a průřezu žil 5x1,5 až 2,5 mm2</t>
  </si>
  <si>
    <t>-1442285007</t>
  </si>
  <si>
    <t>36</t>
  </si>
  <si>
    <t>741122233</t>
  </si>
  <si>
    <t>Montáž kabelů CYKY 5x10 měděných bez ukončení uložených volně nebo v liště plných kulatých (CYKY) počtu a průřezu žil 5x10 mm2</t>
  </si>
  <si>
    <t>-289271650</t>
  </si>
  <si>
    <t>37</t>
  </si>
  <si>
    <t>741122223</t>
  </si>
  <si>
    <t>Montáž kabelů CYKY 4x16 měděných bez ukončení uložených volně nebo v liště plných kulatých (CYKY) počtu a průřezu žil 4x16 až 25 mm2</t>
  </si>
  <si>
    <t>-906210577</t>
  </si>
  <si>
    <t>29</t>
  </si>
  <si>
    <t>210800411</t>
  </si>
  <si>
    <t>Montáž izolovaných vodičů CYA 16 měděných do 1 kV bez ukončení uložených v trubkách nebo lištách zatažených plných a laněných s PVC pláštěm, bezhalogenových, ohniodolných (CY, CHAH-R(V),...) průřezu žíly 0,5 až 16 mm2</t>
  </si>
  <si>
    <t>1110956657</t>
  </si>
  <si>
    <t>30</t>
  </si>
  <si>
    <t>210800413</t>
  </si>
  <si>
    <t>Montáž izolovaných vodičů CYA 25 měděných do 1 kV bez ukončení uložených v trubkách nebo lištách zatažených plných a laněných s PVC pláštěm, bezhalogenových, ohniodolných (CY, CHAH-R(V),...) průřezu žíly 25 až 35 mm2</t>
  </si>
  <si>
    <t>-408678748</t>
  </si>
  <si>
    <t>31</t>
  </si>
  <si>
    <t>741910412</t>
  </si>
  <si>
    <t>Montáž žlabů bez stojiny a výložníků kovových s podpěrkami a příslušenstvím bez víka, šířky do 100 mm</t>
  </si>
  <si>
    <t>2003161274</t>
  </si>
  <si>
    <t>32</t>
  </si>
  <si>
    <t>230120091.R1</t>
  </si>
  <si>
    <t>Zhotovení prostupů DN30, dle č.12 SM 4327-T013</t>
  </si>
  <si>
    <t>489066772</t>
  </si>
  <si>
    <t>33</t>
  </si>
  <si>
    <t>230120092.R1</t>
  </si>
  <si>
    <t>Zhotovení prostupů DN100, dle č.10 SM 4327-T013</t>
  </si>
  <si>
    <t>1802775847</t>
  </si>
  <si>
    <t>34</t>
  </si>
  <si>
    <t>230120092.R2</t>
  </si>
  <si>
    <t>Zhotovení prostupů DN150, dle č.11 SM 4327-T013</t>
  </si>
  <si>
    <t>603928925</t>
  </si>
  <si>
    <t>35</t>
  </si>
  <si>
    <t>741372151</t>
  </si>
  <si>
    <t>Montáž svítidel LED se zapojením vodičů průmyslových, dle č.5 SM 4327-T013</t>
  </si>
  <si>
    <t>-654729953</t>
  </si>
  <si>
    <t>38</t>
  </si>
  <si>
    <t>741313231.R2</t>
  </si>
  <si>
    <t>Montáž zásuvky pro LED svítidlo, dle č.5 SM 4327-T013</t>
  </si>
  <si>
    <t>-1036480426</t>
  </si>
  <si>
    <t>51</t>
  </si>
  <si>
    <t>741310001</t>
  </si>
  <si>
    <t>Montáž vypínače pro kanál dle č.5 SM 4327-T013</t>
  </si>
  <si>
    <t>-782304647</t>
  </si>
  <si>
    <t>40</t>
  </si>
  <si>
    <t>741313122</t>
  </si>
  <si>
    <t>Montáž zásuvky 400V pro hydrauliku, dle č.4 SM 4327-T013</t>
  </si>
  <si>
    <t>1395975362</t>
  </si>
  <si>
    <t>41</t>
  </si>
  <si>
    <t>741310442.R</t>
  </si>
  <si>
    <t>Montáž spínačů vačkových 230V/16A, dle č.4 SM 4327-T043</t>
  </si>
  <si>
    <t>-562739212</t>
  </si>
  <si>
    <t>42</t>
  </si>
  <si>
    <t>741313101</t>
  </si>
  <si>
    <t>Montáž zásuvky 230V pro čerpadlo, dle č.4 SM 4327-T013</t>
  </si>
  <si>
    <t>597414005</t>
  </si>
  <si>
    <t>43</t>
  </si>
  <si>
    <t>741313003</t>
  </si>
  <si>
    <t>Montáž zásuvek 2x230V, dle č.4 SM 4327-T013</t>
  </si>
  <si>
    <t>-1862725012</t>
  </si>
  <si>
    <t>44</t>
  </si>
  <si>
    <t>02.R038</t>
  </si>
  <si>
    <t>Montáž ekvipotenciální přípojnice dle č.6 SM 4327-T013</t>
  </si>
  <si>
    <t>-813645300</t>
  </si>
  <si>
    <t>45</t>
  </si>
  <si>
    <t>741130006</t>
  </si>
  <si>
    <t>Ukončení do 1x16</t>
  </si>
  <si>
    <t>-1249511898</t>
  </si>
  <si>
    <t>46</t>
  </si>
  <si>
    <t>741130007</t>
  </si>
  <si>
    <t>Ukončení do 1x25</t>
  </si>
  <si>
    <t>1291094340</t>
  </si>
  <si>
    <t>48</t>
  </si>
  <si>
    <t>741130134</t>
  </si>
  <si>
    <t>Ukončení do 4x10</t>
  </si>
  <si>
    <t>-1867877182</t>
  </si>
  <si>
    <t>49</t>
  </si>
  <si>
    <t>741130136</t>
  </si>
  <si>
    <t>Ukončení do 4x25</t>
  </si>
  <si>
    <t>-151669780</t>
  </si>
  <si>
    <t>50</t>
  </si>
  <si>
    <t>210100259</t>
  </si>
  <si>
    <t>Ukončení do 5x10</t>
  </si>
  <si>
    <t>1173619094</t>
  </si>
  <si>
    <t>52</t>
  </si>
  <si>
    <t>02.030R1</t>
  </si>
  <si>
    <t>Montáž rozvaděče, dle č.3 SM 4327-T013</t>
  </si>
  <si>
    <t>-1410911980</t>
  </si>
  <si>
    <t>53</t>
  </si>
  <si>
    <t>02.030R2</t>
  </si>
  <si>
    <t>Montáž čerpadla, dle č.7 SM 4327-T013</t>
  </si>
  <si>
    <t>1191108655</t>
  </si>
  <si>
    <t>55</t>
  </si>
  <si>
    <t>02.030R3</t>
  </si>
  <si>
    <t>Úprava rozvaděče RH, dle č.1 SM 4327-T013</t>
  </si>
  <si>
    <t>1348974166</t>
  </si>
  <si>
    <t>56</t>
  </si>
  <si>
    <t>02.030R4</t>
  </si>
  <si>
    <t>Úprava rozvaděče RP1, dle č.2 SM 4327-T013</t>
  </si>
  <si>
    <t>1431528663</t>
  </si>
  <si>
    <t>54</t>
  </si>
  <si>
    <t>02.030R5</t>
  </si>
  <si>
    <t>-1448680250</t>
  </si>
  <si>
    <t>OST</t>
  </si>
  <si>
    <t>Ostatní</t>
  </si>
  <si>
    <t>58</t>
  </si>
  <si>
    <t>065002000.R</t>
  </si>
  <si>
    <t>Doprava</t>
  </si>
  <si>
    <t>…</t>
  </si>
  <si>
    <t>-1700808748</t>
  </si>
  <si>
    <t>59</t>
  </si>
  <si>
    <t>091003000.R0</t>
  </si>
  <si>
    <t>PPV</t>
  </si>
  <si>
    <t>-912763634</t>
  </si>
  <si>
    <t>60</t>
  </si>
  <si>
    <t>998021021.R</t>
  </si>
  <si>
    <t>Přesun</t>
  </si>
  <si>
    <t>-77139149</t>
  </si>
  <si>
    <t>PSC</t>
  </si>
  <si>
    <t xml:space="preserve">Poznámka k souboru cen:_x000D_
1. Přesun hmot s omezením mechanizace lze ocenit cenami 998 01-7001 až -7006 a ruční přesun hmot cenami 998 01-8001 až -8011 souboru cen 998 01-Přesun hmot po budovy._x000D_
</t>
  </si>
  <si>
    <t>61</t>
  </si>
  <si>
    <t>091003000.R1</t>
  </si>
  <si>
    <t>GZS</t>
  </si>
  <si>
    <t>-1722167539</t>
  </si>
  <si>
    <t>62</t>
  </si>
  <si>
    <t>071002000</t>
  </si>
  <si>
    <t>Provozní vlivy, provoz investora, třetích osob</t>
  </si>
  <si>
    <t>-332928317</t>
  </si>
  <si>
    <t>63</t>
  </si>
  <si>
    <t>043103000.R</t>
  </si>
  <si>
    <t>Příprava na komplexní zkoušky a jejich provedení</t>
  </si>
  <si>
    <t>-887054773</t>
  </si>
  <si>
    <t>64</t>
  </si>
  <si>
    <t>741810003.R</t>
  </si>
  <si>
    <t>Výchozí revize</t>
  </si>
  <si>
    <t>1267211930</t>
  </si>
  <si>
    <t xml:space="preserve">Poznámka k souboru cen:_x000D_
1. Ceny -0001 až -0011 jsou určeny pro objem montážních prací včetně všech nákladů._x000D_
</t>
  </si>
  <si>
    <t>65</t>
  </si>
  <si>
    <t>045203000</t>
  </si>
  <si>
    <t>Kompletační činnost</t>
  </si>
  <si>
    <t>-871237515</t>
  </si>
  <si>
    <t>66</t>
  </si>
  <si>
    <t>013254000</t>
  </si>
  <si>
    <t>Dokumentace skutečného provedení stavby</t>
  </si>
  <si>
    <t>soubor</t>
  </si>
  <si>
    <t>1024</t>
  </si>
  <si>
    <t>1414157378</t>
  </si>
  <si>
    <t>03 - PS03 Demontáže a přeložky</t>
  </si>
  <si>
    <t>M - Demontáže a přeložky</t>
  </si>
  <si>
    <t xml:space="preserve">    22-MD - Demontáže</t>
  </si>
  <si>
    <t xml:space="preserve">    22.1-MD - Demontáže kabiny</t>
  </si>
  <si>
    <t>Demontáže a přeložky</t>
  </si>
  <si>
    <t>22-MD</t>
  </si>
  <si>
    <t>Demontáže</t>
  </si>
  <si>
    <t>03.001R</t>
  </si>
  <si>
    <t>Zařízení ke zjišťování vůli náprav</t>
  </si>
  <si>
    <t>-259760601</t>
  </si>
  <si>
    <t>03.002R</t>
  </si>
  <si>
    <t>Brzdová válcová stolice Motex</t>
  </si>
  <si>
    <t>-624616188</t>
  </si>
  <si>
    <t>03.003R</t>
  </si>
  <si>
    <t>Ovládací pult brzdové stolice Motex typ 7580</t>
  </si>
  <si>
    <t>2105930406</t>
  </si>
  <si>
    <t>03.004R</t>
  </si>
  <si>
    <t>Geometrie</t>
  </si>
  <si>
    <t>1292815828</t>
  </si>
  <si>
    <t>03.005R</t>
  </si>
  <si>
    <t>Přístupové ocelové schodiště do kanálu</t>
  </si>
  <si>
    <t>1034255745</t>
  </si>
  <si>
    <t>03.006R</t>
  </si>
  <si>
    <t>Ocelový poklop jímky</t>
  </si>
  <si>
    <t>13898188</t>
  </si>
  <si>
    <t>03.007R</t>
  </si>
  <si>
    <t>Hydraulický zvedák 12t, typ JZ-EH 12/800 vč.hydr.stanice HARS 12-7/160-2,2-1 - NEVYHAZOVAT</t>
  </si>
  <si>
    <t>209468658</t>
  </si>
  <si>
    <t>22.1-MD</t>
  </si>
  <si>
    <t>Demontáže kabiny</t>
  </si>
  <si>
    <t>03.100R</t>
  </si>
  <si>
    <t>Ocelový rám vč. oplechování</t>
  </si>
  <si>
    <t>kg</t>
  </si>
  <si>
    <t>460657018</t>
  </si>
  <si>
    <t>03.101R</t>
  </si>
  <si>
    <t>Kovové obložení radiátorů</t>
  </si>
  <si>
    <t>103547849</t>
  </si>
  <si>
    <t>03.102R</t>
  </si>
  <si>
    <t>Vnitřní obložení kabiny vč. izolace</t>
  </si>
  <si>
    <t>710472243</t>
  </si>
  <si>
    <t>03.103R</t>
  </si>
  <si>
    <t>Dřevěná podlaha</t>
  </si>
  <si>
    <t>788304834</t>
  </si>
  <si>
    <t>03.104R</t>
  </si>
  <si>
    <t>Skleněné výplně</t>
  </si>
  <si>
    <t>1779116522</t>
  </si>
  <si>
    <t>03.105R</t>
  </si>
  <si>
    <t>Kabelové rozvody</t>
  </si>
  <si>
    <t>-1797600509</t>
  </si>
  <si>
    <t>03.106R</t>
  </si>
  <si>
    <t>Průmyslové zářivkové svítidlo</t>
  </si>
  <si>
    <t>ks</t>
  </si>
  <si>
    <t>1785928223</t>
  </si>
  <si>
    <t>01 - SO10 Stavebně konstrukční řešení</t>
  </si>
  <si>
    <t>Dopravní podnik Ostrava a.s.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</si>
  <si>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</si>
  <si>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</si>
  <si>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</si>
  <si>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</si>
  <si>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</si>
  <si>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</si>
  <si>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</si>
  <si>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</si>
  <si>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 xml:space="preserve">    711 - Izolace proti vodě, vlhkosti a plynům</t>
  </si>
  <si>
    <t xml:space="preserve">    715 - Izolace proti chemickým vlivům</t>
  </si>
  <si>
    <t xml:space="preserve">    721 - Zdravotechnika - vnitřní kanalizace</t>
  </si>
  <si>
    <t xml:space="preserve">    764 - Konstrukce klempířské</t>
  </si>
  <si>
    <t xml:space="preserve">    783 - Dokončovací práce - nátěry</t>
  </si>
  <si>
    <t>VRN - Vedlejší rozpočtové náklady</t>
  </si>
  <si>
    <t>HSV</t>
  </si>
  <si>
    <t>Práce a dodávky HSV</t>
  </si>
  <si>
    <t>Zemní práce</t>
  </si>
  <si>
    <t>120901121</t>
  </si>
  <si>
    <t>Bourání zdiva z betonu prostého neprokládaného v odkopávkách nebo prokopávkách ručně - 20% z výkopu</t>
  </si>
  <si>
    <t>m3</t>
  </si>
  <si>
    <t>VV</t>
  </si>
  <si>
    <t>18,82*3,75*2,35*0,2</t>
  </si>
  <si>
    <t>-11,90*1,25*1,80*0,2</t>
  </si>
  <si>
    <t>-2,26*1,76*1,80*2*0,2</t>
  </si>
  <si>
    <t>Součet</t>
  </si>
  <si>
    <t>131201101</t>
  </si>
  <si>
    <t>Hloubení jam nezapažených v hornině tř. 3 objemu do 100 m3</t>
  </si>
  <si>
    <t>18,82*3,75*2,35*0,4</t>
  </si>
  <si>
    <t>-11,90*1,25*1,80*0,4</t>
  </si>
  <si>
    <t>-2,26*1,76*1,80*2*0,4</t>
  </si>
  <si>
    <t>131301101</t>
  </si>
  <si>
    <t>Hloubení jam nezapažených v hornině tř. 4 objemu do 100 m3</t>
  </si>
  <si>
    <t>162701105</t>
  </si>
  <si>
    <t>Vodorovné přemístění do 10000 m výkopku/sypaniny z horniny tř. 1 až 4</t>
  </si>
  <si>
    <t>49,903*2</t>
  </si>
  <si>
    <t>162701155</t>
  </si>
  <si>
    <t>Vodorovné přemístění do 10000 m výkopku/sypaniny z horniny tř. 5 až 7 - bouraný beton</t>
  </si>
  <si>
    <t>171201201</t>
  </si>
  <si>
    <t>Uložení sypaniny na skládky</t>
  </si>
  <si>
    <t>99,806+24,951</t>
  </si>
  <si>
    <t>171201211</t>
  </si>
  <si>
    <t>Poplatek za uložení odpadu ze sypaniny na skládce (skládkovné)</t>
  </si>
  <si>
    <t>t</t>
  </si>
  <si>
    <t>99,806*1,5</t>
  </si>
  <si>
    <t>174101101</t>
  </si>
  <si>
    <t>Zásyp jam, šachet rýh nebo kolem objektů sypaninou se zhutněním</t>
  </si>
  <si>
    <t>49,903+49,903+24,951</t>
  </si>
  <si>
    <t>-13,40*2,08*1,95</t>
  </si>
  <si>
    <t>-1,00*1,00*0,55</t>
  </si>
  <si>
    <t>-1,73*0,78*0,95*2</t>
  </si>
  <si>
    <t>-2,40*0,78*1,75*2</t>
  </si>
  <si>
    <t>-1,26*0,78*1,75*2</t>
  </si>
  <si>
    <t>583438120</t>
  </si>
  <si>
    <t>kamenivo drcené</t>
  </si>
  <si>
    <t>181951102</t>
  </si>
  <si>
    <t>Úprava pláně v hornině tř. 1 až 4 se zhutněním</t>
  </si>
  <si>
    <t>m2</t>
  </si>
  <si>
    <t>5,53*3,55</t>
  </si>
  <si>
    <t>16,62*4,38</t>
  </si>
  <si>
    <t>Zakládání</t>
  </si>
  <si>
    <t>275311124</t>
  </si>
  <si>
    <t>Základové patky a bloky z betonu prostého C 12/15 - výplnový beton</t>
  </si>
  <si>
    <t>řez C,E</t>
  </si>
  <si>
    <t>3,00*0,80*1,70*2*2</t>
  </si>
  <si>
    <t>(1,50+1,00)*0,50*0,50*2</t>
  </si>
  <si>
    <t>1,00</t>
  </si>
  <si>
    <t>278361822</t>
  </si>
  <si>
    <t>Výztuž základů pod stroje z betonářské oceli 10 505 složitosti II</t>
  </si>
  <si>
    <t>278382762-1</t>
  </si>
  <si>
    <t>Základ pod stroje z ŽB do 100 m3 tř. C 35/45 XC3,XD2,XA3 složitosti II</t>
  </si>
  <si>
    <t>dno</t>
  </si>
  <si>
    <t>13,40*2,08*0,25</t>
  </si>
  <si>
    <t>1,50*0,50*0,25</t>
  </si>
  <si>
    <t>1,26*0,73*0,25*2</t>
  </si>
  <si>
    <t>1,73*0,73*0,25*2</t>
  </si>
  <si>
    <t>stěny</t>
  </si>
  <si>
    <t>13,40*0,25*1,78*2</t>
  </si>
  <si>
    <t>1,58*0,25*1,78*2</t>
  </si>
  <si>
    <t>1,73*0,49*1,78*2</t>
  </si>
  <si>
    <t>1,26*0,25*1,78*2</t>
  </si>
  <si>
    <t>konzoly</t>
  </si>
  <si>
    <t>(2,61+4,54+2,75)*0,29*0,64*2</t>
  </si>
  <si>
    <t>dno, jímky</t>
  </si>
  <si>
    <t>1,00*1,00*0,20</t>
  </si>
  <si>
    <t>2,00</t>
  </si>
  <si>
    <t>Svislé a kompletní konstrukce</t>
  </si>
  <si>
    <t>388129720</t>
  </si>
  <si>
    <t>Montáž ŽB krycích desek prefabrikovaných kanálů pro IS hmotnosti do 1 t</t>
  </si>
  <si>
    <t>31+8+8+4+17</t>
  </si>
  <si>
    <t>593412240-1</t>
  </si>
  <si>
    <t>deska stropní PZD 119x29x9 cm</t>
  </si>
  <si>
    <t>31+8+17</t>
  </si>
  <si>
    <t>593412100-1</t>
  </si>
  <si>
    <t>deska stropní PZD 89x29x9 cm</t>
  </si>
  <si>
    <t>593412080-1</t>
  </si>
  <si>
    <t>deska stropní PZD 59*29*9 cm</t>
  </si>
  <si>
    <t>Úpravy povrchů, podlahy a osazování výplní</t>
  </si>
  <si>
    <t>6-1</t>
  </si>
  <si>
    <t>Násyp pod podlahy</t>
  </si>
  <si>
    <t>6,00</t>
  </si>
  <si>
    <t>-13,40*2,06</t>
  </si>
  <si>
    <t>-1,73*0,73</t>
  </si>
  <si>
    <t>-1,26*0,73</t>
  </si>
  <si>
    <t>631311123</t>
  </si>
  <si>
    <t>Mazanina tl do 120 mm z betonu prostého bez zvýšených nároků na prostředí tř. C 12/15 - podkladní beton</t>
  </si>
  <si>
    <t>13,60*2,28*0,10</t>
  </si>
  <si>
    <t>1,93*0,73*0,10*2</t>
  </si>
  <si>
    <t>1,46*0,73*0,10*2</t>
  </si>
  <si>
    <t>631311138</t>
  </si>
  <si>
    <t>Mazanina tl do 240 mm z betonu prostého bez zvýšených nároků na prostředí tř. C 35/45 XC2,XD2,XA3</t>
  </si>
  <si>
    <t>5,53*3,55*0,20</t>
  </si>
  <si>
    <t>16,62*4,38*0,20</t>
  </si>
  <si>
    <t>-13,40*2,06*0,20</t>
  </si>
  <si>
    <t>-1,73*0,73*0,20</t>
  </si>
  <si>
    <t>-1,26*0,73*0,20</t>
  </si>
  <si>
    <t>631319023</t>
  </si>
  <si>
    <t>Příplatek k mazanině tl do 240 mm za přehlazení s poprášením cementem</t>
  </si>
  <si>
    <t>631319204</t>
  </si>
  <si>
    <t>Příplatek k mazaninám za přidání ocelových vláken (drátkobeton) pro objemové vyztužení 30 kg/m3</t>
  </si>
  <si>
    <t>634661111</t>
  </si>
  <si>
    <t>Výplň dilatačních spar šířky do 5 mm v mazaninách silikonovým tmelem</t>
  </si>
  <si>
    <t>634911114</t>
  </si>
  <si>
    <t>Řezání dilatačních spár š 5 mm hl do 80 mm v čerstvé betonové mazanině</t>
  </si>
  <si>
    <t>635111421</t>
  </si>
  <si>
    <t>Doplnění násypů pod podlahy, mazaniny a dlažby pískem pl přes 2 m2</t>
  </si>
  <si>
    <t>5,53*3,55*0,03</t>
  </si>
  <si>
    <t>16,62*4,38*0,03</t>
  </si>
  <si>
    <t>-13,40*2,06*0,03</t>
  </si>
  <si>
    <t>-1,73*0,73*0,03</t>
  </si>
  <si>
    <t>-1,26*0,73*0,03</t>
  </si>
  <si>
    <t>Ostatní konstrukce a práce, bourání</t>
  </si>
  <si>
    <t>919735125</t>
  </si>
  <si>
    <t>Řezání stávajícího betonového krytu hl do 250 mm</t>
  </si>
  <si>
    <t>4,38+22,15+4,38</t>
  </si>
  <si>
    <t>935114112</t>
  </si>
  <si>
    <t>Mikroštěrbinový odvodňovací betonový žlab 220x260 mm se spádem dna 0,5 % se základem</t>
  </si>
  <si>
    <t>936173111</t>
  </si>
  <si>
    <t>Osazování ocelových konstrukcí na zdi a valy hmotnosti do 20 kg - Z4,5,6</t>
  </si>
  <si>
    <t>15+7+4</t>
  </si>
  <si>
    <t>9-4</t>
  </si>
  <si>
    <t>Kotevní pásnice z ocel. profilů - Z4,5</t>
  </si>
  <si>
    <t>97,44+13,12</t>
  </si>
  <si>
    <t>9-5</t>
  </si>
  <si>
    <t>Kotevní deska - Z6</t>
  </si>
  <si>
    <t>936173113</t>
  </si>
  <si>
    <t>Osazování ocelových konstrukcí na zdi a valy hmotnosti do 100 kg - Z3</t>
  </si>
  <si>
    <t>9-3</t>
  </si>
  <si>
    <t>Lemování okraje jámy ocel. válcovaný úhelník - Z3</t>
  </si>
  <si>
    <t>936173114</t>
  </si>
  <si>
    <t>Osazování ocelových konstrukcí na zdi a valy hmotnosti do 500 kg - Z1,2</t>
  </si>
  <si>
    <t>1+1</t>
  </si>
  <si>
    <t>9-1</t>
  </si>
  <si>
    <t>Drážka zvedáku L profil, sváry - Z1</t>
  </si>
  <si>
    <t>68</t>
  </si>
  <si>
    <t>9-2</t>
  </si>
  <si>
    <t>Vodící ocelový úhelník - Z2</t>
  </si>
  <si>
    <t>70</t>
  </si>
  <si>
    <t>952901221</t>
  </si>
  <si>
    <t>Vyčištění budov průmyslových objektů při jakékoliv výšce podlaží</t>
  </si>
  <si>
    <t>72</t>
  </si>
  <si>
    <t>24,00*7,00</t>
  </si>
  <si>
    <t>953312122</t>
  </si>
  <si>
    <t>Vložky do svislých dilatačních spár z extrudovaných polystyrénových desek tl 20 mm</t>
  </si>
  <si>
    <t>74</t>
  </si>
  <si>
    <t>(13,40+2,08)*0,20*2</t>
  </si>
  <si>
    <t>0,73*0,20*8</t>
  </si>
  <si>
    <t>953943123</t>
  </si>
  <si>
    <t>Osazování výrobků do 15 kg/kus do betonu bez jejich dodání - P1,2,4</t>
  </si>
  <si>
    <t>76</t>
  </si>
  <si>
    <t>39</t>
  </si>
  <si>
    <t>9-7</t>
  </si>
  <si>
    <t>Potrubí PVC DN 200 - P2</t>
  </si>
  <si>
    <t>78</t>
  </si>
  <si>
    <t>9-8</t>
  </si>
  <si>
    <t>Potrubí PVC DN 30 - P3,6,7</t>
  </si>
  <si>
    <t>80</t>
  </si>
  <si>
    <t>4,00+3,40+14,20</t>
  </si>
  <si>
    <t>9-9</t>
  </si>
  <si>
    <t>Potrubí PVC DN 100 - P5,8</t>
  </si>
  <si>
    <t>82</t>
  </si>
  <si>
    <t>3,30+2,50</t>
  </si>
  <si>
    <t>953943122</t>
  </si>
  <si>
    <t>Osazování výrobků do 5 kg/kus do betonu bez jejich dodání - P3,5,6,7,8</t>
  </si>
  <si>
    <t>84</t>
  </si>
  <si>
    <t>9-6</t>
  </si>
  <si>
    <t>Potrubí PVC DN 150 - P1,4</t>
  </si>
  <si>
    <t>86</t>
  </si>
  <si>
    <t>4,80+6,60</t>
  </si>
  <si>
    <t>961055111</t>
  </si>
  <si>
    <t>Bourání základů ze ŽB</t>
  </si>
  <si>
    <t>88</t>
  </si>
  <si>
    <t>11,90*2,20*0,50</t>
  </si>
  <si>
    <t>2,26*1,44*1,00</t>
  </si>
  <si>
    <t>2,26*1,76*1,00</t>
  </si>
  <si>
    <t>11,90*0,33*1,60*2</t>
  </si>
  <si>
    <t>1,76*0,42*1,46*4</t>
  </si>
  <si>
    <t>-1,28*0,33*1,60*2</t>
  </si>
  <si>
    <t>963015131</t>
  </si>
  <si>
    <t>Demontáž prefabrikovaných krycích desek kanálů, šachet nebo žump do hmotnosti 0,12 t</t>
  </si>
  <si>
    <t>90</t>
  </si>
  <si>
    <t>965042241</t>
  </si>
  <si>
    <t>Bourání podkladů pod dlažby nebo mazanin betonových nebo z litého asfaltu tl přes 100 mm pl pře 4 m2</t>
  </si>
  <si>
    <t>92</t>
  </si>
  <si>
    <t>5,53*3,55*0,25</t>
  </si>
  <si>
    <t>16,62*4,38*0,25</t>
  </si>
  <si>
    <t>-4,00*1,25*0,25</t>
  </si>
  <si>
    <t>-16,62*1,25*0,25</t>
  </si>
  <si>
    <t>47</t>
  </si>
  <si>
    <t>965049112</t>
  </si>
  <si>
    <t>Příplatek k bourání betonových mazanin za bourání mazanin se svařovanou sítí tl přes 100 mm</t>
  </si>
  <si>
    <t>94</t>
  </si>
  <si>
    <t>96-1</t>
  </si>
  <si>
    <t>Ostatní nepodchycené bourání</t>
  </si>
  <si>
    <t>hod</t>
  </si>
  <si>
    <t>96</t>
  </si>
  <si>
    <t>997</t>
  </si>
  <si>
    <t>Přesun sutě</t>
  </si>
  <si>
    <t>997013501</t>
  </si>
  <si>
    <t>Odvoz suti a vybouraných hmot na skládku nebo meziskládku do 1 km se složením</t>
  </si>
  <si>
    <t>98</t>
  </si>
  <si>
    <t>997013509</t>
  </si>
  <si>
    <t>Příplatek k odvozu suti a vybouraných hmot na skládku ZKD 1 km přes 1 km</t>
  </si>
  <si>
    <t>100</t>
  </si>
  <si>
    <t>140,491*9</t>
  </si>
  <si>
    <t>997013801</t>
  </si>
  <si>
    <t>Poplatek za uložení stavebního betonového odpadu na skládce (skládkovné)</t>
  </si>
  <si>
    <t>102</t>
  </si>
  <si>
    <t>24,951*2,2</t>
  </si>
  <si>
    <t>997013802</t>
  </si>
  <si>
    <t>Poplatek za uložení stavebního železobetonového odpadu na skládce (skládkovné)</t>
  </si>
  <si>
    <t>104</t>
  </si>
  <si>
    <t>998</t>
  </si>
  <si>
    <t>Přesun hmot</t>
  </si>
  <si>
    <t>998011001</t>
  </si>
  <si>
    <t>Přesun hmot v do 6 m</t>
  </si>
  <si>
    <t>106</t>
  </si>
  <si>
    <t>711</t>
  </si>
  <si>
    <t>Izolace proti vodě, vlhkosti a plynům</t>
  </si>
  <si>
    <t>711111001</t>
  </si>
  <si>
    <t>Provedení izolace proti zemní vlhkosti vodorovné za studena nátěrem penetračním</t>
  </si>
  <si>
    <t>108</t>
  </si>
  <si>
    <t>13,40*2,08</t>
  </si>
  <si>
    <t>1,74*0,73*2</t>
  </si>
  <si>
    <t>1,26*0,73*2</t>
  </si>
  <si>
    <t>3,00</t>
  </si>
  <si>
    <t>711112001</t>
  </si>
  <si>
    <t>Provedení izolace proti zemní vlhkosti svislé za studena nátěrem penetračním</t>
  </si>
  <si>
    <t>110</t>
  </si>
  <si>
    <t>(13,40+2,08)*2,15*2</t>
  </si>
  <si>
    <t>0,73*2,15*2*2</t>
  </si>
  <si>
    <t>1,00*0,40*4</t>
  </si>
  <si>
    <t>111631500</t>
  </si>
  <si>
    <t>lak asfaltový ALP/9 (MJ t) bal 9 kg</t>
  </si>
  <si>
    <t>112</t>
  </si>
  <si>
    <t>57</t>
  </si>
  <si>
    <t>711141559</t>
  </si>
  <si>
    <t>Provedení izolace proti zemní vlhkosti pásy přitavením vodorovné NAIP</t>
  </si>
  <si>
    <t>114</t>
  </si>
  <si>
    <t>35,252*2</t>
  </si>
  <si>
    <t>711142559</t>
  </si>
  <si>
    <t>Provedení izolace proti zemní vlhkosti pásy přitavením svislé NAIP</t>
  </si>
  <si>
    <t>116</t>
  </si>
  <si>
    <t>77,442*2</t>
  </si>
  <si>
    <t>628526740</t>
  </si>
  <si>
    <t>pás modifikovaný</t>
  </si>
  <si>
    <t>118</t>
  </si>
  <si>
    <t>628526740-1</t>
  </si>
  <si>
    <t>120</t>
  </si>
  <si>
    <t>711161308</t>
  </si>
  <si>
    <t>Izolace proti zemní vlhkosti stěn foliemi nopovými pro běžné podmínky tl. 0,5 mm šířky 2,0 m</t>
  </si>
  <si>
    <t>122</t>
  </si>
  <si>
    <t>998711201</t>
  </si>
  <si>
    <t>Přesun hmot procentní pro izolace proti vodě, vlhkosti a plynům v objektech v do 6 m</t>
  </si>
  <si>
    <t>%</t>
  </si>
  <si>
    <t>124</t>
  </si>
  <si>
    <t>715</t>
  </si>
  <si>
    <t>Izolace proti chemickým vlivům</t>
  </si>
  <si>
    <t>715-1</t>
  </si>
  <si>
    <t>Chemicky odolný uzavírací nátěr (např. weber syst. epox NS) vč. penetrace</t>
  </si>
  <si>
    <t>126</t>
  </si>
  <si>
    <t xml:space="preserve">dno </t>
  </si>
  <si>
    <t>12,90*1,78*2</t>
  </si>
  <si>
    <t>1,23*1,32*2</t>
  </si>
  <si>
    <t>0,74*1,32*2</t>
  </si>
  <si>
    <t>0,50*1,78*2</t>
  </si>
  <si>
    <t>(12,90+1,50)*1,78*2</t>
  </si>
  <si>
    <t>0,60*0,50*4</t>
  </si>
  <si>
    <t>998715201</t>
  </si>
  <si>
    <t>Přesun hmot procentní pro izolace proti chemickým vlivům v objektech v do 6 m</t>
  </si>
  <si>
    <t>128</t>
  </si>
  <si>
    <t>721</t>
  </si>
  <si>
    <t>Zdravotechnika - vnitřní kanalizace</t>
  </si>
  <si>
    <t>721173315</t>
  </si>
  <si>
    <t>Potrubí kanalizační plastové DN 100</t>
  </si>
  <si>
    <t>130</t>
  </si>
  <si>
    <t>998721201</t>
  </si>
  <si>
    <t>Přesun hmot procentní pro vnitřní kanalizace v objektech v do 6 m</t>
  </si>
  <si>
    <t>132</t>
  </si>
  <si>
    <t>764</t>
  </si>
  <si>
    <t>Konstrukce klempířské</t>
  </si>
  <si>
    <t>67</t>
  </si>
  <si>
    <t>764-1</t>
  </si>
  <si>
    <t>Dod+Mont osazovacího rámu z kompozitních profilů Y dl. 710 mm - K1</t>
  </si>
  <si>
    <t>134</t>
  </si>
  <si>
    <t>783</t>
  </si>
  <si>
    <t>Dokončovací práce - nátěry</t>
  </si>
  <si>
    <t>783009421</t>
  </si>
  <si>
    <t>Bezpečnostní šrafování stěnových nebo podlahových hran</t>
  </si>
  <si>
    <t>136</t>
  </si>
  <si>
    <t>(13,40+2,60)*2</t>
  </si>
  <si>
    <t>(1,32+1,70+1,32)*2</t>
  </si>
  <si>
    <t>(1,32+1,26+1,32)*2</t>
  </si>
  <si>
    <t>69</t>
  </si>
  <si>
    <t>783301311</t>
  </si>
  <si>
    <t>Odmaštění zámečnických konstrukcí vodou ředitelným odmašťovačem</t>
  </si>
  <si>
    <t>138</t>
  </si>
  <si>
    <t>z1</t>
  </si>
  <si>
    <t>17,1*0,603</t>
  </si>
  <si>
    <t>z2</t>
  </si>
  <si>
    <t>14,37*0,254</t>
  </si>
  <si>
    <t>z3</t>
  </si>
  <si>
    <t>5,23*0,254</t>
  </si>
  <si>
    <t>z4</t>
  </si>
  <si>
    <t>0,25*15</t>
  </si>
  <si>
    <t>z5</t>
  </si>
  <si>
    <t>0,25*7</t>
  </si>
  <si>
    <t>z6</t>
  </si>
  <si>
    <t>0,25*4</t>
  </si>
  <si>
    <t>783314101</t>
  </si>
  <si>
    <t>Základní jednonásobný syntetický nátěr zámečnických konstrukcí</t>
  </si>
  <si>
    <t>140</t>
  </si>
  <si>
    <t>71</t>
  </si>
  <si>
    <t>783315101</t>
  </si>
  <si>
    <t>Mezinátěr jednonásobný syntetický standardní zámečnických konstrukcí</t>
  </si>
  <si>
    <t>142</t>
  </si>
  <si>
    <t>783317101</t>
  </si>
  <si>
    <t>Krycí jednonásobný syntetický standardní nátěr zámečnických konstrukcí</t>
  </si>
  <si>
    <t>144</t>
  </si>
  <si>
    <t>VRN</t>
  </si>
  <si>
    <t>Vedlejší rozpočtové náklady</t>
  </si>
  <si>
    <t>73</t>
  </si>
  <si>
    <t>032903000</t>
  </si>
  <si>
    <t>Zařízení staveniště</t>
  </si>
  <si>
    <t>1356224237</t>
  </si>
  <si>
    <t>071103000</t>
  </si>
  <si>
    <t>Provoz investora</t>
  </si>
  <si>
    <t>1879446480</t>
  </si>
  <si>
    <t>04 - PS01 Strojní zařízení</t>
  </si>
  <si>
    <t xml:space="preserve">    22-M - Montáže technologických zařízení</t>
  </si>
  <si>
    <t xml:space="preserve">    43-M - Montáž ocelových konstrukcí</t>
  </si>
  <si>
    <t>22-M</t>
  </si>
  <si>
    <t>Montáže technologických zařízení</t>
  </si>
  <si>
    <t>0113.R</t>
  </si>
  <si>
    <t>Montáž STÁVAJÍCÍHO hydraulického zvedáku 8t vč. hydraulické stanice</t>
  </si>
  <si>
    <t>-981345936</t>
  </si>
  <si>
    <t>43-M</t>
  </si>
  <si>
    <t>Montáž ocelových konstrukcí</t>
  </si>
  <si>
    <t>0121.R</t>
  </si>
  <si>
    <t>Ocelové schodiště</t>
  </si>
  <si>
    <t>2093198923</t>
  </si>
  <si>
    <t>0131.R</t>
  </si>
  <si>
    <t>Montáž ocelového schodiště</t>
  </si>
  <si>
    <t>-1122231009</t>
  </si>
  <si>
    <t>0122.R</t>
  </si>
  <si>
    <t>Pochůzný rošt v jámě</t>
  </si>
  <si>
    <t>-1142217141</t>
  </si>
  <si>
    <t>0132.R</t>
  </si>
  <si>
    <t>Montáž pochůzného roštu v jámě</t>
  </si>
  <si>
    <t>-86344322</t>
  </si>
  <si>
    <t>0123.R</t>
  </si>
  <si>
    <t>Zavěšení hydraulických hadic</t>
  </si>
  <si>
    <t>1097928918</t>
  </si>
  <si>
    <t>0133.R</t>
  </si>
  <si>
    <t>Montáž zavěšení hydraulických hadic</t>
  </si>
  <si>
    <t>h</t>
  </si>
  <si>
    <t>335496176</t>
  </si>
  <si>
    <t>0124.R</t>
  </si>
  <si>
    <t>Odkládací plochy v jámě</t>
  </si>
  <si>
    <t>623270112</t>
  </si>
  <si>
    <t>0134.R</t>
  </si>
  <si>
    <t>Montáž odkládacích ploch v jámě</t>
  </si>
  <si>
    <t>770405250</t>
  </si>
  <si>
    <t>0140.R</t>
  </si>
  <si>
    <t>Nátěr konstrukce - NOVÉ</t>
  </si>
  <si>
    <t>1294199856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</si>
</sst>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30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8" xfId="0" applyFont="1" applyFill="1" applyBorder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4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3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0" fillId="0" borderId="3" xfId="0" applyBorder="1" applyAlignment="1">
      <alignment vertic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17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  <protection locked="0"/>
    </xf>
    <xf numFmtId="0" fontId="21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33" fillId="0" borderId="22" xfId="0" applyFont="1" applyBorder="1" applyAlignment="1" applyProtection="1">
      <alignment horizontal="center" vertical="center"/>
    </xf>
    <xf numFmtId="49" fontId="33" fillId="0" borderId="22" xfId="0" applyNumberFormat="1" applyFont="1" applyBorder="1" applyAlignment="1" applyProtection="1">
      <alignment horizontal="left" vertical="center" wrapText="1"/>
    </xf>
    <xf numFmtId="0" fontId="33" fillId="0" borderId="22" xfId="0" applyFont="1" applyBorder="1" applyAlignment="1" applyProtection="1">
      <alignment horizontal="left" vertical="center" wrapText="1"/>
    </xf>
    <xf numFmtId="0" fontId="33" fillId="0" borderId="22" xfId="0" applyFont="1" applyBorder="1" applyAlignment="1" applyProtection="1">
      <alignment horizontal="center" vertical="center" wrapText="1"/>
    </xf>
    <xf numFmtId="167" fontId="33" fillId="0" borderId="22" xfId="0" applyNumberFormat="1" applyFont="1" applyBorder="1" applyAlignment="1" applyProtection="1">
      <alignment vertical="center"/>
    </xf>
    <xf numFmtId="4" fontId="33" fillId="2" borderId="22" xfId="0" applyNumberFormat="1" applyFont="1" applyFill="1" applyBorder="1" applyAlignment="1" applyProtection="1">
      <alignment vertical="center"/>
      <protection locked="0"/>
    </xf>
    <xf numFmtId="4" fontId="33" fillId="0" borderId="22" xfId="0" applyNumberFormat="1" applyFont="1" applyBorder="1" applyAlignment="1" applyProtection="1">
      <alignment vertical="center"/>
    </xf>
    <xf numFmtId="0" fontId="34" fillId="0" borderId="3" xfId="0" applyFont="1" applyBorder="1" applyAlignment="1">
      <alignment vertical="center"/>
    </xf>
    <xf numFmtId="0" fontId="33" fillId="2" borderId="14" xfId="0" applyFont="1" applyFill="1" applyBorder="1" applyAlignment="1" applyProtection="1">
      <alignment horizontal="left" vertical="center"/>
      <protection locked="0"/>
    </xf>
    <xf numFmtId="0" fontId="33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0" fontId="35" fillId="0" borderId="0" xfId="0" applyFont="1" applyAlignment="1" applyProtection="1">
      <alignment horizontal="left" vertical="center"/>
    </xf>
    <xf numFmtId="0" fontId="36" fillId="0" borderId="0" xfId="0" applyFont="1" applyAlignment="1" applyProtection="1">
      <alignment vertical="center" wrapText="1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22" fillId="2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2" fillId="0" borderId="20" xfId="0" applyNumberFormat="1" applyFont="1" applyBorder="1" applyAlignment="1" applyProtection="1">
      <alignment vertical="center"/>
    </xf>
    <xf numFmtId="166" fontId="22" fillId="0" borderId="21" xfId="0" applyNumberFormat="1" applyFont="1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167" fontId="21" fillId="2" borderId="22" xfId="0" applyNumberFormat="1" applyFont="1" applyFill="1" applyBorder="1" applyAlignment="1" applyProtection="1">
      <alignment vertical="center"/>
      <protection locked="0"/>
    </xf>
    <xf numFmtId="0" fontId="26" fillId="0" borderId="0" xfId="0" applyFont="1" applyAlignment="1" applyProtection="1">
      <alignment horizontal="left" vertical="center" wrapText="1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21" fillId="4" borderId="7" xfId="0" applyFont="1" applyFill="1" applyBorder="1" applyAlignment="1" applyProtection="1">
      <alignment horizontal="center" vertical="center"/>
    </xf>
    <xf numFmtId="4" fontId="27" fillId="0" borderId="0" xfId="0" applyNumberFormat="1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1" fillId="0" borderId="0" xfId="0" applyFont="1" applyAlignment="1" applyProtection="1">
      <alignment vertical="center"/>
    </xf>
    <xf numFmtId="0" fontId="21" fillId="4" borderId="7" xfId="0" applyFont="1" applyFill="1" applyBorder="1" applyAlignment="1" applyProtection="1">
      <alignment horizontal="right"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0" xfId="0"/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right"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60"/>
  <sheetViews>
    <sheetView showGridLines="0" tabSelected="1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pans="1:74" s="1" customFormat="1" ht="36.950000000000003" customHeight="1">
      <c r="AR2" s="279"/>
      <c r="AS2" s="279"/>
      <c r="AT2" s="279"/>
      <c r="AU2" s="279"/>
      <c r="AV2" s="279"/>
      <c r="AW2" s="279"/>
      <c r="AX2" s="279"/>
      <c r="AY2" s="279"/>
      <c r="AZ2" s="279"/>
      <c r="BA2" s="279"/>
      <c r="BB2" s="279"/>
      <c r="BC2" s="279"/>
      <c r="BD2" s="279"/>
      <c r="BE2" s="279"/>
      <c r="BS2" s="17" t="s">
        <v>6</v>
      </c>
      <c r="BT2" s="17" t="s">
        <v>7</v>
      </c>
    </row>
    <row r="3" spans="1:74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s="1" customFormat="1" ht="24.95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pans="1:74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80" t="s">
        <v>14</v>
      </c>
      <c r="L5" s="281"/>
      <c r="M5" s="281"/>
      <c r="N5" s="281"/>
      <c r="O5" s="281"/>
      <c r="P5" s="281"/>
      <c r="Q5" s="281"/>
      <c r="R5" s="281"/>
      <c r="S5" s="281"/>
      <c r="T5" s="281"/>
      <c r="U5" s="281"/>
      <c r="V5" s="281"/>
      <c r="W5" s="281"/>
      <c r="X5" s="281"/>
      <c r="Y5" s="281"/>
      <c r="Z5" s="281"/>
      <c r="AA5" s="281"/>
      <c r="AB5" s="281"/>
      <c r="AC5" s="281"/>
      <c r="AD5" s="281"/>
      <c r="AE5" s="281"/>
      <c r="AF5" s="281"/>
      <c r="AG5" s="281"/>
      <c r="AH5" s="281"/>
      <c r="AI5" s="281"/>
      <c r="AJ5" s="281"/>
      <c r="AK5" s="281"/>
      <c r="AL5" s="281"/>
      <c r="AM5" s="281"/>
      <c r="AN5" s="281"/>
      <c r="AO5" s="281"/>
      <c r="AP5" s="22"/>
      <c r="AQ5" s="22"/>
      <c r="AR5" s="20"/>
      <c r="BE5" s="287" t="s">
        <v>15</v>
      </c>
      <c r="BS5" s="17" t="s">
        <v>6</v>
      </c>
    </row>
    <row r="6" spans="1:74" s="1" customFormat="1" ht="36.950000000000003" customHeight="1">
      <c r="B6" s="21"/>
      <c r="C6" s="22"/>
      <c r="D6" s="28" t="s">
        <v>16</v>
      </c>
      <c r="E6" s="22"/>
      <c r="F6" s="22"/>
      <c r="G6" s="22"/>
      <c r="H6" s="22"/>
      <c r="I6" s="22"/>
      <c r="J6" s="22"/>
      <c r="K6" s="282" t="s">
        <v>17</v>
      </c>
      <c r="L6" s="281"/>
      <c r="M6" s="281"/>
      <c r="N6" s="281"/>
      <c r="O6" s="281"/>
      <c r="P6" s="281"/>
      <c r="Q6" s="281"/>
      <c r="R6" s="281"/>
      <c r="S6" s="281"/>
      <c r="T6" s="281"/>
      <c r="U6" s="281"/>
      <c r="V6" s="281"/>
      <c r="W6" s="281"/>
      <c r="X6" s="281"/>
      <c r="Y6" s="281"/>
      <c r="Z6" s="281"/>
      <c r="AA6" s="281"/>
      <c r="AB6" s="281"/>
      <c r="AC6" s="281"/>
      <c r="AD6" s="281"/>
      <c r="AE6" s="281"/>
      <c r="AF6" s="281"/>
      <c r="AG6" s="281"/>
      <c r="AH6" s="281"/>
      <c r="AI6" s="281"/>
      <c r="AJ6" s="281"/>
      <c r="AK6" s="281"/>
      <c r="AL6" s="281"/>
      <c r="AM6" s="281"/>
      <c r="AN6" s="281"/>
      <c r="AO6" s="281"/>
      <c r="AP6" s="22"/>
      <c r="AQ6" s="22"/>
      <c r="AR6" s="20"/>
      <c r="BE6" s="288"/>
      <c r="BS6" s="17" t="s">
        <v>6</v>
      </c>
    </row>
    <row r="7" spans="1:74" s="1" customFormat="1" ht="12" customHeight="1">
      <c r="B7" s="21"/>
      <c r="C7" s="22"/>
      <c r="D7" s="29" t="s">
        <v>18</v>
      </c>
      <c r="E7" s="22"/>
      <c r="F7" s="22"/>
      <c r="G7" s="22"/>
      <c r="H7" s="22"/>
      <c r="I7" s="22"/>
      <c r="J7" s="22"/>
      <c r="K7" s="27" t="s">
        <v>19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9" t="s">
        <v>20</v>
      </c>
      <c r="AL7" s="22"/>
      <c r="AM7" s="22"/>
      <c r="AN7" s="27" t="s">
        <v>19</v>
      </c>
      <c r="AO7" s="22"/>
      <c r="AP7" s="22"/>
      <c r="AQ7" s="22"/>
      <c r="AR7" s="20"/>
      <c r="BE7" s="288"/>
      <c r="BS7" s="17" t="s">
        <v>6</v>
      </c>
    </row>
    <row r="8" spans="1:74" s="1" customFormat="1" ht="12" customHeight="1">
      <c r="B8" s="21"/>
      <c r="C8" s="22"/>
      <c r="D8" s="29" t="s">
        <v>21</v>
      </c>
      <c r="E8" s="22"/>
      <c r="F8" s="22"/>
      <c r="G8" s="22"/>
      <c r="H8" s="22"/>
      <c r="I8" s="22"/>
      <c r="J8" s="22"/>
      <c r="K8" s="27" t="s">
        <v>22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9" t="s">
        <v>23</v>
      </c>
      <c r="AL8" s="22"/>
      <c r="AM8" s="22"/>
      <c r="AN8" s="30" t="s">
        <v>24</v>
      </c>
      <c r="AO8" s="22"/>
      <c r="AP8" s="22"/>
      <c r="AQ8" s="22"/>
      <c r="AR8" s="20"/>
      <c r="BE8" s="288"/>
      <c r="BS8" s="17" t="s">
        <v>6</v>
      </c>
    </row>
    <row r="9" spans="1:74" s="1" customFormat="1" ht="14.45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288"/>
      <c r="BS9" s="17" t="s">
        <v>6</v>
      </c>
    </row>
    <row r="10" spans="1:74" s="1" customFormat="1" ht="12" customHeight="1">
      <c r="B10" s="21"/>
      <c r="C10" s="22"/>
      <c r="D10" s="29" t="s">
        <v>25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9" t="s">
        <v>26</v>
      </c>
      <c r="AL10" s="22"/>
      <c r="AM10" s="22"/>
      <c r="AN10" s="27" t="s">
        <v>19</v>
      </c>
      <c r="AO10" s="22"/>
      <c r="AP10" s="22"/>
      <c r="AQ10" s="22"/>
      <c r="AR10" s="20"/>
      <c r="BE10" s="288"/>
      <c r="BS10" s="17" t="s">
        <v>6</v>
      </c>
    </row>
    <row r="11" spans="1:74" s="1" customFormat="1" ht="18.399999999999999" customHeight="1">
      <c r="B11" s="21"/>
      <c r="C11" s="22"/>
      <c r="D11" s="22"/>
      <c r="E11" s="27" t="s">
        <v>22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29" t="s">
        <v>27</v>
      </c>
      <c r="AL11" s="22"/>
      <c r="AM11" s="22"/>
      <c r="AN11" s="27" t="s">
        <v>19</v>
      </c>
      <c r="AO11" s="22"/>
      <c r="AP11" s="22"/>
      <c r="AQ11" s="22"/>
      <c r="AR11" s="20"/>
      <c r="BE11" s="288"/>
      <c r="BS11" s="17" t="s">
        <v>6</v>
      </c>
    </row>
    <row r="12" spans="1:74" s="1" customFormat="1" ht="6.95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288"/>
      <c r="BS12" s="17" t="s">
        <v>6</v>
      </c>
    </row>
    <row r="13" spans="1:74" s="1" customFormat="1" ht="12" customHeight="1">
      <c r="B13" s="21"/>
      <c r="C13" s="22"/>
      <c r="D13" s="29" t="s">
        <v>28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29" t="s">
        <v>26</v>
      </c>
      <c r="AL13" s="22"/>
      <c r="AM13" s="22"/>
      <c r="AN13" s="31" t="s">
        <v>29</v>
      </c>
      <c r="AO13" s="22"/>
      <c r="AP13" s="22"/>
      <c r="AQ13" s="22"/>
      <c r="AR13" s="20"/>
      <c r="BE13" s="288"/>
      <c r="BS13" s="17" t="s">
        <v>6</v>
      </c>
    </row>
    <row r="14" spans="1:74" ht="12.75">
      <c r="B14" s="21"/>
      <c r="C14" s="22"/>
      <c r="D14" s="22"/>
      <c r="E14" s="283" t="s">
        <v>29</v>
      </c>
      <c r="F14" s="284"/>
      <c r="G14" s="284"/>
      <c r="H14" s="284"/>
      <c r="I14" s="284"/>
      <c r="J14" s="284"/>
      <c r="K14" s="284"/>
      <c r="L14" s="284"/>
      <c r="M14" s="284"/>
      <c r="N14" s="284"/>
      <c r="O14" s="284"/>
      <c r="P14" s="284"/>
      <c r="Q14" s="284"/>
      <c r="R14" s="284"/>
      <c r="S14" s="284"/>
      <c r="T14" s="284"/>
      <c r="U14" s="284"/>
      <c r="V14" s="284"/>
      <c r="W14" s="284"/>
      <c r="X14" s="284"/>
      <c r="Y14" s="284"/>
      <c r="Z14" s="284"/>
      <c r="AA14" s="284"/>
      <c r="AB14" s="284"/>
      <c r="AC14" s="284"/>
      <c r="AD14" s="284"/>
      <c r="AE14" s="284"/>
      <c r="AF14" s="284"/>
      <c r="AG14" s="284"/>
      <c r="AH14" s="284"/>
      <c r="AI14" s="284"/>
      <c r="AJ14" s="284"/>
      <c r="AK14" s="29" t="s">
        <v>27</v>
      </c>
      <c r="AL14" s="22"/>
      <c r="AM14" s="22"/>
      <c r="AN14" s="31" t="s">
        <v>29</v>
      </c>
      <c r="AO14" s="22"/>
      <c r="AP14" s="22"/>
      <c r="AQ14" s="22"/>
      <c r="AR14" s="20"/>
      <c r="BE14" s="288"/>
      <c r="BS14" s="17" t="s">
        <v>6</v>
      </c>
    </row>
    <row r="15" spans="1:74" s="1" customFormat="1" ht="6.95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288"/>
      <c r="BS15" s="17" t="s">
        <v>4</v>
      </c>
    </row>
    <row r="16" spans="1:74" s="1" customFormat="1" ht="12" customHeight="1">
      <c r="B16" s="21"/>
      <c r="C16" s="22"/>
      <c r="D16" s="29" t="s">
        <v>30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29" t="s">
        <v>26</v>
      </c>
      <c r="AL16" s="22"/>
      <c r="AM16" s="22"/>
      <c r="AN16" s="27" t="s">
        <v>19</v>
      </c>
      <c r="AO16" s="22"/>
      <c r="AP16" s="22"/>
      <c r="AQ16" s="22"/>
      <c r="AR16" s="20"/>
      <c r="BE16" s="288"/>
      <c r="BS16" s="17" t="s">
        <v>4</v>
      </c>
    </row>
    <row r="17" spans="1:71" s="1" customFormat="1" ht="18.399999999999999" customHeight="1">
      <c r="B17" s="21"/>
      <c r="C17" s="22"/>
      <c r="D17" s="22"/>
      <c r="E17" s="27" t="s">
        <v>22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29" t="s">
        <v>27</v>
      </c>
      <c r="AL17" s="22"/>
      <c r="AM17" s="22"/>
      <c r="AN17" s="27" t="s">
        <v>19</v>
      </c>
      <c r="AO17" s="22"/>
      <c r="AP17" s="22"/>
      <c r="AQ17" s="22"/>
      <c r="AR17" s="20"/>
      <c r="BE17" s="288"/>
      <c r="BS17" s="17" t="s">
        <v>31</v>
      </c>
    </row>
    <row r="18" spans="1:71" s="1" customFormat="1" ht="6.95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288"/>
      <c r="BS18" s="17" t="s">
        <v>6</v>
      </c>
    </row>
    <row r="19" spans="1:71" s="1" customFormat="1" ht="12" customHeight="1">
      <c r="B19" s="21"/>
      <c r="C19" s="22"/>
      <c r="D19" s="29" t="s">
        <v>32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29" t="s">
        <v>26</v>
      </c>
      <c r="AL19" s="22"/>
      <c r="AM19" s="22"/>
      <c r="AN19" s="27" t="s">
        <v>19</v>
      </c>
      <c r="AO19" s="22"/>
      <c r="AP19" s="22"/>
      <c r="AQ19" s="22"/>
      <c r="AR19" s="20"/>
      <c r="BE19" s="288"/>
      <c r="BS19" s="17" t="s">
        <v>6</v>
      </c>
    </row>
    <row r="20" spans="1:71" s="1" customFormat="1" ht="18.399999999999999" customHeight="1">
      <c r="B20" s="21"/>
      <c r="C20" s="22"/>
      <c r="D20" s="22"/>
      <c r="E20" s="27" t="s">
        <v>22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29" t="s">
        <v>27</v>
      </c>
      <c r="AL20" s="22"/>
      <c r="AM20" s="22"/>
      <c r="AN20" s="27" t="s">
        <v>19</v>
      </c>
      <c r="AO20" s="22"/>
      <c r="AP20" s="22"/>
      <c r="AQ20" s="22"/>
      <c r="AR20" s="20"/>
      <c r="BE20" s="288"/>
      <c r="BS20" s="17" t="s">
        <v>4</v>
      </c>
    </row>
    <row r="21" spans="1:71" s="1" customFormat="1" ht="6.95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288"/>
    </row>
    <row r="22" spans="1:71" s="1" customFormat="1" ht="12" customHeight="1">
      <c r="B22" s="21"/>
      <c r="C22" s="22"/>
      <c r="D22" s="29" t="s">
        <v>33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288"/>
    </row>
    <row r="23" spans="1:71" s="1" customFormat="1" ht="51" customHeight="1">
      <c r="B23" s="21"/>
      <c r="C23" s="22"/>
      <c r="D23" s="22"/>
      <c r="E23" s="285" t="s">
        <v>34</v>
      </c>
      <c r="F23" s="285"/>
      <c r="G23" s="285"/>
      <c r="H23" s="285"/>
      <c r="I23" s="285"/>
      <c r="J23" s="285"/>
      <c r="K23" s="285"/>
      <c r="L23" s="285"/>
      <c r="M23" s="285"/>
      <c r="N23" s="285"/>
      <c r="O23" s="285"/>
      <c r="P23" s="285"/>
      <c r="Q23" s="285"/>
      <c r="R23" s="285"/>
      <c r="S23" s="285"/>
      <c r="T23" s="285"/>
      <c r="U23" s="285"/>
      <c r="V23" s="285"/>
      <c r="W23" s="285"/>
      <c r="X23" s="285"/>
      <c r="Y23" s="285"/>
      <c r="Z23" s="285"/>
      <c r="AA23" s="285"/>
      <c r="AB23" s="285"/>
      <c r="AC23" s="285"/>
      <c r="AD23" s="285"/>
      <c r="AE23" s="285"/>
      <c r="AF23" s="285"/>
      <c r="AG23" s="285"/>
      <c r="AH23" s="285"/>
      <c r="AI23" s="285"/>
      <c r="AJ23" s="285"/>
      <c r="AK23" s="285"/>
      <c r="AL23" s="285"/>
      <c r="AM23" s="285"/>
      <c r="AN23" s="285"/>
      <c r="AO23" s="22"/>
      <c r="AP23" s="22"/>
      <c r="AQ23" s="22"/>
      <c r="AR23" s="20"/>
      <c r="BE23" s="288"/>
    </row>
    <row r="24" spans="1:71" s="1" customFormat="1" ht="6.95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288"/>
    </row>
    <row r="25" spans="1:71" s="1" customFormat="1" ht="6.95" customHeight="1">
      <c r="B25" s="21"/>
      <c r="C25" s="22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22"/>
      <c r="AQ25" s="22"/>
      <c r="AR25" s="20"/>
      <c r="BE25" s="288"/>
    </row>
    <row r="26" spans="1:71" s="2" customFormat="1" ht="25.9" customHeight="1">
      <c r="A26" s="34"/>
      <c r="B26" s="35"/>
      <c r="C26" s="36"/>
      <c r="D26" s="37" t="s">
        <v>35</v>
      </c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290">
        <f>ROUND(AG54,2)</f>
        <v>0</v>
      </c>
      <c r="AL26" s="291"/>
      <c r="AM26" s="291"/>
      <c r="AN26" s="291"/>
      <c r="AO26" s="291"/>
      <c r="AP26" s="36"/>
      <c r="AQ26" s="36"/>
      <c r="AR26" s="39"/>
      <c r="BE26" s="288"/>
    </row>
    <row r="27" spans="1:71" s="2" customFormat="1" ht="6.95" customHeight="1">
      <c r="A27" s="34"/>
      <c r="B27" s="35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39"/>
      <c r="BE27" s="288"/>
    </row>
    <row r="28" spans="1:71" s="2" customFormat="1" ht="12.75">
      <c r="A28" s="34"/>
      <c r="B28" s="35"/>
      <c r="C28" s="36"/>
      <c r="D28" s="36"/>
      <c r="E28" s="36"/>
      <c r="F28" s="36"/>
      <c r="G28" s="36"/>
      <c r="H28" s="36"/>
      <c r="I28" s="36"/>
      <c r="J28" s="36"/>
      <c r="K28" s="36"/>
      <c r="L28" s="286" t="s">
        <v>36</v>
      </c>
      <c r="M28" s="286"/>
      <c r="N28" s="286"/>
      <c r="O28" s="286"/>
      <c r="P28" s="286"/>
      <c r="Q28" s="36"/>
      <c r="R28" s="36"/>
      <c r="S28" s="36"/>
      <c r="T28" s="36"/>
      <c r="U28" s="36"/>
      <c r="V28" s="36"/>
      <c r="W28" s="286" t="s">
        <v>37</v>
      </c>
      <c r="X28" s="286"/>
      <c r="Y28" s="286"/>
      <c r="Z28" s="286"/>
      <c r="AA28" s="286"/>
      <c r="AB28" s="286"/>
      <c r="AC28" s="286"/>
      <c r="AD28" s="286"/>
      <c r="AE28" s="286"/>
      <c r="AF28" s="36"/>
      <c r="AG28" s="36"/>
      <c r="AH28" s="36"/>
      <c r="AI28" s="36"/>
      <c r="AJ28" s="36"/>
      <c r="AK28" s="286" t="s">
        <v>38</v>
      </c>
      <c r="AL28" s="286"/>
      <c r="AM28" s="286"/>
      <c r="AN28" s="286"/>
      <c r="AO28" s="286"/>
      <c r="AP28" s="36"/>
      <c r="AQ28" s="36"/>
      <c r="AR28" s="39"/>
      <c r="BE28" s="288"/>
    </row>
    <row r="29" spans="1:71" s="3" customFormat="1" ht="14.45" customHeight="1">
      <c r="B29" s="40"/>
      <c r="C29" s="41"/>
      <c r="D29" s="29" t="s">
        <v>39</v>
      </c>
      <c r="E29" s="41"/>
      <c r="F29" s="29" t="s">
        <v>40</v>
      </c>
      <c r="G29" s="41"/>
      <c r="H29" s="41"/>
      <c r="I29" s="41"/>
      <c r="J29" s="41"/>
      <c r="K29" s="41"/>
      <c r="L29" s="258">
        <v>0.21</v>
      </c>
      <c r="M29" s="259"/>
      <c r="N29" s="259"/>
      <c r="O29" s="259"/>
      <c r="P29" s="259"/>
      <c r="Q29" s="41"/>
      <c r="R29" s="41"/>
      <c r="S29" s="41"/>
      <c r="T29" s="41"/>
      <c r="U29" s="41"/>
      <c r="V29" s="41"/>
      <c r="W29" s="274">
        <f>ROUND(AZ54, 2)</f>
        <v>0</v>
      </c>
      <c r="X29" s="259"/>
      <c r="Y29" s="259"/>
      <c r="Z29" s="259"/>
      <c r="AA29" s="259"/>
      <c r="AB29" s="259"/>
      <c r="AC29" s="259"/>
      <c r="AD29" s="259"/>
      <c r="AE29" s="259"/>
      <c r="AF29" s="41"/>
      <c r="AG29" s="41"/>
      <c r="AH29" s="41"/>
      <c r="AI29" s="41"/>
      <c r="AJ29" s="41"/>
      <c r="AK29" s="274">
        <f>ROUND(AV54, 2)</f>
        <v>0</v>
      </c>
      <c r="AL29" s="259"/>
      <c r="AM29" s="259"/>
      <c r="AN29" s="259"/>
      <c r="AO29" s="259"/>
      <c r="AP29" s="41"/>
      <c r="AQ29" s="41"/>
      <c r="AR29" s="42"/>
      <c r="BE29" s="289"/>
    </row>
    <row r="30" spans="1:71" s="3" customFormat="1" ht="14.45" customHeight="1">
      <c r="B30" s="40"/>
      <c r="C30" s="41"/>
      <c r="D30" s="41"/>
      <c r="E30" s="41"/>
      <c r="F30" s="29" t="s">
        <v>41</v>
      </c>
      <c r="G30" s="41"/>
      <c r="H30" s="41"/>
      <c r="I30" s="41"/>
      <c r="J30" s="41"/>
      <c r="K30" s="41"/>
      <c r="L30" s="258">
        <v>0.15</v>
      </c>
      <c r="M30" s="259"/>
      <c r="N30" s="259"/>
      <c r="O30" s="259"/>
      <c r="P30" s="259"/>
      <c r="Q30" s="41"/>
      <c r="R30" s="41"/>
      <c r="S30" s="41"/>
      <c r="T30" s="41"/>
      <c r="U30" s="41"/>
      <c r="V30" s="41"/>
      <c r="W30" s="274">
        <f>ROUND(BA54, 2)</f>
        <v>0</v>
      </c>
      <c r="X30" s="259"/>
      <c r="Y30" s="259"/>
      <c r="Z30" s="259"/>
      <c r="AA30" s="259"/>
      <c r="AB30" s="259"/>
      <c r="AC30" s="259"/>
      <c r="AD30" s="259"/>
      <c r="AE30" s="259"/>
      <c r="AF30" s="41"/>
      <c r="AG30" s="41"/>
      <c r="AH30" s="41"/>
      <c r="AI30" s="41"/>
      <c r="AJ30" s="41"/>
      <c r="AK30" s="274">
        <f>ROUND(AW54, 2)</f>
        <v>0</v>
      </c>
      <c r="AL30" s="259"/>
      <c r="AM30" s="259"/>
      <c r="AN30" s="259"/>
      <c r="AO30" s="259"/>
      <c r="AP30" s="41"/>
      <c r="AQ30" s="41"/>
      <c r="AR30" s="42"/>
      <c r="BE30" s="289"/>
    </row>
    <row r="31" spans="1:71" s="3" customFormat="1" ht="14.45" hidden="1" customHeight="1">
      <c r="B31" s="40"/>
      <c r="C31" s="41"/>
      <c r="D31" s="41"/>
      <c r="E31" s="41"/>
      <c r="F31" s="29" t="s">
        <v>42</v>
      </c>
      <c r="G31" s="41"/>
      <c r="H31" s="41"/>
      <c r="I31" s="41"/>
      <c r="J31" s="41"/>
      <c r="K31" s="41"/>
      <c r="L31" s="258">
        <v>0.21</v>
      </c>
      <c r="M31" s="259"/>
      <c r="N31" s="259"/>
      <c r="O31" s="259"/>
      <c r="P31" s="259"/>
      <c r="Q31" s="41"/>
      <c r="R31" s="41"/>
      <c r="S31" s="41"/>
      <c r="T31" s="41"/>
      <c r="U31" s="41"/>
      <c r="V31" s="41"/>
      <c r="W31" s="274">
        <f>ROUND(BB54, 2)</f>
        <v>0</v>
      </c>
      <c r="X31" s="259"/>
      <c r="Y31" s="259"/>
      <c r="Z31" s="259"/>
      <c r="AA31" s="259"/>
      <c r="AB31" s="259"/>
      <c r="AC31" s="259"/>
      <c r="AD31" s="259"/>
      <c r="AE31" s="259"/>
      <c r="AF31" s="41"/>
      <c r="AG31" s="41"/>
      <c r="AH31" s="41"/>
      <c r="AI31" s="41"/>
      <c r="AJ31" s="41"/>
      <c r="AK31" s="274">
        <v>0</v>
      </c>
      <c r="AL31" s="259"/>
      <c r="AM31" s="259"/>
      <c r="AN31" s="259"/>
      <c r="AO31" s="259"/>
      <c r="AP31" s="41"/>
      <c r="AQ31" s="41"/>
      <c r="AR31" s="42"/>
      <c r="BE31" s="289"/>
    </row>
    <row r="32" spans="1:71" s="3" customFormat="1" ht="14.45" hidden="1" customHeight="1">
      <c r="B32" s="40"/>
      <c r="C32" s="41"/>
      <c r="D32" s="41"/>
      <c r="E32" s="41"/>
      <c r="F32" s="29" t="s">
        <v>43</v>
      </c>
      <c r="G32" s="41"/>
      <c r="H32" s="41"/>
      <c r="I32" s="41"/>
      <c r="J32" s="41"/>
      <c r="K32" s="41"/>
      <c r="L32" s="258">
        <v>0.15</v>
      </c>
      <c r="M32" s="259"/>
      <c r="N32" s="259"/>
      <c r="O32" s="259"/>
      <c r="P32" s="259"/>
      <c r="Q32" s="41"/>
      <c r="R32" s="41"/>
      <c r="S32" s="41"/>
      <c r="T32" s="41"/>
      <c r="U32" s="41"/>
      <c r="V32" s="41"/>
      <c r="W32" s="274">
        <f>ROUND(BC54, 2)</f>
        <v>0</v>
      </c>
      <c r="X32" s="259"/>
      <c r="Y32" s="259"/>
      <c r="Z32" s="259"/>
      <c r="AA32" s="259"/>
      <c r="AB32" s="259"/>
      <c r="AC32" s="259"/>
      <c r="AD32" s="259"/>
      <c r="AE32" s="259"/>
      <c r="AF32" s="41"/>
      <c r="AG32" s="41"/>
      <c r="AH32" s="41"/>
      <c r="AI32" s="41"/>
      <c r="AJ32" s="41"/>
      <c r="AK32" s="274">
        <v>0</v>
      </c>
      <c r="AL32" s="259"/>
      <c r="AM32" s="259"/>
      <c r="AN32" s="259"/>
      <c r="AO32" s="259"/>
      <c r="AP32" s="41"/>
      <c r="AQ32" s="41"/>
      <c r="AR32" s="42"/>
      <c r="BE32" s="289"/>
    </row>
    <row r="33" spans="1:57" s="3" customFormat="1" ht="14.45" hidden="1" customHeight="1">
      <c r="B33" s="40"/>
      <c r="C33" s="41"/>
      <c r="D33" s="41"/>
      <c r="E33" s="41"/>
      <c r="F33" s="29" t="s">
        <v>44</v>
      </c>
      <c r="G33" s="41"/>
      <c r="H33" s="41"/>
      <c r="I33" s="41"/>
      <c r="J33" s="41"/>
      <c r="K33" s="41"/>
      <c r="L33" s="258">
        <v>0</v>
      </c>
      <c r="M33" s="259"/>
      <c r="N33" s="259"/>
      <c r="O33" s="259"/>
      <c r="P33" s="259"/>
      <c r="Q33" s="41"/>
      <c r="R33" s="41"/>
      <c r="S33" s="41"/>
      <c r="T33" s="41"/>
      <c r="U33" s="41"/>
      <c r="V33" s="41"/>
      <c r="W33" s="274">
        <f>ROUND(BD54, 2)</f>
        <v>0</v>
      </c>
      <c r="X33" s="259"/>
      <c r="Y33" s="259"/>
      <c r="Z33" s="259"/>
      <c r="AA33" s="259"/>
      <c r="AB33" s="259"/>
      <c r="AC33" s="259"/>
      <c r="AD33" s="259"/>
      <c r="AE33" s="259"/>
      <c r="AF33" s="41"/>
      <c r="AG33" s="41"/>
      <c r="AH33" s="41"/>
      <c r="AI33" s="41"/>
      <c r="AJ33" s="41"/>
      <c r="AK33" s="274">
        <v>0</v>
      </c>
      <c r="AL33" s="259"/>
      <c r="AM33" s="259"/>
      <c r="AN33" s="259"/>
      <c r="AO33" s="259"/>
      <c r="AP33" s="41"/>
      <c r="AQ33" s="41"/>
      <c r="AR33" s="42"/>
    </row>
    <row r="34" spans="1:57" s="2" customFormat="1" ht="6.95" customHeight="1">
      <c r="A34" s="34"/>
      <c r="B34" s="35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39"/>
      <c r="BE34" s="34"/>
    </row>
    <row r="35" spans="1:57" s="2" customFormat="1" ht="25.9" customHeight="1">
      <c r="A35" s="34"/>
      <c r="B35" s="35"/>
      <c r="C35" s="43"/>
      <c r="D35" s="44" t="s">
        <v>45</v>
      </c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45"/>
      <c r="S35" s="45"/>
      <c r="T35" s="46" t="s">
        <v>46</v>
      </c>
      <c r="U35" s="45"/>
      <c r="V35" s="45"/>
      <c r="W35" s="45"/>
      <c r="X35" s="275" t="s">
        <v>47</v>
      </c>
      <c r="Y35" s="276"/>
      <c r="Z35" s="276"/>
      <c r="AA35" s="276"/>
      <c r="AB35" s="276"/>
      <c r="AC35" s="45"/>
      <c r="AD35" s="45"/>
      <c r="AE35" s="45"/>
      <c r="AF35" s="45"/>
      <c r="AG35" s="45"/>
      <c r="AH35" s="45"/>
      <c r="AI35" s="45"/>
      <c r="AJ35" s="45"/>
      <c r="AK35" s="277">
        <f>SUM(AK26:AK33)</f>
        <v>0</v>
      </c>
      <c r="AL35" s="276"/>
      <c r="AM35" s="276"/>
      <c r="AN35" s="276"/>
      <c r="AO35" s="278"/>
      <c r="AP35" s="43"/>
      <c r="AQ35" s="43"/>
      <c r="AR35" s="39"/>
      <c r="BE35" s="34"/>
    </row>
    <row r="36" spans="1:57" s="2" customFormat="1" ht="6.95" customHeight="1">
      <c r="A36" s="34"/>
      <c r="B36" s="35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39"/>
      <c r="BE36" s="34"/>
    </row>
    <row r="37" spans="1:57" s="2" customFormat="1" ht="6.95" customHeight="1">
      <c r="A37" s="34"/>
      <c r="B37" s="47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39"/>
      <c r="BE37" s="34"/>
    </row>
    <row r="41" spans="1:57" s="2" customFormat="1" ht="6.95" customHeight="1">
      <c r="A41" s="34"/>
      <c r="B41" s="49"/>
      <c r="C41" s="50"/>
      <c r="D41" s="50"/>
      <c r="E41" s="50"/>
      <c r="F41" s="50"/>
      <c r="G41" s="50"/>
      <c r="H41" s="50"/>
      <c r="I41" s="50"/>
      <c r="J41" s="50"/>
      <c r="K41" s="50"/>
      <c r="L41" s="50"/>
      <c r="M41" s="50"/>
      <c r="N41" s="50"/>
      <c r="O41" s="50"/>
      <c r="P41" s="50"/>
      <c r="Q41" s="50"/>
      <c r="R41" s="50"/>
      <c r="S41" s="50"/>
      <c r="T41" s="50"/>
      <c r="U41" s="50"/>
      <c r="V41" s="50"/>
      <c r="W41" s="50"/>
      <c r="X41" s="50"/>
      <c r="Y41" s="50"/>
      <c r="Z41" s="50"/>
      <c r="AA41" s="50"/>
      <c r="AB41" s="50"/>
      <c r="AC41" s="50"/>
      <c r="AD41" s="50"/>
      <c r="AE41" s="50"/>
      <c r="AF41" s="50"/>
      <c r="AG41" s="50"/>
      <c r="AH41" s="50"/>
      <c r="AI41" s="50"/>
      <c r="AJ41" s="50"/>
      <c r="AK41" s="50"/>
      <c r="AL41" s="50"/>
      <c r="AM41" s="50"/>
      <c r="AN41" s="50"/>
      <c r="AO41" s="50"/>
      <c r="AP41" s="50"/>
      <c r="AQ41" s="50"/>
      <c r="AR41" s="39"/>
      <c r="BE41" s="34"/>
    </row>
    <row r="42" spans="1:57" s="2" customFormat="1" ht="24.95" customHeight="1">
      <c r="A42" s="34"/>
      <c r="B42" s="35"/>
      <c r="C42" s="23" t="s">
        <v>48</v>
      </c>
      <c r="D42" s="36"/>
      <c r="E42" s="36"/>
      <c r="F42" s="36"/>
      <c r="G42" s="36"/>
      <c r="H42" s="36"/>
      <c r="I42" s="36"/>
      <c r="J42" s="36"/>
      <c r="K42" s="36"/>
      <c r="L42" s="36"/>
      <c r="M42" s="36"/>
      <c r="N42" s="36"/>
      <c r="O42" s="36"/>
      <c r="P42" s="36"/>
      <c r="Q42" s="36"/>
      <c r="R42" s="36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  <c r="AF42" s="36"/>
      <c r="AG42" s="36"/>
      <c r="AH42" s="36"/>
      <c r="AI42" s="36"/>
      <c r="AJ42" s="36"/>
      <c r="AK42" s="36"/>
      <c r="AL42" s="36"/>
      <c r="AM42" s="36"/>
      <c r="AN42" s="36"/>
      <c r="AO42" s="36"/>
      <c r="AP42" s="36"/>
      <c r="AQ42" s="36"/>
      <c r="AR42" s="39"/>
      <c r="BE42" s="34"/>
    </row>
    <row r="43" spans="1:57" s="2" customFormat="1" ht="6.95" customHeight="1">
      <c r="A43" s="34"/>
      <c r="B43" s="35"/>
      <c r="C43" s="36"/>
      <c r="D43" s="36"/>
      <c r="E43" s="36"/>
      <c r="F43" s="36"/>
      <c r="G43" s="36"/>
      <c r="H43" s="36"/>
      <c r="I43" s="36"/>
      <c r="J43" s="36"/>
      <c r="K43" s="36"/>
      <c r="L43" s="36"/>
      <c r="M43" s="36"/>
      <c r="N43" s="36"/>
      <c r="O43" s="36"/>
      <c r="P43" s="36"/>
      <c r="Q43" s="36"/>
      <c r="R43" s="36"/>
      <c r="S43" s="36"/>
      <c r="T43" s="36"/>
      <c r="U43" s="36"/>
      <c r="V43" s="36"/>
      <c r="W43" s="36"/>
      <c r="X43" s="36"/>
      <c r="Y43" s="36"/>
      <c r="Z43" s="36"/>
      <c r="AA43" s="36"/>
      <c r="AB43" s="36"/>
      <c r="AC43" s="36"/>
      <c r="AD43" s="36"/>
      <c r="AE43" s="36"/>
      <c r="AF43" s="36"/>
      <c r="AG43" s="36"/>
      <c r="AH43" s="36"/>
      <c r="AI43" s="36"/>
      <c r="AJ43" s="36"/>
      <c r="AK43" s="36"/>
      <c r="AL43" s="36"/>
      <c r="AM43" s="36"/>
      <c r="AN43" s="36"/>
      <c r="AO43" s="36"/>
      <c r="AP43" s="36"/>
      <c r="AQ43" s="36"/>
      <c r="AR43" s="39"/>
      <c r="BE43" s="34"/>
    </row>
    <row r="44" spans="1:57" s="4" customFormat="1" ht="12" customHeight="1">
      <c r="B44" s="51"/>
      <c r="C44" s="29" t="s">
        <v>13</v>
      </c>
      <c r="D44" s="52"/>
      <c r="E44" s="52"/>
      <c r="F44" s="52"/>
      <c r="G44" s="52"/>
      <c r="H44" s="52"/>
      <c r="I44" s="52"/>
      <c r="J44" s="52"/>
      <c r="K44" s="52"/>
      <c r="L44" s="52" t="str">
        <f>K5</f>
        <v>11</v>
      </c>
      <c r="M44" s="52"/>
      <c r="N44" s="52"/>
      <c r="O44" s="52"/>
      <c r="P44" s="52"/>
      <c r="Q44" s="52"/>
      <c r="R44" s="52"/>
      <c r="S44" s="52"/>
      <c r="T44" s="52"/>
      <c r="U44" s="52"/>
      <c r="V44" s="52"/>
      <c r="W44" s="52"/>
      <c r="X44" s="52"/>
      <c r="Y44" s="52"/>
      <c r="Z44" s="52"/>
      <c r="AA44" s="52"/>
      <c r="AB44" s="52"/>
      <c r="AC44" s="52"/>
      <c r="AD44" s="52"/>
      <c r="AE44" s="52"/>
      <c r="AF44" s="52"/>
      <c r="AG44" s="52"/>
      <c r="AH44" s="52"/>
      <c r="AI44" s="52"/>
      <c r="AJ44" s="52"/>
      <c r="AK44" s="52"/>
      <c r="AL44" s="52"/>
      <c r="AM44" s="52"/>
      <c r="AN44" s="52"/>
      <c r="AO44" s="52"/>
      <c r="AP44" s="52"/>
      <c r="AQ44" s="52"/>
      <c r="AR44" s="53"/>
    </row>
    <row r="45" spans="1:57" s="5" customFormat="1" ht="36.950000000000003" customHeight="1">
      <c r="B45" s="54"/>
      <c r="C45" s="55" t="s">
        <v>16</v>
      </c>
      <c r="D45" s="56"/>
      <c r="E45" s="56"/>
      <c r="F45" s="56"/>
      <c r="G45" s="56"/>
      <c r="H45" s="56"/>
      <c r="I45" s="56"/>
      <c r="J45" s="56"/>
      <c r="K45" s="56"/>
      <c r="L45" s="271" t="str">
        <f>K6</f>
        <v>Kanály pro diagnostiku Trolejbusy</v>
      </c>
      <c r="M45" s="272"/>
      <c r="N45" s="272"/>
      <c r="O45" s="272"/>
      <c r="P45" s="272"/>
      <c r="Q45" s="272"/>
      <c r="R45" s="272"/>
      <c r="S45" s="272"/>
      <c r="T45" s="272"/>
      <c r="U45" s="272"/>
      <c r="V45" s="272"/>
      <c r="W45" s="272"/>
      <c r="X45" s="272"/>
      <c r="Y45" s="272"/>
      <c r="Z45" s="272"/>
      <c r="AA45" s="272"/>
      <c r="AB45" s="272"/>
      <c r="AC45" s="272"/>
      <c r="AD45" s="272"/>
      <c r="AE45" s="272"/>
      <c r="AF45" s="272"/>
      <c r="AG45" s="272"/>
      <c r="AH45" s="272"/>
      <c r="AI45" s="272"/>
      <c r="AJ45" s="272"/>
      <c r="AK45" s="272"/>
      <c r="AL45" s="272"/>
      <c r="AM45" s="272"/>
      <c r="AN45" s="272"/>
      <c r="AO45" s="272"/>
      <c r="AP45" s="56"/>
      <c r="AQ45" s="56"/>
      <c r="AR45" s="57"/>
    </row>
    <row r="46" spans="1:57" s="2" customFormat="1" ht="6.95" customHeight="1">
      <c r="A46" s="34"/>
      <c r="B46" s="35"/>
      <c r="C46" s="36"/>
      <c r="D46" s="36"/>
      <c r="E46" s="36"/>
      <c r="F46" s="36"/>
      <c r="G46" s="36"/>
      <c r="H46" s="36"/>
      <c r="I46" s="36"/>
      <c r="J46" s="36"/>
      <c r="K46" s="36"/>
      <c r="L46" s="36"/>
      <c r="M46" s="36"/>
      <c r="N46" s="36"/>
      <c r="O46" s="36"/>
      <c r="P46" s="36"/>
      <c r="Q46" s="36"/>
      <c r="R46" s="36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  <c r="AF46" s="36"/>
      <c r="AG46" s="36"/>
      <c r="AH46" s="36"/>
      <c r="AI46" s="36"/>
      <c r="AJ46" s="36"/>
      <c r="AK46" s="36"/>
      <c r="AL46" s="36"/>
      <c r="AM46" s="36"/>
      <c r="AN46" s="36"/>
      <c r="AO46" s="36"/>
      <c r="AP46" s="36"/>
      <c r="AQ46" s="36"/>
      <c r="AR46" s="39"/>
      <c r="BE46" s="34"/>
    </row>
    <row r="47" spans="1:57" s="2" customFormat="1" ht="12" customHeight="1">
      <c r="A47" s="34"/>
      <c r="B47" s="35"/>
      <c r="C47" s="29" t="s">
        <v>21</v>
      </c>
      <c r="D47" s="36"/>
      <c r="E47" s="36"/>
      <c r="F47" s="36"/>
      <c r="G47" s="36"/>
      <c r="H47" s="36"/>
      <c r="I47" s="36"/>
      <c r="J47" s="36"/>
      <c r="K47" s="36"/>
      <c r="L47" s="58" t="str">
        <f>IF(K8="","",K8)</f>
        <v xml:space="preserve"> </v>
      </c>
      <c r="M47" s="36"/>
      <c r="N47" s="36"/>
      <c r="O47" s="36"/>
      <c r="P47" s="36"/>
      <c r="Q47" s="36"/>
      <c r="R47" s="36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  <c r="AF47" s="36"/>
      <c r="AG47" s="36"/>
      <c r="AH47" s="36"/>
      <c r="AI47" s="29" t="s">
        <v>23</v>
      </c>
      <c r="AJ47" s="36"/>
      <c r="AK47" s="36"/>
      <c r="AL47" s="36"/>
      <c r="AM47" s="273" t="str">
        <f>IF(AN8= "","",AN8)</f>
        <v>8. 1. 2020</v>
      </c>
      <c r="AN47" s="273"/>
      <c r="AO47" s="36"/>
      <c r="AP47" s="36"/>
      <c r="AQ47" s="36"/>
      <c r="AR47" s="39"/>
      <c r="BE47" s="34"/>
    </row>
    <row r="48" spans="1:57" s="2" customFormat="1" ht="6.95" customHeight="1">
      <c r="A48" s="34"/>
      <c r="B48" s="35"/>
      <c r="C48" s="36"/>
      <c r="D48" s="36"/>
      <c r="E48" s="36"/>
      <c r="F48" s="36"/>
      <c r="G48" s="36"/>
      <c r="H48" s="36"/>
      <c r="I48" s="36"/>
      <c r="J48" s="36"/>
      <c r="K48" s="36"/>
      <c r="L48" s="36"/>
      <c r="M48" s="36"/>
      <c r="N48" s="36"/>
      <c r="O48" s="36"/>
      <c r="P48" s="36"/>
      <c r="Q48" s="36"/>
      <c r="R48" s="36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  <c r="AF48" s="36"/>
      <c r="AG48" s="36"/>
      <c r="AH48" s="36"/>
      <c r="AI48" s="36"/>
      <c r="AJ48" s="36"/>
      <c r="AK48" s="36"/>
      <c r="AL48" s="36"/>
      <c r="AM48" s="36"/>
      <c r="AN48" s="36"/>
      <c r="AO48" s="36"/>
      <c r="AP48" s="36"/>
      <c r="AQ48" s="36"/>
      <c r="AR48" s="39"/>
      <c r="BE48" s="34"/>
    </row>
    <row r="49" spans="1:91" s="2" customFormat="1" ht="15.2" customHeight="1">
      <c r="A49" s="34"/>
      <c r="B49" s="35"/>
      <c r="C49" s="29" t="s">
        <v>25</v>
      </c>
      <c r="D49" s="36"/>
      <c r="E49" s="36"/>
      <c r="F49" s="36"/>
      <c r="G49" s="36"/>
      <c r="H49" s="36"/>
      <c r="I49" s="36"/>
      <c r="J49" s="36"/>
      <c r="K49" s="36"/>
      <c r="L49" s="52" t="str">
        <f>IF(E11= "","",E11)</f>
        <v xml:space="preserve"> </v>
      </c>
      <c r="M49" s="36"/>
      <c r="N49" s="36"/>
      <c r="O49" s="36"/>
      <c r="P49" s="36"/>
      <c r="Q49" s="36"/>
      <c r="R49" s="36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  <c r="AF49" s="36"/>
      <c r="AG49" s="36"/>
      <c r="AH49" s="36"/>
      <c r="AI49" s="29" t="s">
        <v>30</v>
      </c>
      <c r="AJ49" s="36"/>
      <c r="AK49" s="36"/>
      <c r="AL49" s="36"/>
      <c r="AM49" s="269" t="str">
        <f>IF(E17="","",E17)</f>
        <v xml:space="preserve"> </v>
      </c>
      <c r="AN49" s="270"/>
      <c r="AO49" s="270"/>
      <c r="AP49" s="270"/>
      <c r="AQ49" s="36"/>
      <c r="AR49" s="39"/>
      <c r="AS49" s="263" t="s">
        <v>49</v>
      </c>
      <c r="AT49" s="264"/>
      <c r="AU49" s="60"/>
      <c r="AV49" s="60"/>
      <c r="AW49" s="60"/>
      <c r="AX49" s="60"/>
      <c r="AY49" s="60"/>
      <c r="AZ49" s="60"/>
      <c r="BA49" s="60"/>
      <c r="BB49" s="60"/>
      <c r="BC49" s="60"/>
      <c r="BD49" s="61"/>
      <c r="BE49" s="34"/>
    </row>
    <row r="50" spans="1:91" s="2" customFormat="1" ht="15.2" customHeight="1">
      <c r="A50" s="34"/>
      <c r="B50" s="35"/>
      <c r="C50" s="29" t="s">
        <v>28</v>
      </c>
      <c r="D50" s="36"/>
      <c r="E50" s="36"/>
      <c r="F50" s="36"/>
      <c r="G50" s="36"/>
      <c r="H50" s="36"/>
      <c r="I50" s="36"/>
      <c r="J50" s="36"/>
      <c r="K50" s="36"/>
      <c r="L50" s="52" t="str">
        <f>IF(E14= "Vyplň údaj","",E14)</f>
        <v/>
      </c>
      <c r="M50" s="36"/>
      <c r="N50" s="36"/>
      <c r="O50" s="36"/>
      <c r="P50" s="36"/>
      <c r="Q50" s="36"/>
      <c r="R50" s="36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  <c r="AF50" s="36"/>
      <c r="AG50" s="36"/>
      <c r="AH50" s="36"/>
      <c r="AI50" s="29" t="s">
        <v>32</v>
      </c>
      <c r="AJ50" s="36"/>
      <c r="AK50" s="36"/>
      <c r="AL50" s="36"/>
      <c r="AM50" s="269" t="str">
        <f>IF(E20="","",E20)</f>
        <v xml:space="preserve"> </v>
      </c>
      <c r="AN50" s="270"/>
      <c r="AO50" s="270"/>
      <c r="AP50" s="270"/>
      <c r="AQ50" s="36"/>
      <c r="AR50" s="39"/>
      <c r="AS50" s="265"/>
      <c r="AT50" s="266"/>
      <c r="AU50" s="62"/>
      <c r="AV50" s="62"/>
      <c r="AW50" s="62"/>
      <c r="AX50" s="62"/>
      <c r="AY50" s="62"/>
      <c r="AZ50" s="62"/>
      <c r="BA50" s="62"/>
      <c r="BB50" s="62"/>
      <c r="BC50" s="62"/>
      <c r="BD50" s="63"/>
      <c r="BE50" s="34"/>
    </row>
    <row r="51" spans="1:91" s="2" customFormat="1" ht="10.9" customHeight="1">
      <c r="A51" s="34"/>
      <c r="B51" s="35"/>
      <c r="C51" s="36"/>
      <c r="D51" s="36"/>
      <c r="E51" s="36"/>
      <c r="F51" s="36"/>
      <c r="G51" s="36"/>
      <c r="H51" s="36"/>
      <c r="I51" s="36"/>
      <c r="J51" s="36"/>
      <c r="K51" s="36"/>
      <c r="L51" s="36"/>
      <c r="M51" s="36"/>
      <c r="N51" s="36"/>
      <c r="O51" s="36"/>
      <c r="P51" s="36"/>
      <c r="Q51" s="36"/>
      <c r="R51" s="36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  <c r="AF51" s="36"/>
      <c r="AG51" s="36"/>
      <c r="AH51" s="36"/>
      <c r="AI51" s="36"/>
      <c r="AJ51" s="36"/>
      <c r="AK51" s="36"/>
      <c r="AL51" s="36"/>
      <c r="AM51" s="36"/>
      <c r="AN51" s="36"/>
      <c r="AO51" s="36"/>
      <c r="AP51" s="36"/>
      <c r="AQ51" s="36"/>
      <c r="AR51" s="39"/>
      <c r="AS51" s="267"/>
      <c r="AT51" s="268"/>
      <c r="AU51" s="64"/>
      <c r="AV51" s="64"/>
      <c r="AW51" s="64"/>
      <c r="AX51" s="64"/>
      <c r="AY51" s="64"/>
      <c r="AZ51" s="64"/>
      <c r="BA51" s="64"/>
      <c r="BB51" s="64"/>
      <c r="BC51" s="64"/>
      <c r="BD51" s="65"/>
      <c r="BE51" s="34"/>
    </row>
    <row r="52" spans="1:91" s="2" customFormat="1" ht="29.25" customHeight="1">
      <c r="A52" s="34"/>
      <c r="B52" s="35"/>
      <c r="C52" s="253" t="s">
        <v>50</v>
      </c>
      <c r="D52" s="254"/>
      <c r="E52" s="254"/>
      <c r="F52" s="254"/>
      <c r="G52" s="254"/>
      <c r="H52" s="66"/>
      <c r="I52" s="255" t="s">
        <v>51</v>
      </c>
      <c r="J52" s="254"/>
      <c r="K52" s="254"/>
      <c r="L52" s="254"/>
      <c r="M52" s="254"/>
      <c r="N52" s="254"/>
      <c r="O52" s="254"/>
      <c r="P52" s="254"/>
      <c r="Q52" s="254"/>
      <c r="R52" s="254"/>
      <c r="S52" s="254"/>
      <c r="T52" s="254"/>
      <c r="U52" s="254"/>
      <c r="V52" s="254"/>
      <c r="W52" s="254"/>
      <c r="X52" s="254"/>
      <c r="Y52" s="254"/>
      <c r="Z52" s="254"/>
      <c r="AA52" s="254"/>
      <c r="AB52" s="254"/>
      <c r="AC52" s="254"/>
      <c r="AD52" s="254"/>
      <c r="AE52" s="254"/>
      <c r="AF52" s="254"/>
      <c r="AG52" s="260" t="s">
        <v>52</v>
      </c>
      <c r="AH52" s="254"/>
      <c r="AI52" s="254"/>
      <c r="AJ52" s="254"/>
      <c r="AK52" s="254"/>
      <c r="AL52" s="254"/>
      <c r="AM52" s="254"/>
      <c r="AN52" s="255" t="s">
        <v>53</v>
      </c>
      <c r="AO52" s="254"/>
      <c r="AP52" s="254"/>
      <c r="AQ52" s="67" t="s">
        <v>54</v>
      </c>
      <c r="AR52" s="39"/>
      <c r="AS52" s="68" t="s">
        <v>55</v>
      </c>
      <c r="AT52" s="69" t="s">
        <v>56</v>
      </c>
      <c r="AU52" s="69" t="s">
        <v>57</v>
      </c>
      <c r="AV52" s="69" t="s">
        <v>58</v>
      </c>
      <c r="AW52" s="69" t="s">
        <v>59</v>
      </c>
      <c r="AX52" s="69" t="s">
        <v>60</v>
      </c>
      <c r="AY52" s="69" t="s">
        <v>61</v>
      </c>
      <c r="AZ52" s="69" t="s">
        <v>62</v>
      </c>
      <c r="BA52" s="69" t="s">
        <v>63</v>
      </c>
      <c r="BB52" s="69" t="s">
        <v>64</v>
      </c>
      <c r="BC52" s="69" t="s">
        <v>65</v>
      </c>
      <c r="BD52" s="70" t="s">
        <v>66</v>
      </c>
      <c r="BE52" s="34"/>
    </row>
    <row r="53" spans="1:91" s="2" customFormat="1" ht="10.9" customHeight="1">
      <c r="A53" s="34"/>
      <c r="B53" s="35"/>
      <c r="C53" s="36"/>
      <c r="D53" s="36"/>
      <c r="E53" s="36"/>
      <c r="F53" s="36"/>
      <c r="G53" s="36"/>
      <c r="H53" s="36"/>
      <c r="I53" s="36"/>
      <c r="J53" s="36"/>
      <c r="K53" s="36"/>
      <c r="L53" s="36"/>
      <c r="M53" s="36"/>
      <c r="N53" s="36"/>
      <c r="O53" s="36"/>
      <c r="P53" s="36"/>
      <c r="Q53" s="36"/>
      <c r="R53" s="36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  <c r="AF53" s="36"/>
      <c r="AG53" s="36"/>
      <c r="AH53" s="36"/>
      <c r="AI53" s="36"/>
      <c r="AJ53" s="36"/>
      <c r="AK53" s="36"/>
      <c r="AL53" s="36"/>
      <c r="AM53" s="36"/>
      <c r="AN53" s="36"/>
      <c r="AO53" s="36"/>
      <c r="AP53" s="36"/>
      <c r="AQ53" s="36"/>
      <c r="AR53" s="39"/>
      <c r="AS53" s="71"/>
      <c r="AT53" s="72"/>
      <c r="AU53" s="72"/>
      <c r="AV53" s="72"/>
      <c r="AW53" s="72"/>
      <c r="AX53" s="72"/>
      <c r="AY53" s="72"/>
      <c r="AZ53" s="72"/>
      <c r="BA53" s="72"/>
      <c r="BB53" s="72"/>
      <c r="BC53" s="72"/>
      <c r="BD53" s="73"/>
      <c r="BE53" s="34"/>
    </row>
    <row r="54" spans="1:91" s="6" customFormat="1" ht="32.450000000000003" customHeight="1">
      <c r="B54" s="74"/>
      <c r="C54" s="75" t="s">
        <v>67</v>
      </c>
      <c r="D54" s="76"/>
      <c r="E54" s="76"/>
      <c r="F54" s="76"/>
      <c r="G54" s="76"/>
      <c r="H54" s="76"/>
      <c r="I54" s="76"/>
      <c r="J54" s="76"/>
      <c r="K54" s="76"/>
      <c r="L54" s="76"/>
      <c r="M54" s="76"/>
      <c r="N54" s="76"/>
      <c r="O54" s="76"/>
      <c r="P54" s="76"/>
      <c r="Q54" s="76"/>
      <c r="R54" s="76"/>
      <c r="S54" s="76"/>
      <c r="T54" s="76"/>
      <c r="U54" s="76"/>
      <c r="V54" s="76"/>
      <c r="W54" s="76"/>
      <c r="X54" s="76"/>
      <c r="Y54" s="76"/>
      <c r="Z54" s="76"/>
      <c r="AA54" s="76"/>
      <c r="AB54" s="76"/>
      <c r="AC54" s="76"/>
      <c r="AD54" s="76"/>
      <c r="AE54" s="76"/>
      <c r="AF54" s="76"/>
      <c r="AG54" s="261">
        <f>ROUND(SUM(AG55:AG58),2)</f>
        <v>0</v>
      </c>
      <c r="AH54" s="261"/>
      <c r="AI54" s="261"/>
      <c r="AJ54" s="261"/>
      <c r="AK54" s="261"/>
      <c r="AL54" s="261"/>
      <c r="AM54" s="261"/>
      <c r="AN54" s="262">
        <f>SUM(AG54,AT54)</f>
        <v>0</v>
      </c>
      <c r="AO54" s="262"/>
      <c r="AP54" s="262"/>
      <c r="AQ54" s="78" t="s">
        <v>19</v>
      </c>
      <c r="AR54" s="79"/>
      <c r="AS54" s="80">
        <f>ROUND(SUM(AS55:AS58),2)</f>
        <v>0</v>
      </c>
      <c r="AT54" s="81">
        <f>ROUND(SUM(AV54:AW54),2)</f>
        <v>0</v>
      </c>
      <c r="AU54" s="82">
        <f>ROUND(SUM(AU55:AU58),5)</f>
        <v>0</v>
      </c>
      <c r="AV54" s="81">
        <f>ROUND(AZ54*L29,2)</f>
        <v>0</v>
      </c>
      <c r="AW54" s="81">
        <f>ROUND(BA54*L30,2)</f>
        <v>0</v>
      </c>
      <c r="AX54" s="81">
        <f>ROUND(BB54*L29,2)</f>
        <v>0</v>
      </c>
      <c r="AY54" s="81">
        <f>ROUND(BC54*L30,2)</f>
        <v>0</v>
      </c>
      <c r="AZ54" s="81">
        <f>ROUND(SUM(AZ55:AZ58),2)</f>
        <v>0</v>
      </c>
      <c r="BA54" s="81">
        <f>ROUND(SUM(BA55:BA58),2)</f>
        <v>0</v>
      </c>
      <c r="BB54" s="81">
        <f>ROUND(SUM(BB55:BB58),2)</f>
        <v>0</v>
      </c>
      <c r="BC54" s="81">
        <f>ROUND(SUM(BC55:BC58),2)</f>
        <v>0</v>
      </c>
      <c r="BD54" s="83">
        <f>ROUND(SUM(BD55:BD58),2)</f>
        <v>0</v>
      </c>
      <c r="BS54" s="84" t="s">
        <v>68</v>
      </c>
      <c r="BT54" s="84" t="s">
        <v>69</v>
      </c>
      <c r="BU54" s="85" t="s">
        <v>70</v>
      </c>
      <c r="BV54" s="84" t="s">
        <v>71</v>
      </c>
      <c r="BW54" s="84" t="s">
        <v>5</v>
      </c>
      <c r="BX54" s="84" t="s">
        <v>72</v>
      </c>
      <c r="CL54" s="84" t="s">
        <v>19</v>
      </c>
    </row>
    <row r="55" spans="1:91" s="7" customFormat="1" ht="27" customHeight="1">
      <c r="A55" s="86" t="s">
        <v>73</v>
      </c>
      <c r="B55" s="87"/>
      <c r="C55" s="88"/>
      <c r="D55" s="252" t="s">
        <v>74</v>
      </c>
      <c r="E55" s="252"/>
      <c r="F55" s="252"/>
      <c r="G55" s="252"/>
      <c r="H55" s="252"/>
      <c r="I55" s="89"/>
      <c r="J55" s="252" t="s">
        <v>75</v>
      </c>
      <c r="K55" s="252"/>
      <c r="L55" s="252"/>
      <c r="M55" s="252"/>
      <c r="N55" s="252"/>
      <c r="O55" s="252"/>
      <c r="P55" s="252"/>
      <c r="Q55" s="252"/>
      <c r="R55" s="252"/>
      <c r="S55" s="252"/>
      <c r="T55" s="252"/>
      <c r="U55" s="252"/>
      <c r="V55" s="252"/>
      <c r="W55" s="252"/>
      <c r="X55" s="252"/>
      <c r="Y55" s="252"/>
      <c r="Z55" s="252"/>
      <c r="AA55" s="252"/>
      <c r="AB55" s="252"/>
      <c r="AC55" s="252"/>
      <c r="AD55" s="252"/>
      <c r="AE55" s="252"/>
      <c r="AF55" s="252"/>
      <c r="AG55" s="256">
        <f>'02 - PS02 Provozní rozvod...'!J30</f>
        <v>0</v>
      </c>
      <c r="AH55" s="257"/>
      <c r="AI55" s="257"/>
      <c r="AJ55" s="257"/>
      <c r="AK55" s="257"/>
      <c r="AL55" s="257"/>
      <c r="AM55" s="257"/>
      <c r="AN55" s="256">
        <f>SUM(AG55,AT55)</f>
        <v>0</v>
      </c>
      <c r="AO55" s="257"/>
      <c r="AP55" s="257"/>
      <c r="AQ55" s="90" t="s">
        <v>76</v>
      </c>
      <c r="AR55" s="91"/>
      <c r="AS55" s="92">
        <v>0</v>
      </c>
      <c r="AT55" s="93">
        <f>ROUND(SUM(AV55:AW55),2)</f>
        <v>0</v>
      </c>
      <c r="AU55" s="94">
        <f>'02 - PS02 Provozní rozvod...'!P84</f>
        <v>0</v>
      </c>
      <c r="AV55" s="93">
        <f>'02 - PS02 Provozní rozvod...'!J33</f>
        <v>0</v>
      </c>
      <c r="AW55" s="93">
        <f>'02 - PS02 Provozní rozvod...'!J34</f>
        <v>0</v>
      </c>
      <c r="AX55" s="93">
        <f>'02 - PS02 Provozní rozvod...'!J35</f>
        <v>0</v>
      </c>
      <c r="AY55" s="93">
        <f>'02 - PS02 Provozní rozvod...'!J36</f>
        <v>0</v>
      </c>
      <c r="AZ55" s="93">
        <f>'02 - PS02 Provozní rozvod...'!F33</f>
        <v>0</v>
      </c>
      <c r="BA55" s="93">
        <f>'02 - PS02 Provozní rozvod...'!F34</f>
        <v>0</v>
      </c>
      <c r="BB55" s="93">
        <f>'02 - PS02 Provozní rozvod...'!F35</f>
        <v>0</v>
      </c>
      <c r="BC55" s="93">
        <f>'02 - PS02 Provozní rozvod...'!F36</f>
        <v>0</v>
      </c>
      <c r="BD55" s="95">
        <f>'02 - PS02 Provozní rozvod...'!F37</f>
        <v>0</v>
      </c>
      <c r="BT55" s="96" t="s">
        <v>77</v>
      </c>
      <c r="BV55" s="96" t="s">
        <v>71</v>
      </c>
      <c r="BW55" s="96" t="s">
        <v>78</v>
      </c>
      <c r="BX55" s="96" t="s">
        <v>5</v>
      </c>
      <c r="CL55" s="96" t="s">
        <v>19</v>
      </c>
      <c r="CM55" s="96" t="s">
        <v>79</v>
      </c>
    </row>
    <row r="56" spans="1:91" s="7" customFormat="1" ht="16.5" customHeight="1">
      <c r="A56" s="86" t="s">
        <v>73</v>
      </c>
      <c r="B56" s="87"/>
      <c r="C56" s="88"/>
      <c r="D56" s="252" t="s">
        <v>80</v>
      </c>
      <c r="E56" s="252"/>
      <c r="F56" s="252"/>
      <c r="G56" s="252"/>
      <c r="H56" s="252"/>
      <c r="I56" s="89"/>
      <c r="J56" s="252" t="s">
        <v>81</v>
      </c>
      <c r="K56" s="252"/>
      <c r="L56" s="252"/>
      <c r="M56" s="252"/>
      <c r="N56" s="252"/>
      <c r="O56" s="252"/>
      <c r="P56" s="252"/>
      <c r="Q56" s="252"/>
      <c r="R56" s="252"/>
      <c r="S56" s="252"/>
      <c r="T56" s="252"/>
      <c r="U56" s="252"/>
      <c r="V56" s="252"/>
      <c r="W56" s="252"/>
      <c r="X56" s="252"/>
      <c r="Y56" s="252"/>
      <c r="Z56" s="252"/>
      <c r="AA56" s="252"/>
      <c r="AB56" s="252"/>
      <c r="AC56" s="252"/>
      <c r="AD56" s="252"/>
      <c r="AE56" s="252"/>
      <c r="AF56" s="252"/>
      <c r="AG56" s="256">
        <f>'03 - PS03 Demontáže a pře...'!J30</f>
        <v>0</v>
      </c>
      <c r="AH56" s="257"/>
      <c r="AI56" s="257"/>
      <c r="AJ56" s="257"/>
      <c r="AK56" s="257"/>
      <c r="AL56" s="257"/>
      <c r="AM56" s="257"/>
      <c r="AN56" s="256">
        <f>SUM(AG56,AT56)</f>
        <v>0</v>
      </c>
      <c r="AO56" s="257"/>
      <c r="AP56" s="257"/>
      <c r="AQ56" s="90" t="s">
        <v>76</v>
      </c>
      <c r="AR56" s="91"/>
      <c r="AS56" s="92">
        <v>0</v>
      </c>
      <c r="AT56" s="93">
        <f>ROUND(SUM(AV56:AW56),2)</f>
        <v>0</v>
      </c>
      <c r="AU56" s="94">
        <f>'03 - PS03 Demontáže a pře...'!P82</f>
        <v>0</v>
      </c>
      <c r="AV56" s="93">
        <f>'03 - PS03 Demontáže a pře...'!J33</f>
        <v>0</v>
      </c>
      <c r="AW56" s="93">
        <f>'03 - PS03 Demontáže a pře...'!J34</f>
        <v>0</v>
      </c>
      <c r="AX56" s="93">
        <f>'03 - PS03 Demontáže a pře...'!J35</f>
        <v>0</v>
      </c>
      <c r="AY56" s="93">
        <f>'03 - PS03 Demontáže a pře...'!J36</f>
        <v>0</v>
      </c>
      <c r="AZ56" s="93">
        <f>'03 - PS03 Demontáže a pře...'!F33</f>
        <v>0</v>
      </c>
      <c r="BA56" s="93">
        <f>'03 - PS03 Demontáže a pře...'!F34</f>
        <v>0</v>
      </c>
      <c r="BB56" s="93">
        <f>'03 - PS03 Demontáže a pře...'!F35</f>
        <v>0</v>
      </c>
      <c r="BC56" s="93">
        <f>'03 - PS03 Demontáže a pře...'!F36</f>
        <v>0</v>
      </c>
      <c r="BD56" s="95">
        <f>'03 - PS03 Demontáže a pře...'!F37</f>
        <v>0</v>
      </c>
      <c r="BT56" s="96" t="s">
        <v>77</v>
      </c>
      <c r="BV56" s="96" t="s">
        <v>71</v>
      </c>
      <c r="BW56" s="96" t="s">
        <v>82</v>
      </c>
      <c r="BX56" s="96" t="s">
        <v>5</v>
      </c>
      <c r="CL56" s="96" t="s">
        <v>19</v>
      </c>
      <c r="CM56" s="96" t="s">
        <v>79</v>
      </c>
    </row>
    <row r="57" spans="1:91" s="7" customFormat="1" ht="16.5" customHeight="1">
      <c r="A57" s="86" t="s">
        <v>73</v>
      </c>
      <c r="B57" s="87"/>
      <c r="C57" s="88"/>
      <c r="D57" s="252" t="s">
        <v>83</v>
      </c>
      <c r="E57" s="252"/>
      <c r="F57" s="252"/>
      <c r="G57" s="252"/>
      <c r="H57" s="252"/>
      <c r="I57" s="89"/>
      <c r="J57" s="252" t="s">
        <v>84</v>
      </c>
      <c r="K57" s="252"/>
      <c r="L57" s="252"/>
      <c r="M57" s="252"/>
      <c r="N57" s="252"/>
      <c r="O57" s="252"/>
      <c r="P57" s="252"/>
      <c r="Q57" s="252"/>
      <c r="R57" s="252"/>
      <c r="S57" s="252"/>
      <c r="T57" s="252"/>
      <c r="U57" s="252"/>
      <c r="V57" s="252"/>
      <c r="W57" s="252"/>
      <c r="X57" s="252"/>
      <c r="Y57" s="252"/>
      <c r="Z57" s="252"/>
      <c r="AA57" s="252"/>
      <c r="AB57" s="252"/>
      <c r="AC57" s="252"/>
      <c r="AD57" s="252"/>
      <c r="AE57" s="252"/>
      <c r="AF57" s="252"/>
      <c r="AG57" s="256">
        <f>'01 - SO10 Stavebně konstr...'!J30</f>
        <v>0</v>
      </c>
      <c r="AH57" s="257"/>
      <c r="AI57" s="257"/>
      <c r="AJ57" s="257"/>
      <c r="AK57" s="257"/>
      <c r="AL57" s="257"/>
      <c r="AM57" s="257"/>
      <c r="AN57" s="256">
        <f>SUM(AG57,AT57)</f>
        <v>0</v>
      </c>
      <c r="AO57" s="257"/>
      <c r="AP57" s="257"/>
      <c r="AQ57" s="90" t="s">
        <v>85</v>
      </c>
      <c r="AR57" s="91"/>
      <c r="AS57" s="92">
        <v>0</v>
      </c>
      <c r="AT57" s="93">
        <f>ROUND(SUM(AV57:AW57),2)</f>
        <v>0</v>
      </c>
      <c r="AU57" s="94">
        <f>'01 - SO10 Stavebně konstr...'!P94</f>
        <v>0</v>
      </c>
      <c r="AV57" s="93">
        <f>'01 - SO10 Stavebně konstr...'!J33</f>
        <v>0</v>
      </c>
      <c r="AW57" s="93">
        <f>'01 - SO10 Stavebně konstr...'!J34</f>
        <v>0</v>
      </c>
      <c r="AX57" s="93">
        <f>'01 - SO10 Stavebně konstr...'!J35</f>
        <v>0</v>
      </c>
      <c r="AY57" s="93">
        <f>'01 - SO10 Stavebně konstr...'!J36</f>
        <v>0</v>
      </c>
      <c r="AZ57" s="93">
        <f>'01 - SO10 Stavebně konstr...'!F33</f>
        <v>0</v>
      </c>
      <c r="BA57" s="93">
        <f>'01 - SO10 Stavebně konstr...'!F34</f>
        <v>0</v>
      </c>
      <c r="BB57" s="93">
        <f>'01 - SO10 Stavebně konstr...'!F35</f>
        <v>0</v>
      </c>
      <c r="BC57" s="93">
        <f>'01 - SO10 Stavebně konstr...'!F36</f>
        <v>0</v>
      </c>
      <c r="BD57" s="95">
        <f>'01 - SO10 Stavebně konstr...'!F37</f>
        <v>0</v>
      </c>
      <c r="BT57" s="96" t="s">
        <v>77</v>
      </c>
      <c r="BV57" s="96" t="s">
        <v>71</v>
      </c>
      <c r="BW57" s="96" t="s">
        <v>86</v>
      </c>
      <c r="BX57" s="96" t="s">
        <v>5</v>
      </c>
      <c r="CL57" s="96" t="s">
        <v>22</v>
      </c>
      <c r="CM57" s="96" t="s">
        <v>79</v>
      </c>
    </row>
    <row r="58" spans="1:91" s="7" customFormat="1" ht="16.5" customHeight="1">
      <c r="A58" s="86" t="s">
        <v>73</v>
      </c>
      <c r="B58" s="87"/>
      <c r="C58" s="88"/>
      <c r="D58" s="252" t="s">
        <v>87</v>
      </c>
      <c r="E58" s="252"/>
      <c r="F58" s="252"/>
      <c r="G58" s="252"/>
      <c r="H58" s="252"/>
      <c r="I58" s="89"/>
      <c r="J58" s="252" t="s">
        <v>88</v>
      </c>
      <c r="K58" s="252"/>
      <c r="L58" s="252"/>
      <c r="M58" s="252"/>
      <c r="N58" s="252"/>
      <c r="O58" s="252"/>
      <c r="P58" s="252"/>
      <c r="Q58" s="252"/>
      <c r="R58" s="252"/>
      <c r="S58" s="252"/>
      <c r="T58" s="252"/>
      <c r="U58" s="252"/>
      <c r="V58" s="252"/>
      <c r="W58" s="252"/>
      <c r="X58" s="252"/>
      <c r="Y58" s="252"/>
      <c r="Z58" s="252"/>
      <c r="AA58" s="252"/>
      <c r="AB58" s="252"/>
      <c r="AC58" s="252"/>
      <c r="AD58" s="252"/>
      <c r="AE58" s="252"/>
      <c r="AF58" s="252"/>
      <c r="AG58" s="256">
        <f>'04 - PS01 Strojní zařízení'!J30</f>
        <v>0</v>
      </c>
      <c r="AH58" s="257"/>
      <c r="AI58" s="257"/>
      <c r="AJ58" s="257"/>
      <c r="AK58" s="257"/>
      <c r="AL58" s="257"/>
      <c r="AM58" s="257"/>
      <c r="AN58" s="256">
        <f>SUM(AG58,AT58)</f>
        <v>0</v>
      </c>
      <c r="AO58" s="257"/>
      <c r="AP58" s="257"/>
      <c r="AQ58" s="90" t="s">
        <v>76</v>
      </c>
      <c r="AR58" s="91"/>
      <c r="AS58" s="97">
        <v>0</v>
      </c>
      <c r="AT58" s="98">
        <f>ROUND(SUM(AV58:AW58),2)</f>
        <v>0</v>
      </c>
      <c r="AU58" s="99">
        <f>'04 - PS01 Strojní zařízení'!P82</f>
        <v>0</v>
      </c>
      <c r="AV58" s="98">
        <f>'04 - PS01 Strojní zařízení'!J33</f>
        <v>0</v>
      </c>
      <c r="AW58" s="98">
        <f>'04 - PS01 Strojní zařízení'!J34</f>
        <v>0</v>
      </c>
      <c r="AX58" s="98">
        <f>'04 - PS01 Strojní zařízení'!J35</f>
        <v>0</v>
      </c>
      <c r="AY58" s="98">
        <f>'04 - PS01 Strojní zařízení'!J36</f>
        <v>0</v>
      </c>
      <c r="AZ58" s="98">
        <f>'04 - PS01 Strojní zařízení'!F33</f>
        <v>0</v>
      </c>
      <c r="BA58" s="98">
        <f>'04 - PS01 Strojní zařízení'!F34</f>
        <v>0</v>
      </c>
      <c r="BB58" s="98">
        <f>'04 - PS01 Strojní zařízení'!F35</f>
        <v>0</v>
      </c>
      <c r="BC58" s="98">
        <f>'04 - PS01 Strojní zařízení'!F36</f>
        <v>0</v>
      </c>
      <c r="BD58" s="100">
        <f>'04 - PS01 Strojní zařízení'!F37</f>
        <v>0</v>
      </c>
      <c r="BT58" s="96" t="s">
        <v>77</v>
      </c>
      <c r="BV58" s="96" t="s">
        <v>71</v>
      </c>
      <c r="BW58" s="96" t="s">
        <v>89</v>
      </c>
      <c r="BX58" s="96" t="s">
        <v>5</v>
      </c>
      <c r="CL58" s="96" t="s">
        <v>19</v>
      </c>
      <c r="CM58" s="96" t="s">
        <v>79</v>
      </c>
    </row>
    <row r="59" spans="1:91" s="2" customFormat="1" ht="30" customHeight="1">
      <c r="A59" s="34"/>
      <c r="B59" s="35"/>
      <c r="C59" s="36"/>
      <c r="D59" s="36"/>
      <c r="E59" s="36"/>
      <c r="F59" s="36"/>
      <c r="G59" s="36"/>
      <c r="H59" s="36"/>
      <c r="I59" s="36"/>
      <c r="J59" s="36"/>
      <c r="K59" s="36"/>
      <c r="L59" s="36"/>
      <c r="M59" s="36"/>
      <c r="N59" s="36"/>
      <c r="O59" s="36"/>
      <c r="P59" s="36"/>
      <c r="Q59" s="36"/>
      <c r="R59" s="36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F59" s="36"/>
      <c r="AG59" s="36"/>
      <c r="AH59" s="36"/>
      <c r="AI59" s="36"/>
      <c r="AJ59" s="36"/>
      <c r="AK59" s="36"/>
      <c r="AL59" s="36"/>
      <c r="AM59" s="36"/>
      <c r="AN59" s="36"/>
      <c r="AO59" s="36"/>
      <c r="AP59" s="36"/>
      <c r="AQ59" s="36"/>
      <c r="AR59" s="39"/>
      <c r="AS59" s="34"/>
      <c r="AT59" s="34"/>
      <c r="AU59" s="34"/>
      <c r="AV59" s="34"/>
      <c r="AW59" s="34"/>
      <c r="AX59" s="34"/>
      <c r="AY59" s="34"/>
      <c r="AZ59" s="34"/>
      <c r="BA59" s="34"/>
      <c r="BB59" s="34"/>
      <c r="BC59" s="34"/>
      <c r="BD59" s="34"/>
      <c r="BE59" s="34"/>
    </row>
    <row r="60" spans="1:91" s="2" customFormat="1" ht="6.95" customHeight="1">
      <c r="A60" s="34"/>
      <c r="B60" s="47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39"/>
      <c r="AS60" s="34"/>
      <c r="AT60" s="34"/>
      <c r="AU60" s="34"/>
      <c r="AV60" s="34"/>
      <c r="AW60" s="34"/>
      <c r="AX60" s="34"/>
      <c r="AY60" s="34"/>
      <c r="AZ60" s="34"/>
      <c r="BA60" s="34"/>
      <c r="BB60" s="34"/>
      <c r="BC60" s="34"/>
      <c r="BD60" s="34"/>
      <c r="BE60" s="34"/>
    </row>
  </sheetData>
  <sheetProtection algorithmName="SHA-512" hashValue="ptjMWGoQuPoFvVRqTbQFravAaX/L+Z8ij26u0i/DGTbw4v1CmJLidhM0gVaF/Jh3ENj7DRSos/NHChL2FHYJsg==" saltValue="caEqZkzoqr5HJxm4dI2xIkQqb6BtOZY0OjvcWtrnfFXch8+5zov2N1JjYoY9cMXI7aIsTCrBRZvK3G+vZXr73g==" spinCount="100000" sheet="1" objects="1" scenarios="1" formatColumns="0" formatRows="0"/>
  <mergeCells count="54">
    <mergeCell ref="L31:P31"/>
    <mergeCell ref="L32:P32"/>
    <mergeCell ref="W31:AE31"/>
    <mergeCell ref="BE5:BE32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L28:P28"/>
    <mergeCell ref="W28:AE28"/>
    <mergeCell ref="AK28:AO28"/>
    <mergeCell ref="L29:P29"/>
    <mergeCell ref="L30:P30"/>
    <mergeCell ref="AR2:BE2"/>
    <mergeCell ref="K5:AO5"/>
    <mergeCell ref="K6:AO6"/>
    <mergeCell ref="E14:AJ14"/>
    <mergeCell ref="E23:AN23"/>
    <mergeCell ref="AS49:AT51"/>
    <mergeCell ref="AM50:AP50"/>
    <mergeCell ref="L45:AO45"/>
    <mergeCell ref="AM47:AN47"/>
    <mergeCell ref="AM49:AP49"/>
    <mergeCell ref="L33:P33"/>
    <mergeCell ref="AN52:AP52"/>
    <mergeCell ref="AG52:AM52"/>
    <mergeCell ref="AN55:AP55"/>
    <mergeCell ref="AG55:AM55"/>
    <mergeCell ref="AG54:AM54"/>
    <mergeCell ref="AN54:AP54"/>
    <mergeCell ref="W33:AE33"/>
    <mergeCell ref="AK33:AO33"/>
    <mergeCell ref="X35:AB35"/>
    <mergeCell ref="AK35:AO35"/>
    <mergeCell ref="AN56:AP56"/>
    <mergeCell ref="AG56:AM56"/>
    <mergeCell ref="AN57:AP57"/>
    <mergeCell ref="AG57:AM57"/>
    <mergeCell ref="AN58:AP58"/>
    <mergeCell ref="AG58:AM58"/>
    <mergeCell ref="D57:H57"/>
    <mergeCell ref="J57:AF57"/>
    <mergeCell ref="D58:H58"/>
    <mergeCell ref="J58:AF58"/>
    <mergeCell ref="C52:G52"/>
    <mergeCell ref="I52:AF52"/>
    <mergeCell ref="D55:H55"/>
    <mergeCell ref="J55:AF55"/>
    <mergeCell ref="D56:H56"/>
    <mergeCell ref="J56:AF56"/>
  </mergeCells>
  <hyperlinks>
    <hyperlink ref="A55" location="'02 - PS02 Provozní rozvod...'!C2" display="/"/>
    <hyperlink ref="A56" location="'03 - PS03 Demontáže a pře...'!C2" display="/"/>
    <hyperlink ref="A57" location="'01 - SO10 Stavebně konstr...'!C2" display="/"/>
    <hyperlink ref="A58" location="'04 - PS01 Strojní zařízení'!C2" display="/"/>
  </hyperlinks>
  <pageMargins left="0.39374999999999999" right="0.39374999999999999" top="0.39374999999999999" bottom="0.39374999999999999" header="0" footer="0"/>
  <pageSetup paperSize="9" scale="99" fitToHeight="100" orientation="landscape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55"/>
  <sheetViews>
    <sheetView showGridLines="0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9" width="20.1640625" style="101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1"/>
      <c r="L2" s="279"/>
      <c r="M2" s="279"/>
      <c r="N2" s="279"/>
      <c r="O2" s="279"/>
      <c r="P2" s="279"/>
      <c r="Q2" s="279"/>
      <c r="R2" s="279"/>
      <c r="S2" s="279"/>
      <c r="T2" s="279"/>
      <c r="U2" s="279"/>
      <c r="V2" s="279"/>
      <c r="AT2" s="17" t="s">
        <v>78</v>
      </c>
    </row>
    <row r="3" spans="1:46" s="1" customFormat="1" ht="6.95" customHeight="1">
      <c r="B3" s="102"/>
      <c r="C3" s="103"/>
      <c r="D3" s="103"/>
      <c r="E3" s="103"/>
      <c r="F3" s="103"/>
      <c r="G3" s="103"/>
      <c r="H3" s="103"/>
      <c r="I3" s="104"/>
      <c r="J3" s="103"/>
      <c r="K3" s="103"/>
      <c r="L3" s="20"/>
      <c r="AT3" s="17" t="s">
        <v>79</v>
      </c>
    </row>
    <row r="4" spans="1:46" s="1" customFormat="1" ht="24.95" customHeight="1">
      <c r="B4" s="20"/>
      <c r="D4" s="105" t="s">
        <v>90</v>
      </c>
      <c r="I4" s="101"/>
      <c r="L4" s="20"/>
      <c r="M4" s="106" t="s">
        <v>10</v>
      </c>
      <c r="AT4" s="17" t="s">
        <v>4</v>
      </c>
    </row>
    <row r="5" spans="1:46" s="1" customFormat="1" ht="6.95" customHeight="1">
      <c r="B5" s="20"/>
      <c r="I5" s="101"/>
      <c r="L5" s="20"/>
    </row>
    <row r="6" spans="1:46" s="1" customFormat="1" ht="12" customHeight="1">
      <c r="B6" s="20"/>
      <c r="D6" s="107" t="s">
        <v>16</v>
      </c>
      <c r="I6" s="101"/>
      <c r="L6" s="20"/>
    </row>
    <row r="7" spans="1:46" s="1" customFormat="1" ht="16.5" customHeight="1">
      <c r="B7" s="20"/>
      <c r="E7" s="295" t="str">
        <f>'Rekapitulace stavby'!K6</f>
        <v>Kanály pro diagnostiku Trolejbusy</v>
      </c>
      <c r="F7" s="296"/>
      <c r="G7" s="296"/>
      <c r="H7" s="296"/>
      <c r="I7" s="101"/>
      <c r="L7" s="20"/>
    </row>
    <row r="8" spans="1:46" s="2" customFormat="1" ht="12" customHeight="1">
      <c r="A8" s="34"/>
      <c r="B8" s="39"/>
      <c r="C8" s="34"/>
      <c r="D8" s="107" t="s">
        <v>91</v>
      </c>
      <c r="E8" s="34"/>
      <c r="F8" s="34"/>
      <c r="G8" s="34"/>
      <c r="H8" s="34"/>
      <c r="I8" s="108"/>
      <c r="J8" s="34"/>
      <c r="K8" s="34"/>
      <c r="L8" s="109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297" t="s">
        <v>92</v>
      </c>
      <c r="F9" s="298"/>
      <c r="G9" s="298"/>
      <c r="H9" s="298"/>
      <c r="I9" s="108"/>
      <c r="J9" s="34"/>
      <c r="K9" s="34"/>
      <c r="L9" s="109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>
      <c r="A10" s="34"/>
      <c r="B10" s="39"/>
      <c r="C10" s="34"/>
      <c r="D10" s="34"/>
      <c r="E10" s="34"/>
      <c r="F10" s="34"/>
      <c r="G10" s="34"/>
      <c r="H10" s="34"/>
      <c r="I10" s="108"/>
      <c r="J10" s="34"/>
      <c r="K10" s="34"/>
      <c r="L10" s="109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07" t="s">
        <v>18</v>
      </c>
      <c r="E11" s="34"/>
      <c r="F11" s="110" t="s">
        <v>19</v>
      </c>
      <c r="G11" s="34"/>
      <c r="H11" s="34"/>
      <c r="I11" s="111" t="s">
        <v>20</v>
      </c>
      <c r="J11" s="110" t="s">
        <v>19</v>
      </c>
      <c r="K11" s="34"/>
      <c r="L11" s="109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07" t="s">
        <v>21</v>
      </c>
      <c r="E12" s="34"/>
      <c r="F12" s="110" t="s">
        <v>22</v>
      </c>
      <c r="G12" s="34"/>
      <c r="H12" s="34"/>
      <c r="I12" s="111" t="s">
        <v>23</v>
      </c>
      <c r="J12" s="112" t="str">
        <f>'Rekapitulace stavby'!AN8</f>
        <v>8. 1. 2020</v>
      </c>
      <c r="K12" s="34"/>
      <c r="L12" s="109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108"/>
      <c r="J13" s="34"/>
      <c r="K13" s="34"/>
      <c r="L13" s="109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07" t="s">
        <v>25</v>
      </c>
      <c r="E14" s="34"/>
      <c r="F14" s="34"/>
      <c r="G14" s="34"/>
      <c r="H14" s="34"/>
      <c r="I14" s="111" t="s">
        <v>26</v>
      </c>
      <c r="J14" s="110" t="str">
        <f>IF('Rekapitulace stavby'!AN10="","",'Rekapitulace stavby'!AN10)</f>
        <v/>
      </c>
      <c r="K14" s="34"/>
      <c r="L14" s="109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10" t="str">
        <f>IF('Rekapitulace stavby'!E11="","",'Rekapitulace stavby'!E11)</f>
        <v xml:space="preserve"> </v>
      </c>
      <c r="F15" s="34"/>
      <c r="G15" s="34"/>
      <c r="H15" s="34"/>
      <c r="I15" s="111" t="s">
        <v>27</v>
      </c>
      <c r="J15" s="110" t="str">
        <f>IF('Rekapitulace stavby'!AN11="","",'Rekapitulace stavby'!AN11)</f>
        <v/>
      </c>
      <c r="K15" s="34"/>
      <c r="L15" s="109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108"/>
      <c r="J16" s="34"/>
      <c r="K16" s="34"/>
      <c r="L16" s="109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07" t="s">
        <v>28</v>
      </c>
      <c r="E17" s="34"/>
      <c r="F17" s="34"/>
      <c r="G17" s="34"/>
      <c r="H17" s="34"/>
      <c r="I17" s="111" t="s">
        <v>26</v>
      </c>
      <c r="J17" s="30" t="str">
        <f>'Rekapitulace stavby'!AN13</f>
        <v>Vyplň údaj</v>
      </c>
      <c r="K17" s="34"/>
      <c r="L17" s="109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299" t="str">
        <f>'Rekapitulace stavby'!E14</f>
        <v>Vyplň údaj</v>
      </c>
      <c r="F18" s="300"/>
      <c r="G18" s="300"/>
      <c r="H18" s="300"/>
      <c r="I18" s="111" t="s">
        <v>27</v>
      </c>
      <c r="J18" s="30" t="str">
        <f>'Rekapitulace stavby'!AN14</f>
        <v>Vyplň údaj</v>
      </c>
      <c r="K18" s="34"/>
      <c r="L18" s="109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108"/>
      <c r="J19" s="34"/>
      <c r="K19" s="34"/>
      <c r="L19" s="109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07" t="s">
        <v>30</v>
      </c>
      <c r="E20" s="34"/>
      <c r="F20" s="34"/>
      <c r="G20" s="34"/>
      <c r="H20" s="34"/>
      <c r="I20" s="111" t="s">
        <v>26</v>
      </c>
      <c r="J20" s="110" t="str">
        <f>IF('Rekapitulace stavby'!AN16="","",'Rekapitulace stavby'!AN16)</f>
        <v/>
      </c>
      <c r="K20" s="34"/>
      <c r="L20" s="109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10" t="str">
        <f>IF('Rekapitulace stavby'!E17="","",'Rekapitulace stavby'!E17)</f>
        <v xml:space="preserve"> </v>
      </c>
      <c r="F21" s="34"/>
      <c r="G21" s="34"/>
      <c r="H21" s="34"/>
      <c r="I21" s="111" t="s">
        <v>27</v>
      </c>
      <c r="J21" s="110" t="str">
        <f>IF('Rekapitulace stavby'!AN17="","",'Rekapitulace stavby'!AN17)</f>
        <v/>
      </c>
      <c r="K21" s="34"/>
      <c r="L21" s="109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108"/>
      <c r="J22" s="34"/>
      <c r="K22" s="34"/>
      <c r="L22" s="109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07" t="s">
        <v>32</v>
      </c>
      <c r="E23" s="34"/>
      <c r="F23" s="34"/>
      <c r="G23" s="34"/>
      <c r="H23" s="34"/>
      <c r="I23" s="111" t="s">
        <v>26</v>
      </c>
      <c r="J23" s="110" t="str">
        <f>IF('Rekapitulace stavby'!AN19="","",'Rekapitulace stavby'!AN19)</f>
        <v/>
      </c>
      <c r="K23" s="34"/>
      <c r="L23" s="109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10" t="str">
        <f>IF('Rekapitulace stavby'!E20="","",'Rekapitulace stavby'!E20)</f>
        <v xml:space="preserve"> </v>
      </c>
      <c r="F24" s="34"/>
      <c r="G24" s="34"/>
      <c r="H24" s="34"/>
      <c r="I24" s="111" t="s">
        <v>27</v>
      </c>
      <c r="J24" s="110" t="str">
        <f>IF('Rekapitulace stavby'!AN20="","",'Rekapitulace stavby'!AN20)</f>
        <v/>
      </c>
      <c r="K24" s="34"/>
      <c r="L24" s="109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108"/>
      <c r="J25" s="34"/>
      <c r="K25" s="34"/>
      <c r="L25" s="109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07" t="s">
        <v>33</v>
      </c>
      <c r="E26" s="34"/>
      <c r="F26" s="34"/>
      <c r="G26" s="34"/>
      <c r="H26" s="34"/>
      <c r="I26" s="108"/>
      <c r="J26" s="34"/>
      <c r="K26" s="34"/>
      <c r="L26" s="109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13"/>
      <c r="B27" s="114"/>
      <c r="C27" s="113"/>
      <c r="D27" s="113"/>
      <c r="E27" s="301" t="s">
        <v>19</v>
      </c>
      <c r="F27" s="301"/>
      <c r="G27" s="301"/>
      <c r="H27" s="301"/>
      <c r="I27" s="115"/>
      <c r="J27" s="113"/>
      <c r="K27" s="113"/>
      <c r="L27" s="116"/>
      <c r="S27" s="113"/>
      <c r="T27" s="113"/>
      <c r="U27" s="113"/>
      <c r="V27" s="113"/>
      <c r="W27" s="113"/>
      <c r="X27" s="113"/>
      <c r="Y27" s="113"/>
      <c r="Z27" s="113"/>
      <c r="AA27" s="113"/>
      <c r="AB27" s="113"/>
      <c r="AC27" s="113"/>
      <c r="AD27" s="113"/>
      <c r="AE27" s="113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108"/>
      <c r="J28" s="34"/>
      <c r="K28" s="34"/>
      <c r="L28" s="109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17"/>
      <c r="E29" s="117"/>
      <c r="F29" s="117"/>
      <c r="G29" s="117"/>
      <c r="H29" s="117"/>
      <c r="I29" s="118"/>
      <c r="J29" s="117"/>
      <c r="K29" s="117"/>
      <c r="L29" s="109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19" t="s">
        <v>35</v>
      </c>
      <c r="E30" s="34"/>
      <c r="F30" s="34"/>
      <c r="G30" s="34"/>
      <c r="H30" s="34"/>
      <c r="I30" s="108"/>
      <c r="J30" s="120">
        <f>ROUND(J84, 2)</f>
        <v>0</v>
      </c>
      <c r="K30" s="34"/>
      <c r="L30" s="109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17"/>
      <c r="E31" s="117"/>
      <c r="F31" s="117"/>
      <c r="G31" s="117"/>
      <c r="H31" s="117"/>
      <c r="I31" s="118"/>
      <c r="J31" s="117"/>
      <c r="K31" s="117"/>
      <c r="L31" s="109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21" t="s">
        <v>37</v>
      </c>
      <c r="G32" s="34"/>
      <c r="H32" s="34"/>
      <c r="I32" s="122" t="s">
        <v>36</v>
      </c>
      <c r="J32" s="121" t="s">
        <v>38</v>
      </c>
      <c r="K32" s="34"/>
      <c r="L32" s="109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23" t="s">
        <v>39</v>
      </c>
      <c r="E33" s="107" t="s">
        <v>40</v>
      </c>
      <c r="F33" s="124">
        <f>ROUND((SUM(BE84:BE154)),  2)</f>
        <v>0</v>
      </c>
      <c r="G33" s="34"/>
      <c r="H33" s="34"/>
      <c r="I33" s="125">
        <v>0.21</v>
      </c>
      <c r="J33" s="124">
        <f>ROUND(((SUM(BE84:BE154))*I33),  2)</f>
        <v>0</v>
      </c>
      <c r="K33" s="34"/>
      <c r="L33" s="109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07" t="s">
        <v>41</v>
      </c>
      <c r="F34" s="124">
        <f>ROUND((SUM(BF84:BF154)),  2)</f>
        <v>0</v>
      </c>
      <c r="G34" s="34"/>
      <c r="H34" s="34"/>
      <c r="I34" s="125">
        <v>0.15</v>
      </c>
      <c r="J34" s="124">
        <f>ROUND(((SUM(BF84:BF154))*I34),  2)</f>
        <v>0</v>
      </c>
      <c r="K34" s="34"/>
      <c r="L34" s="109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07" t="s">
        <v>42</v>
      </c>
      <c r="F35" s="124">
        <f>ROUND((SUM(BG84:BG154)),  2)</f>
        <v>0</v>
      </c>
      <c r="G35" s="34"/>
      <c r="H35" s="34"/>
      <c r="I35" s="125">
        <v>0.21</v>
      </c>
      <c r="J35" s="124">
        <f>0</f>
        <v>0</v>
      </c>
      <c r="K35" s="34"/>
      <c r="L35" s="109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07" t="s">
        <v>43</v>
      </c>
      <c r="F36" s="124">
        <f>ROUND((SUM(BH84:BH154)),  2)</f>
        <v>0</v>
      </c>
      <c r="G36" s="34"/>
      <c r="H36" s="34"/>
      <c r="I36" s="125">
        <v>0.15</v>
      </c>
      <c r="J36" s="124">
        <f>0</f>
        <v>0</v>
      </c>
      <c r="K36" s="34"/>
      <c r="L36" s="109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07" t="s">
        <v>44</v>
      </c>
      <c r="F37" s="124">
        <f>ROUND((SUM(BI84:BI154)),  2)</f>
        <v>0</v>
      </c>
      <c r="G37" s="34"/>
      <c r="H37" s="34"/>
      <c r="I37" s="125">
        <v>0</v>
      </c>
      <c r="J37" s="124">
        <f>0</f>
        <v>0</v>
      </c>
      <c r="K37" s="34"/>
      <c r="L37" s="109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108"/>
      <c r="J38" s="34"/>
      <c r="K38" s="34"/>
      <c r="L38" s="109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26"/>
      <c r="D39" s="127" t="s">
        <v>45</v>
      </c>
      <c r="E39" s="128"/>
      <c r="F39" s="128"/>
      <c r="G39" s="129" t="s">
        <v>46</v>
      </c>
      <c r="H39" s="130" t="s">
        <v>47</v>
      </c>
      <c r="I39" s="131"/>
      <c r="J39" s="132">
        <f>SUM(J30:J37)</f>
        <v>0</v>
      </c>
      <c r="K39" s="133"/>
      <c r="L39" s="109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134"/>
      <c r="C40" s="135"/>
      <c r="D40" s="135"/>
      <c r="E40" s="135"/>
      <c r="F40" s="135"/>
      <c r="G40" s="135"/>
      <c r="H40" s="135"/>
      <c r="I40" s="136"/>
      <c r="J40" s="135"/>
      <c r="K40" s="135"/>
      <c r="L40" s="109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4" spans="1:31" s="2" customFormat="1" ht="6.95" customHeight="1">
      <c r="A44" s="34"/>
      <c r="B44" s="137"/>
      <c r="C44" s="138"/>
      <c r="D44" s="138"/>
      <c r="E44" s="138"/>
      <c r="F44" s="138"/>
      <c r="G44" s="138"/>
      <c r="H44" s="138"/>
      <c r="I44" s="139"/>
      <c r="J44" s="138"/>
      <c r="K44" s="138"/>
      <c r="L44" s="109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pans="1:31" s="2" customFormat="1" ht="24.95" customHeight="1">
      <c r="A45" s="34"/>
      <c r="B45" s="35"/>
      <c r="C45" s="23" t="s">
        <v>93</v>
      </c>
      <c r="D45" s="36"/>
      <c r="E45" s="36"/>
      <c r="F45" s="36"/>
      <c r="G45" s="36"/>
      <c r="H45" s="36"/>
      <c r="I45" s="108"/>
      <c r="J45" s="36"/>
      <c r="K45" s="36"/>
      <c r="L45" s="109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</row>
    <row r="46" spans="1:31" s="2" customFormat="1" ht="6.95" customHeight="1">
      <c r="A46" s="34"/>
      <c r="B46" s="35"/>
      <c r="C46" s="36"/>
      <c r="D46" s="36"/>
      <c r="E46" s="36"/>
      <c r="F46" s="36"/>
      <c r="G46" s="36"/>
      <c r="H46" s="36"/>
      <c r="I46" s="108"/>
      <c r="J46" s="36"/>
      <c r="K46" s="36"/>
      <c r="L46" s="109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pans="1:31" s="2" customFormat="1" ht="12" customHeight="1">
      <c r="A47" s="34"/>
      <c r="B47" s="35"/>
      <c r="C47" s="29" t="s">
        <v>16</v>
      </c>
      <c r="D47" s="36"/>
      <c r="E47" s="36"/>
      <c r="F47" s="36"/>
      <c r="G47" s="36"/>
      <c r="H47" s="36"/>
      <c r="I47" s="108"/>
      <c r="J47" s="36"/>
      <c r="K47" s="36"/>
      <c r="L47" s="109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pans="1:31" s="2" customFormat="1" ht="16.5" customHeight="1">
      <c r="A48" s="34"/>
      <c r="B48" s="35"/>
      <c r="C48" s="36"/>
      <c r="D48" s="36"/>
      <c r="E48" s="293" t="str">
        <f>E7</f>
        <v>Kanály pro diagnostiku Trolejbusy</v>
      </c>
      <c r="F48" s="294"/>
      <c r="G48" s="294"/>
      <c r="H48" s="294"/>
      <c r="I48" s="108"/>
      <c r="J48" s="36"/>
      <c r="K48" s="36"/>
      <c r="L48" s="109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pans="1:47" s="2" customFormat="1" ht="12" customHeight="1">
      <c r="A49" s="34"/>
      <c r="B49" s="35"/>
      <c r="C49" s="29" t="s">
        <v>91</v>
      </c>
      <c r="D49" s="36"/>
      <c r="E49" s="36"/>
      <c r="F49" s="36"/>
      <c r="G49" s="36"/>
      <c r="H49" s="36"/>
      <c r="I49" s="108"/>
      <c r="J49" s="36"/>
      <c r="K49" s="36"/>
      <c r="L49" s="109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pans="1:47" s="2" customFormat="1" ht="16.5" customHeight="1">
      <c r="A50" s="34"/>
      <c r="B50" s="35"/>
      <c r="C50" s="36"/>
      <c r="D50" s="36"/>
      <c r="E50" s="271" t="str">
        <f>E9</f>
        <v>02 - PS02 Provozní rozvody silnoproudu, elektroinstalace</v>
      </c>
      <c r="F50" s="292"/>
      <c r="G50" s="292"/>
      <c r="H50" s="292"/>
      <c r="I50" s="108"/>
      <c r="J50" s="36"/>
      <c r="K50" s="36"/>
      <c r="L50" s="109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pans="1:47" s="2" customFormat="1" ht="6.95" customHeight="1">
      <c r="A51" s="34"/>
      <c r="B51" s="35"/>
      <c r="C51" s="36"/>
      <c r="D51" s="36"/>
      <c r="E51" s="36"/>
      <c r="F51" s="36"/>
      <c r="G51" s="36"/>
      <c r="H51" s="36"/>
      <c r="I51" s="108"/>
      <c r="J51" s="36"/>
      <c r="K51" s="36"/>
      <c r="L51" s="109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</row>
    <row r="52" spans="1:47" s="2" customFormat="1" ht="12" customHeight="1">
      <c r="A52" s="34"/>
      <c r="B52" s="35"/>
      <c r="C52" s="29" t="s">
        <v>21</v>
      </c>
      <c r="D52" s="36"/>
      <c r="E52" s="36"/>
      <c r="F52" s="27" t="str">
        <f>F12</f>
        <v xml:space="preserve"> </v>
      </c>
      <c r="G52" s="36"/>
      <c r="H52" s="36"/>
      <c r="I52" s="111" t="s">
        <v>23</v>
      </c>
      <c r="J52" s="59" t="str">
        <f>IF(J12="","",J12)</f>
        <v>8. 1. 2020</v>
      </c>
      <c r="K52" s="36"/>
      <c r="L52" s="109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pans="1:47" s="2" customFormat="1" ht="6.95" customHeight="1">
      <c r="A53" s="34"/>
      <c r="B53" s="35"/>
      <c r="C53" s="36"/>
      <c r="D53" s="36"/>
      <c r="E53" s="36"/>
      <c r="F53" s="36"/>
      <c r="G53" s="36"/>
      <c r="H53" s="36"/>
      <c r="I53" s="108"/>
      <c r="J53" s="36"/>
      <c r="K53" s="36"/>
      <c r="L53" s="109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pans="1:47" s="2" customFormat="1" ht="15.2" customHeight="1">
      <c r="A54" s="34"/>
      <c r="B54" s="35"/>
      <c r="C54" s="29" t="s">
        <v>25</v>
      </c>
      <c r="D54" s="36"/>
      <c r="E54" s="36"/>
      <c r="F54" s="27" t="str">
        <f>E15</f>
        <v xml:space="preserve"> </v>
      </c>
      <c r="G54" s="36"/>
      <c r="H54" s="36"/>
      <c r="I54" s="111" t="s">
        <v>30</v>
      </c>
      <c r="J54" s="32" t="str">
        <f>E21</f>
        <v xml:space="preserve"> </v>
      </c>
      <c r="K54" s="36"/>
      <c r="L54" s="109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pans="1:47" s="2" customFormat="1" ht="15.2" customHeight="1">
      <c r="A55" s="34"/>
      <c r="B55" s="35"/>
      <c r="C55" s="29" t="s">
        <v>28</v>
      </c>
      <c r="D55" s="36"/>
      <c r="E55" s="36"/>
      <c r="F55" s="27" t="str">
        <f>IF(E18="","",E18)</f>
        <v>Vyplň údaj</v>
      </c>
      <c r="G55" s="36"/>
      <c r="H55" s="36"/>
      <c r="I55" s="111" t="s">
        <v>32</v>
      </c>
      <c r="J55" s="32" t="str">
        <f>E24</f>
        <v xml:space="preserve"> </v>
      </c>
      <c r="K55" s="36"/>
      <c r="L55" s="109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pans="1:47" s="2" customFormat="1" ht="10.35" customHeight="1">
      <c r="A56" s="34"/>
      <c r="B56" s="35"/>
      <c r="C56" s="36"/>
      <c r="D56" s="36"/>
      <c r="E56" s="36"/>
      <c r="F56" s="36"/>
      <c r="G56" s="36"/>
      <c r="H56" s="36"/>
      <c r="I56" s="108"/>
      <c r="J56" s="36"/>
      <c r="K56" s="36"/>
      <c r="L56" s="109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pans="1:47" s="2" customFormat="1" ht="29.25" customHeight="1">
      <c r="A57" s="34"/>
      <c r="B57" s="35"/>
      <c r="C57" s="140" t="s">
        <v>94</v>
      </c>
      <c r="D57" s="141"/>
      <c r="E57" s="141"/>
      <c r="F57" s="141"/>
      <c r="G57" s="141"/>
      <c r="H57" s="141"/>
      <c r="I57" s="142"/>
      <c r="J57" s="143" t="s">
        <v>95</v>
      </c>
      <c r="K57" s="141"/>
      <c r="L57" s="109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pans="1:47" s="2" customFormat="1" ht="10.35" customHeight="1">
      <c r="A58" s="34"/>
      <c r="B58" s="35"/>
      <c r="C58" s="36"/>
      <c r="D58" s="36"/>
      <c r="E58" s="36"/>
      <c r="F58" s="36"/>
      <c r="G58" s="36"/>
      <c r="H58" s="36"/>
      <c r="I58" s="108"/>
      <c r="J58" s="36"/>
      <c r="K58" s="36"/>
      <c r="L58" s="109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pans="1:47" s="2" customFormat="1" ht="22.9" customHeight="1">
      <c r="A59" s="34"/>
      <c r="B59" s="35"/>
      <c r="C59" s="144" t="s">
        <v>67</v>
      </c>
      <c r="D59" s="36"/>
      <c r="E59" s="36"/>
      <c r="F59" s="36"/>
      <c r="G59" s="36"/>
      <c r="H59" s="36"/>
      <c r="I59" s="108"/>
      <c r="J59" s="77">
        <f>J84</f>
        <v>0</v>
      </c>
      <c r="K59" s="36"/>
      <c r="L59" s="109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U59" s="17" t="s">
        <v>96</v>
      </c>
    </row>
    <row r="60" spans="1:47" s="9" customFormat="1" ht="24.95" customHeight="1">
      <c r="B60" s="145"/>
      <c r="C60" s="146"/>
      <c r="D60" s="147" t="s">
        <v>97</v>
      </c>
      <c r="E60" s="148"/>
      <c r="F60" s="148"/>
      <c r="G60" s="148"/>
      <c r="H60" s="148"/>
      <c r="I60" s="149"/>
      <c r="J60" s="150">
        <f>J85</f>
        <v>0</v>
      </c>
      <c r="K60" s="146"/>
      <c r="L60" s="151"/>
    </row>
    <row r="61" spans="1:47" s="10" customFormat="1" ht="19.899999999999999" customHeight="1">
      <c r="B61" s="152"/>
      <c r="C61" s="153"/>
      <c r="D61" s="154" t="s">
        <v>98</v>
      </c>
      <c r="E61" s="155"/>
      <c r="F61" s="155"/>
      <c r="G61" s="155"/>
      <c r="H61" s="155"/>
      <c r="I61" s="156"/>
      <c r="J61" s="157">
        <f>J86</f>
        <v>0</v>
      </c>
      <c r="K61" s="153"/>
      <c r="L61" s="158"/>
    </row>
    <row r="62" spans="1:47" s="9" customFormat="1" ht="24.95" customHeight="1">
      <c r="B62" s="145"/>
      <c r="C62" s="146"/>
      <c r="D62" s="147" t="s">
        <v>99</v>
      </c>
      <c r="E62" s="148"/>
      <c r="F62" s="148"/>
      <c r="G62" s="148"/>
      <c r="H62" s="148"/>
      <c r="I62" s="149"/>
      <c r="J62" s="150">
        <f>J113</f>
        <v>0</v>
      </c>
      <c r="K62" s="146"/>
      <c r="L62" s="151"/>
    </row>
    <row r="63" spans="1:47" s="10" customFormat="1" ht="19.899999999999999" customHeight="1">
      <c r="B63" s="152"/>
      <c r="C63" s="153"/>
      <c r="D63" s="154" t="s">
        <v>100</v>
      </c>
      <c r="E63" s="155"/>
      <c r="F63" s="155"/>
      <c r="G63" s="155"/>
      <c r="H63" s="155"/>
      <c r="I63" s="156"/>
      <c r="J63" s="157">
        <f>J114</f>
        <v>0</v>
      </c>
      <c r="K63" s="153"/>
      <c r="L63" s="158"/>
    </row>
    <row r="64" spans="1:47" s="9" customFormat="1" ht="24.95" customHeight="1">
      <c r="B64" s="145"/>
      <c r="C64" s="146"/>
      <c r="D64" s="147" t="s">
        <v>101</v>
      </c>
      <c r="E64" s="148"/>
      <c r="F64" s="148"/>
      <c r="G64" s="148"/>
      <c r="H64" s="148"/>
      <c r="I64" s="149"/>
      <c r="J64" s="150">
        <f>J143</f>
        <v>0</v>
      </c>
      <c r="K64" s="146"/>
      <c r="L64" s="151"/>
    </row>
    <row r="65" spans="1:31" s="2" customFormat="1" ht="21.75" customHeight="1">
      <c r="A65" s="34"/>
      <c r="B65" s="35"/>
      <c r="C65" s="36"/>
      <c r="D65" s="36"/>
      <c r="E65" s="36"/>
      <c r="F65" s="36"/>
      <c r="G65" s="36"/>
      <c r="H65" s="36"/>
      <c r="I65" s="108"/>
      <c r="J65" s="36"/>
      <c r="K65" s="36"/>
      <c r="L65" s="109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s="2" customFormat="1" ht="6.95" customHeight="1">
      <c r="A66" s="34"/>
      <c r="B66" s="47"/>
      <c r="C66" s="48"/>
      <c r="D66" s="48"/>
      <c r="E66" s="48"/>
      <c r="F66" s="48"/>
      <c r="G66" s="48"/>
      <c r="H66" s="48"/>
      <c r="I66" s="136"/>
      <c r="J66" s="48"/>
      <c r="K66" s="48"/>
      <c r="L66" s="109"/>
      <c r="S66" s="34"/>
      <c r="T66" s="34"/>
      <c r="U66" s="34"/>
      <c r="V66" s="34"/>
      <c r="W66" s="34"/>
      <c r="X66" s="34"/>
      <c r="Y66" s="34"/>
      <c r="Z66" s="34"/>
      <c r="AA66" s="34"/>
      <c r="AB66" s="34"/>
      <c r="AC66" s="34"/>
      <c r="AD66" s="34"/>
      <c r="AE66" s="34"/>
    </row>
    <row r="70" spans="1:31" s="2" customFormat="1" ht="6.95" customHeight="1">
      <c r="A70" s="34"/>
      <c r="B70" s="49"/>
      <c r="C70" s="50"/>
      <c r="D70" s="50"/>
      <c r="E70" s="50"/>
      <c r="F70" s="50"/>
      <c r="G70" s="50"/>
      <c r="H70" s="50"/>
      <c r="I70" s="139"/>
      <c r="J70" s="50"/>
      <c r="K70" s="50"/>
      <c r="L70" s="109"/>
      <c r="S70" s="34"/>
      <c r="T70" s="34"/>
      <c r="U70" s="34"/>
      <c r="V70" s="34"/>
      <c r="W70" s="34"/>
      <c r="X70" s="34"/>
      <c r="Y70" s="34"/>
      <c r="Z70" s="34"/>
      <c r="AA70" s="34"/>
      <c r="AB70" s="34"/>
      <c r="AC70" s="34"/>
      <c r="AD70" s="34"/>
      <c r="AE70" s="34"/>
    </row>
    <row r="71" spans="1:31" s="2" customFormat="1" ht="24.95" customHeight="1">
      <c r="A71" s="34"/>
      <c r="B71" s="35"/>
      <c r="C71" s="23" t="s">
        <v>102</v>
      </c>
      <c r="D71" s="36"/>
      <c r="E71" s="36"/>
      <c r="F71" s="36"/>
      <c r="G71" s="36"/>
      <c r="H71" s="36"/>
      <c r="I71" s="108"/>
      <c r="J71" s="36"/>
      <c r="K71" s="36"/>
      <c r="L71" s="109"/>
      <c r="S71" s="34"/>
      <c r="T71" s="34"/>
      <c r="U71" s="34"/>
      <c r="V71" s="34"/>
      <c r="W71" s="34"/>
      <c r="X71" s="34"/>
      <c r="Y71" s="34"/>
      <c r="Z71" s="34"/>
      <c r="AA71" s="34"/>
      <c r="AB71" s="34"/>
      <c r="AC71" s="34"/>
      <c r="AD71" s="34"/>
      <c r="AE71" s="34"/>
    </row>
    <row r="72" spans="1:31" s="2" customFormat="1" ht="6.95" customHeight="1">
      <c r="A72" s="34"/>
      <c r="B72" s="35"/>
      <c r="C72" s="36"/>
      <c r="D72" s="36"/>
      <c r="E72" s="36"/>
      <c r="F72" s="36"/>
      <c r="G72" s="36"/>
      <c r="H72" s="36"/>
      <c r="I72" s="108"/>
      <c r="J72" s="36"/>
      <c r="K72" s="36"/>
      <c r="L72" s="109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</row>
    <row r="73" spans="1:31" s="2" customFormat="1" ht="12" customHeight="1">
      <c r="A73" s="34"/>
      <c r="B73" s="35"/>
      <c r="C73" s="29" t="s">
        <v>16</v>
      </c>
      <c r="D73" s="36"/>
      <c r="E73" s="36"/>
      <c r="F73" s="36"/>
      <c r="G73" s="36"/>
      <c r="H73" s="36"/>
      <c r="I73" s="108"/>
      <c r="J73" s="36"/>
      <c r="K73" s="36"/>
      <c r="L73" s="109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</row>
    <row r="74" spans="1:31" s="2" customFormat="1" ht="16.5" customHeight="1">
      <c r="A74" s="34"/>
      <c r="B74" s="35"/>
      <c r="C74" s="36"/>
      <c r="D74" s="36"/>
      <c r="E74" s="293" t="str">
        <f>E7</f>
        <v>Kanály pro diagnostiku Trolejbusy</v>
      </c>
      <c r="F74" s="294"/>
      <c r="G74" s="294"/>
      <c r="H74" s="294"/>
      <c r="I74" s="108"/>
      <c r="J74" s="36"/>
      <c r="K74" s="36"/>
      <c r="L74" s="109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</row>
    <row r="75" spans="1:31" s="2" customFormat="1" ht="12" customHeight="1">
      <c r="A75" s="34"/>
      <c r="B75" s="35"/>
      <c r="C75" s="29" t="s">
        <v>91</v>
      </c>
      <c r="D75" s="36"/>
      <c r="E75" s="36"/>
      <c r="F75" s="36"/>
      <c r="G75" s="36"/>
      <c r="H75" s="36"/>
      <c r="I75" s="108"/>
      <c r="J75" s="36"/>
      <c r="K75" s="36"/>
      <c r="L75" s="109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6" spans="1:31" s="2" customFormat="1" ht="16.5" customHeight="1">
      <c r="A76" s="34"/>
      <c r="B76" s="35"/>
      <c r="C76" s="36"/>
      <c r="D76" s="36"/>
      <c r="E76" s="271" t="str">
        <f>E9</f>
        <v>02 - PS02 Provozní rozvody silnoproudu, elektroinstalace</v>
      </c>
      <c r="F76" s="292"/>
      <c r="G76" s="292"/>
      <c r="H76" s="292"/>
      <c r="I76" s="108"/>
      <c r="J76" s="36"/>
      <c r="K76" s="36"/>
      <c r="L76" s="109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6.95" customHeight="1">
      <c r="A77" s="34"/>
      <c r="B77" s="35"/>
      <c r="C77" s="36"/>
      <c r="D77" s="36"/>
      <c r="E77" s="36"/>
      <c r="F77" s="36"/>
      <c r="G77" s="36"/>
      <c r="H77" s="36"/>
      <c r="I77" s="108"/>
      <c r="J77" s="36"/>
      <c r="K77" s="36"/>
      <c r="L77" s="109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pans="1:31" s="2" customFormat="1" ht="12" customHeight="1">
      <c r="A78" s="34"/>
      <c r="B78" s="35"/>
      <c r="C78" s="29" t="s">
        <v>21</v>
      </c>
      <c r="D78" s="36"/>
      <c r="E78" s="36"/>
      <c r="F78" s="27" t="str">
        <f>F12</f>
        <v xml:space="preserve"> </v>
      </c>
      <c r="G78" s="36"/>
      <c r="H78" s="36"/>
      <c r="I78" s="111" t="s">
        <v>23</v>
      </c>
      <c r="J78" s="59" t="str">
        <f>IF(J12="","",J12)</f>
        <v>8. 1. 2020</v>
      </c>
      <c r="K78" s="36"/>
      <c r="L78" s="109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</row>
    <row r="79" spans="1:31" s="2" customFormat="1" ht="6.95" customHeight="1">
      <c r="A79" s="34"/>
      <c r="B79" s="35"/>
      <c r="C79" s="36"/>
      <c r="D79" s="36"/>
      <c r="E79" s="36"/>
      <c r="F79" s="36"/>
      <c r="G79" s="36"/>
      <c r="H79" s="36"/>
      <c r="I79" s="108"/>
      <c r="J79" s="36"/>
      <c r="K79" s="36"/>
      <c r="L79" s="109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</row>
    <row r="80" spans="1:31" s="2" customFormat="1" ht="15.2" customHeight="1">
      <c r="A80" s="34"/>
      <c r="B80" s="35"/>
      <c r="C80" s="29" t="s">
        <v>25</v>
      </c>
      <c r="D80" s="36"/>
      <c r="E80" s="36"/>
      <c r="F80" s="27" t="str">
        <f>E15</f>
        <v xml:space="preserve"> </v>
      </c>
      <c r="G80" s="36"/>
      <c r="H80" s="36"/>
      <c r="I80" s="111" t="s">
        <v>30</v>
      </c>
      <c r="J80" s="32" t="str">
        <f>E21</f>
        <v xml:space="preserve"> </v>
      </c>
      <c r="K80" s="36"/>
      <c r="L80" s="109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</row>
    <row r="81" spans="1:65" s="2" customFormat="1" ht="15.2" customHeight="1">
      <c r="A81" s="34"/>
      <c r="B81" s="35"/>
      <c r="C81" s="29" t="s">
        <v>28</v>
      </c>
      <c r="D81" s="36"/>
      <c r="E81" s="36"/>
      <c r="F81" s="27" t="str">
        <f>IF(E18="","",E18)</f>
        <v>Vyplň údaj</v>
      </c>
      <c r="G81" s="36"/>
      <c r="H81" s="36"/>
      <c r="I81" s="111" t="s">
        <v>32</v>
      </c>
      <c r="J81" s="32" t="str">
        <f>E24</f>
        <v xml:space="preserve"> </v>
      </c>
      <c r="K81" s="36"/>
      <c r="L81" s="109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65" s="2" customFormat="1" ht="10.35" customHeight="1">
      <c r="A82" s="34"/>
      <c r="B82" s="35"/>
      <c r="C82" s="36"/>
      <c r="D82" s="36"/>
      <c r="E82" s="36"/>
      <c r="F82" s="36"/>
      <c r="G82" s="36"/>
      <c r="H82" s="36"/>
      <c r="I82" s="108"/>
      <c r="J82" s="36"/>
      <c r="K82" s="36"/>
      <c r="L82" s="109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65" s="11" customFormat="1" ht="29.25" customHeight="1">
      <c r="A83" s="159"/>
      <c r="B83" s="160"/>
      <c r="C83" s="161" t="s">
        <v>103</v>
      </c>
      <c r="D83" s="162" t="s">
        <v>54</v>
      </c>
      <c r="E83" s="162" t="s">
        <v>50</v>
      </c>
      <c r="F83" s="162" t="s">
        <v>51</v>
      </c>
      <c r="G83" s="162" t="s">
        <v>104</v>
      </c>
      <c r="H83" s="162" t="s">
        <v>105</v>
      </c>
      <c r="I83" s="163" t="s">
        <v>106</v>
      </c>
      <c r="J83" s="162" t="s">
        <v>95</v>
      </c>
      <c r="K83" s="164" t="s">
        <v>107</v>
      </c>
      <c r="L83" s="165"/>
      <c r="M83" s="68" t="s">
        <v>19</v>
      </c>
      <c r="N83" s="69" t="s">
        <v>39</v>
      </c>
      <c r="O83" s="69" t="s">
        <v>108</v>
      </c>
      <c r="P83" s="69" t="s">
        <v>109</v>
      </c>
      <c r="Q83" s="69" t="s">
        <v>110</v>
      </c>
      <c r="R83" s="69" t="s">
        <v>111</v>
      </c>
      <c r="S83" s="69" t="s">
        <v>112</v>
      </c>
      <c r="T83" s="70" t="s">
        <v>113</v>
      </c>
      <c r="U83" s="159"/>
      <c r="V83" s="159"/>
      <c r="W83" s="159"/>
      <c r="X83" s="159"/>
      <c r="Y83" s="159"/>
      <c r="Z83" s="159"/>
      <c r="AA83" s="159"/>
      <c r="AB83" s="159"/>
      <c r="AC83" s="159"/>
      <c r="AD83" s="159"/>
      <c r="AE83" s="159"/>
    </row>
    <row r="84" spans="1:65" s="2" customFormat="1" ht="22.9" customHeight="1">
      <c r="A84" s="34"/>
      <c r="B84" s="35"/>
      <c r="C84" s="75" t="s">
        <v>114</v>
      </c>
      <c r="D84" s="36"/>
      <c r="E84" s="36"/>
      <c r="F84" s="36"/>
      <c r="G84" s="36"/>
      <c r="H84" s="36"/>
      <c r="I84" s="108"/>
      <c r="J84" s="166">
        <f>BK84</f>
        <v>0</v>
      </c>
      <c r="K84" s="36"/>
      <c r="L84" s="39"/>
      <c r="M84" s="71"/>
      <c r="N84" s="167"/>
      <c r="O84" s="72"/>
      <c r="P84" s="168">
        <f>P85+P113+P143</f>
        <v>0</v>
      </c>
      <c r="Q84" s="72"/>
      <c r="R84" s="168">
        <f>R85+R113+R143</f>
        <v>0.15351999999999996</v>
      </c>
      <c r="S84" s="72"/>
      <c r="T84" s="169">
        <f>T85+T113+T143</f>
        <v>0</v>
      </c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  <c r="AT84" s="17" t="s">
        <v>68</v>
      </c>
      <c r="AU84" s="17" t="s">
        <v>96</v>
      </c>
      <c r="BK84" s="170">
        <f>BK85+BK113+BK143</f>
        <v>0</v>
      </c>
    </row>
    <row r="85" spans="1:65" s="12" customFormat="1" ht="25.9" customHeight="1">
      <c r="B85" s="171"/>
      <c r="C85" s="172"/>
      <c r="D85" s="173" t="s">
        <v>68</v>
      </c>
      <c r="E85" s="174" t="s">
        <v>115</v>
      </c>
      <c r="F85" s="174" t="s">
        <v>116</v>
      </c>
      <c r="G85" s="172"/>
      <c r="H85" s="172"/>
      <c r="I85" s="175"/>
      <c r="J85" s="176">
        <f>BK85</f>
        <v>0</v>
      </c>
      <c r="K85" s="172"/>
      <c r="L85" s="177"/>
      <c r="M85" s="178"/>
      <c r="N85" s="179"/>
      <c r="O85" s="179"/>
      <c r="P85" s="180">
        <f>P86</f>
        <v>0</v>
      </c>
      <c r="Q85" s="179"/>
      <c r="R85" s="180">
        <f>R86</f>
        <v>0.15237999999999996</v>
      </c>
      <c r="S85" s="179"/>
      <c r="T85" s="181">
        <f>T86</f>
        <v>0</v>
      </c>
      <c r="AR85" s="182" t="s">
        <v>79</v>
      </c>
      <c r="AT85" s="183" t="s">
        <v>68</v>
      </c>
      <c r="AU85" s="183" t="s">
        <v>69</v>
      </c>
      <c r="AY85" s="182" t="s">
        <v>117</v>
      </c>
      <c r="BK85" s="184">
        <f>BK86</f>
        <v>0</v>
      </c>
    </row>
    <row r="86" spans="1:65" s="12" customFormat="1" ht="22.9" customHeight="1">
      <c r="B86" s="171"/>
      <c r="C86" s="172"/>
      <c r="D86" s="173" t="s">
        <v>68</v>
      </c>
      <c r="E86" s="185" t="s">
        <v>118</v>
      </c>
      <c r="F86" s="185" t="s">
        <v>119</v>
      </c>
      <c r="G86" s="172"/>
      <c r="H86" s="172"/>
      <c r="I86" s="175"/>
      <c r="J86" s="186">
        <f>BK86</f>
        <v>0</v>
      </c>
      <c r="K86" s="172"/>
      <c r="L86" s="177"/>
      <c r="M86" s="178"/>
      <c r="N86" s="179"/>
      <c r="O86" s="179"/>
      <c r="P86" s="180">
        <f>SUM(P87:P112)</f>
        <v>0</v>
      </c>
      <c r="Q86" s="179"/>
      <c r="R86" s="180">
        <f>SUM(R87:R112)</f>
        <v>0.15237999999999996</v>
      </c>
      <c r="S86" s="179"/>
      <c r="T86" s="181">
        <f>SUM(T87:T112)</f>
        <v>0</v>
      </c>
      <c r="AR86" s="182" t="s">
        <v>79</v>
      </c>
      <c r="AT86" s="183" t="s">
        <v>68</v>
      </c>
      <c r="AU86" s="183" t="s">
        <v>77</v>
      </c>
      <c r="AY86" s="182" t="s">
        <v>117</v>
      </c>
      <c r="BK86" s="184">
        <f>SUM(BK87:BK112)</f>
        <v>0</v>
      </c>
    </row>
    <row r="87" spans="1:65" s="2" customFormat="1" ht="16.5" customHeight="1">
      <c r="A87" s="34"/>
      <c r="B87" s="35"/>
      <c r="C87" s="187" t="s">
        <v>77</v>
      </c>
      <c r="D87" s="187" t="s">
        <v>120</v>
      </c>
      <c r="E87" s="188" t="s">
        <v>121</v>
      </c>
      <c r="F87" s="189" t="s">
        <v>122</v>
      </c>
      <c r="G87" s="190" t="s">
        <v>123</v>
      </c>
      <c r="H87" s="191">
        <v>1</v>
      </c>
      <c r="I87" s="192"/>
      <c r="J87" s="193">
        <f t="shared" ref="J87:J112" si="0">ROUND(I87*H87,2)</f>
        <v>0</v>
      </c>
      <c r="K87" s="189" t="s">
        <v>19</v>
      </c>
      <c r="L87" s="194"/>
      <c r="M87" s="195" t="s">
        <v>19</v>
      </c>
      <c r="N87" s="196" t="s">
        <v>40</v>
      </c>
      <c r="O87" s="64"/>
      <c r="P87" s="197">
        <f t="shared" ref="P87:P112" si="1">O87*H87</f>
        <v>0</v>
      </c>
      <c r="Q87" s="197">
        <v>0</v>
      </c>
      <c r="R87" s="197">
        <f t="shared" ref="R87:R112" si="2">Q87*H87</f>
        <v>0</v>
      </c>
      <c r="S87" s="197">
        <v>0</v>
      </c>
      <c r="T87" s="198">
        <f t="shared" ref="T87:T112" si="3">S87*H87</f>
        <v>0</v>
      </c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  <c r="AR87" s="199" t="s">
        <v>79</v>
      </c>
      <c r="AT87" s="199" t="s">
        <v>120</v>
      </c>
      <c r="AU87" s="199" t="s">
        <v>79</v>
      </c>
      <c r="AY87" s="17" t="s">
        <v>117</v>
      </c>
      <c r="BE87" s="200">
        <f t="shared" ref="BE87:BE112" si="4">IF(N87="základní",J87,0)</f>
        <v>0</v>
      </c>
      <c r="BF87" s="200">
        <f t="shared" ref="BF87:BF112" si="5">IF(N87="snížená",J87,0)</f>
        <v>0</v>
      </c>
      <c r="BG87" s="200">
        <f t="shared" ref="BG87:BG112" si="6">IF(N87="zákl. přenesená",J87,0)</f>
        <v>0</v>
      </c>
      <c r="BH87" s="200">
        <f t="shared" ref="BH87:BH112" si="7">IF(N87="sníž. přenesená",J87,0)</f>
        <v>0</v>
      </c>
      <c r="BI87" s="200">
        <f t="shared" ref="BI87:BI112" si="8">IF(N87="nulová",J87,0)</f>
        <v>0</v>
      </c>
      <c r="BJ87" s="17" t="s">
        <v>77</v>
      </c>
      <c r="BK87" s="200">
        <f t="shared" ref="BK87:BK112" si="9">ROUND(I87*H87,2)</f>
        <v>0</v>
      </c>
      <c r="BL87" s="17" t="s">
        <v>77</v>
      </c>
      <c r="BM87" s="199" t="s">
        <v>124</v>
      </c>
    </row>
    <row r="88" spans="1:65" s="2" customFormat="1" ht="16.5" customHeight="1">
      <c r="A88" s="34"/>
      <c r="B88" s="35"/>
      <c r="C88" s="187" t="s">
        <v>79</v>
      </c>
      <c r="D88" s="187" t="s">
        <v>120</v>
      </c>
      <c r="E88" s="188" t="s">
        <v>125</v>
      </c>
      <c r="F88" s="189" t="s">
        <v>126</v>
      </c>
      <c r="G88" s="190" t="s">
        <v>127</v>
      </c>
      <c r="H88" s="191">
        <v>1</v>
      </c>
      <c r="I88" s="192"/>
      <c r="J88" s="193">
        <f t="shared" si="0"/>
        <v>0</v>
      </c>
      <c r="K88" s="189" t="s">
        <v>19</v>
      </c>
      <c r="L88" s="194"/>
      <c r="M88" s="195" t="s">
        <v>19</v>
      </c>
      <c r="N88" s="196" t="s">
        <v>40</v>
      </c>
      <c r="O88" s="64"/>
      <c r="P88" s="197">
        <f t="shared" si="1"/>
        <v>0</v>
      </c>
      <c r="Q88" s="197">
        <v>0</v>
      </c>
      <c r="R88" s="197">
        <f t="shared" si="2"/>
        <v>0</v>
      </c>
      <c r="S88" s="197">
        <v>0</v>
      </c>
      <c r="T88" s="198">
        <f t="shared" si="3"/>
        <v>0</v>
      </c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R88" s="199" t="s">
        <v>79</v>
      </c>
      <c r="AT88" s="199" t="s">
        <v>120</v>
      </c>
      <c r="AU88" s="199" t="s">
        <v>79</v>
      </c>
      <c r="AY88" s="17" t="s">
        <v>117</v>
      </c>
      <c r="BE88" s="200">
        <f t="shared" si="4"/>
        <v>0</v>
      </c>
      <c r="BF88" s="200">
        <f t="shared" si="5"/>
        <v>0</v>
      </c>
      <c r="BG88" s="200">
        <f t="shared" si="6"/>
        <v>0</v>
      </c>
      <c r="BH88" s="200">
        <f t="shared" si="7"/>
        <v>0</v>
      </c>
      <c r="BI88" s="200">
        <f t="shared" si="8"/>
        <v>0</v>
      </c>
      <c r="BJ88" s="17" t="s">
        <v>77</v>
      </c>
      <c r="BK88" s="200">
        <f t="shared" si="9"/>
        <v>0</v>
      </c>
      <c r="BL88" s="17" t="s">
        <v>77</v>
      </c>
      <c r="BM88" s="199" t="s">
        <v>128</v>
      </c>
    </row>
    <row r="89" spans="1:65" s="2" customFormat="1" ht="16.5" customHeight="1">
      <c r="A89" s="34"/>
      <c r="B89" s="35"/>
      <c r="C89" s="187" t="s">
        <v>129</v>
      </c>
      <c r="D89" s="187" t="s">
        <v>120</v>
      </c>
      <c r="E89" s="188" t="s">
        <v>130</v>
      </c>
      <c r="F89" s="189" t="s">
        <v>131</v>
      </c>
      <c r="G89" s="190" t="s">
        <v>127</v>
      </c>
      <c r="H89" s="191">
        <v>1</v>
      </c>
      <c r="I89" s="192"/>
      <c r="J89" s="193">
        <f t="shared" si="0"/>
        <v>0</v>
      </c>
      <c r="K89" s="189" t="s">
        <v>19</v>
      </c>
      <c r="L89" s="194"/>
      <c r="M89" s="195" t="s">
        <v>19</v>
      </c>
      <c r="N89" s="196" t="s">
        <v>40</v>
      </c>
      <c r="O89" s="64"/>
      <c r="P89" s="197">
        <f t="shared" si="1"/>
        <v>0</v>
      </c>
      <c r="Q89" s="197">
        <v>0</v>
      </c>
      <c r="R89" s="197">
        <f t="shared" si="2"/>
        <v>0</v>
      </c>
      <c r="S89" s="197">
        <v>0</v>
      </c>
      <c r="T89" s="198">
        <f t="shared" si="3"/>
        <v>0</v>
      </c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R89" s="199" t="s">
        <v>79</v>
      </c>
      <c r="AT89" s="199" t="s">
        <v>120</v>
      </c>
      <c r="AU89" s="199" t="s">
        <v>79</v>
      </c>
      <c r="AY89" s="17" t="s">
        <v>117</v>
      </c>
      <c r="BE89" s="200">
        <f t="shared" si="4"/>
        <v>0</v>
      </c>
      <c r="BF89" s="200">
        <f t="shared" si="5"/>
        <v>0</v>
      </c>
      <c r="BG89" s="200">
        <f t="shared" si="6"/>
        <v>0</v>
      </c>
      <c r="BH89" s="200">
        <f t="shared" si="7"/>
        <v>0</v>
      </c>
      <c r="BI89" s="200">
        <f t="shared" si="8"/>
        <v>0</v>
      </c>
      <c r="BJ89" s="17" t="s">
        <v>77</v>
      </c>
      <c r="BK89" s="200">
        <f t="shared" si="9"/>
        <v>0</v>
      </c>
      <c r="BL89" s="17" t="s">
        <v>77</v>
      </c>
      <c r="BM89" s="199" t="s">
        <v>132</v>
      </c>
    </row>
    <row r="90" spans="1:65" s="2" customFormat="1" ht="16.5" customHeight="1">
      <c r="A90" s="34"/>
      <c r="B90" s="35"/>
      <c r="C90" s="187" t="s">
        <v>133</v>
      </c>
      <c r="D90" s="187" t="s">
        <v>120</v>
      </c>
      <c r="E90" s="188" t="s">
        <v>134</v>
      </c>
      <c r="F90" s="189" t="s">
        <v>135</v>
      </c>
      <c r="G90" s="190" t="s">
        <v>127</v>
      </c>
      <c r="H90" s="191">
        <v>1</v>
      </c>
      <c r="I90" s="192"/>
      <c r="J90" s="193">
        <f t="shared" si="0"/>
        <v>0</v>
      </c>
      <c r="K90" s="189" t="s">
        <v>19</v>
      </c>
      <c r="L90" s="194"/>
      <c r="M90" s="195" t="s">
        <v>19</v>
      </c>
      <c r="N90" s="196" t="s">
        <v>40</v>
      </c>
      <c r="O90" s="64"/>
      <c r="P90" s="197">
        <f t="shared" si="1"/>
        <v>0</v>
      </c>
      <c r="Q90" s="197">
        <v>0</v>
      </c>
      <c r="R90" s="197">
        <f t="shared" si="2"/>
        <v>0</v>
      </c>
      <c r="S90" s="197">
        <v>0</v>
      </c>
      <c r="T90" s="198">
        <f t="shared" si="3"/>
        <v>0</v>
      </c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R90" s="199" t="s">
        <v>79</v>
      </c>
      <c r="AT90" s="199" t="s">
        <v>120</v>
      </c>
      <c r="AU90" s="199" t="s">
        <v>79</v>
      </c>
      <c r="AY90" s="17" t="s">
        <v>117</v>
      </c>
      <c r="BE90" s="200">
        <f t="shared" si="4"/>
        <v>0</v>
      </c>
      <c r="BF90" s="200">
        <f t="shared" si="5"/>
        <v>0</v>
      </c>
      <c r="BG90" s="200">
        <f t="shared" si="6"/>
        <v>0</v>
      </c>
      <c r="BH90" s="200">
        <f t="shared" si="7"/>
        <v>0</v>
      </c>
      <c r="BI90" s="200">
        <f t="shared" si="8"/>
        <v>0</v>
      </c>
      <c r="BJ90" s="17" t="s">
        <v>77</v>
      </c>
      <c r="BK90" s="200">
        <f t="shared" si="9"/>
        <v>0</v>
      </c>
      <c r="BL90" s="17" t="s">
        <v>77</v>
      </c>
      <c r="BM90" s="199" t="s">
        <v>136</v>
      </c>
    </row>
    <row r="91" spans="1:65" s="2" customFormat="1" ht="16.5" customHeight="1">
      <c r="A91" s="34"/>
      <c r="B91" s="35"/>
      <c r="C91" s="187" t="s">
        <v>137</v>
      </c>
      <c r="D91" s="187" t="s">
        <v>120</v>
      </c>
      <c r="E91" s="188" t="s">
        <v>138</v>
      </c>
      <c r="F91" s="189" t="s">
        <v>139</v>
      </c>
      <c r="G91" s="190" t="s">
        <v>140</v>
      </c>
      <c r="H91" s="191">
        <v>60</v>
      </c>
      <c r="I91" s="192"/>
      <c r="J91" s="193">
        <f t="shared" si="0"/>
        <v>0</v>
      </c>
      <c r="K91" s="189" t="s">
        <v>141</v>
      </c>
      <c r="L91" s="194"/>
      <c r="M91" s="195" t="s">
        <v>19</v>
      </c>
      <c r="N91" s="196" t="s">
        <v>40</v>
      </c>
      <c r="O91" s="64"/>
      <c r="P91" s="197">
        <f t="shared" si="1"/>
        <v>0</v>
      </c>
      <c r="Q91" s="197">
        <v>1.2E-4</v>
      </c>
      <c r="R91" s="197">
        <f t="shared" si="2"/>
        <v>7.1999999999999998E-3</v>
      </c>
      <c r="S91" s="197">
        <v>0</v>
      </c>
      <c r="T91" s="198">
        <f t="shared" si="3"/>
        <v>0</v>
      </c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R91" s="199" t="s">
        <v>79</v>
      </c>
      <c r="AT91" s="199" t="s">
        <v>120</v>
      </c>
      <c r="AU91" s="199" t="s">
        <v>79</v>
      </c>
      <c r="AY91" s="17" t="s">
        <v>117</v>
      </c>
      <c r="BE91" s="200">
        <f t="shared" si="4"/>
        <v>0</v>
      </c>
      <c r="BF91" s="200">
        <f t="shared" si="5"/>
        <v>0</v>
      </c>
      <c r="BG91" s="200">
        <f t="shared" si="6"/>
        <v>0</v>
      </c>
      <c r="BH91" s="200">
        <f t="shared" si="7"/>
        <v>0</v>
      </c>
      <c r="BI91" s="200">
        <f t="shared" si="8"/>
        <v>0</v>
      </c>
      <c r="BJ91" s="17" t="s">
        <v>77</v>
      </c>
      <c r="BK91" s="200">
        <f t="shared" si="9"/>
        <v>0</v>
      </c>
      <c r="BL91" s="17" t="s">
        <v>77</v>
      </c>
      <c r="BM91" s="199" t="s">
        <v>142</v>
      </c>
    </row>
    <row r="92" spans="1:65" s="2" customFormat="1" ht="16.5" customHeight="1">
      <c r="A92" s="34"/>
      <c r="B92" s="35"/>
      <c r="C92" s="187" t="s">
        <v>143</v>
      </c>
      <c r="D92" s="187" t="s">
        <v>120</v>
      </c>
      <c r="E92" s="188" t="s">
        <v>144</v>
      </c>
      <c r="F92" s="189" t="s">
        <v>145</v>
      </c>
      <c r="G92" s="190" t="s">
        <v>140</v>
      </c>
      <c r="H92" s="191">
        <v>90</v>
      </c>
      <c r="I92" s="192"/>
      <c r="J92" s="193">
        <f t="shared" si="0"/>
        <v>0</v>
      </c>
      <c r="K92" s="189" t="s">
        <v>141</v>
      </c>
      <c r="L92" s="194"/>
      <c r="M92" s="195" t="s">
        <v>19</v>
      </c>
      <c r="N92" s="196" t="s">
        <v>40</v>
      </c>
      <c r="O92" s="64"/>
      <c r="P92" s="197">
        <f t="shared" si="1"/>
        <v>0</v>
      </c>
      <c r="Q92" s="197">
        <v>1.7000000000000001E-4</v>
      </c>
      <c r="R92" s="197">
        <f t="shared" si="2"/>
        <v>1.5300000000000001E-2</v>
      </c>
      <c r="S92" s="197">
        <v>0</v>
      </c>
      <c r="T92" s="198">
        <f t="shared" si="3"/>
        <v>0</v>
      </c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  <c r="AR92" s="199" t="s">
        <v>79</v>
      </c>
      <c r="AT92" s="199" t="s">
        <v>120</v>
      </c>
      <c r="AU92" s="199" t="s">
        <v>79</v>
      </c>
      <c r="AY92" s="17" t="s">
        <v>117</v>
      </c>
      <c r="BE92" s="200">
        <f t="shared" si="4"/>
        <v>0</v>
      </c>
      <c r="BF92" s="200">
        <f t="shared" si="5"/>
        <v>0</v>
      </c>
      <c r="BG92" s="200">
        <f t="shared" si="6"/>
        <v>0</v>
      </c>
      <c r="BH92" s="200">
        <f t="shared" si="7"/>
        <v>0</v>
      </c>
      <c r="BI92" s="200">
        <f t="shared" si="8"/>
        <v>0</v>
      </c>
      <c r="BJ92" s="17" t="s">
        <v>77</v>
      </c>
      <c r="BK92" s="200">
        <f t="shared" si="9"/>
        <v>0</v>
      </c>
      <c r="BL92" s="17" t="s">
        <v>77</v>
      </c>
      <c r="BM92" s="199" t="s">
        <v>146</v>
      </c>
    </row>
    <row r="93" spans="1:65" s="2" customFormat="1" ht="16.5" customHeight="1">
      <c r="A93" s="34"/>
      <c r="B93" s="35"/>
      <c r="C93" s="187" t="s">
        <v>147</v>
      </c>
      <c r="D93" s="187" t="s">
        <v>120</v>
      </c>
      <c r="E93" s="188" t="s">
        <v>148</v>
      </c>
      <c r="F93" s="189" t="s">
        <v>149</v>
      </c>
      <c r="G93" s="190" t="s">
        <v>140</v>
      </c>
      <c r="H93" s="191">
        <v>35</v>
      </c>
      <c r="I93" s="192"/>
      <c r="J93" s="193">
        <f t="shared" si="0"/>
        <v>0</v>
      </c>
      <c r="K93" s="189" t="s">
        <v>150</v>
      </c>
      <c r="L93" s="194"/>
      <c r="M93" s="195" t="s">
        <v>19</v>
      </c>
      <c r="N93" s="196" t="s">
        <v>40</v>
      </c>
      <c r="O93" s="64"/>
      <c r="P93" s="197">
        <f t="shared" si="1"/>
        <v>0</v>
      </c>
      <c r="Q93" s="197">
        <v>2.5000000000000001E-4</v>
      </c>
      <c r="R93" s="197">
        <f t="shared" si="2"/>
        <v>8.7500000000000008E-3</v>
      </c>
      <c r="S93" s="197">
        <v>0</v>
      </c>
      <c r="T93" s="198">
        <f t="shared" si="3"/>
        <v>0</v>
      </c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R93" s="199" t="s">
        <v>79</v>
      </c>
      <c r="AT93" s="199" t="s">
        <v>120</v>
      </c>
      <c r="AU93" s="199" t="s">
        <v>79</v>
      </c>
      <c r="AY93" s="17" t="s">
        <v>117</v>
      </c>
      <c r="BE93" s="200">
        <f t="shared" si="4"/>
        <v>0</v>
      </c>
      <c r="BF93" s="200">
        <f t="shared" si="5"/>
        <v>0</v>
      </c>
      <c r="BG93" s="200">
        <f t="shared" si="6"/>
        <v>0</v>
      </c>
      <c r="BH93" s="200">
        <f t="shared" si="7"/>
        <v>0</v>
      </c>
      <c r="BI93" s="200">
        <f t="shared" si="8"/>
        <v>0</v>
      </c>
      <c r="BJ93" s="17" t="s">
        <v>77</v>
      </c>
      <c r="BK93" s="200">
        <f t="shared" si="9"/>
        <v>0</v>
      </c>
      <c r="BL93" s="17" t="s">
        <v>77</v>
      </c>
      <c r="BM93" s="199" t="s">
        <v>151</v>
      </c>
    </row>
    <row r="94" spans="1:65" s="2" customFormat="1" ht="16.5" customHeight="1">
      <c r="A94" s="34"/>
      <c r="B94" s="35"/>
      <c r="C94" s="187" t="s">
        <v>152</v>
      </c>
      <c r="D94" s="187" t="s">
        <v>120</v>
      </c>
      <c r="E94" s="188" t="s">
        <v>153</v>
      </c>
      <c r="F94" s="189" t="s">
        <v>154</v>
      </c>
      <c r="G94" s="190" t="s">
        <v>140</v>
      </c>
      <c r="H94" s="191">
        <v>20</v>
      </c>
      <c r="I94" s="192"/>
      <c r="J94" s="193">
        <f t="shared" si="0"/>
        <v>0</v>
      </c>
      <c r="K94" s="189" t="s">
        <v>19</v>
      </c>
      <c r="L94" s="194"/>
      <c r="M94" s="195" t="s">
        <v>19</v>
      </c>
      <c r="N94" s="196" t="s">
        <v>40</v>
      </c>
      <c r="O94" s="64"/>
      <c r="P94" s="197">
        <f t="shared" si="1"/>
        <v>0</v>
      </c>
      <c r="Q94" s="197">
        <v>6.3000000000000003E-4</v>
      </c>
      <c r="R94" s="197">
        <f t="shared" si="2"/>
        <v>1.26E-2</v>
      </c>
      <c r="S94" s="197">
        <v>0</v>
      </c>
      <c r="T94" s="198">
        <f t="shared" si="3"/>
        <v>0</v>
      </c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  <c r="AR94" s="199" t="s">
        <v>79</v>
      </c>
      <c r="AT94" s="199" t="s">
        <v>120</v>
      </c>
      <c r="AU94" s="199" t="s">
        <v>79</v>
      </c>
      <c r="AY94" s="17" t="s">
        <v>117</v>
      </c>
      <c r="BE94" s="200">
        <f t="shared" si="4"/>
        <v>0</v>
      </c>
      <c r="BF94" s="200">
        <f t="shared" si="5"/>
        <v>0</v>
      </c>
      <c r="BG94" s="200">
        <f t="shared" si="6"/>
        <v>0</v>
      </c>
      <c r="BH94" s="200">
        <f t="shared" si="7"/>
        <v>0</v>
      </c>
      <c r="BI94" s="200">
        <f t="shared" si="8"/>
        <v>0</v>
      </c>
      <c r="BJ94" s="17" t="s">
        <v>77</v>
      </c>
      <c r="BK94" s="200">
        <f t="shared" si="9"/>
        <v>0</v>
      </c>
      <c r="BL94" s="17" t="s">
        <v>77</v>
      </c>
      <c r="BM94" s="199" t="s">
        <v>155</v>
      </c>
    </row>
    <row r="95" spans="1:65" s="2" customFormat="1" ht="16.5" customHeight="1">
      <c r="A95" s="34"/>
      <c r="B95" s="35"/>
      <c r="C95" s="187" t="s">
        <v>156</v>
      </c>
      <c r="D95" s="187" t="s">
        <v>120</v>
      </c>
      <c r="E95" s="188" t="s">
        <v>157</v>
      </c>
      <c r="F95" s="189" t="s">
        <v>158</v>
      </c>
      <c r="G95" s="190" t="s">
        <v>140</v>
      </c>
      <c r="H95" s="191">
        <v>5</v>
      </c>
      <c r="I95" s="192"/>
      <c r="J95" s="193">
        <f t="shared" si="0"/>
        <v>0</v>
      </c>
      <c r="K95" s="189" t="s">
        <v>19</v>
      </c>
      <c r="L95" s="194"/>
      <c r="M95" s="195" t="s">
        <v>19</v>
      </c>
      <c r="N95" s="196" t="s">
        <v>40</v>
      </c>
      <c r="O95" s="64"/>
      <c r="P95" s="197">
        <f t="shared" si="1"/>
        <v>0</v>
      </c>
      <c r="Q95" s="197">
        <v>8.9999999999999998E-4</v>
      </c>
      <c r="R95" s="197">
        <f t="shared" si="2"/>
        <v>4.4999999999999997E-3</v>
      </c>
      <c r="S95" s="197">
        <v>0</v>
      </c>
      <c r="T95" s="198">
        <f t="shared" si="3"/>
        <v>0</v>
      </c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  <c r="AR95" s="199" t="s">
        <v>79</v>
      </c>
      <c r="AT95" s="199" t="s">
        <v>120</v>
      </c>
      <c r="AU95" s="199" t="s">
        <v>79</v>
      </c>
      <c r="AY95" s="17" t="s">
        <v>117</v>
      </c>
      <c r="BE95" s="200">
        <f t="shared" si="4"/>
        <v>0</v>
      </c>
      <c r="BF95" s="200">
        <f t="shared" si="5"/>
        <v>0</v>
      </c>
      <c r="BG95" s="200">
        <f t="shared" si="6"/>
        <v>0</v>
      </c>
      <c r="BH95" s="200">
        <f t="shared" si="7"/>
        <v>0</v>
      </c>
      <c r="BI95" s="200">
        <f t="shared" si="8"/>
        <v>0</v>
      </c>
      <c r="BJ95" s="17" t="s">
        <v>77</v>
      </c>
      <c r="BK95" s="200">
        <f t="shared" si="9"/>
        <v>0</v>
      </c>
      <c r="BL95" s="17" t="s">
        <v>77</v>
      </c>
      <c r="BM95" s="199" t="s">
        <v>159</v>
      </c>
    </row>
    <row r="96" spans="1:65" s="2" customFormat="1" ht="16.5" customHeight="1">
      <c r="A96" s="34"/>
      <c r="B96" s="35"/>
      <c r="C96" s="187" t="s">
        <v>160</v>
      </c>
      <c r="D96" s="187" t="s">
        <v>120</v>
      </c>
      <c r="E96" s="188" t="s">
        <v>161</v>
      </c>
      <c r="F96" s="189" t="s">
        <v>162</v>
      </c>
      <c r="G96" s="190" t="s">
        <v>140</v>
      </c>
      <c r="H96" s="191">
        <v>15</v>
      </c>
      <c r="I96" s="192"/>
      <c r="J96" s="193">
        <f t="shared" si="0"/>
        <v>0</v>
      </c>
      <c r="K96" s="189" t="s">
        <v>141</v>
      </c>
      <c r="L96" s="194"/>
      <c r="M96" s="195" t="s">
        <v>19</v>
      </c>
      <c r="N96" s="196" t="s">
        <v>40</v>
      </c>
      <c r="O96" s="64"/>
      <c r="P96" s="197">
        <f t="shared" si="1"/>
        <v>0</v>
      </c>
      <c r="Q96" s="197">
        <v>2.9999999999999997E-4</v>
      </c>
      <c r="R96" s="197">
        <f t="shared" si="2"/>
        <v>4.4999999999999997E-3</v>
      </c>
      <c r="S96" s="197">
        <v>0</v>
      </c>
      <c r="T96" s="198">
        <f t="shared" si="3"/>
        <v>0</v>
      </c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R96" s="199" t="s">
        <v>79</v>
      </c>
      <c r="AT96" s="199" t="s">
        <v>120</v>
      </c>
      <c r="AU96" s="199" t="s">
        <v>79</v>
      </c>
      <c r="AY96" s="17" t="s">
        <v>117</v>
      </c>
      <c r="BE96" s="200">
        <f t="shared" si="4"/>
        <v>0</v>
      </c>
      <c r="BF96" s="200">
        <f t="shared" si="5"/>
        <v>0</v>
      </c>
      <c r="BG96" s="200">
        <f t="shared" si="6"/>
        <v>0</v>
      </c>
      <c r="BH96" s="200">
        <f t="shared" si="7"/>
        <v>0</v>
      </c>
      <c r="BI96" s="200">
        <f t="shared" si="8"/>
        <v>0</v>
      </c>
      <c r="BJ96" s="17" t="s">
        <v>77</v>
      </c>
      <c r="BK96" s="200">
        <f t="shared" si="9"/>
        <v>0</v>
      </c>
      <c r="BL96" s="17" t="s">
        <v>77</v>
      </c>
      <c r="BM96" s="199" t="s">
        <v>163</v>
      </c>
    </row>
    <row r="97" spans="1:65" s="2" customFormat="1" ht="16.5" customHeight="1">
      <c r="A97" s="34"/>
      <c r="B97" s="35"/>
      <c r="C97" s="187" t="s">
        <v>164</v>
      </c>
      <c r="D97" s="187" t="s">
        <v>120</v>
      </c>
      <c r="E97" s="188" t="s">
        <v>165</v>
      </c>
      <c r="F97" s="189" t="s">
        <v>166</v>
      </c>
      <c r="G97" s="190" t="s">
        <v>140</v>
      </c>
      <c r="H97" s="191">
        <v>60</v>
      </c>
      <c r="I97" s="192"/>
      <c r="J97" s="193">
        <f t="shared" si="0"/>
        <v>0</v>
      </c>
      <c r="K97" s="189" t="s">
        <v>150</v>
      </c>
      <c r="L97" s="194"/>
      <c r="M97" s="195" t="s">
        <v>19</v>
      </c>
      <c r="N97" s="196" t="s">
        <v>40</v>
      </c>
      <c r="O97" s="64"/>
      <c r="P97" s="197">
        <f t="shared" si="1"/>
        <v>0</v>
      </c>
      <c r="Q97" s="197">
        <v>1.8000000000000001E-4</v>
      </c>
      <c r="R97" s="197">
        <f t="shared" si="2"/>
        <v>1.0800000000000001E-2</v>
      </c>
      <c r="S97" s="197">
        <v>0</v>
      </c>
      <c r="T97" s="198">
        <f t="shared" si="3"/>
        <v>0</v>
      </c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  <c r="AR97" s="199" t="s">
        <v>79</v>
      </c>
      <c r="AT97" s="199" t="s">
        <v>120</v>
      </c>
      <c r="AU97" s="199" t="s">
        <v>79</v>
      </c>
      <c r="AY97" s="17" t="s">
        <v>117</v>
      </c>
      <c r="BE97" s="200">
        <f t="shared" si="4"/>
        <v>0</v>
      </c>
      <c r="BF97" s="200">
        <f t="shared" si="5"/>
        <v>0</v>
      </c>
      <c r="BG97" s="200">
        <f t="shared" si="6"/>
        <v>0</v>
      </c>
      <c r="BH97" s="200">
        <f t="shared" si="7"/>
        <v>0</v>
      </c>
      <c r="BI97" s="200">
        <f t="shared" si="8"/>
        <v>0</v>
      </c>
      <c r="BJ97" s="17" t="s">
        <v>77</v>
      </c>
      <c r="BK97" s="200">
        <f t="shared" si="9"/>
        <v>0</v>
      </c>
      <c r="BL97" s="17" t="s">
        <v>77</v>
      </c>
      <c r="BM97" s="199" t="s">
        <v>167</v>
      </c>
    </row>
    <row r="98" spans="1:65" s="2" customFormat="1" ht="16.5" customHeight="1">
      <c r="A98" s="34"/>
      <c r="B98" s="35"/>
      <c r="C98" s="187" t="s">
        <v>168</v>
      </c>
      <c r="D98" s="187" t="s">
        <v>120</v>
      </c>
      <c r="E98" s="188" t="s">
        <v>169</v>
      </c>
      <c r="F98" s="189" t="s">
        <v>170</v>
      </c>
      <c r="G98" s="190" t="s">
        <v>140</v>
      </c>
      <c r="H98" s="191">
        <v>10</v>
      </c>
      <c r="I98" s="192"/>
      <c r="J98" s="193">
        <f t="shared" si="0"/>
        <v>0</v>
      </c>
      <c r="K98" s="189" t="s">
        <v>19</v>
      </c>
      <c r="L98" s="194"/>
      <c r="M98" s="195" t="s">
        <v>19</v>
      </c>
      <c r="N98" s="196" t="s">
        <v>40</v>
      </c>
      <c r="O98" s="64"/>
      <c r="P98" s="197">
        <f t="shared" si="1"/>
        <v>0</v>
      </c>
      <c r="Q98" s="197">
        <v>3.5000000000000001E-3</v>
      </c>
      <c r="R98" s="197">
        <f t="shared" si="2"/>
        <v>3.5000000000000003E-2</v>
      </c>
      <c r="S98" s="197">
        <v>0</v>
      </c>
      <c r="T98" s="198">
        <f t="shared" si="3"/>
        <v>0</v>
      </c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R98" s="199" t="s">
        <v>79</v>
      </c>
      <c r="AT98" s="199" t="s">
        <v>120</v>
      </c>
      <c r="AU98" s="199" t="s">
        <v>79</v>
      </c>
      <c r="AY98" s="17" t="s">
        <v>117</v>
      </c>
      <c r="BE98" s="200">
        <f t="shared" si="4"/>
        <v>0</v>
      </c>
      <c r="BF98" s="200">
        <f t="shared" si="5"/>
        <v>0</v>
      </c>
      <c r="BG98" s="200">
        <f t="shared" si="6"/>
        <v>0</v>
      </c>
      <c r="BH98" s="200">
        <f t="shared" si="7"/>
        <v>0</v>
      </c>
      <c r="BI98" s="200">
        <f t="shared" si="8"/>
        <v>0</v>
      </c>
      <c r="BJ98" s="17" t="s">
        <v>77</v>
      </c>
      <c r="BK98" s="200">
        <f t="shared" si="9"/>
        <v>0</v>
      </c>
      <c r="BL98" s="17" t="s">
        <v>77</v>
      </c>
      <c r="BM98" s="199" t="s">
        <v>171</v>
      </c>
    </row>
    <row r="99" spans="1:65" s="2" customFormat="1" ht="16.5" customHeight="1">
      <c r="A99" s="34"/>
      <c r="B99" s="35"/>
      <c r="C99" s="187" t="s">
        <v>14</v>
      </c>
      <c r="D99" s="187" t="s">
        <v>120</v>
      </c>
      <c r="E99" s="188" t="s">
        <v>172</v>
      </c>
      <c r="F99" s="189" t="s">
        <v>173</v>
      </c>
      <c r="G99" s="190" t="s">
        <v>140</v>
      </c>
      <c r="H99" s="191">
        <v>14</v>
      </c>
      <c r="I99" s="192"/>
      <c r="J99" s="193">
        <f t="shared" si="0"/>
        <v>0</v>
      </c>
      <c r="K99" s="189" t="s">
        <v>19</v>
      </c>
      <c r="L99" s="194"/>
      <c r="M99" s="195" t="s">
        <v>19</v>
      </c>
      <c r="N99" s="196" t="s">
        <v>40</v>
      </c>
      <c r="O99" s="64"/>
      <c r="P99" s="197">
        <f t="shared" si="1"/>
        <v>0</v>
      </c>
      <c r="Q99" s="197">
        <v>3.5000000000000001E-3</v>
      </c>
      <c r="R99" s="197">
        <f t="shared" si="2"/>
        <v>4.9000000000000002E-2</v>
      </c>
      <c r="S99" s="197">
        <v>0</v>
      </c>
      <c r="T99" s="198">
        <f t="shared" si="3"/>
        <v>0</v>
      </c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  <c r="AR99" s="199" t="s">
        <v>79</v>
      </c>
      <c r="AT99" s="199" t="s">
        <v>120</v>
      </c>
      <c r="AU99" s="199" t="s">
        <v>79</v>
      </c>
      <c r="AY99" s="17" t="s">
        <v>117</v>
      </c>
      <c r="BE99" s="200">
        <f t="shared" si="4"/>
        <v>0</v>
      </c>
      <c r="BF99" s="200">
        <f t="shared" si="5"/>
        <v>0</v>
      </c>
      <c r="BG99" s="200">
        <f t="shared" si="6"/>
        <v>0</v>
      </c>
      <c r="BH99" s="200">
        <f t="shared" si="7"/>
        <v>0</v>
      </c>
      <c r="BI99" s="200">
        <f t="shared" si="8"/>
        <v>0</v>
      </c>
      <c r="BJ99" s="17" t="s">
        <v>77</v>
      </c>
      <c r="BK99" s="200">
        <f t="shared" si="9"/>
        <v>0</v>
      </c>
      <c r="BL99" s="17" t="s">
        <v>77</v>
      </c>
      <c r="BM99" s="199" t="s">
        <v>174</v>
      </c>
    </row>
    <row r="100" spans="1:65" s="2" customFormat="1" ht="16.5" customHeight="1">
      <c r="A100" s="34"/>
      <c r="B100" s="35"/>
      <c r="C100" s="187" t="s">
        <v>175</v>
      </c>
      <c r="D100" s="187" t="s">
        <v>120</v>
      </c>
      <c r="E100" s="188" t="s">
        <v>176</v>
      </c>
      <c r="F100" s="189" t="s">
        <v>177</v>
      </c>
      <c r="G100" s="190" t="s">
        <v>19</v>
      </c>
      <c r="H100" s="191">
        <v>2</v>
      </c>
      <c r="I100" s="192"/>
      <c r="J100" s="193">
        <f t="shared" si="0"/>
        <v>0</v>
      </c>
      <c r="K100" s="189" t="s">
        <v>19</v>
      </c>
      <c r="L100" s="194"/>
      <c r="M100" s="195" t="s">
        <v>19</v>
      </c>
      <c r="N100" s="196" t="s">
        <v>40</v>
      </c>
      <c r="O100" s="64"/>
      <c r="P100" s="197">
        <f t="shared" si="1"/>
        <v>0</v>
      </c>
      <c r="Q100" s="197">
        <v>0</v>
      </c>
      <c r="R100" s="197">
        <f t="shared" si="2"/>
        <v>0</v>
      </c>
      <c r="S100" s="197">
        <v>0</v>
      </c>
      <c r="T100" s="198">
        <f t="shared" si="3"/>
        <v>0</v>
      </c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  <c r="AR100" s="199" t="s">
        <v>79</v>
      </c>
      <c r="AT100" s="199" t="s">
        <v>120</v>
      </c>
      <c r="AU100" s="199" t="s">
        <v>79</v>
      </c>
      <c r="AY100" s="17" t="s">
        <v>117</v>
      </c>
      <c r="BE100" s="200">
        <f t="shared" si="4"/>
        <v>0</v>
      </c>
      <c r="BF100" s="200">
        <f t="shared" si="5"/>
        <v>0</v>
      </c>
      <c r="BG100" s="200">
        <f t="shared" si="6"/>
        <v>0</v>
      </c>
      <c r="BH100" s="200">
        <f t="shared" si="7"/>
        <v>0</v>
      </c>
      <c r="BI100" s="200">
        <f t="shared" si="8"/>
        <v>0</v>
      </c>
      <c r="BJ100" s="17" t="s">
        <v>77</v>
      </c>
      <c r="BK100" s="200">
        <f t="shared" si="9"/>
        <v>0</v>
      </c>
      <c r="BL100" s="17" t="s">
        <v>77</v>
      </c>
      <c r="BM100" s="199" t="s">
        <v>178</v>
      </c>
    </row>
    <row r="101" spans="1:65" s="2" customFormat="1" ht="16.5" customHeight="1">
      <c r="A101" s="34"/>
      <c r="B101" s="35"/>
      <c r="C101" s="187" t="s">
        <v>8</v>
      </c>
      <c r="D101" s="187" t="s">
        <v>120</v>
      </c>
      <c r="E101" s="188" t="s">
        <v>179</v>
      </c>
      <c r="F101" s="189" t="s">
        <v>180</v>
      </c>
      <c r="G101" s="190" t="s">
        <v>19</v>
      </c>
      <c r="H101" s="191">
        <v>2</v>
      </c>
      <c r="I101" s="192"/>
      <c r="J101" s="193">
        <f t="shared" si="0"/>
        <v>0</v>
      </c>
      <c r="K101" s="189" t="s">
        <v>19</v>
      </c>
      <c r="L101" s="194"/>
      <c r="M101" s="195" t="s">
        <v>19</v>
      </c>
      <c r="N101" s="196" t="s">
        <v>40</v>
      </c>
      <c r="O101" s="64"/>
      <c r="P101" s="197">
        <f t="shared" si="1"/>
        <v>0</v>
      </c>
      <c r="Q101" s="197">
        <v>0</v>
      </c>
      <c r="R101" s="197">
        <f t="shared" si="2"/>
        <v>0</v>
      </c>
      <c r="S101" s="197">
        <v>0</v>
      </c>
      <c r="T101" s="198">
        <f t="shared" si="3"/>
        <v>0</v>
      </c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  <c r="AR101" s="199" t="s">
        <v>79</v>
      </c>
      <c r="AT101" s="199" t="s">
        <v>120</v>
      </c>
      <c r="AU101" s="199" t="s">
        <v>79</v>
      </c>
      <c r="AY101" s="17" t="s">
        <v>117</v>
      </c>
      <c r="BE101" s="200">
        <f t="shared" si="4"/>
        <v>0</v>
      </c>
      <c r="BF101" s="200">
        <f t="shared" si="5"/>
        <v>0</v>
      </c>
      <c r="BG101" s="200">
        <f t="shared" si="6"/>
        <v>0</v>
      </c>
      <c r="BH101" s="200">
        <f t="shared" si="7"/>
        <v>0</v>
      </c>
      <c r="BI101" s="200">
        <f t="shared" si="8"/>
        <v>0</v>
      </c>
      <c r="BJ101" s="17" t="s">
        <v>77</v>
      </c>
      <c r="BK101" s="200">
        <f t="shared" si="9"/>
        <v>0</v>
      </c>
      <c r="BL101" s="17" t="s">
        <v>77</v>
      </c>
      <c r="BM101" s="199" t="s">
        <v>181</v>
      </c>
    </row>
    <row r="102" spans="1:65" s="2" customFormat="1" ht="16.5" customHeight="1">
      <c r="A102" s="34"/>
      <c r="B102" s="35"/>
      <c r="C102" s="187" t="s">
        <v>182</v>
      </c>
      <c r="D102" s="187" t="s">
        <v>120</v>
      </c>
      <c r="E102" s="188" t="s">
        <v>183</v>
      </c>
      <c r="F102" s="189" t="s">
        <v>184</v>
      </c>
      <c r="G102" s="190" t="s">
        <v>19</v>
      </c>
      <c r="H102" s="191">
        <v>2</v>
      </c>
      <c r="I102" s="192"/>
      <c r="J102" s="193">
        <f t="shared" si="0"/>
        <v>0</v>
      </c>
      <c r="K102" s="189" t="s">
        <v>19</v>
      </c>
      <c r="L102" s="194"/>
      <c r="M102" s="195" t="s">
        <v>19</v>
      </c>
      <c r="N102" s="196" t="s">
        <v>40</v>
      </c>
      <c r="O102" s="64"/>
      <c r="P102" s="197">
        <f t="shared" si="1"/>
        <v>0</v>
      </c>
      <c r="Q102" s="197">
        <v>0</v>
      </c>
      <c r="R102" s="197">
        <f t="shared" si="2"/>
        <v>0</v>
      </c>
      <c r="S102" s="197">
        <v>0</v>
      </c>
      <c r="T102" s="198">
        <f t="shared" si="3"/>
        <v>0</v>
      </c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  <c r="AR102" s="199" t="s">
        <v>79</v>
      </c>
      <c r="AT102" s="199" t="s">
        <v>120</v>
      </c>
      <c r="AU102" s="199" t="s">
        <v>79</v>
      </c>
      <c r="AY102" s="17" t="s">
        <v>117</v>
      </c>
      <c r="BE102" s="200">
        <f t="shared" si="4"/>
        <v>0</v>
      </c>
      <c r="BF102" s="200">
        <f t="shared" si="5"/>
        <v>0</v>
      </c>
      <c r="BG102" s="200">
        <f t="shared" si="6"/>
        <v>0</v>
      </c>
      <c r="BH102" s="200">
        <f t="shared" si="7"/>
        <v>0</v>
      </c>
      <c r="BI102" s="200">
        <f t="shared" si="8"/>
        <v>0</v>
      </c>
      <c r="BJ102" s="17" t="s">
        <v>77</v>
      </c>
      <c r="BK102" s="200">
        <f t="shared" si="9"/>
        <v>0</v>
      </c>
      <c r="BL102" s="17" t="s">
        <v>77</v>
      </c>
      <c r="BM102" s="199" t="s">
        <v>185</v>
      </c>
    </row>
    <row r="103" spans="1:65" s="2" customFormat="1" ht="16.5" customHeight="1">
      <c r="A103" s="34"/>
      <c r="B103" s="35"/>
      <c r="C103" s="187" t="s">
        <v>186</v>
      </c>
      <c r="D103" s="187" t="s">
        <v>120</v>
      </c>
      <c r="E103" s="188" t="s">
        <v>187</v>
      </c>
      <c r="F103" s="189" t="s">
        <v>188</v>
      </c>
      <c r="G103" s="190" t="s">
        <v>127</v>
      </c>
      <c r="H103" s="191">
        <v>8</v>
      </c>
      <c r="I103" s="192"/>
      <c r="J103" s="193">
        <f t="shared" si="0"/>
        <v>0</v>
      </c>
      <c r="K103" s="189" t="s">
        <v>19</v>
      </c>
      <c r="L103" s="194"/>
      <c r="M103" s="195" t="s">
        <v>19</v>
      </c>
      <c r="N103" s="196" t="s">
        <v>40</v>
      </c>
      <c r="O103" s="64"/>
      <c r="P103" s="197">
        <f t="shared" si="1"/>
        <v>0</v>
      </c>
      <c r="Q103" s="197">
        <v>2.0000000000000001E-4</v>
      </c>
      <c r="R103" s="197">
        <f t="shared" si="2"/>
        <v>1.6000000000000001E-3</v>
      </c>
      <c r="S103" s="197">
        <v>0</v>
      </c>
      <c r="T103" s="198">
        <f t="shared" si="3"/>
        <v>0</v>
      </c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  <c r="AR103" s="199" t="s">
        <v>79</v>
      </c>
      <c r="AT103" s="199" t="s">
        <v>120</v>
      </c>
      <c r="AU103" s="199" t="s">
        <v>79</v>
      </c>
      <c r="AY103" s="17" t="s">
        <v>117</v>
      </c>
      <c r="BE103" s="200">
        <f t="shared" si="4"/>
        <v>0</v>
      </c>
      <c r="BF103" s="200">
        <f t="shared" si="5"/>
        <v>0</v>
      </c>
      <c r="BG103" s="200">
        <f t="shared" si="6"/>
        <v>0</v>
      </c>
      <c r="BH103" s="200">
        <f t="shared" si="7"/>
        <v>0</v>
      </c>
      <c r="BI103" s="200">
        <f t="shared" si="8"/>
        <v>0</v>
      </c>
      <c r="BJ103" s="17" t="s">
        <v>77</v>
      </c>
      <c r="BK103" s="200">
        <f t="shared" si="9"/>
        <v>0</v>
      </c>
      <c r="BL103" s="17" t="s">
        <v>77</v>
      </c>
      <c r="BM103" s="199" t="s">
        <v>189</v>
      </c>
    </row>
    <row r="104" spans="1:65" s="2" customFormat="1" ht="16.5" customHeight="1">
      <c r="A104" s="34"/>
      <c r="B104" s="35"/>
      <c r="C104" s="187" t="s">
        <v>190</v>
      </c>
      <c r="D104" s="187" t="s">
        <v>120</v>
      </c>
      <c r="E104" s="188" t="s">
        <v>191</v>
      </c>
      <c r="F104" s="189" t="s">
        <v>192</v>
      </c>
      <c r="G104" s="190" t="s">
        <v>127</v>
      </c>
      <c r="H104" s="191">
        <v>8</v>
      </c>
      <c r="I104" s="192"/>
      <c r="J104" s="193">
        <f t="shared" si="0"/>
        <v>0</v>
      </c>
      <c r="K104" s="189" t="s">
        <v>19</v>
      </c>
      <c r="L104" s="194"/>
      <c r="M104" s="195" t="s">
        <v>19</v>
      </c>
      <c r="N104" s="196" t="s">
        <v>40</v>
      </c>
      <c r="O104" s="64"/>
      <c r="P104" s="197">
        <f t="shared" si="1"/>
        <v>0</v>
      </c>
      <c r="Q104" s="197">
        <v>2.0000000000000001E-4</v>
      </c>
      <c r="R104" s="197">
        <f t="shared" si="2"/>
        <v>1.6000000000000001E-3</v>
      </c>
      <c r="S104" s="197">
        <v>0</v>
      </c>
      <c r="T104" s="198">
        <f t="shared" si="3"/>
        <v>0</v>
      </c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  <c r="AR104" s="199" t="s">
        <v>79</v>
      </c>
      <c r="AT104" s="199" t="s">
        <v>120</v>
      </c>
      <c r="AU104" s="199" t="s">
        <v>79</v>
      </c>
      <c r="AY104" s="17" t="s">
        <v>117</v>
      </c>
      <c r="BE104" s="200">
        <f t="shared" si="4"/>
        <v>0</v>
      </c>
      <c r="BF104" s="200">
        <f t="shared" si="5"/>
        <v>0</v>
      </c>
      <c r="BG104" s="200">
        <f t="shared" si="6"/>
        <v>0</v>
      </c>
      <c r="BH104" s="200">
        <f t="shared" si="7"/>
        <v>0</v>
      </c>
      <c r="BI104" s="200">
        <f t="shared" si="8"/>
        <v>0</v>
      </c>
      <c r="BJ104" s="17" t="s">
        <v>77</v>
      </c>
      <c r="BK104" s="200">
        <f t="shared" si="9"/>
        <v>0</v>
      </c>
      <c r="BL104" s="17" t="s">
        <v>77</v>
      </c>
      <c r="BM104" s="199" t="s">
        <v>193</v>
      </c>
    </row>
    <row r="105" spans="1:65" s="2" customFormat="1" ht="16.5" customHeight="1">
      <c r="A105" s="34"/>
      <c r="B105" s="35"/>
      <c r="C105" s="187" t="s">
        <v>194</v>
      </c>
      <c r="D105" s="187" t="s">
        <v>120</v>
      </c>
      <c r="E105" s="188" t="s">
        <v>195</v>
      </c>
      <c r="F105" s="189" t="s">
        <v>196</v>
      </c>
      <c r="G105" s="190" t="s">
        <v>127</v>
      </c>
      <c r="H105" s="191">
        <v>2</v>
      </c>
      <c r="I105" s="192"/>
      <c r="J105" s="193">
        <f t="shared" si="0"/>
        <v>0</v>
      </c>
      <c r="K105" s="189" t="s">
        <v>19</v>
      </c>
      <c r="L105" s="194"/>
      <c r="M105" s="195" t="s">
        <v>19</v>
      </c>
      <c r="N105" s="196" t="s">
        <v>40</v>
      </c>
      <c r="O105" s="64"/>
      <c r="P105" s="197">
        <f t="shared" si="1"/>
        <v>0</v>
      </c>
      <c r="Q105" s="197">
        <v>5.0000000000000002E-5</v>
      </c>
      <c r="R105" s="197">
        <f t="shared" si="2"/>
        <v>1E-4</v>
      </c>
      <c r="S105" s="197">
        <v>0</v>
      </c>
      <c r="T105" s="198">
        <f t="shared" si="3"/>
        <v>0</v>
      </c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  <c r="AR105" s="199" t="s">
        <v>79</v>
      </c>
      <c r="AT105" s="199" t="s">
        <v>120</v>
      </c>
      <c r="AU105" s="199" t="s">
        <v>79</v>
      </c>
      <c r="AY105" s="17" t="s">
        <v>117</v>
      </c>
      <c r="BE105" s="200">
        <f t="shared" si="4"/>
        <v>0</v>
      </c>
      <c r="BF105" s="200">
        <f t="shared" si="5"/>
        <v>0</v>
      </c>
      <c r="BG105" s="200">
        <f t="shared" si="6"/>
        <v>0</v>
      </c>
      <c r="BH105" s="200">
        <f t="shared" si="7"/>
        <v>0</v>
      </c>
      <c r="BI105" s="200">
        <f t="shared" si="8"/>
        <v>0</v>
      </c>
      <c r="BJ105" s="17" t="s">
        <v>77</v>
      </c>
      <c r="BK105" s="200">
        <f t="shared" si="9"/>
        <v>0</v>
      </c>
      <c r="BL105" s="17" t="s">
        <v>77</v>
      </c>
      <c r="BM105" s="199" t="s">
        <v>197</v>
      </c>
    </row>
    <row r="106" spans="1:65" s="2" customFormat="1" ht="16.5" customHeight="1">
      <c r="A106" s="34"/>
      <c r="B106" s="35"/>
      <c r="C106" s="187" t="s">
        <v>198</v>
      </c>
      <c r="D106" s="187" t="s">
        <v>120</v>
      </c>
      <c r="E106" s="188" t="s">
        <v>199</v>
      </c>
      <c r="F106" s="189" t="s">
        <v>200</v>
      </c>
      <c r="G106" s="190" t="s">
        <v>127</v>
      </c>
      <c r="H106" s="191">
        <v>1</v>
      </c>
      <c r="I106" s="192"/>
      <c r="J106" s="193">
        <f t="shared" si="0"/>
        <v>0</v>
      </c>
      <c r="K106" s="189" t="s">
        <v>19</v>
      </c>
      <c r="L106" s="194"/>
      <c r="M106" s="195" t="s">
        <v>19</v>
      </c>
      <c r="N106" s="196" t="s">
        <v>40</v>
      </c>
      <c r="O106" s="64"/>
      <c r="P106" s="197">
        <f t="shared" si="1"/>
        <v>0</v>
      </c>
      <c r="Q106" s="197">
        <v>3.8000000000000002E-4</v>
      </c>
      <c r="R106" s="197">
        <f t="shared" si="2"/>
        <v>3.8000000000000002E-4</v>
      </c>
      <c r="S106" s="197">
        <v>0</v>
      </c>
      <c r="T106" s="198">
        <f t="shared" si="3"/>
        <v>0</v>
      </c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  <c r="AR106" s="199" t="s">
        <v>79</v>
      </c>
      <c r="AT106" s="199" t="s">
        <v>120</v>
      </c>
      <c r="AU106" s="199" t="s">
        <v>79</v>
      </c>
      <c r="AY106" s="17" t="s">
        <v>117</v>
      </c>
      <c r="BE106" s="200">
        <f t="shared" si="4"/>
        <v>0</v>
      </c>
      <c r="BF106" s="200">
        <f t="shared" si="5"/>
        <v>0</v>
      </c>
      <c r="BG106" s="200">
        <f t="shared" si="6"/>
        <v>0</v>
      </c>
      <c r="BH106" s="200">
        <f t="shared" si="7"/>
        <v>0</v>
      </c>
      <c r="BI106" s="200">
        <f t="shared" si="8"/>
        <v>0</v>
      </c>
      <c r="BJ106" s="17" t="s">
        <v>77</v>
      </c>
      <c r="BK106" s="200">
        <f t="shared" si="9"/>
        <v>0</v>
      </c>
      <c r="BL106" s="17" t="s">
        <v>77</v>
      </c>
      <c r="BM106" s="199" t="s">
        <v>201</v>
      </c>
    </row>
    <row r="107" spans="1:65" s="2" customFormat="1" ht="16.5" customHeight="1">
      <c r="A107" s="34"/>
      <c r="B107" s="35"/>
      <c r="C107" s="187" t="s">
        <v>202</v>
      </c>
      <c r="D107" s="187" t="s">
        <v>120</v>
      </c>
      <c r="E107" s="188" t="s">
        <v>203</v>
      </c>
      <c r="F107" s="189" t="s">
        <v>204</v>
      </c>
      <c r="G107" s="190" t="s">
        <v>127</v>
      </c>
      <c r="H107" s="191">
        <v>4</v>
      </c>
      <c r="I107" s="192"/>
      <c r="J107" s="193">
        <f t="shared" si="0"/>
        <v>0</v>
      </c>
      <c r="K107" s="189" t="s">
        <v>150</v>
      </c>
      <c r="L107" s="194"/>
      <c r="M107" s="195" t="s">
        <v>19</v>
      </c>
      <c r="N107" s="196" t="s">
        <v>40</v>
      </c>
      <c r="O107" s="64"/>
      <c r="P107" s="197">
        <f t="shared" si="1"/>
        <v>0</v>
      </c>
      <c r="Q107" s="197">
        <v>6.0000000000000002E-5</v>
      </c>
      <c r="R107" s="197">
        <f t="shared" si="2"/>
        <v>2.4000000000000001E-4</v>
      </c>
      <c r="S107" s="197">
        <v>0</v>
      </c>
      <c r="T107" s="198">
        <f t="shared" si="3"/>
        <v>0</v>
      </c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  <c r="AR107" s="199" t="s">
        <v>79</v>
      </c>
      <c r="AT107" s="199" t="s">
        <v>120</v>
      </c>
      <c r="AU107" s="199" t="s">
        <v>79</v>
      </c>
      <c r="AY107" s="17" t="s">
        <v>117</v>
      </c>
      <c r="BE107" s="200">
        <f t="shared" si="4"/>
        <v>0</v>
      </c>
      <c r="BF107" s="200">
        <f t="shared" si="5"/>
        <v>0</v>
      </c>
      <c r="BG107" s="200">
        <f t="shared" si="6"/>
        <v>0</v>
      </c>
      <c r="BH107" s="200">
        <f t="shared" si="7"/>
        <v>0</v>
      </c>
      <c r="BI107" s="200">
        <f t="shared" si="8"/>
        <v>0</v>
      </c>
      <c r="BJ107" s="17" t="s">
        <v>77</v>
      </c>
      <c r="BK107" s="200">
        <f t="shared" si="9"/>
        <v>0</v>
      </c>
      <c r="BL107" s="17" t="s">
        <v>77</v>
      </c>
      <c r="BM107" s="199" t="s">
        <v>205</v>
      </c>
    </row>
    <row r="108" spans="1:65" s="2" customFormat="1" ht="16.5" customHeight="1">
      <c r="A108" s="34"/>
      <c r="B108" s="35"/>
      <c r="C108" s="187" t="s">
        <v>7</v>
      </c>
      <c r="D108" s="187" t="s">
        <v>120</v>
      </c>
      <c r="E108" s="188" t="s">
        <v>206</v>
      </c>
      <c r="F108" s="189" t="s">
        <v>207</v>
      </c>
      <c r="G108" s="190" t="s">
        <v>127</v>
      </c>
      <c r="H108" s="191">
        <v>1</v>
      </c>
      <c r="I108" s="192"/>
      <c r="J108" s="193">
        <f t="shared" si="0"/>
        <v>0</v>
      </c>
      <c r="K108" s="189" t="s">
        <v>19</v>
      </c>
      <c r="L108" s="194"/>
      <c r="M108" s="195" t="s">
        <v>19</v>
      </c>
      <c r="N108" s="196" t="s">
        <v>40</v>
      </c>
      <c r="O108" s="64"/>
      <c r="P108" s="197">
        <f t="shared" si="1"/>
        <v>0</v>
      </c>
      <c r="Q108" s="197">
        <v>5.5999999999999995E-4</v>
      </c>
      <c r="R108" s="197">
        <f t="shared" si="2"/>
        <v>5.5999999999999995E-4</v>
      </c>
      <c r="S108" s="197">
        <v>0</v>
      </c>
      <c r="T108" s="198">
        <f t="shared" si="3"/>
        <v>0</v>
      </c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  <c r="AR108" s="199" t="s">
        <v>79</v>
      </c>
      <c r="AT108" s="199" t="s">
        <v>120</v>
      </c>
      <c r="AU108" s="199" t="s">
        <v>79</v>
      </c>
      <c r="AY108" s="17" t="s">
        <v>117</v>
      </c>
      <c r="BE108" s="200">
        <f t="shared" si="4"/>
        <v>0</v>
      </c>
      <c r="BF108" s="200">
        <f t="shared" si="5"/>
        <v>0</v>
      </c>
      <c r="BG108" s="200">
        <f t="shared" si="6"/>
        <v>0</v>
      </c>
      <c r="BH108" s="200">
        <f t="shared" si="7"/>
        <v>0</v>
      </c>
      <c r="BI108" s="200">
        <f t="shared" si="8"/>
        <v>0</v>
      </c>
      <c r="BJ108" s="17" t="s">
        <v>77</v>
      </c>
      <c r="BK108" s="200">
        <f t="shared" si="9"/>
        <v>0</v>
      </c>
      <c r="BL108" s="17" t="s">
        <v>77</v>
      </c>
      <c r="BM108" s="199" t="s">
        <v>208</v>
      </c>
    </row>
    <row r="109" spans="1:65" s="2" customFormat="1" ht="16.5" customHeight="1">
      <c r="A109" s="34"/>
      <c r="B109" s="35"/>
      <c r="C109" s="187" t="s">
        <v>209</v>
      </c>
      <c r="D109" s="187" t="s">
        <v>120</v>
      </c>
      <c r="E109" s="188" t="s">
        <v>210</v>
      </c>
      <c r="F109" s="189" t="s">
        <v>211</v>
      </c>
      <c r="G109" s="190" t="s">
        <v>127</v>
      </c>
      <c r="H109" s="191">
        <v>1</v>
      </c>
      <c r="I109" s="192"/>
      <c r="J109" s="193">
        <f t="shared" si="0"/>
        <v>0</v>
      </c>
      <c r="K109" s="189" t="s">
        <v>19</v>
      </c>
      <c r="L109" s="194"/>
      <c r="M109" s="195" t="s">
        <v>19</v>
      </c>
      <c r="N109" s="196" t="s">
        <v>40</v>
      </c>
      <c r="O109" s="64"/>
      <c r="P109" s="197">
        <f t="shared" si="1"/>
        <v>0</v>
      </c>
      <c r="Q109" s="197">
        <v>2.5000000000000001E-4</v>
      </c>
      <c r="R109" s="197">
        <f t="shared" si="2"/>
        <v>2.5000000000000001E-4</v>
      </c>
      <c r="S109" s="197">
        <v>0</v>
      </c>
      <c r="T109" s="198">
        <f t="shared" si="3"/>
        <v>0</v>
      </c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  <c r="AR109" s="199" t="s">
        <v>79</v>
      </c>
      <c r="AT109" s="199" t="s">
        <v>120</v>
      </c>
      <c r="AU109" s="199" t="s">
        <v>79</v>
      </c>
      <c r="AY109" s="17" t="s">
        <v>117</v>
      </c>
      <c r="BE109" s="200">
        <f t="shared" si="4"/>
        <v>0</v>
      </c>
      <c r="BF109" s="200">
        <f t="shared" si="5"/>
        <v>0</v>
      </c>
      <c r="BG109" s="200">
        <f t="shared" si="6"/>
        <v>0</v>
      </c>
      <c r="BH109" s="200">
        <f t="shared" si="7"/>
        <v>0</v>
      </c>
      <c r="BI109" s="200">
        <f t="shared" si="8"/>
        <v>0</v>
      </c>
      <c r="BJ109" s="17" t="s">
        <v>77</v>
      </c>
      <c r="BK109" s="200">
        <f t="shared" si="9"/>
        <v>0</v>
      </c>
      <c r="BL109" s="17" t="s">
        <v>77</v>
      </c>
      <c r="BM109" s="199" t="s">
        <v>212</v>
      </c>
    </row>
    <row r="110" spans="1:65" s="2" customFormat="1" ht="16.5" customHeight="1">
      <c r="A110" s="34"/>
      <c r="B110" s="35"/>
      <c r="C110" s="187" t="s">
        <v>213</v>
      </c>
      <c r="D110" s="187" t="s">
        <v>120</v>
      </c>
      <c r="E110" s="188" t="s">
        <v>214</v>
      </c>
      <c r="F110" s="189" t="s">
        <v>215</v>
      </c>
      <c r="G110" s="190" t="s">
        <v>19</v>
      </c>
      <c r="H110" s="191">
        <v>1</v>
      </c>
      <c r="I110" s="192"/>
      <c r="J110" s="193">
        <f t="shared" si="0"/>
        <v>0</v>
      </c>
      <c r="K110" s="189" t="s">
        <v>19</v>
      </c>
      <c r="L110" s="194"/>
      <c r="M110" s="195" t="s">
        <v>19</v>
      </c>
      <c r="N110" s="196" t="s">
        <v>40</v>
      </c>
      <c r="O110" s="64"/>
      <c r="P110" s="197">
        <f t="shared" si="1"/>
        <v>0</v>
      </c>
      <c r="Q110" s="197">
        <v>0</v>
      </c>
      <c r="R110" s="197">
        <f t="shared" si="2"/>
        <v>0</v>
      </c>
      <c r="S110" s="197">
        <v>0</v>
      </c>
      <c r="T110" s="198">
        <f t="shared" si="3"/>
        <v>0</v>
      </c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  <c r="AR110" s="199" t="s">
        <v>79</v>
      </c>
      <c r="AT110" s="199" t="s">
        <v>120</v>
      </c>
      <c r="AU110" s="199" t="s">
        <v>79</v>
      </c>
      <c r="AY110" s="17" t="s">
        <v>117</v>
      </c>
      <c r="BE110" s="200">
        <f t="shared" si="4"/>
        <v>0</v>
      </c>
      <c r="BF110" s="200">
        <f t="shared" si="5"/>
        <v>0</v>
      </c>
      <c r="BG110" s="200">
        <f t="shared" si="6"/>
        <v>0</v>
      </c>
      <c r="BH110" s="200">
        <f t="shared" si="7"/>
        <v>0</v>
      </c>
      <c r="BI110" s="200">
        <f t="shared" si="8"/>
        <v>0</v>
      </c>
      <c r="BJ110" s="17" t="s">
        <v>77</v>
      </c>
      <c r="BK110" s="200">
        <f t="shared" si="9"/>
        <v>0</v>
      </c>
      <c r="BL110" s="17" t="s">
        <v>77</v>
      </c>
      <c r="BM110" s="199" t="s">
        <v>216</v>
      </c>
    </row>
    <row r="111" spans="1:65" s="2" customFormat="1" ht="16.5" customHeight="1">
      <c r="A111" s="34"/>
      <c r="B111" s="35"/>
      <c r="C111" s="187" t="s">
        <v>217</v>
      </c>
      <c r="D111" s="187" t="s">
        <v>120</v>
      </c>
      <c r="E111" s="188" t="s">
        <v>218</v>
      </c>
      <c r="F111" s="189" t="s">
        <v>219</v>
      </c>
      <c r="G111" s="190" t="s">
        <v>19</v>
      </c>
      <c r="H111" s="191">
        <v>1</v>
      </c>
      <c r="I111" s="192"/>
      <c r="J111" s="193">
        <f t="shared" si="0"/>
        <v>0</v>
      </c>
      <c r="K111" s="189" t="s">
        <v>19</v>
      </c>
      <c r="L111" s="194"/>
      <c r="M111" s="195" t="s">
        <v>19</v>
      </c>
      <c r="N111" s="196" t="s">
        <v>40</v>
      </c>
      <c r="O111" s="64"/>
      <c r="P111" s="197">
        <f t="shared" si="1"/>
        <v>0</v>
      </c>
      <c r="Q111" s="197">
        <v>0</v>
      </c>
      <c r="R111" s="197">
        <f t="shared" si="2"/>
        <v>0</v>
      </c>
      <c r="S111" s="197">
        <v>0</v>
      </c>
      <c r="T111" s="198">
        <f t="shared" si="3"/>
        <v>0</v>
      </c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  <c r="AR111" s="199" t="s">
        <v>79</v>
      </c>
      <c r="AT111" s="199" t="s">
        <v>120</v>
      </c>
      <c r="AU111" s="199" t="s">
        <v>79</v>
      </c>
      <c r="AY111" s="17" t="s">
        <v>117</v>
      </c>
      <c r="BE111" s="200">
        <f t="shared" si="4"/>
        <v>0</v>
      </c>
      <c r="BF111" s="200">
        <f t="shared" si="5"/>
        <v>0</v>
      </c>
      <c r="BG111" s="200">
        <f t="shared" si="6"/>
        <v>0</v>
      </c>
      <c r="BH111" s="200">
        <f t="shared" si="7"/>
        <v>0</v>
      </c>
      <c r="BI111" s="200">
        <f t="shared" si="8"/>
        <v>0</v>
      </c>
      <c r="BJ111" s="17" t="s">
        <v>77</v>
      </c>
      <c r="BK111" s="200">
        <f t="shared" si="9"/>
        <v>0</v>
      </c>
      <c r="BL111" s="17" t="s">
        <v>77</v>
      </c>
      <c r="BM111" s="199" t="s">
        <v>220</v>
      </c>
    </row>
    <row r="112" spans="1:65" s="2" customFormat="1" ht="16.5" customHeight="1">
      <c r="A112" s="34"/>
      <c r="B112" s="35"/>
      <c r="C112" s="187" t="s">
        <v>221</v>
      </c>
      <c r="D112" s="187" t="s">
        <v>120</v>
      </c>
      <c r="E112" s="188" t="s">
        <v>222</v>
      </c>
      <c r="F112" s="189" t="s">
        <v>223</v>
      </c>
      <c r="G112" s="190" t="s">
        <v>19</v>
      </c>
      <c r="H112" s="191">
        <v>1</v>
      </c>
      <c r="I112" s="192"/>
      <c r="J112" s="193">
        <f t="shared" si="0"/>
        <v>0</v>
      </c>
      <c r="K112" s="189" t="s">
        <v>19</v>
      </c>
      <c r="L112" s="194"/>
      <c r="M112" s="195" t="s">
        <v>19</v>
      </c>
      <c r="N112" s="196" t="s">
        <v>40</v>
      </c>
      <c r="O112" s="64"/>
      <c r="P112" s="197">
        <f t="shared" si="1"/>
        <v>0</v>
      </c>
      <c r="Q112" s="197">
        <v>0</v>
      </c>
      <c r="R112" s="197">
        <f t="shared" si="2"/>
        <v>0</v>
      </c>
      <c r="S112" s="197">
        <v>0</v>
      </c>
      <c r="T112" s="198">
        <f t="shared" si="3"/>
        <v>0</v>
      </c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  <c r="AR112" s="199" t="s">
        <v>79</v>
      </c>
      <c r="AT112" s="199" t="s">
        <v>120</v>
      </c>
      <c r="AU112" s="199" t="s">
        <v>79</v>
      </c>
      <c r="AY112" s="17" t="s">
        <v>117</v>
      </c>
      <c r="BE112" s="200">
        <f t="shared" si="4"/>
        <v>0</v>
      </c>
      <c r="BF112" s="200">
        <f t="shared" si="5"/>
        <v>0</v>
      </c>
      <c r="BG112" s="200">
        <f t="shared" si="6"/>
        <v>0</v>
      </c>
      <c r="BH112" s="200">
        <f t="shared" si="7"/>
        <v>0</v>
      </c>
      <c r="BI112" s="200">
        <f t="shared" si="8"/>
        <v>0</v>
      </c>
      <c r="BJ112" s="17" t="s">
        <v>77</v>
      </c>
      <c r="BK112" s="200">
        <f t="shared" si="9"/>
        <v>0</v>
      </c>
      <c r="BL112" s="17" t="s">
        <v>77</v>
      </c>
      <c r="BM112" s="199" t="s">
        <v>224</v>
      </c>
    </row>
    <row r="113" spans="1:65" s="12" customFormat="1" ht="25.9" customHeight="1">
      <c r="B113" s="171"/>
      <c r="C113" s="172"/>
      <c r="D113" s="173" t="s">
        <v>68</v>
      </c>
      <c r="E113" s="174" t="s">
        <v>120</v>
      </c>
      <c r="F113" s="174" t="s">
        <v>225</v>
      </c>
      <c r="G113" s="172"/>
      <c r="H113" s="172"/>
      <c r="I113" s="175"/>
      <c r="J113" s="176">
        <f>BK113</f>
        <v>0</v>
      </c>
      <c r="K113" s="172"/>
      <c r="L113" s="177"/>
      <c r="M113" s="178"/>
      <c r="N113" s="179"/>
      <c r="O113" s="179"/>
      <c r="P113" s="180">
        <f>P114</f>
        <v>0</v>
      </c>
      <c r="Q113" s="179"/>
      <c r="R113" s="180">
        <f>R114</f>
        <v>1.14E-3</v>
      </c>
      <c r="S113" s="179"/>
      <c r="T113" s="181">
        <f>T114</f>
        <v>0</v>
      </c>
      <c r="AR113" s="182" t="s">
        <v>129</v>
      </c>
      <c r="AT113" s="183" t="s">
        <v>68</v>
      </c>
      <c r="AU113" s="183" t="s">
        <v>69</v>
      </c>
      <c r="AY113" s="182" t="s">
        <v>117</v>
      </c>
      <c r="BK113" s="184">
        <f>BK114</f>
        <v>0</v>
      </c>
    </row>
    <row r="114" spans="1:65" s="12" customFormat="1" ht="22.9" customHeight="1">
      <c r="B114" s="171"/>
      <c r="C114" s="172"/>
      <c r="D114" s="173" t="s">
        <v>68</v>
      </c>
      <c r="E114" s="185" t="s">
        <v>226</v>
      </c>
      <c r="F114" s="185" t="s">
        <v>227</v>
      </c>
      <c r="G114" s="172"/>
      <c r="H114" s="172"/>
      <c r="I114" s="175"/>
      <c r="J114" s="186">
        <f>BK114</f>
        <v>0</v>
      </c>
      <c r="K114" s="172"/>
      <c r="L114" s="177"/>
      <c r="M114" s="178"/>
      <c r="N114" s="179"/>
      <c r="O114" s="179"/>
      <c r="P114" s="180">
        <f>SUM(P115:P142)</f>
        <v>0</v>
      </c>
      <c r="Q114" s="179"/>
      <c r="R114" s="180">
        <f>SUM(R115:R142)</f>
        <v>1.14E-3</v>
      </c>
      <c r="S114" s="179"/>
      <c r="T114" s="181">
        <f>SUM(T115:T142)</f>
        <v>0</v>
      </c>
      <c r="AR114" s="182" t="s">
        <v>129</v>
      </c>
      <c r="AT114" s="183" t="s">
        <v>68</v>
      </c>
      <c r="AU114" s="183" t="s">
        <v>77</v>
      </c>
      <c r="AY114" s="182" t="s">
        <v>117</v>
      </c>
      <c r="BK114" s="184">
        <f>SUM(BK115:BK142)</f>
        <v>0</v>
      </c>
    </row>
    <row r="115" spans="1:65" s="2" customFormat="1" ht="24" customHeight="1">
      <c r="A115" s="34"/>
      <c r="B115" s="35"/>
      <c r="C115" s="201" t="s">
        <v>228</v>
      </c>
      <c r="D115" s="201" t="s">
        <v>229</v>
      </c>
      <c r="E115" s="202" t="s">
        <v>230</v>
      </c>
      <c r="F115" s="203" t="s">
        <v>231</v>
      </c>
      <c r="G115" s="204" t="s">
        <v>140</v>
      </c>
      <c r="H115" s="205">
        <v>150</v>
      </c>
      <c r="I115" s="206"/>
      <c r="J115" s="207">
        <f t="shared" ref="J115:J142" si="10">ROUND(I115*H115,2)</f>
        <v>0</v>
      </c>
      <c r="K115" s="203" t="s">
        <v>141</v>
      </c>
      <c r="L115" s="39"/>
      <c r="M115" s="208" t="s">
        <v>19</v>
      </c>
      <c r="N115" s="209" t="s">
        <v>40</v>
      </c>
      <c r="O115" s="64"/>
      <c r="P115" s="197">
        <f t="shared" ref="P115:P142" si="11">O115*H115</f>
        <v>0</v>
      </c>
      <c r="Q115" s="197">
        <v>0</v>
      </c>
      <c r="R115" s="197">
        <f t="shared" ref="R115:R142" si="12">Q115*H115</f>
        <v>0</v>
      </c>
      <c r="S115" s="197">
        <v>0</v>
      </c>
      <c r="T115" s="198">
        <f t="shared" ref="T115:T142" si="13">S115*H115</f>
        <v>0</v>
      </c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  <c r="AR115" s="199" t="s">
        <v>77</v>
      </c>
      <c r="AT115" s="199" t="s">
        <v>229</v>
      </c>
      <c r="AU115" s="199" t="s">
        <v>79</v>
      </c>
      <c r="AY115" s="17" t="s">
        <v>117</v>
      </c>
      <c r="BE115" s="200">
        <f t="shared" ref="BE115:BE142" si="14">IF(N115="základní",J115,0)</f>
        <v>0</v>
      </c>
      <c r="BF115" s="200">
        <f t="shared" ref="BF115:BF142" si="15">IF(N115="snížená",J115,0)</f>
        <v>0</v>
      </c>
      <c r="BG115" s="200">
        <f t="shared" ref="BG115:BG142" si="16">IF(N115="zákl. přenesená",J115,0)</f>
        <v>0</v>
      </c>
      <c r="BH115" s="200">
        <f t="shared" ref="BH115:BH142" si="17">IF(N115="sníž. přenesená",J115,0)</f>
        <v>0</v>
      </c>
      <c r="BI115" s="200">
        <f t="shared" ref="BI115:BI142" si="18">IF(N115="nulová",J115,0)</f>
        <v>0</v>
      </c>
      <c r="BJ115" s="17" t="s">
        <v>77</v>
      </c>
      <c r="BK115" s="200">
        <f t="shared" ref="BK115:BK142" si="19">ROUND(I115*H115,2)</f>
        <v>0</v>
      </c>
      <c r="BL115" s="17" t="s">
        <v>77</v>
      </c>
      <c r="BM115" s="199" t="s">
        <v>232</v>
      </c>
    </row>
    <row r="116" spans="1:65" s="2" customFormat="1" ht="24" customHeight="1">
      <c r="A116" s="34"/>
      <c r="B116" s="35"/>
      <c r="C116" s="201" t="s">
        <v>233</v>
      </c>
      <c r="D116" s="201" t="s">
        <v>229</v>
      </c>
      <c r="E116" s="202" t="s">
        <v>234</v>
      </c>
      <c r="F116" s="203" t="s">
        <v>235</v>
      </c>
      <c r="G116" s="204" t="s">
        <v>140</v>
      </c>
      <c r="H116" s="205">
        <v>35</v>
      </c>
      <c r="I116" s="206"/>
      <c r="J116" s="207">
        <f t="shared" si="10"/>
        <v>0</v>
      </c>
      <c r="K116" s="203" t="s">
        <v>150</v>
      </c>
      <c r="L116" s="39"/>
      <c r="M116" s="208" t="s">
        <v>19</v>
      </c>
      <c r="N116" s="209" t="s">
        <v>40</v>
      </c>
      <c r="O116" s="64"/>
      <c r="P116" s="197">
        <f t="shared" si="11"/>
        <v>0</v>
      </c>
      <c r="Q116" s="197">
        <v>0</v>
      </c>
      <c r="R116" s="197">
        <f t="shared" si="12"/>
        <v>0</v>
      </c>
      <c r="S116" s="197">
        <v>0</v>
      </c>
      <c r="T116" s="198">
        <f t="shared" si="13"/>
        <v>0</v>
      </c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  <c r="AR116" s="199" t="s">
        <v>77</v>
      </c>
      <c r="AT116" s="199" t="s">
        <v>229</v>
      </c>
      <c r="AU116" s="199" t="s">
        <v>79</v>
      </c>
      <c r="AY116" s="17" t="s">
        <v>117</v>
      </c>
      <c r="BE116" s="200">
        <f t="shared" si="14"/>
        <v>0</v>
      </c>
      <c r="BF116" s="200">
        <f t="shared" si="15"/>
        <v>0</v>
      </c>
      <c r="BG116" s="200">
        <f t="shared" si="16"/>
        <v>0</v>
      </c>
      <c r="BH116" s="200">
        <f t="shared" si="17"/>
        <v>0</v>
      </c>
      <c r="BI116" s="200">
        <f t="shared" si="18"/>
        <v>0</v>
      </c>
      <c r="BJ116" s="17" t="s">
        <v>77</v>
      </c>
      <c r="BK116" s="200">
        <f t="shared" si="19"/>
        <v>0</v>
      </c>
      <c r="BL116" s="17" t="s">
        <v>77</v>
      </c>
      <c r="BM116" s="199" t="s">
        <v>236</v>
      </c>
    </row>
    <row r="117" spans="1:65" s="2" customFormat="1" ht="24" customHeight="1">
      <c r="A117" s="34"/>
      <c r="B117" s="35"/>
      <c r="C117" s="201" t="s">
        <v>237</v>
      </c>
      <c r="D117" s="201" t="s">
        <v>229</v>
      </c>
      <c r="E117" s="202" t="s">
        <v>238</v>
      </c>
      <c r="F117" s="203" t="s">
        <v>239</v>
      </c>
      <c r="G117" s="204" t="s">
        <v>140</v>
      </c>
      <c r="H117" s="205">
        <v>20</v>
      </c>
      <c r="I117" s="206"/>
      <c r="J117" s="207">
        <f t="shared" si="10"/>
        <v>0</v>
      </c>
      <c r="K117" s="203" t="s">
        <v>141</v>
      </c>
      <c r="L117" s="39"/>
      <c r="M117" s="208" t="s">
        <v>19</v>
      </c>
      <c r="N117" s="209" t="s">
        <v>40</v>
      </c>
      <c r="O117" s="64"/>
      <c r="P117" s="197">
        <f t="shared" si="11"/>
        <v>0</v>
      </c>
      <c r="Q117" s="197">
        <v>0</v>
      </c>
      <c r="R117" s="197">
        <f t="shared" si="12"/>
        <v>0</v>
      </c>
      <c r="S117" s="197">
        <v>0</v>
      </c>
      <c r="T117" s="198">
        <f t="shared" si="13"/>
        <v>0</v>
      </c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  <c r="AR117" s="199" t="s">
        <v>77</v>
      </c>
      <c r="AT117" s="199" t="s">
        <v>229</v>
      </c>
      <c r="AU117" s="199" t="s">
        <v>79</v>
      </c>
      <c r="AY117" s="17" t="s">
        <v>117</v>
      </c>
      <c r="BE117" s="200">
        <f t="shared" si="14"/>
        <v>0</v>
      </c>
      <c r="BF117" s="200">
        <f t="shared" si="15"/>
        <v>0</v>
      </c>
      <c r="BG117" s="200">
        <f t="shared" si="16"/>
        <v>0</v>
      </c>
      <c r="BH117" s="200">
        <f t="shared" si="17"/>
        <v>0</v>
      </c>
      <c r="BI117" s="200">
        <f t="shared" si="18"/>
        <v>0</v>
      </c>
      <c r="BJ117" s="17" t="s">
        <v>77</v>
      </c>
      <c r="BK117" s="200">
        <f t="shared" si="19"/>
        <v>0</v>
      </c>
      <c r="BL117" s="17" t="s">
        <v>77</v>
      </c>
      <c r="BM117" s="199" t="s">
        <v>240</v>
      </c>
    </row>
    <row r="118" spans="1:65" s="2" customFormat="1" ht="24" customHeight="1">
      <c r="A118" s="34"/>
      <c r="B118" s="35"/>
      <c r="C118" s="201" t="s">
        <v>241</v>
      </c>
      <c r="D118" s="201" t="s">
        <v>229</v>
      </c>
      <c r="E118" s="202" t="s">
        <v>242</v>
      </c>
      <c r="F118" s="203" t="s">
        <v>243</v>
      </c>
      <c r="G118" s="204" t="s">
        <v>140</v>
      </c>
      <c r="H118" s="205">
        <v>5</v>
      </c>
      <c r="I118" s="206"/>
      <c r="J118" s="207">
        <f t="shared" si="10"/>
        <v>0</v>
      </c>
      <c r="K118" s="203" t="s">
        <v>150</v>
      </c>
      <c r="L118" s="39"/>
      <c r="M118" s="208" t="s">
        <v>19</v>
      </c>
      <c r="N118" s="209" t="s">
        <v>40</v>
      </c>
      <c r="O118" s="64"/>
      <c r="P118" s="197">
        <f t="shared" si="11"/>
        <v>0</v>
      </c>
      <c r="Q118" s="197">
        <v>0</v>
      </c>
      <c r="R118" s="197">
        <f t="shared" si="12"/>
        <v>0</v>
      </c>
      <c r="S118" s="197">
        <v>0</v>
      </c>
      <c r="T118" s="198">
        <f t="shared" si="13"/>
        <v>0</v>
      </c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  <c r="AR118" s="199" t="s">
        <v>77</v>
      </c>
      <c r="AT118" s="199" t="s">
        <v>229</v>
      </c>
      <c r="AU118" s="199" t="s">
        <v>79</v>
      </c>
      <c r="AY118" s="17" t="s">
        <v>117</v>
      </c>
      <c r="BE118" s="200">
        <f t="shared" si="14"/>
        <v>0</v>
      </c>
      <c r="BF118" s="200">
        <f t="shared" si="15"/>
        <v>0</v>
      </c>
      <c r="BG118" s="200">
        <f t="shared" si="16"/>
        <v>0</v>
      </c>
      <c r="BH118" s="200">
        <f t="shared" si="17"/>
        <v>0</v>
      </c>
      <c r="BI118" s="200">
        <f t="shared" si="18"/>
        <v>0</v>
      </c>
      <c r="BJ118" s="17" t="s">
        <v>77</v>
      </c>
      <c r="BK118" s="200">
        <f t="shared" si="19"/>
        <v>0</v>
      </c>
      <c r="BL118" s="17" t="s">
        <v>77</v>
      </c>
      <c r="BM118" s="199" t="s">
        <v>244</v>
      </c>
    </row>
    <row r="119" spans="1:65" s="2" customFormat="1" ht="36" customHeight="1">
      <c r="A119" s="34"/>
      <c r="B119" s="35"/>
      <c r="C119" s="201" t="s">
        <v>245</v>
      </c>
      <c r="D119" s="201" t="s">
        <v>229</v>
      </c>
      <c r="E119" s="202" t="s">
        <v>246</v>
      </c>
      <c r="F119" s="203" t="s">
        <v>247</v>
      </c>
      <c r="G119" s="204" t="s">
        <v>140</v>
      </c>
      <c r="H119" s="205">
        <v>60</v>
      </c>
      <c r="I119" s="206"/>
      <c r="J119" s="207">
        <f t="shared" si="10"/>
        <v>0</v>
      </c>
      <c r="K119" s="203" t="s">
        <v>141</v>
      </c>
      <c r="L119" s="39"/>
      <c r="M119" s="208" t="s">
        <v>19</v>
      </c>
      <c r="N119" s="209" t="s">
        <v>40</v>
      </c>
      <c r="O119" s="64"/>
      <c r="P119" s="197">
        <f t="shared" si="11"/>
        <v>0</v>
      </c>
      <c r="Q119" s="197">
        <v>0</v>
      </c>
      <c r="R119" s="197">
        <f t="shared" si="12"/>
        <v>0</v>
      </c>
      <c r="S119" s="197">
        <v>0</v>
      </c>
      <c r="T119" s="198">
        <f t="shared" si="13"/>
        <v>0</v>
      </c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  <c r="AR119" s="199" t="s">
        <v>77</v>
      </c>
      <c r="AT119" s="199" t="s">
        <v>229</v>
      </c>
      <c r="AU119" s="199" t="s">
        <v>79</v>
      </c>
      <c r="AY119" s="17" t="s">
        <v>117</v>
      </c>
      <c r="BE119" s="200">
        <f t="shared" si="14"/>
        <v>0</v>
      </c>
      <c r="BF119" s="200">
        <f t="shared" si="15"/>
        <v>0</v>
      </c>
      <c r="BG119" s="200">
        <f t="shared" si="16"/>
        <v>0</v>
      </c>
      <c r="BH119" s="200">
        <f t="shared" si="17"/>
        <v>0</v>
      </c>
      <c r="BI119" s="200">
        <f t="shared" si="18"/>
        <v>0</v>
      </c>
      <c r="BJ119" s="17" t="s">
        <v>77</v>
      </c>
      <c r="BK119" s="200">
        <f t="shared" si="19"/>
        <v>0</v>
      </c>
      <c r="BL119" s="17" t="s">
        <v>77</v>
      </c>
      <c r="BM119" s="199" t="s">
        <v>248</v>
      </c>
    </row>
    <row r="120" spans="1:65" s="2" customFormat="1" ht="36" customHeight="1">
      <c r="A120" s="34"/>
      <c r="B120" s="35"/>
      <c r="C120" s="201" t="s">
        <v>249</v>
      </c>
      <c r="D120" s="201" t="s">
        <v>229</v>
      </c>
      <c r="E120" s="202" t="s">
        <v>250</v>
      </c>
      <c r="F120" s="203" t="s">
        <v>251</v>
      </c>
      <c r="G120" s="204" t="s">
        <v>140</v>
      </c>
      <c r="H120" s="205">
        <v>15</v>
      </c>
      <c r="I120" s="206"/>
      <c r="J120" s="207">
        <f t="shared" si="10"/>
        <v>0</v>
      </c>
      <c r="K120" s="203" t="s">
        <v>141</v>
      </c>
      <c r="L120" s="39"/>
      <c r="M120" s="208" t="s">
        <v>19</v>
      </c>
      <c r="N120" s="209" t="s">
        <v>40</v>
      </c>
      <c r="O120" s="64"/>
      <c r="P120" s="197">
        <f t="shared" si="11"/>
        <v>0</v>
      </c>
      <c r="Q120" s="197">
        <v>0</v>
      </c>
      <c r="R120" s="197">
        <f t="shared" si="12"/>
        <v>0</v>
      </c>
      <c r="S120" s="197">
        <v>0</v>
      </c>
      <c r="T120" s="198">
        <f t="shared" si="13"/>
        <v>0</v>
      </c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R120" s="199" t="s">
        <v>77</v>
      </c>
      <c r="AT120" s="199" t="s">
        <v>229</v>
      </c>
      <c r="AU120" s="199" t="s">
        <v>79</v>
      </c>
      <c r="AY120" s="17" t="s">
        <v>117</v>
      </c>
      <c r="BE120" s="200">
        <f t="shared" si="14"/>
        <v>0</v>
      </c>
      <c r="BF120" s="200">
        <f t="shared" si="15"/>
        <v>0</v>
      </c>
      <c r="BG120" s="200">
        <f t="shared" si="16"/>
        <v>0</v>
      </c>
      <c r="BH120" s="200">
        <f t="shared" si="17"/>
        <v>0</v>
      </c>
      <c r="BI120" s="200">
        <f t="shared" si="18"/>
        <v>0</v>
      </c>
      <c r="BJ120" s="17" t="s">
        <v>77</v>
      </c>
      <c r="BK120" s="200">
        <f t="shared" si="19"/>
        <v>0</v>
      </c>
      <c r="BL120" s="17" t="s">
        <v>77</v>
      </c>
      <c r="BM120" s="199" t="s">
        <v>252</v>
      </c>
    </row>
    <row r="121" spans="1:65" s="2" customFormat="1" ht="16.5" customHeight="1">
      <c r="A121" s="34"/>
      <c r="B121" s="35"/>
      <c r="C121" s="201" t="s">
        <v>253</v>
      </c>
      <c r="D121" s="201" t="s">
        <v>229</v>
      </c>
      <c r="E121" s="202" t="s">
        <v>254</v>
      </c>
      <c r="F121" s="203" t="s">
        <v>255</v>
      </c>
      <c r="G121" s="204" t="s">
        <v>140</v>
      </c>
      <c r="H121" s="205">
        <v>24</v>
      </c>
      <c r="I121" s="206"/>
      <c r="J121" s="207">
        <f t="shared" si="10"/>
        <v>0</v>
      </c>
      <c r="K121" s="203" t="s">
        <v>150</v>
      </c>
      <c r="L121" s="39"/>
      <c r="M121" s="208" t="s">
        <v>19</v>
      </c>
      <c r="N121" s="209" t="s">
        <v>40</v>
      </c>
      <c r="O121" s="64"/>
      <c r="P121" s="197">
        <f t="shared" si="11"/>
        <v>0</v>
      </c>
      <c r="Q121" s="197">
        <v>0</v>
      </c>
      <c r="R121" s="197">
        <f t="shared" si="12"/>
        <v>0</v>
      </c>
      <c r="S121" s="197">
        <v>0</v>
      </c>
      <c r="T121" s="198">
        <f t="shared" si="13"/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R121" s="199" t="s">
        <v>77</v>
      </c>
      <c r="AT121" s="199" t="s">
        <v>229</v>
      </c>
      <c r="AU121" s="199" t="s">
        <v>79</v>
      </c>
      <c r="AY121" s="17" t="s">
        <v>117</v>
      </c>
      <c r="BE121" s="200">
        <f t="shared" si="14"/>
        <v>0</v>
      </c>
      <c r="BF121" s="200">
        <f t="shared" si="15"/>
        <v>0</v>
      </c>
      <c r="BG121" s="200">
        <f t="shared" si="16"/>
        <v>0</v>
      </c>
      <c r="BH121" s="200">
        <f t="shared" si="17"/>
        <v>0</v>
      </c>
      <c r="BI121" s="200">
        <f t="shared" si="18"/>
        <v>0</v>
      </c>
      <c r="BJ121" s="17" t="s">
        <v>77</v>
      </c>
      <c r="BK121" s="200">
        <f t="shared" si="19"/>
        <v>0</v>
      </c>
      <c r="BL121" s="17" t="s">
        <v>77</v>
      </c>
      <c r="BM121" s="199" t="s">
        <v>256</v>
      </c>
    </row>
    <row r="122" spans="1:65" s="2" customFormat="1" ht="16.5" customHeight="1">
      <c r="A122" s="34"/>
      <c r="B122" s="35"/>
      <c r="C122" s="201" t="s">
        <v>257</v>
      </c>
      <c r="D122" s="201" t="s">
        <v>229</v>
      </c>
      <c r="E122" s="202" t="s">
        <v>258</v>
      </c>
      <c r="F122" s="203" t="s">
        <v>259</v>
      </c>
      <c r="G122" s="204" t="s">
        <v>19</v>
      </c>
      <c r="H122" s="205">
        <v>2</v>
      </c>
      <c r="I122" s="206"/>
      <c r="J122" s="207">
        <f t="shared" si="10"/>
        <v>0</v>
      </c>
      <c r="K122" s="203" t="s">
        <v>19</v>
      </c>
      <c r="L122" s="39"/>
      <c r="M122" s="208" t="s">
        <v>19</v>
      </c>
      <c r="N122" s="209" t="s">
        <v>40</v>
      </c>
      <c r="O122" s="64"/>
      <c r="P122" s="197">
        <f t="shared" si="11"/>
        <v>0</v>
      </c>
      <c r="Q122" s="197">
        <v>1.2999999999999999E-4</v>
      </c>
      <c r="R122" s="197">
        <f t="shared" si="12"/>
        <v>2.5999999999999998E-4</v>
      </c>
      <c r="S122" s="197">
        <v>0</v>
      </c>
      <c r="T122" s="198">
        <f t="shared" si="13"/>
        <v>0</v>
      </c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R122" s="199" t="s">
        <v>77</v>
      </c>
      <c r="AT122" s="199" t="s">
        <v>229</v>
      </c>
      <c r="AU122" s="199" t="s">
        <v>79</v>
      </c>
      <c r="AY122" s="17" t="s">
        <v>117</v>
      </c>
      <c r="BE122" s="200">
        <f t="shared" si="14"/>
        <v>0</v>
      </c>
      <c r="BF122" s="200">
        <f t="shared" si="15"/>
        <v>0</v>
      </c>
      <c r="BG122" s="200">
        <f t="shared" si="16"/>
        <v>0</v>
      </c>
      <c r="BH122" s="200">
        <f t="shared" si="17"/>
        <v>0</v>
      </c>
      <c r="BI122" s="200">
        <f t="shared" si="18"/>
        <v>0</v>
      </c>
      <c r="BJ122" s="17" t="s">
        <v>77</v>
      </c>
      <c r="BK122" s="200">
        <f t="shared" si="19"/>
        <v>0</v>
      </c>
      <c r="BL122" s="17" t="s">
        <v>77</v>
      </c>
      <c r="BM122" s="199" t="s">
        <v>260</v>
      </c>
    </row>
    <row r="123" spans="1:65" s="2" customFormat="1" ht="16.5" customHeight="1">
      <c r="A123" s="34"/>
      <c r="B123" s="35"/>
      <c r="C123" s="201" t="s">
        <v>261</v>
      </c>
      <c r="D123" s="201" t="s">
        <v>229</v>
      </c>
      <c r="E123" s="202" t="s">
        <v>262</v>
      </c>
      <c r="F123" s="203" t="s">
        <v>263</v>
      </c>
      <c r="G123" s="204" t="s">
        <v>127</v>
      </c>
      <c r="H123" s="205">
        <v>2</v>
      </c>
      <c r="I123" s="206"/>
      <c r="J123" s="207">
        <f t="shared" si="10"/>
        <v>0</v>
      </c>
      <c r="K123" s="203" t="s">
        <v>19</v>
      </c>
      <c r="L123" s="39"/>
      <c r="M123" s="208" t="s">
        <v>19</v>
      </c>
      <c r="N123" s="209" t="s">
        <v>40</v>
      </c>
      <c r="O123" s="64"/>
      <c r="P123" s="197">
        <f t="shared" si="11"/>
        <v>0</v>
      </c>
      <c r="Q123" s="197">
        <v>2.2000000000000001E-4</v>
      </c>
      <c r="R123" s="197">
        <f t="shared" si="12"/>
        <v>4.4000000000000002E-4</v>
      </c>
      <c r="S123" s="197">
        <v>0</v>
      </c>
      <c r="T123" s="198">
        <f t="shared" si="13"/>
        <v>0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R123" s="199" t="s">
        <v>77</v>
      </c>
      <c r="AT123" s="199" t="s">
        <v>229</v>
      </c>
      <c r="AU123" s="199" t="s">
        <v>79</v>
      </c>
      <c r="AY123" s="17" t="s">
        <v>117</v>
      </c>
      <c r="BE123" s="200">
        <f t="shared" si="14"/>
        <v>0</v>
      </c>
      <c r="BF123" s="200">
        <f t="shared" si="15"/>
        <v>0</v>
      </c>
      <c r="BG123" s="200">
        <f t="shared" si="16"/>
        <v>0</v>
      </c>
      <c r="BH123" s="200">
        <f t="shared" si="17"/>
        <v>0</v>
      </c>
      <c r="BI123" s="200">
        <f t="shared" si="18"/>
        <v>0</v>
      </c>
      <c r="BJ123" s="17" t="s">
        <v>77</v>
      </c>
      <c r="BK123" s="200">
        <f t="shared" si="19"/>
        <v>0</v>
      </c>
      <c r="BL123" s="17" t="s">
        <v>77</v>
      </c>
      <c r="BM123" s="199" t="s">
        <v>264</v>
      </c>
    </row>
    <row r="124" spans="1:65" s="2" customFormat="1" ht="16.5" customHeight="1">
      <c r="A124" s="34"/>
      <c r="B124" s="35"/>
      <c r="C124" s="201" t="s">
        <v>265</v>
      </c>
      <c r="D124" s="201" t="s">
        <v>229</v>
      </c>
      <c r="E124" s="202" t="s">
        <v>266</v>
      </c>
      <c r="F124" s="203" t="s">
        <v>267</v>
      </c>
      <c r="G124" s="204" t="s">
        <v>127</v>
      </c>
      <c r="H124" s="205">
        <v>2</v>
      </c>
      <c r="I124" s="206"/>
      <c r="J124" s="207">
        <f t="shared" si="10"/>
        <v>0</v>
      </c>
      <c r="K124" s="203" t="s">
        <v>19</v>
      </c>
      <c r="L124" s="39"/>
      <c r="M124" s="208" t="s">
        <v>19</v>
      </c>
      <c r="N124" s="209" t="s">
        <v>40</v>
      </c>
      <c r="O124" s="64"/>
      <c r="P124" s="197">
        <f t="shared" si="11"/>
        <v>0</v>
      </c>
      <c r="Q124" s="197">
        <v>2.2000000000000001E-4</v>
      </c>
      <c r="R124" s="197">
        <f t="shared" si="12"/>
        <v>4.4000000000000002E-4</v>
      </c>
      <c r="S124" s="197">
        <v>0</v>
      </c>
      <c r="T124" s="198">
        <f t="shared" si="13"/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R124" s="199" t="s">
        <v>77</v>
      </c>
      <c r="AT124" s="199" t="s">
        <v>229</v>
      </c>
      <c r="AU124" s="199" t="s">
        <v>79</v>
      </c>
      <c r="AY124" s="17" t="s">
        <v>117</v>
      </c>
      <c r="BE124" s="200">
        <f t="shared" si="14"/>
        <v>0</v>
      </c>
      <c r="BF124" s="200">
        <f t="shared" si="15"/>
        <v>0</v>
      </c>
      <c r="BG124" s="200">
        <f t="shared" si="16"/>
        <v>0</v>
      </c>
      <c r="BH124" s="200">
        <f t="shared" si="17"/>
        <v>0</v>
      </c>
      <c r="BI124" s="200">
        <f t="shared" si="18"/>
        <v>0</v>
      </c>
      <c r="BJ124" s="17" t="s">
        <v>77</v>
      </c>
      <c r="BK124" s="200">
        <f t="shared" si="19"/>
        <v>0</v>
      </c>
      <c r="BL124" s="17" t="s">
        <v>77</v>
      </c>
      <c r="BM124" s="199" t="s">
        <v>268</v>
      </c>
    </row>
    <row r="125" spans="1:65" s="2" customFormat="1" ht="16.5" customHeight="1">
      <c r="A125" s="34"/>
      <c r="B125" s="35"/>
      <c r="C125" s="201" t="s">
        <v>269</v>
      </c>
      <c r="D125" s="201" t="s">
        <v>229</v>
      </c>
      <c r="E125" s="202" t="s">
        <v>270</v>
      </c>
      <c r="F125" s="203" t="s">
        <v>271</v>
      </c>
      <c r="G125" s="204" t="s">
        <v>127</v>
      </c>
      <c r="H125" s="205">
        <v>8</v>
      </c>
      <c r="I125" s="206"/>
      <c r="J125" s="207">
        <f t="shared" si="10"/>
        <v>0</v>
      </c>
      <c r="K125" s="203" t="s">
        <v>150</v>
      </c>
      <c r="L125" s="39"/>
      <c r="M125" s="208" t="s">
        <v>19</v>
      </c>
      <c r="N125" s="209" t="s">
        <v>40</v>
      </c>
      <c r="O125" s="64"/>
      <c r="P125" s="197">
        <f t="shared" si="11"/>
        <v>0</v>
      </c>
      <c r="Q125" s="197">
        <v>0</v>
      </c>
      <c r="R125" s="197">
        <f t="shared" si="12"/>
        <v>0</v>
      </c>
      <c r="S125" s="197">
        <v>0</v>
      </c>
      <c r="T125" s="198">
        <f t="shared" si="13"/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199" t="s">
        <v>77</v>
      </c>
      <c r="AT125" s="199" t="s">
        <v>229</v>
      </c>
      <c r="AU125" s="199" t="s">
        <v>79</v>
      </c>
      <c r="AY125" s="17" t="s">
        <v>117</v>
      </c>
      <c r="BE125" s="200">
        <f t="shared" si="14"/>
        <v>0</v>
      </c>
      <c r="BF125" s="200">
        <f t="shared" si="15"/>
        <v>0</v>
      </c>
      <c r="BG125" s="200">
        <f t="shared" si="16"/>
        <v>0</v>
      </c>
      <c r="BH125" s="200">
        <f t="shared" si="17"/>
        <v>0</v>
      </c>
      <c r="BI125" s="200">
        <f t="shared" si="18"/>
        <v>0</v>
      </c>
      <c r="BJ125" s="17" t="s">
        <v>77</v>
      </c>
      <c r="BK125" s="200">
        <f t="shared" si="19"/>
        <v>0</v>
      </c>
      <c r="BL125" s="17" t="s">
        <v>77</v>
      </c>
      <c r="BM125" s="199" t="s">
        <v>272</v>
      </c>
    </row>
    <row r="126" spans="1:65" s="2" customFormat="1" ht="16.5" customHeight="1">
      <c r="A126" s="34"/>
      <c r="B126" s="35"/>
      <c r="C126" s="201" t="s">
        <v>273</v>
      </c>
      <c r="D126" s="201" t="s">
        <v>229</v>
      </c>
      <c r="E126" s="202" t="s">
        <v>274</v>
      </c>
      <c r="F126" s="203" t="s">
        <v>275</v>
      </c>
      <c r="G126" s="204" t="s">
        <v>127</v>
      </c>
      <c r="H126" s="205">
        <v>8</v>
      </c>
      <c r="I126" s="206"/>
      <c r="J126" s="207">
        <f t="shared" si="10"/>
        <v>0</v>
      </c>
      <c r="K126" s="203" t="s">
        <v>19</v>
      </c>
      <c r="L126" s="39"/>
      <c r="M126" s="208" t="s">
        <v>19</v>
      </c>
      <c r="N126" s="209" t="s">
        <v>40</v>
      </c>
      <c r="O126" s="64"/>
      <c r="P126" s="197">
        <f t="shared" si="11"/>
        <v>0</v>
      </c>
      <c r="Q126" s="197">
        <v>0</v>
      </c>
      <c r="R126" s="197">
        <f t="shared" si="12"/>
        <v>0</v>
      </c>
      <c r="S126" s="197">
        <v>0</v>
      </c>
      <c r="T126" s="198">
        <f t="shared" si="13"/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199" t="s">
        <v>77</v>
      </c>
      <c r="AT126" s="199" t="s">
        <v>229</v>
      </c>
      <c r="AU126" s="199" t="s">
        <v>79</v>
      </c>
      <c r="AY126" s="17" t="s">
        <v>117</v>
      </c>
      <c r="BE126" s="200">
        <f t="shared" si="14"/>
        <v>0</v>
      </c>
      <c r="BF126" s="200">
        <f t="shared" si="15"/>
        <v>0</v>
      </c>
      <c r="BG126" s="200">
        <f t="shared" si="16"/>
        <v>0</v>
      </c>
      <c r="BH126" s="200">
        <f t="shared" si="17"/>
        <v>0</v>
      </c>
      <c r="BI126" s="200">
        <f t="shared" si="18"/>
        <v>0</v>
      </c>
      <c r="BJ126" s="17" t="s">
        <v>77</v>
      </c>
      <c r="BK126" s="200">
        <f t="shared" si="19"/>
        <v>0</v>
      </c>
      <c r="BL126" s="17" t="s">
        <v>77</v>
      </c>
      <c r="BM126" s="199" t="s">
        <v>276</v>
      </c>
    </row>
    <row r="127" spans="1:65" s="2" customFormat="1" ht="16.5" customHeight="1">
      <c r="A127" s="34"/>
      <c r="B127" s="35"/>
      <c r="C127" s="201" t="s">
        <v>277</v>
      </c>
      <c r="D127" s="201" t="s">
        <v>229</v>
      </c>
      <c r="E127" s="202" t="s">
        <v>278</v>
      </c>
      <c r="F127" s="203" t="s">
        <v>279</v>
      </c>
      <c r="G127" s="204" t="s">
        <v>127</v>
      </c>
      <c r="H127" s="205">
        <v>2</v>
      </c>
      <c r="I127" s="206"/>
      <c r="J127" s="207">
        <f t="shared" si="10"/>
        <v>0</v>
      </c>
      <c r="K127" s="203" t="s">
        <v>150</v>
      </c>
      <c r="L127" s="39"/>
      <c r="M127" s="208" t="s">
        <v>19</v>
      </c>
      <c r="N127" s="209" t="s">
        <v>40</v>
      </c>
      <c r="O127" s="64"/>
      <c r="P127" s="197">
        <f t="shared" si="11"/>
        <v>0</v>
      </c>
      <c r="Q127" s="197">
        <v>0</v>
      </c>
      <c r="R127" s="197">
        <f t="shared" si="12"/>
        <v>0</v>
      </c>
      <c r="S127" s="197">
        <v>0</v>
      </c>
      <c r="T127" s="198">
        <f t="shared" si="13"/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199" t="s">
        <v>77</v>
      </c>
      <c r="AT127" s="199" t="s">
        <v>229</v>
      </c>
      <c r="AU127" s="199" t="s">
        <v>79</v>
      </c>
      <c r="AY127" s="17" t="s">
        <v>117</v>
      </c>
      <c r="BE127" s="200">
        <f t="shared" si="14"/>
        <v>0</v>
      </c>
      <c r="BF127" s="200">
        <f t="shared" si="15"/>
        <v>0</v>
      </c>
      <c r="BG127" s="200">
        <f t="shared" si="16"/>
        <v>0</v>
      </c>
      <c r="BH127" s="200">
        <f t="shared" si="17"/>
        <v>0</v>
      </c>
      <c r="BI127" s="200">
        <f t="shared" si="18"/>
        <v>0</v>
      </c>
      <c r="BJ127" s="17" t="s">
        <v>77</v>
      </c>
      <c r="BK127" s="200">
        <f t="shared" si="19"/>
        <v>0</v>
      </c>
      <c r="BL127" s="17" t="s">
        <v>77</v>
      </c>
      <c r="BM127" s="199" t="s">
        <v>280</v>
      </c>
    </row>
    <row r="128" spans="1:65" s="2" customFormat="1" ht="16.5" customHeight="1">
      <c r="A128" s="34"/>
      <c r="B128" s="35"/>
      <c r="C128" s="201" t="s">
        <v>281</v>
      </c>
      <c r="D128" s="201" t="s">
        <v>229</v>
      </c>
      <c r="E128" s="202" t="s">
        <v>282</v>
      </c>
      <c r="F128" s="203" t="s">
        <v>283</v>
      </c>
      <c r="G128" s="204" t="s">
        <v>127</v>
      </c>
      <c r="H128" s="205">
        <v>1</v>
      </c>
      <c r="I128" s="206"/>
      <c r="J128" s="207">
        <f t="shared" si="10"/>
        <v>0</v>
      </c>
      <c r="K128" s="203" t="s">
        <v>150</v>
      </c>
      <c r="L128" s="39"/>
      <c r="M128" s="208" t="s">
        <v>19</v>
      </c>
      <c r="N128" s="209" t="s">
        <v>40</v>
      </c>
      <c r="O128" s="64"/>
      <c r="P128" s="197">
        <f t="shared" si="11"/>
        <v>0</v>
      </c>
      <c r="Q128" s="197">
        <v>0</v>
      </c>
      <c r="R128" s="197">
        <f t="shared" si="12"/>
        <v>0</v>
      </c>
      <c r="S128" s="197">
        <v>0</v>
      </c>
      <c r="T128" s="198">
        <f t="shared" si="13"/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199" t="s">
        <v>77</v>
      </c>
      <c r="AT128" s="199" t="s">
        <v>229</v>
      </c>
      <c r="AU128" s="199" t="s">
        <v>79</v>
      </c>
      <c r="AY128" s="17" t="s">
        <v>117</v>
      </c>
      <c r="BE128" s="200">
        <f t="shared" si="14"/>
        <v>0</v>
      </c>
      <c r="BF128" s="200">
        <f t="shared" si="15"/>
        <v>0</v>
      </c>
      <c r="BG128" s="200">
        <f t="shared" si="16"/>
        <v>0</v>
      </c>
      <c r="BH128" s="200">
        <f t="shared" si="17"/>
        <v>0</v>
      </c>
      <c r="BI128" s="200">
        <f t="shared" si="18"/>
        <v>0</v>
      </c>
      <c r="BJ128" s="17" t="s">
        <v>77</v>
      </c>
      <c r="BK128" s="200">
        <f t="shared" si="19"/>
        <v>0</v>
      </c>
      <c r="BL128" s="17" t="s">
        <v>77</v>
      </c>
      <c r="BM128" s="199" t="s">
        <v>284</v>
      </c>
    </row>
    <row r="129" spans="1:65" s="2" customFormat="1" ht="16.5" customHeight="1">
      <c r="A129" s="34"/>
      <c r="B129" s="35"/>
      <c r="C129" s="201" t="s">
        <v>285</v>
      </c>
      <c r="D129" s="201" t="s">
        <v>229</v>
      </c>
      <c r="E129" s="202" t="s">
        <v>286</v>
      </c>
      <c r="F129" s="203" t="s">
        <v>287</v>
      </c>
      <c r="G129" s="204" t="s">
        <v>127</v>
      </c>
      <c r="H129" s="205">
        <v>1</v>
      </c>
      <c r="I129" s="206"/>
      <c r="J129" s="207">
        <f t="shared" si="10"/>
        <v>0</v>
      </c>
      <c r="K129" s="203" t="s">
        <v>19</v>
      </c>
      <c r="L129" s="39"/>
      <c r="M129" s="208" t="s">
        <v>19</v>
      </c>
      <c r="N129" s="209" t="s">
        <v>40</v>
      </c>
      <c r="O129" s="64"/>
      <c r="P129" s="197">
        <f t="shared" si="11"/>
        <v>0</v>
      </c>
      <c r="Q129" s="197">
        <v>0</v>
      </c>
      <c r="R129" s="197">
        <f t="shared" si="12"/>
        <v>0</v>
      </c>
      <c r="S129" s="197">
        <v>0</v>
      </c>
      <c r="T129" s="198">
        <f t="shared" si="13"/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199" t="s">
        <v>77</v>
      </c>
      <c r="AT129" s="199" t="s">
        <v>229</v>
      </c>
      <c r="AU129" s="199" t="s">
        <v>79</v>
      </c>
      <c r="AY129" s="17" t="s">
        <v>117</v>
      </c>
      <c r="BE129" s="200">
        <f t="shared" si="14"/>
        <v>0</v>
      </c>
      <c r="BF129" s="200">
        <f t="shared" si="15"/>
        <v>0</v>
      </c>
      <c r="BG129" s="200">
        <f t="shared" si="16"/>
        <v>0</v>
      </c>
      <c r="BH129" s="200">
        <f t="shared" si="17"/>
        <v>0</v>
      </c>
      <c r="BI129" s="200">
        <f t="shared" si="18"/>
        <v>0</v>
      </c>
      <c r="BJ129" s="17" t="s">
        <v>77</v>
      </c>
      <c r="BK129" s="200">
        <f t="shared" si="19"/>
        <v>0</v>
      </c>
      <c r="BL129" s="17" t="s">
        <v>77</v>
      </c>
      <c r="BM129" s="199" t="s">
        <v>288</v>
      </c>
    </row>
    <row r="130" spans="1:65" s="2" customFormat="1" ht="16.5" customHeight="1">
      <c r="A130" s="34"/>
      <c r="B130" s="35"/>
      <c r="C130" s="201" t="s">
        <v>289</v>
      </c>
      <c r="D130" s="201" t="s">
        <v>229</v>
      </c>
      <c r="E130" s="202" t="s">
        <v>290</v>
      </c>
      <c r="F130" s="203" t="s">
        <v>291</v>
      </c>
      <c r="G130" s="204" t="s">
        <v>127</v>
      </c>
      <c r="H130" s="205">
        <v>1</v>
      </c>
      <c r="I130" s="206"/>
      <c r="J130" s="207">
        <f t="shared" si="10"/>
        <v>0</v>
      </c>
      <c r="K130" s="203" t="s">
        <v>150</v>
      </c>
      <c r="L130" s="39"/>
      <c r="M130" s="208" t="s">
        <v>19</v>
      </c>
      <c r="N130" s="209" t="s">
        <v>40</v>
      </c>
      <c r="O130" s="64"/>
      <c r="P130" s="197">
        <f t="shared" si="11"/>
        <v>0</v>
      </c>
      <c r="Q130" s="197">
        <v>0</v>
      </c>
      <c r="R130" s="197">
        <f t="shared" si="12"/>
        <v>0</v>
      </c>
      <c r="S130" s="197">
        <v>0</v>
      </c>
      <c r="T130" s="198">
        <f t="shared" si="13"/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199" t="s">
        <v>77</v>
      </c>
      <c r="AT130" s="199" t="s">
        <v>229</v>
      </c>
      <c r="AU130" s="199" t="s">
        <v>79</v>
      </c>
      <c r="AY130" s="17" t="s">
        <v>117</v>
      </c>
      <c r="BE130" s="200">
        <f t="shared" si="14"/>
        <v>0</v>
      </c>
      <c r="BF130" s="200">
        <f t="shared" si="15"/>
        <v>0</v>
      </c>
      <c r="BG130" s="200">
        <f t="shared" si="16"/>
        <v>0</v>
      </c>
      <c r="BH130" s="200">
        <f t="shared" si="17"/>
        <v>0</v>
      </c>
      <c r="BI130" s="200">
        <f t="shared" si="18"/>
        <v>0</v>
      </c>
      <c r="BJ130" s="17" t="s">
        <v>77</v>
      </c>
      <c r="BK130" s="200">
        <f t="shared" si="19"/>
        <v>0</v>
      </c>
      <c r="BL130" s="17" t="s">
        <v>77</v>
      </c>
      <c r="BM130" s="199" t="s">
        <v>292</v>
      </c>
    </row>
    <row r="131" spans="1:65" s="2" customFormat="1" ht="16.5" customHeight="1">
      <c r="A131" s="34"/>
      <c r="B131" s="35"/>
      <c r="C131" s="201" t="s">
        <v>293</v>
      </c>
      <c r="D131" s="201" t="s">
        <v>229</v>
      </c>
      <c r="E131" s="202" t="s">
        <v>294</v>
      </c>
      <c r="F131" s="203" t="s">
        <v>295</v>
      </c>
      <c r="G131" s="204" t="s">
        <v>127</v>
      </c>
      <c r="H131" s="205">
        <v>4</v>
      </c>
      <c r="I131" s="206"/>
      <c r="J131" s="207">
        <f t="shared" si="10"/>
        <v>0</v>
      </c>
      <c r="K131" s="203" t="s">
        <v>150</v>
      </c>
      <c r="L131" s="39"/>
      <c r="M131" s="208" t="s">
        <v>19</v>
      </c>
      <c r="N131" s="209" t="s">
        <v>40</v>
      </c>
      <c r="O131" s="64"/>
      <c r="P131" s="197">
        <f t="shared" si="11"/>
        <v>0</v>
      </c>
      <c r="Q131" s="197">
        <v>0</v>
      </c>
      <c r="R131" s="197">
        <f t="shared" si="12"/>
        <v>0</v>
      </c>
      <c r="S131" s="197">
        <v>0</v>
      </c>
      <c r="T131" s="198">
        <f t="shared" si="13"/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199" t="s">
        <v>77</v>
      </c>
      <c r="AT131" s="199" t="s">
        <v>229</v>
      </c>
      <c r="AU131" s="199" t="s">
        <v>79</v>
      </c>
      <c r="AY131" s="17" t="s">
        <v>117</v>
      </c>
      <c r="BE131" s="200">
        <f t="shared" si="14"/>
        <v>0</v>
      </c>
      <c r="BF131" s="200">
        <f t="shared" si="15"/>
        <v>0</v>
      </c>
      <c r="BG131" s="200">
        <f t="shared" si="16"/>
        <v>0</v>
      </c>
      <c r="BH131" s="200">
        <f t="shared" si="17"/>
        <v>0</v>
      </c>
      <c r="BI131" s="200">
        <f t="shared" si="18"/>
        <v>0</v>
      </c>
      <c r="BJ131" s="17" t="s">
        <v>77</v>
      </c>
      <c r="BK131" s="200">
        <f t="shared" si="19"/>
        <v>0</v>
      </c>
      <c r="BL131" s="17" t="s">
        <v>77</v>
      </c>
      <c r="BM131" s="199" t="s">
        <v>296</v>
      </c>
    </row>
    <row r="132" spans="1:65" s="2" customFormat="1" ht="16.5" customHeight="1">
      <c r="A132" s="34"/>
      <c r="B132" s="35"/>
      <c r="C132" s="201" t="s">
        <v>297</v>
      </c>
      <c r="D132" s="201" t="s">
        <v>229</v>
      </c>
      <c r="E132" s="202" t="s">
        <v>298</v>
      </c>
      <c r="F132" s="203" t="s">
        <v>299</v>
      </c>
      <c r="G132" s="204" t="s">
        <v>127</v>
      </c>
      <c r="H132" s="205">
        <v>1</v>
      </c>
      <c r="I132" s="206"/>
      <c r="J132" s="207">
        <f t="shared" si="10"/>
        <v>0</v>
      </c>
      <c r="K132" s="203" t="s">
        <v>19</v>
      </c>
      <c r="L132" s="39"/>
      <c r="M132" s="208" t="s">
        <v>19</v>
      </c>
      <c r="N132" s="209" t="s">
        <v>40</v>
      </c>
      <c r="O132" s="64"/>
      <c r="P132" s="197">
        <f t="shared" si="11"/>
        <v>0</v>
      </c>
      <c r="Q132" s="197">
        <v>0</v>
      </c>
      <c r="R132" s="197">
        <f t="shared" si="12"/>
        <v>0</v>
      </c>
      <c r="S132" s="197">
        <v>0</v>
      </c>
      <c r="T132" s="198">
        <f t="shared" si="13"/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199" t="s">
        <v>77</v>
      </c>
      <c r="AT132" s="199" t="s">
        <v>229</v>
      </c>
      <c r="AU132" s="199" t="s">
        <v>79</v>
      </c>
      <c r="AY132" s="17" t="s">
        <v>117</v>
      </c>
      <c r="BE132" s="200">
        <f t="shared" si="14"/>
        <v>0</v>
      </c>
      <c r="BF132" s="200">
        <f t="shared" si="15"/>
        <v>0</v>
      </c>
      <c r="BG132" s="200">
        <f t="shared" si="16"/>
        <v>0</v>
      </c>
      <c r="BH132" s="200">
        <f t="shared" si="17"/>
        <v>0</v>
      </c>
      <c r="BI132" s="200">
        <f t="shared" si="18"/>
        <v>0</v>
      </c>
      <c r="BJ132" s="17" t="s">
        <v>77</v>
      </c>
      <c r="BK132" s="200">
        <f t="shared" si="19"/>
        <v>0</v>
      </c>
      <c r="BL132" s="17" t="s">
        <v>77</v>
      </c>
      <c r="BM132" s="199" t="s">
        <v>300</v>
      </c>
    </row>
    <row r="133" spans="1:65" s="2" customFormat="1" ht="16.5" customHeight="1">
      <c r="A133" s="34"/>
      <c r="B133" s="35"/>
      <c r="C133" s="201" t="s">
        <v>301</v>
      </c>
      <c r="D133" s="201" t="s">
        <v>229</v>
      </c>
      <c r="E133" s="202" t="s">
        <v>302</v>
      </c>
      <c r="F133" s="203" t="s">
        <v>303</v>
      </c>
      <c r="G133" s="204" t="s">
        <v>127</v>
      </c>
      <c r="H133" s="205">
        <v>16</v>
      </c>
      <c r="I133" s="206"/>
      <c r="J133" s="207">
        <f t="shared" si="10"/>
        <v>0</v>
      </c>
      <c r="K133" s="203" t="s">
        <v>141</v>
      </c>
      <c r="L133" s="39"/>
      <c r="M133" s="208" t="s">
        <v>19</v>
      </c>
      <c r="N133" s="209" t="s">
        <v>40</v>
      </c>
      <c r="O133" s="64"/>
      <c r="P133" s="197">
        <f t="shared" si="11"/>
        <v>0</v>
      </c>
      <c r="Q133" s="197">
        <v>0</v>
      </c>
      <c r="R133" s="197">
        <f t="shared" si="12"/>
        <v>0</v>
      </c>
      <c r="S133" s="197">
        <v>0</v>
      </c>
      <c r="T133" s="198">
        <f t="shared" si="13"/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199" t="s">
        <v>77</v>
      </c>
      <c r="AT133" s="199" t="s">
        <v>229</v>
      </c>
      <c r="AU133" s="199" t="s">
        <v>79</v>
      </c>
      <c r="AY133" s="17" t="s">
        <v>117</v>
      </c>
      <c r="BE133" s="200">
        <f t="shared" si="14"/>
        <v>0</v>
      </c>
      <c r="BF133" s="200">
        <f t="shared" si="15"/>
        <v>0</v>
      </c>
      <c r="BG133" s="200">
        <f t="shared" si="16"/>
        <v>0</v>
      </c>
      <c r="BH133" s="200">
        <f t="shared" si="17"/>
        <v>0</v>
      </c>
      <c r="BI133" s="200">
        <f t="shared" si="18"/>
        <v>0</v>
      </c>
      <c r="BJ133" s="17" t="s">
        <v>77</v>
      </c>
      <c r="BK133" s="200">
        <f t="shared" si="19"/>
        <v>0</v>
      </c>
      <c r="BL133" s="17" t="s">
        <v>77</v>
      </c>
      <c r="BM133" s="199" t="s">
        <v>304</v>
      </c>
    </row>
    <row r="134" spans="1:65" s="2" customFormat="1" ht="16.5" customHeight="1">
      <c r="A134" s="34"/>
      <c r="B134" s="35"/>
      <c r="C134" s="201" t="s">
        <v>305</v>
      </c>
      <c r="D134" s="201" t="s">
        <v>229</v>
      </c>
      <c r="E134" s="202" t="s">
        <v>306</v>
      </c>
      <c r="F134" s="203" t="s">
        <v>307</v>
      </c>
      <c r="G134" s="204" t="s">
        <v>127</v>
      </c>
      <c r="H134" s="205">
        <v>8</v>
      </c>
      <c r="I134" s="206"/>
      <c r="J134" s="207">
        <f t="shared" si="10"/>
        <v>0</v>
      </c>
      <c r="K134" s="203" t="s">
        <v>141</v>
      </c>
      <c r="L134" s="39"/>
      <c r="M134" s="208" t="s">
        <v>19</v>
      </c>
      <c r="N134" s="209" t="s">
        <v>40</v>
      </c>
      <c r="O134" s="64"/>
      <c r="P134" s="197">
        <f t="shared" si="11"/>
        <v>0</v>
      </c>
      <c r="Q134" s="197">
        <v>0</v>
      </c>
      <c r="R134" s="197">
        <f t="shared" si="12"/>
        <v>0</v>
      </c>
      <c r="S134" s="197">
        <v>0</v>
      </c>
      <c r="T134" s="198">
        <f t="shared" si="13"/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199" t="s">
        <v>77</v>
      </c>
      <c r="AT134" s="199" t="s">
        <v>229</v>
      </c>
      <c r="AU134" s="199" t="s">
        <v>79</v>
      </c>
      <c r="AY134" s="17" t="s">
        <v>117</v>
      </c>
      <c r="BE134" s="200">
        <f t="shared" si="14"/>
        <v>0</v>
      </c>
      <c r="BF134" s="200">
        <f t="shared" si="15"/>
        <v>0</v>
      </c>
      <c r="BG134" s="200">
        <f t="shared" si="16"/>
        <v>0</v>
      </c>
      <c r="BH134" s="200">
        <f t="shared" si="17"/>
        <v>0</v>
      </c>
      <c r="BI134" s="200">
        <f t="shared" si="18"/>
        <v>0</v>
      </c>
      <c r="BJ134" s="17" t="s">
        <v>77</v>
      </c>
      <c r="BK134" s="200">
        <f t="shared" si="19"/>
        <v>0</v>
      </c>
      <c r="BL134" s="17" t="s">
        <v>77</v>
      </c>
      <c r="BM134" s="199" t="s">
        <v>308</v>
      </c>
    </row>
    <row r="135" spans="1:65" s="2" customFormat="1" ht="16.5" customHeight="1">
      <c r="A135" s="34"/>
      <c r="B135" s="35"/>
      <c r="C135" s="201" t="s">
        <v>309</v>
      </c>
      <c r="D135" s="201" t="s">
        <v>229</v>
      </c>
      <c r="E135" s="202" t="s">
        <v>310</v>
      </c>
      <c r="F135" s="203" t="s">
        <v>311</v>
      </c>
      <c r="G135" s="204" t="s">
        <v>127</v>
      </c>
      <c r="H135" s="205">
        <v>48</v>
      </c>
      <c r="I135" s="206"/>
      <c r="J135" s="207">
        <f t="shared" si="10"/>
        <v>0</v>
      </c>
      <c r="K135" s="203" t="s">
        <v>141</v>
      </c>
      <c r="L135" s="39"/>
      <c r="M135" s="208" t="s">
        <v>19</v>
      </c>
      <c r="N135" s="209" t="s">
        <v>40</v>
      </c>
      <c r="O135" s="64"/>
      <c r="P135" s="197">
        <f t="shared" si="11"/>
        <v>0</v>
      </c>
      <c r="Q135" s="197">
        <v>0</v>
      </c>
      <c r="R135" s="197">
        <f t="shared" si="12"/>
        <v>0</v>
      </c>
      <c r="S135" s="197">
        <v>0</v>
      </c>
      <c r="T135" s="198">
        <f t="shared" si="13"/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199" t="s">
        <v>77</v>
      </c>
      <c r="AT135" s="199" t="s">
        <v>229</v>
      </c>
      <c r="AU135" s="199" t="s">
        <v>79</v>
      </c>
      <c r="AY135" s="17" t="s">
        <v>117</v>
      </c>
      <c r="BE135" s="200">
        <f t="shared" si="14"/>
        <v>0</v>
      </c>
      <c r="BF135" s="200">
        <f t="shared" si="15"/>
        <v>0</v>
      </c>
      <c r="BG135" s="200">
        <f t="shared" si="16"/>
        <v>0</v>
      </c>
      <c r="BH135" s="200">
        <f t="shared" si="17"/>
        <v>0</v>
      </c>
      <c r="BI135" s="200">
        <f t="shared" si="18"/>
        <v>0</v>
      </c>
      <c r="BJ135" s="17" t="s">
        <v>77</v>
      </c>
      <c r="BK135" s="200">
        <f t="shared" si="19"/>
        <v>0</v>
      </c>
      <c r="BL135" s="17" t="s">
        <v>77</v>
      </c>
      <c r="BM135" s="199" t="s">
        <v>312</v>
      </c>
    </row>
    <row r="136" spans="1:65" s="2" customFormat="1" ht="16.5" customHeight="1">
      <c r="A136" s="34"/>
      <c r="B136" s="35"/>
      <c r="C136" s="201" t="s">
        <v>313</v>
      </c>
      <c r="D136" s="201" t="s">
        <v>229</v>
      </c>
      <c r="E136" s="202" t="s">
        <v>314</v>
      </c>
      <c r="F136" s="203" t="s">
        <v>315</v>
      </c>
      <c r="G136" s="204" t="s">
        <v>127</v>
      </c>
      <c r="H136" s="205">
        <v>4</v>
      </c>
      <c r="I136" s="206"/>
      <c r="J136" s="207">
        <f t="shared" si="10"/>
        <v>0</v>
      </c>
      <c r="K136" s="203" t="s">
        <v>141</v>
      </c>
      <c r="L136" s="39"/>
      <c r="M136" s="208" t="s">
        <v>19</v>
      </c>
      <c r="N136" s="209" t="s">
        <v>40</v>
      </c>
      <c r="O136" s="64"/>
      <c r="P136" s="197">
        <f t="shared" si="11"/>
        <v>0</v>
      </c>
      <c r="Q136" s="197">
        <v>0</v>
      </c>
      <c r="R136" s="197">
        <f t="shared" si="12"/>
        <v>0</v>
      </c>
      <c r="S136" s="197">
        <v>0</v>
      </c>
      <c r="T136" s="198">
        <f t="shared" si="13"/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199" t="s">
        <v>77</v>
      </c>
      <c r="AT136" s="199" t="s">
        <v>229</v>
      </c>
      <c r="AU136" s="199" t="s">
        <v>79</v>
      </c>
      <c r="AY136" s="17" t="s">
        <v>117</v>
      </c>
      <c r="BE136" s="200">
        <f t="shared" si="14"/>
        <v>0</v>
      </c>
      <c r="BF136" s="200">
        <f t="shared" si="15"/>
        <v>0</v>
      </c>
      <c r="BG136" s="200">
        <f t="shared" si="16"/>
        <v>0</v>
      </c>
      <c r="BH136" s="200">
        <f t="shared" si="17"/>
        <v>0</v>
      </c>
      <c r="BI136" s="200">
        <f t="shared" si="18"/>
        <v>0</v>
      </c>
      <c r="BJ136" s="17" t="s">
        <v>77</v>
      </c>
      <c r="BK136" s="200">
        <f t="shared" si="19"/>
        <v>0</v>
      </c>
      <c r="BL136" s="17" t="s">
        <v>77</v>
      </c>
      <c r="BM136" s="199" t="s">
        <v>316</v>
      </c>
    </row>
    <row r="137" spans="1:65" s="2" customFormat="1" ht="16.5" customHeight="1">
      <c r="A137" s="34"/>
      <c r="B137" s="35"/>
      <c r="C137" s="201" t="s">
        <v>317</v>
      </c>
      <c r="D137" s="201" t="s">
        <v>229</v>
      </c>
      <c r="E137" s="202" t="s">
        <v>318</v>
      </c>
      <c r="F137" s="203" t="s">
        <v>319</v>
      </c>
      <c r="G137" s="204" t="s">
        <v>127</v>
      </c>
      <c r="H137" s="205">
        <v>12</v>
      </c>
      <c r="I137" s="206"/>
      <c r="J137" s="207">
        <f t="shared" si="10"/>
        <v>0</v>
      </c>
      <c r="K137" s="203" t="s">
        <v>141</v>
      </c>
      <c r="L137" s="39"/>
      <c r="M137" s="208" t="s">
        <v>19</v>
      </c>
      <c r="N137" s="209" t="s">
        <v>40</v>
      </c>
      <c r="O137" s="64"/>
      <c r="P137" s="197">
        <f t="shared" si="11"/>
        <v>0</v>
      </c>
      <c r="Q137" s="197">
        <v>0</v>
      </c>
      <c r="R137" s="197">
        <f t="shared" si="12"/>
        <v>0</v>
      </c>
      <c r="S137" s="197">
        <v>0</v>
      </c>
      <c r="T137" s="198">
        <f t="shared" si="13"/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199" t="s">
        <v>77</v>
      </c>
      <c r="AT137" s="199" t="s">
        <v>229</v>
      </c>
      <c r="AU137" s="199" t="s">
        <v>79</v>
      </c>
      <c r="AY137" s="17" t="s">
        <v>117</v>
      </c>
      <c r="BE137" s="200">
        <f t="shared" si="14"/>
        <v>0</v>
      </c>
      <c r="BF137" s="200">
        <f t="shared" si="15"/>
        <v>0</v>
      </c>
      <c r="BG137" s="200">
        <f t="shared" si="16"/>
        <v>0</v>
      </c>
      <c r="BH137" s="200">
        <f t="shared" si="17"/>
        <v>0</v>
      </c>
      <c r="BI137" s="200">
        <f t="shared" si="18"/>
        <v>0</v>
      </c>
      <c r="BJ137" s="17" t="s">
        <v>77</v>
      </c>
      <c r="BK137" s="200">
        <f t="shared" si="19"/>
        <v>0</v>
      </c>
      <c r="BL137" s="17" t="s">
        <v>77</v>
      </c>
      <c r="BM137" s="199" t="s">
        <v>320</v>
      </c>
    </row>
    <row r="138" spans="1:65" s="2" customFormat="1" ht="16.5" customHeight="1">
      <c r="A138" s="34"/>
      <c r="B138" s="35"/>
      <c r="C138" s="201" t="s">
        <v>321</v>
      </c>
      <c r="D138" s="201" t="s">
        <v>229</v>
      </c>
      <c r="E138" s="202" t="s">
        <v>322</v>
      </c>
      <c r="F138" s="203" t="s">
        <v>323</v>
      </c>
      <c r="G138" s="204" t="s">
        <v>19</v>
      </c>
      <c r="H138" s="205">
        <v>1</v>
      </c>
      <c r="I138" s="206"/>
      <c r="J138" s="207">
        <f t="shared" si="10"/>
        <v>0</v>
      </c>
      <c r="K138" s="203" t="s">
        <v>19</v>
      </c>
      <c r="L138" s="39"/>
      <c r="M138" s="208" t="s">
        <v>19</v>
      </c>
      <c r="N138" s="209" t="s">
        <v>40</v>
      </c>
      <c r="O138" s="64"/>
      <c r="P138" s="197">
        <f t="shared" si="11"/>
        <v>0</v>
      </c>
      <c r="Q138" s="197">
        <v>0</v>
      </c>
      <c r="R138" s="197">
        <f t="shared" si="12"/>
        <v>0</v>
      </c>
      <c r="S138" s="197">
        <v>0</v>
      </c>
      <c r="T138" s="198">
        <f t="shared" si="13"/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199" t="s">
        <v>77</v>
      </c>
      <c r="AT138" s="199" t="s">
        <v>229</v>
      </c>
      <c r="AU138" s="199" t="s">
        <v>79</v>
      </c>
      <c r="AY138" s="17" t="s">
        <v>117</v>
      </c>
      <c r="BE138" s="200">
        <f t="shared" si="14"/>
        <v>0</v>
      </c>
      <c r="BF138" s="200">
        <f t="shared" si="15"/>
        <v>0</v>
      </c>
      <c r="BG138" s="200">
        <f t="shared" si="16"/>
        <v>0</v>
      </c>
      <c r="BH138" s="200">
        <f t="shared" si="17"/>
        <v>0</v>
      </c>
      <c r="BI138" s="200">
        <f t="shared" si="18"/>
        <v>0</v>
      </c>
      <c r="BJ138" s="17" t="s">
        <v>77</v>
      </c>
      <c r="BK138" s="200">
        <f t="shared" si="19"/>
        <v>0</v>
      </c>
      <c r="BL138" s="17" t="s">
        <v>77</v>
      </c>
      <c r="BM138" s="199" t="s">
        <v>324</v>
      </c>
    </row>
    <row r="139" spans="1:65" s="2" customFormat="1" ht="16.5" customHeight="1">
      <c r="A139" s="34"/>
      <c r="B139" s="35"/>
      <c r="C139" s="201" t="s">
        <v>325</v>
      </c>
      <c r="D139" s="201" t="s">
        <v>229</v>
      </c>
      <c r="E139" s="202" t="s">
        <v>326</v>
      </c>
      <c r="F139" s="203" t="s">
        <v>327</v>
      </c>
      <c r="G139" s="204" t="s">
        <v>19</v>
      </c>
      <c r="H139" s="205">
        <v>1</v>
      </c>
      <c r="I139" s="206"/>
      <c r="J139" s="207">
        <f t="shared" si="10"/>
        <v>0</v>
      </c>
      <c r="K139" s="203" t="s">
        <v>19</v>
      </c>
      <c r="L139" s="39"/>
      <c r="M139" s="208" t="s">
        <v>19</v>
      </c>
      <c r="N139" s="209" t="s">
        <v>40</v>
      </c>
      <c r="O139" s="64"/>
      <c r="P139" s="197">
        <f t="shared" si="11"/>
        <v>0</v>
      </c>
      <c r="Q139" s="197">
        <v>0</v>
      </c>
      <c r="R139" s="197">
        <f t="shared" si="12"/>
        <v>0</v>
      </c>
      <c r="S139" s="197">
        <v>0</v>
      </c>
      <c r="T139" s="198">
        <f t="shared" si="13"/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199" t="s">
        <v>77</v>
      </c>
      <c r="AT139" s="199" t="s">
        <v>229</v>
      </c>
      <c r="AU139" s="199" t="s">
        <v>79</v>
      </c>
      <c r="AY139" s="17" t="s">
        <v>117</v>
      </c>
      <c r="BE139" s="200">
        <f t="shared" si="14"/>
        <v>0</v>
      </c>
      <c r="BF139" s="200">
        <f t="shared" si="15"/>
        <v>0</v>
      </c>
      <c r="BG139" s="200">
        <f t="shared" si="16"/>
        <v>0</v>
      </c>
      <c r="BH139" s="200">
        <f t="shared" si="17"/>
        <v>0</v>
      </c>
      <c r="BI139" s="200">
        <f t="shared" si="18"/>
        <v>0</v>
      </c>
      <c r="BJ139" s="17" t="s">
        <v>77</v>
      </c>
      <c r="BK139" s="200">
        <f t="shared" si="19"/>
        <v>0</v>
      </c>
      <c r="BL139" s="17" t="s">
        <v>77</v>
      </c>
      <c r="BM139" s="199" t="s">
        <v>328</v>
      </c>
    </row>
    <row r="140" spans="1:65" s="2" customFormat="1" ht="16.5" customHeight="1">
      <c r="A140" s="34"/>
      <c r="B140" s="35"/>
      <c r="C140" s="201" t="s">
        <v>329</v>
      </c>
      <c r="D140" s="201" t="s">
        <v>229</v>
      </c>
      <c r="E140" s="202" t="s">
        <v>330</v>
      </c>
      <c r="F140" s="203" t="s">
        <v>331</v>
      </c>
      <c r="G140" s="204" t="s">
        <v>19</v>
      </c>
      <c r="H140" s="205">
        <v>1</v>
      </c>
      <c r="I140" s="206"/>
      <c r="J140" s="207">
        <f t="shared" si="10"/>
        <v>0</v>
      </c>
      <c r="K140" s="203" t="s">
        <v>19</v>
      </c>
      <c r="L140" s="39"/>
      <c r="M140" s="208" t="s">
        <v>19</v>
      </c>
      <c r="N140" s="209" t="s">
        <v>40</v>
      </c>
      <c r="O140" s="64"/>
      <c r="P140" s="197">
        <f t="shared" si="11"/>
        <v>0</v>
      </c>
      <c r="Q140" s="197">
        <v>0</v>
      </c>
      <c r="R140" s="197">
        <f t="shared" si="12"/>
        <v>0</v>
      </c>
      <c r="S140" s="197">
        <v>0</v>
      </c>
      <c r="T140" s="198">
        <f t="shared" si="13"/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199" t="s">
        <v>77</v>
      </c>
      <c r="AT140" s="199" t="s">
        <v>229</v>
      </c>
      <c r="AU140" s="199" t="s">
        <v>79</v>
      </c>
      <c r="AY140" s="17" t="s">
        <v>117</v>
      </c>
      <c r="BE140" s="200">
        <f t="shared" si="14"/>
        <v>0</v>
      </c>
      <c r="BF140" s="200">
        <f t="shared" si="15"/>
        <v>0</v>
      </c>
      <c r="BG140" s="200">
        <f t="shared" si="16"/>
        <v>0</v>
      </c>
      <c r="BH140" s="200">
        <f t="shared" si="17"/>
        <v>0</v>
      </c>
      <c r="BI140" s="200">
        <f t="shared" si="18"/>
        <v>0</v>
      </c>
      <c r="BJ140" s="17" t="s">
        <v>77</v>
      </c>
      <c r="BK140" s="200">
        <f t="shared" si="19"/>
        <v>0</v>
      </c>
      <c r="BL140" s="17" t="s">
        <v>77</v>
      </c>
      <c r="BM140" s="199" t="s">
        <v>332</v>
      </c>
    </row>
    <row r="141" spans="1:65" s="2" customFormat="1" ht="16.5" customHeight="1">
      <c r="A141" s="34"/>
      <c r="B141" s="35"/>
      <c r="C141" s="201" t="s">
        <v>333</v>
      </c>
      <c r="D141" s="201" t="s">
        <v>229</v>
      </c>
      <c r="E141" s="202" t="s">
        <v>334</v>
      </c>
      <c r="F141" s="203" t="s">
        <v>335</v>
      </c>
      <c r="G141" s="204" t="s">
        <v>19</v>
      </c>
      <c r="H141" s="205">
        <v>1</v>
      </c>
      <c r="I141" s="206"/>
      <c r="J141" s="207">
        <f t="shared" si="10"/>
        <v>0</v>
      </c>
      <c r="K141" s="203" t="s">
        <v>19</v>
      </c>
      <c r="L141" s="39"/>
      <c r="M141" s="208" t="s">
        <v>19</v>
      </c>
      <c r="N141" s="209" t="s">
        <v>40</v>
      </c>
      <c r="O141" s="64"/>
      <c r="P141" s="197">
        <f t="shared" si="11"/>
        <v>0</v>
      </c>
      <c r="Q141" s="197">
        <v>0</v>
      </c>
      <c r="R141" s="197">
        <f t="shared" si="12"/>
        <v>0</v>
      </c>
      <c r="S141" s="197">
        <v>0</v>
      </c>
      <c r="T141" s="198">
        <f t="shared" si="13"/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199" t="s">
        <v>77</v>
      </c>
      <c r="AT141" s="199" t="s">
        <v>229</v>
      </c>
      <c r="AU141" s="199" t="s">
        <v>79</v>
      </c>
      <c r="AY141" s="17" t="s">
        <v>117</v>
      </c>
      <c r="BE141" s="200">
        <f t="shared" si="14"/>
        <v>0</v>
      </c>
      <c r="BF141" s="200">
        <f t="shared" si="15"/>
        <v>0</v>
      </c>
      <c r="BG141" s="200">
        <f t="shared" si="16"/>
        <v>0</v>
      </c>
      <c r="BH141" s="200">
        <f t="shared" si="17"/>
        <v>0</v>
      </c>
      <c r="BI141" s="200">
        <f t="shared" si="18"/>
        <v>0</v>
      </c>
      <c r="BJ141" s="17" t="s">
        <v>77</v>
      </c>
      <c r="BK141" s="200">
        <f t="shared" si="19"/>
        <v>0</v>
      </c>
      <c r="BL141" s="17" t="s">
        <v>77</v>
      </c>
      <c r="BM141" s="199" t="s">
        <v>336</v>
      </c>
    </row>
    <row r="142" spans="1:65" s="2" customFormat="1" ht="16.5" customHeight="1">
      <c r="A142" s="34"/>
      <c r="B142" s="35"/>
      <c r="C142" s="201" t="s">
        <v>337</v>
      </c>
      <c r="D142" s="201" t="s">
        <v>229</v>
      </c>
      <c r="E142" s="202" t="s">
        <v>338</v>
      </c>
      <c r="F142" s="203" t="s">
        <v>219</v>
      </c>
      <c r="G142" s="204" t="s">
        <v>19</v>
      </c>
      <c r="H142" s="205">
        <v>1</v>
      </c>
      <c r="I142" s="206"/>
      <c r="J142" s="207">
        <f t="shared" si="10"/>
        <v>0</v>
      </c>
      <c r="K142" s="203" t="s">
        <v>19</v>
      </c>
      <c r="L142" s="39"/>
      <c r="M142" s="208" t="s">
        <v>19</v>
      </c>
      <c r="N142" s="209" t="s">
        <v>40</v>
      </c>
      <c r="O142" s="64"/>
      <c r="P142" s="197">
        <f t="shared" si="11"/>
        <v>0</v>
      </c>
      <c r="Q142" s="197">
        <v>0</v>
      </c>
      <c r="R142" s="197">
        <f t="shared" si="12"/>
        <v>0</v>
      </c>
      <c r="S142" s="197">
        <v>0</v>
      </c>
      <c r="T142" s="198">
        <f t="shared" si="13"/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199" t="s">
        <v>77</v>
      </c>
      <c r="AT142" s="199" t="s">
        <v>229</v>
      </c>
      <c r="AU142" s="199" t="s">
        <v>79</v>
      </c>
      <c r="AY142" s="17" t="s">
        <v>117</v>
      </c>
      <c r="BE142" s="200">
        <f t="shared" si="14"/>
        <v>0</v>
      </c>
      <c r="BF142" s="200">
        <f t="shared" si="15"/>
        <v>0</v>
      </c>
      <c r="BG142" s="200">
        <f t="shared" si="16"/>
        <v>0</v>
      </c>
      <c r="BH142" s="200">
        <f t="shared" si="17"/>
        <v>0</v>
      </c>
      <c r="BI142" s="200">
        <f t="shared" si="18"/>
        <v>0</v>
      </c>
      <c r="BJ142" s="17" t="s">
        <v>77</v>
      </c>
      <c r="BK142" s="200">
        <f t="shared" si="19"/>
        <v>0</v>
      </c>
      <c r="BL142" s="17" t="s">
        <v>77</v>
      </c>
      <c r="BM142" s="199" t="s">
        <v>339</v>
      </c>
    </row>
    <row r="143" spans="1:65" s="12" customFormat="1" ht="25.9" customHeight="1">
      <c r="B143" s="171"/>
      <c r="C143" s="172"/>
      <c r="D143" s="173" t="s">
        <v>68</v>
      </c>
      <c r="E143" s="174" t="s">
        <v>340</v>
      </c>
      <c r="F143" s="174" t="s">
        <v>341</v>
      </c>
      <c r="G143" s="172"/>
      <c r="H143" s="172"/>
      <c r="I143" s="175"/>
      <c r="J143" s="176">
        <f>BK143</f>
        <v>0</v>
      </c>
      <c r="K143" s="172"/>
      <c r="L143" s="177"/>
      <c r="M143" s="178"/>
      <c r="N143" s="179"/>
      <c r="O143" s="179"/>
      <c r="P143" s="180">
        <f>SUM(P144:P154)</f>
        <v>0</v>
      </c>
      <c r="Q143" s="179"/>
      <c r="R143" s="180">
        <f>SUM(R144:R154)</f>
        <v>0</v>
      </c>
      <c r="S143" s="179"/>
      <c r="T143" s="181">
        <f>SUM(T144:T154)</f>
        <v>0</v>
      </c>
      <c r="AR143" s="182" t="s">
        <v>133</v>
      </c>
      <c r="AT143" s="183" t="s">
        <v>68</v>
      </c>
      <c r="AU143" s="183" t="s">
        <v>69</v>
      </c>
      <c r="AY143" s="182" t="s">
        <v>117</v>
      </c>
      <c r="BK143" s="184">
        <f>SUM(BK144:BK154)</f>
        <v>0</v>
      </c>
    </row>
    <row r="144" spans="1:65" s="2" customFormat="1" ht="16.5" customHeight="1">
      <c r="A144" s="34"/>
      <c r="B144" s="35"/>
      <c r="C144" s="201" t="s">
        <v>342</v>
      </c>
      <c r="D144" s="201" t="s">
        <v>229</v>
      </c>
      <c r="E144" s="202" t="s">
        <v>343</v>
      </c>
      <c r="F144" s="203" t="s">
        <v>344</v>
      </c>
      <c r="G144" s="204" t="s">
        <v>345</v>
      </c>
      <c r="H144" s="205">
        <v>1</v>
      </c>
      <c r="I144" s="206"/>
      <c r="J144" s="207">
        <f>ROUND(I144*H144,2)</f>
        <v>0</v>
      </c>
      <c r="K144" s="203" t="s">
        <v>19</v>
      </c>
      <c r="L144" s="39"/>
      <c r="M144" s="208" t="s">
        <v>19</v>
      </c>
      <c r="N144" s="209" t="s">
        <v>40</v>
      </c>
      <c r="O144" s="64"/>
      <c r="P144" s="197">
        <f>O144*H144</f>
        <v>0</v>
      </c>
      <c r="Q144" s="197">
        <v>0</v>
      </c>
      <c r="R144" s="197">
        <f>Q144*H144</f>
        <v>0</v>
      </c>
      <c r="S144" s="197">
        <v>0</v>
      </c>
      <c r="T144" s="198">
        <f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199" t="s">
        <v>77</v>
      </c>
      <c r="AT144" s="199" t="s">
        <v>229</v>
      </c>
      <c r="AU144" s="199" t="s">
        <v>77</v>
      </c>
      <c r="AY144" s="17" t="s">
        <v>117</v>
      </c>
      <c r="BE144" s="200">
        <f>IF(N144="základní",J144,0)</f>
        <v>0</v>
      </c>
      <c r="BF144" s="200">
        <f>IF(N144="snížená",J144,0)</f>
        <v>0</v>
      </c>
      <c r="BG144" s="200">
        <f>IF(N144="zákl. přenesená",J144,0)</f>
        <v>0</v>
      </c>
      <c r="BH144" s="200">
        <f>IF(N144="sníž. přenesená",J144,0)</f>
        <v>0</v>
      </c>
      <c r="BI144" s="200">
        <f>IF(N144="nulová",J144,0)</f>
        <v>0</v>
      </c>
      <c r="BJ144" s="17" t="s">
        <v>77</v>
      </c>
      <c r="BK144" s="200">
        <f>ROUND(I144*H144,2)</f>
        <v>0</v>
      </c>
      <c r="BL144" s="17" t="s">
        <v>77</v>
      </c>
      <c r="BM144" s="199" t="s">
        <v>346</v>
      </c>
    </row>
    <row r="145" spans="1:65" s="2" customFormat="1" ht="16.5" customHeight="1">
      <c r="A145" s="34"/>
      <c r="B145" s="35"/>
      <c r="C145" s="201" t="s">
        <v>347</v>
      </c>
      <c r="D145" s="201" t="s">
        <v>229</v>
      </c>
      <c r="E145" s="202" t="s">
        <v>348</v>
      </c>
      <c r="F145" s="203" t="s">
        <v>349</v>
      </c>
      <c r="G145" s="204" t="s">
        <v>345</v>
      </c>
      <c r="H145" s="205">
        <v>1</v>
      </c>
      <c r="I145" s="206"/>
      <c r="J145" s="207">
        <f>ROUND(I145*H145,2)</f>
        <v>0</v>
      </c>
      <c r="K145" s="203" t="s">
        <v>19</v>
      </c>
      <c r="L145" s="39"/>
      <c r="M145" s="208" t="s">
        <v>19</v>
      </c>
      <c r="N145" s="209" t="s">
        <v>40</v>
      </c>
      <c r="O145" s="64"/>
      <c r="P145" s="197">
        <f>O145*H145</f>
        <v>0</v>
      </c>
      <c r="Q145" s="197">
        <v>0</v>
      </c>
      <c r="R145" s="197">
        <f>Q145*H145</f>
        <v>0</v>
      </c>
      <c r="S145" s="197">
        <v>0</v>
      </c>
      <c r="T145" s="198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199" t="s">
        <v>77</v>
      </c>
      <c r="AT145" s="199" t="s">
        <v>229</v>
      </c>
      <c r="AU145" s="199" t="s">
        <v>77</v>
      </c>
      <c r="AY145" s="17" t="s">
        <v>117</v>
      </c>
      <c r="BE145" s="200">
        <f>IF(N145="základní",J145,0)</f>
        <v>0</v>
      </c>
      <c r="BF145" s="200">
        <f>IF(N145="snížená",J145,0)</f>
        <v>0</v>
      </c>
      <c r="BG145" s="200">
        <f>IF(N145="zákl. přenesená",J145,0)</f>
        <v>0</v>
      </c>
      <c r="BH145" s="200">
        <f>IF(N145="sníž. přenesená",J145,0)</f>
        <v>0</v>
      </c>
      <c r="BI145" s="200">
        <f>IF(N145="nulová",J145,0)</f>
        <v>0</v>
      </c>
      <c r="BJ145" s="17" t="s">
        <v>77</v>
      </c>
      <c r="BK145" s="200">
        <f>ROUND(I145*H145,2)</f>
        <v>0</v>
      </c>
      <c r="BL145" s="17" t="s">
        <v>77</v>
      </c>
      <c r="BM145" s="199" t="s">
        <v>350</v>
      </c>
    </row>
    <row r="146" spans="1:65" s="2" customFormat="1" ht="16.5" customHeight="1">
      <c r="A146" s="34"/>
      <c r="B146" s="35"/>
      <c r="C146" s="201" t="s">
        <v>351</v>
      </c>
      <c r="D146" s="201" t="s">
        <v>229</v>
      </c>
      <c r="E146" s="202" t="s">
        <v>352</v>
      </c>
      <c r="F146" s="203" t="s">
        <v>353</v>
      </c>
      <c r="G146" s="204" t="s">
        <v>19</v>
      </c>
      <c r="H146" s="205">
        <v>1</v>
      </c>
      <c r="I146" s="206"/>
      <c r="J146" s="207">
        <f>ROUND(I146*H146,2)</f>
        <v>0</v>
      </c>
      <c r="K146" s="203" t="s">
        <v>19</v>
      </c>
      <c r="L146" s="39"/>
      <c r="M146" s="208" t="s">
        <v>19</v>
      </c>
      <c r="N146" s="209" t="s">
        <v>40</v>
      </c>
      <c r="O146" s="64"/>
      <c r="P146" s="197">
        <f>O146*H146</f>
        <v>0</v>
      </c>
      <c r="Q146" s="197">
        <v>0</v>
      </c>
      <c r="R146" s="197">
        <f>Q146*H146</f>
        <v>0</v>
      </c>
      <c r="S146" s="197">
        <v>0</v>
      </c>
      <c r="T146" s="198">
        <f>S146*H146</f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199" t="s">
        <v>77</v>
      </c>
      <c r="AT146" s="199" t="s">
        <v>229</v>
      </c>
      <c r="AU146" s="199" t="s">
        <v>77</v>
      </c>
      <c r="AY146" s="17" t="s">
        <v>117</v>
      </c>
      <c r="BE146" s="200">
        <f>IF(N146="základní",J146,0)</f>
        <v>0</v>
      </c>
      <c r="BF146" s="200">
        <f>IF(N146="snížená",J146,0)</f>
        <v>0</v>
      </c>
      <c r="BG146" s="200">
        <f>IF(N146="zákl. přenesená",J146,0)</f>
        <v>0</v>
      </c>
      <c r="BH146" s="200">
        <f>IF(N146="sníž. přenesená",J146,0)</f>
        <v>0</v>
      </c>
      <c r="BI146" s="200">
        <f>IF(N146="nulová",J146,0)</f>
        <v>0</v>
      </c>
      <c r="BJ146" s="17" t="s">
        <v>77</v>
      </c>
      <c r="BK146" s="200">
        <f>ROUND(I146*H146,2)</f>
        <v>0</v>
      </c>
      <c r="BL146" s="17" t="s">
        <v>77</v>
      </c>
      <c r="BM146" s="199" t="s">
        <v>354</v>
      </c>
    </row>
    <row r="147" spans="1:65" s="2" customFormat="1" ht="39">
      <c r="A147" s="34"/>
      <c r="B147" s="35"/>
      <c r="C147" s="36"/>
      <c r="D147" s="210" t="s">
        <v>355</v>
      </c>
      <c r="E147" s="36"/>
      <c r="F147" s="211" t="s">
        <v>356</v>
      </c>
      <c r="G147" s="36"/>
      <c r="H147" s="36"/>
      <c r="I147" s="108"/>
      <c r="J147" s="36"/>
      <c r="K147" s="36"/>
      <c r="L147" s="39"/>
      <c r="M147" s="212"/>
      <c r="N147" s="213"/>
      <c r="O147" s="64"/>
      <c r="P147" s="64"/>
      <c r="Q147" s="64"/>
      <c r="R147" s="64"/>
      <c r="S147" s="64"/>
      <c r="T147" s="65"/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T147" s="17" t="s">
        <v>355</v>
      </c>
      <c r="AU147" s="17" t="s">
        <v>77</v>
      </c>
    </row>
    <row r="148" spans="1:65" s="2" customFormat="1" ht="16.5" customHeight="1">
      <c r="A148" s="34"/>
      <c r="B148" s="35"/>
      <c r="C148" s="201" t="s">
        <v>357</v>
      </c>
      <c r="D148" s="201" t="s">
        <v>229</v>
      </c>
      <c r="E148" s="202" t="s">
        <v>358</v>
      </c>
      <c r="F148" s="203" t="s">
        <v>359</v>
      </c>
      <c r="G148" s="204" t="s">
        <v>345</v>
      </c>
      <c r="H148" s="205">
        <v>1</v>
      </c>
      <c r="I148" s="206"/>
      <c r="J148" s="207">
        <f>ROUND(I148*H148,2)</f>
        <v>0</v>
      </c>
      <c r="K148" s="203" t="s">
        <v>19</v>
      </c>
      <c r="L148" s="39"/>
      <c r="M148" s="208" t="s">
        <v>19</v>
      </c>
      <c r="N148" s="209" t="s">
        <v>40</v>
      </c>
      <c r="O148" s="64"/>
      <c r="P148" s="197">
        <f>O148*H148</f>
        <v>0</v>
      </c>
      <c r="Q148" s="197">
        <v>0</v>
      </c>
      <c r="R148" s="197">
        <f>Q148*H148</f>
        <v>0</v>
      </c>
      <c r="S148" s="197">
        <v>0</v>
      </c>
      <c r="T148" s="198">
        <f>S148*H148</f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199" t="s">
        <v>77</v>
      </c>
      <c r="AT148" s="199" t="s">
        <v>229</v>
      </c>
      <c r="AU148" s="199" t="s">
        <v>77</v>
      </c>
      <c r="AY148" s="17" t="s">
        <v>117</v>
      </c>
      <c r="BE148" s="200">
        <f>IF(N148="základní",J148,0)</f>
        <v>0</v>
      </c>
      <c r="BF148" s="200">
        <f>IF(N148="snížená",J148,0)</f>
        <v>0</v>
      </c>
      <c r="BG148" s="200">
        <f>IF(N148="zákl. přenesená",J148,0)</f>
        <v>0</v>
      </c>
      <c r="BH148" s="200">
        <f>IF(N148="sníž. přenesená",J148,0)</f>
        <v>0</v>
      </c>
      <c r="BI148" s="200">
        <f>IF(N148="nulová",J148,0)</f>
        <v>0</v>
      </c>
      <c r="BJ148" s="17" t="s">
        <v>77</v>
      </c>
      <c r="BK148" s="200">
        <f>ROUND(I148*H148,2)</f>
        <v>0</v>
      </c>
      <c r="BL148" s="17" t="s">
        <v>77</v>
      </c>
      <c r="BM148" s="199" t="s">
        <v>360</v>
      </c>
    </row>
    <row r="149" spans="1:65" s="2" customFormat="1" ht="16.5" customHeight="1">
      <c r="A149" s="34"/>
      <c r="B149" s="35"/>
      <c r="C149" s="201" t="s">
        <v>361</v>
      </c>
      <c r="D149" s="201" t="s">
        <v>229</v>
      </c>
      <c r="E149" s="202" t="s">
        <v>362</v>
      </c>
      <c r="F149" s="203" t="s">
        <v>363</v>
      </c>
      <c r="G149" s="204" t="s">
        <v>345</v>
      </c>
      <c r="H149" s="205">
        <v>1</v>
      </c>
      <c r="I149" s="206"/>
      <c r="J149" s="207">
        <f>ROUND(I149*H149,2)</f>
        <v>0</v>
      </c>
      <c r="K149" s="203" t="s">
        <v>141</v>
      </c>
      <c r="L149" s="39"/>
      <c r="M149" s="208" t="s">
        <v>19</v>
      </c>
      <c r="N149" s="209" t="s">
        <v>40</v>
      </c>
      <c r="O149" s="64"/>
      <c r="P149" s="197">
        <f>O149*H149</f>
        <v>0</v>
      </c>
      <c r="Q149" s="197">
        <v>0</v>
      </c>
      <c r="R149" s="197">
        <f>Q149*H149</f>
        <v>0</v>
      </c>
      <c r="S149" s="197">
        <v>0</v>
      </c>
      <c r="T149" s="198">
        <f>S149*H149</f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199" t="s">
        <v>77</v>
      </c>
      <c r="AT149" s="199" t="s">
        <v>229</v>
      </c>
      <c r="AU149" s="199" t="s">
        <v>77</v>
      </c>
      <c r="AY149" s="17" t="s">
        <v>117</v>
      </c>
      <c r="BE149" s="200">
        <f>IF(N149="základní",J149,0)</f>
        <v>0</v>
      </c>
      <c r="BF149" s="200">
        <f>IF(N149="snížená",J149,0)</f>
        <v>0</v>
      </c>
      <c r="BG149" s="200">
        <f>IF(N149="zákl. přenesená",J149,0)</f>
        <v>0</v>
      </c>
      <c r="BH149" s="200">
        <f>IF(N149="sníž. přenesená",J149,0)</f>
        <v>0</v>
      </c>
      <c r="BI149" s="200">
        <f>IF(N149="nulová",J149,0)</f>
        <v>0</v>
      </c>
      <c r="BJ149" s="17" t="s">
        <v>77</v>
      </c>
      <c r="BK149" s="200">
        <f>ROUND(I149*H149,2)</f>
        <v>0</v>
      </c>
      <c r="BL149" s="17" t="s">
        <v>77</v>
      </c>
      <c r="BM149" s="199" t="s">
        <v>364</v>
      </c>
    </row>
    <row r="150" spans="1:65" s="2" customFormat="1" ht="16.5" customHeight="1">
      <c r="A150" s="34"/>
      <c r="B150" s="35"/>
      <c r="C150" s="201" t="s">
        <v>365</v>
      </c>
      <c r="D150" s="201" t="s">
        <v>229</v>
      </c>
      <c r="E150" s="202" t="s">
        <v>366</v>
      </c>
      <c r="F150" s="203" t="s">
        <v>367</v>
      </c>
      <c r="G150" s="204" t="s">
        <v>345</v>
      </c>
      <c r="H150" s="205">
        <v>1</v>
      </c>
      <c r="I150" s="206"/>
      <c r="J150" s="207">
        <f>ROUND(I150*H150,2)</f>
        <v>0</v>
      </c>
      <c r="K150" s="203" t="s">
        <v>19</v>
      </c>
      <c r="L150" s="39"/>
      <c r="M150" s="208" t="s">
        <v>19</v>
      </c>
      <c r="N150" s="209" t="s">
        <v>40</v>
      </c>
      <c r="O150" s="64"/>
      <c r="P150" s="197">
        <f>O150*H150</f>
        <v>0</v>
      </c>
      <c r="Q150" s="197">
        <v>0</v>
      </c>
      <c r="R150" s="197">
        <f>Q150*H150</f>
        <v>0</v>
      </c>
      <c r="S150" s="197">
        <v>0</v>
      </c>
      <c r="T150" s="198">
        <f>S150*H150</f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199" t="s">
        <v>77</v>
      </c>
      <c r="AT150" s="199" t="s">
        <v>229</v>
      </c>
      <c r="AU150" s="199" t="s">
        <v>77</v>
      </c>
      <c r="AY150" s="17" t="s">
        <v>117</v>
      </c>
      <c r="BE150" s="200">
        <f>IF(N150="základní",J150,0)</f>
        <v>0</v>
      </c>
      <c r="BF150" s="200">
        <f>IF(N150="snížená",J150,0)</f>
        <v>0</v>
      </c>
      <c r="BG150" s="200">
        <f>IF(N150="zákl. přenesená",J150,0)</f>
        <v>0</v>
      </c>
      <c r="BH150" s="200">
        <f>IF(N150="sníž. přenesená",J150,0)</f>
        <v>0</v>
      </c>
      <c r="BI150" s="200">
        <f>IF(N150="nulová",J150,0)</f>
        <v>0</v>
      </c>
      <c r="BJ150" s="17" t="s">
        <v>77</v>
      </c>
      <c r="BK150" s="200">
        <f>ROUND(I150*H150,2)</f>
        <v>0</v>
      </c>
      <c r="BL150" s="17" t="s">
        <v>77</v>
      </c>
      <c r="BM150" s="199" t="s">
        <v>368</v>
      </c>
    </row>
    <row r="151" spans="1:65" s="2" customFormat="1" ht="16.5" customHeight="1">
      <c r="A151" s="34"/>
      <c r="B151" s="35"/>
      <c r="C151" s="201" t="s">
        <v>369</v>
      </c>
      <c r="D151" s="201" t="s">
        <v>229</v>
      </c>
      <c r="E151" s="202" t="s">
        <v>370</v>
      </c>
      <c r="F151" s="203" t="s">
        <v>371</v>
      </c>
      <c r="G151" s="204" t="s">
        <v>127</v>
      </c>
      <c r="H151" s="205">
        <v>1</v>
      </c>
      <c r="I151" s="206"/>
      <c r="J151" s="207">
        <f>ROUND(I151*H151,2)</f>
        <v>0</v>
      </c>
      <c r="K151" s="203" t="s">
        <v>19</v>
      </c>
      <c r="L151" s="39"/>
      <c r="M151" s="208" t="s">
        <v>19</v>
      </c>
      <c r="N151" s="209" t="s">
        <v>40</v>
      </c>
      <c r="O151" s="64"/>
      <c r="P151" s="197">
        <f>O151*H151</f>
        <v>0</v>
      </c>
      <c r="Q151" s="197">
        <v>0</v>
      </c>
      <c r="R151" s="197">
        <f>Q151*H151</f>
        <v>0</v>
      </c>
      <c r="S151" s="197">
        <v>0</v>
      </c>
      <c r="T151" s="198">
        <f>S151*H151</f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199" t="s">
        <v>77</v>
      </c>
      <c r="AT151" s="199" t="s">
        <v>229</v>
      </c>
      <c r="AU151" s="199" t="s">
        <v>77</v>
      </c>
      <c r="AY151" s="17" t="s">
        <v>117</v>
      </c>
      <c r="BE151" s="200">
        <f>IF(N151="základní",J151,0)</f>
        <v>0</v>
      </c>
      <c r="BF151" s="200">
        <f>IF(N151="snížená",J151,0)</f>
        <v>0</v>
      </c>
      <c r="BG151" s="200">
        <f>IF(N151="zákl. přenesená",J151,0)</f>
        <v>0</v>
      </c>
      <c r="BH151" s="200">
        <f>IF(N151="sníž. přenesená",J151,0)</f>
        <v>0</v>
      </c>
      <c r="BI151" s="200">
        <f>IF(N151="nulová",J151,0)</f>
        <v>0</v>
      </c>
      <c r="BJ151" s="17" t="s">
        <v>77</v>
      </c>
      <c r="BK151" s="200">
        <f>ROUND(I151*H151,2)</f>
        <v>0</v>
      </c>
      <c r="BL151" s="17" t="s">
        <v>77</v>
      </c>
      <c r="BM151" s="199" t="s">
        <v>372</v>
      </c>
    </row>
    <row r="152" spans="1:65" s="2" customFormat="1" ht="29.25">
      <c r="A152" s="34"/>
      <c r="B152" s="35"/>
      <c r="C152" s="36"/>
      <c r="D152" s="210" t="s">
        <v>355</v>
      </c>
      <c r="E152" s="36"/>
      <c r="F152" s="211" t="s">
        <v>373</v>
      </c>
      <c r="G152" s="36"/>
      <c r="H152" s="36"/>
      <c r="I152" s="108"/>
      <c r="J152" s="36"/>
      <c r="K152" s="36"/>
      <c r="L152" s="39"/>
      <c r="M152" s="212"/>
      <c r="N152" s="213"/>
      <c r="O152" s="64"/>
      <c r="P152" s="64"/>
      <c r="Q152" s="64"/>
      <c r="R152" s="64"/>
      <c r="S152" s="64"/>
      <c r="T152" s="65"/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T152" s="17" t="s">
        <v>355</v>
      </c>
      <c r="AU152" s="17" t="s">
        <v>77</v>
      </c>
    </row>
    <row r="153" spans="1:65" s="2" customFormat="1" ht="16.5" customHeight="1">
      <c r="A153" s="34"/>
      <c r="B153" s="35"/>
      <c r="C153" s="201" t="s">
        <v>374</v>
      </c>
      <c r="D153" s="201" t="s">
        <v>229</v>
      </c>
      <c r="E153" s="202" t="s">
        <v>375</v>
      </c>
      <c r="F153" s="203" t="s">
        <v>376</v>
      </c>
      <c r="G153" s="204" t="s">
        <v>345</v>
      </c>
      <c r="H153" s="205">
        <v>1</v>
      </c>
      <c r="I153" s="206"/>
      <c r="J153" s="207">
        <f>ROUND(I153*H153,2)</f>
        <v>0</v>
      </c>
      <c r="K153" s="203" t="s">
        <v>141</v>
      </c>
      <c r="L153" s="39"/>
      <c r="M153" s="208" t="s">
        <v>19</v>
      </c>
      <c r="N153" s="209" t="s">
        <v>40</v>
      </c>
      <c r="O153" s="64"/>
      <c r="P153" s="197">
        <f>O153*H153</f>
        <v>0</v>
      </c>
      <c r="Q153" s="197">
        <v>0</v>
      </c>
      <c r="R153" s="197">
        <f>Q153*H153</f>
        <v>0</v>
      </c>
      <c r="S153" s="197">
        <v>0</v>
      </c>
      <c r="T153" s="198">
        <f>S153*H153</f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199" t="s">
        <v>77</v>
      </c>
      <c r="AT153" s="199" t="s">
        <v>229</v>
      </c>
      <c r="AU153" s="199" t="s">
        <v>77</v>
      </c>
      <c r="AY153" s="17" t="s">
        <v>117</v>
      </c>
      <c r="BE153" s="200">
        <f>IF(N153="základní",J153,0)</f>
        <v>0</v>
      </c>
      <c r="BF153" s="200">
        <f>IF(N153="snížená",J153,0)</f>
        <v>0</v>
      </c>
      <c r="BG153" s="200">
        <f>IF(N153="zákl. přenesená",J153,0)</f>
        <v>0</v>
      </c>
      <c r="BH153" s="200">
        <f>IF(N153="sníž. přenesená",J153,0)</f>
        <v>0</v>
      </c>
      <c r="BI153" s="200">
        <f>IF(N153="nulová",J153,0)</f>
        <v>0</v>
      </c>
      <c r="BJ153" s="17" t="s">
        <v>77</v>
      </c>
      <c r="BK153" s="200">
        <f>ROUND(I153*H153,2)</f>
        <v>0</v>
      </c>
      <c r="BL153" s="17" t="s">
        <v>77</v>
      </c>
      <c r="BM153" s="199" t="s">
        <v>377</v>
      </c>
    </row>
    <row r="154" spans="1:65" s="2" customFormat="1" ht="16.5" customHeight="1">
      <c r="A154" s="34"/>
      <c r="B154" s="35"/>
      <c r="C154" s="201" t="s">
        <v>378</v>
      </c>
      <c r="D154" s="201" t="s">
        <v>229</v>
      </c>
      <c r="E154" s="202" t="s">
        <v>379</v>
      </c>
      <c r="F154" s="203" t="s">
        <v>380</v>
      </c>
      <c r="G154" s="204" t="s">
        <v>381</v>
      </c>
      <c r="H154" s="205">
        <v>1</v>
      </c>
      <c r="I154" s="206"/>
      <c r="J154" s="207">
        <f>ROUND(I154*H154,2)</f>
        <v>0</v>
      </c>
      <c r="K154" s="203" t="s">
        <v>141</v>
      </c>
      <c r="L154" s="39"/>
      <c r="M154" s="214" t="s">
        <v>19</v>
      </c>
      <c r="N154" s="215" t="s">
        <v>40</v>
      </c>
      <c r="O154" s="216"/>
      <c r="P154" s="217">
        <f>O154*H154</f>
        <v>0</v>
      </c>
      <c r="Q154" s="217">
        <v>0</v>
      </c>
      <c r="R154" s="217">
        <f>Q154*H154</f>
        <v>0</v>
      </c>
      <c r="S154" s="217">
        <v>0</v>
      </c>
      <c r="T154" s="218">
        <f>S154*H154</f>
        <v>0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199" t="s">
        <v>382</v>
      </c>
      <c r="AT154" s="199" t="s">
        <v>229</v>
      </c>
      <c r="AU154" s="199" t="s">
        <v>77</v>
      </c>
      <c r="AY154" s="17" t="s">
        <v>117</v>
      </c>
      <c r="BE154" s="200">
        <f>IF(N154="základní",J154,0)</f>
        <v>0</v>
      </c>
      <c r="BF154" s="200">
        <f>IF(N154="snížená",J154,0)</f>
        <v>0</v>
      </c>
      <c r="BG154" s="200">
        <f>IF(N154="zákl. přenesená",J154,0)</f>
        <v>0</v>
      </c>
      <c r="BH154" s="200">
        <f>IF(N154="sníž. přenesená",J154,0)</f>
        <v>0</v>
      </c>
      <c r="BI154" s="200">
        <f>IF(N154="nulová",J154,0)</f>
        <v>0</v>
      </c>
      <c r="BJ154" s="17" t="s">
        <v>77</v>
      </c>
      <c r="BK154" s="200">
        <f>ROUND(I154*H154,2)</f>
        <v>0</v>
      </c>
      <c r="BL154" s="17" t="s">
        <v>382</v>
      </c>
      <c r="BM154" s="199" t="s">
        <v>383</v>
      </c>
    </row>
    <row r="155" spans="1:65" s="2" customFormat="1" ht="6.95" customHeight="1">
      <c r="A155" s="34"/>
      <c r="B155" s="47"/>
      <c r="C155" s="48"/>
      <c r="D155" s="48"/>
      <c r="E155" s="48"/>
      <c r="F155" s="48"/>
      <c r="G155" s="48"/>
      <c r="H155" s="48"/>
      <c r="I155" s="136"/>
      <c r="J155" s="48"/>
      <c r="K155" s="48"/>
      <c r="L155" s="39"/>
      <c r="M155" s="34"/>
      <c r="O155" s="34"/>
      <c r="P155" s="34"/>
      <c r="Q155" s="34"/>
      <c r="R155" s="34"/>
      <c r="S155" s="34"/>
      <c r="T155" s="34"/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</row>
  </sheetData>
  <sheetProtection algorithmName="SHA-512" hashValue="2FdhVuTuIwNxqBHAPDV6dUgpY6mlh/gx2YnumCBNnVzKX84Nw7miQsHKFNAJDoSl8SdO2TuPlt50YsmSIyXIgg==" saltValue="qEwLBPBA818CSEuGIUmefIFg30M7zxp2uVgedeEzxFa86E42qRqf8Qr8NNJD9VJRzU2zf86mhoJGp+x+u1HGOg==" spinCount="100000" sheet="1" objects="1" scenarios="1" formatColumns="0" formatRows="0" autoFilter="0"/>
  <autoFilter ref="C83:K154"/>
  <mergeCells count="9">
    <mergeCell ref="E50:H50"/>
    <mergeCell ref="E74:H74"/>
    <mergeCell ref="E76:H76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scale="85" fitToHeight="100" orientation="landscape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00"/>
  <sheetViews>
    <sheetView showGridLines="0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9" width="20.1640625" style="101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1"/>
      <c r="L2" s="279"/>
      <c r="M2" s="279"/>
      <c r="N2" s="279"/>
      <c r="O2" s="279"/>
      <c r="P2" s="279"/>
      <c r="Q2" s="279"/>
      <c r="R2" s="279"/>
      <c r="S2" s="279"/>
      <c r="T2" s="279"/>
      <c r="U2" s="279"/>
      <c r="V2" s="279"/>
      <c r="AT2" s="17" t="s">
        <v>82</v>
      </c>
    </row>
    <row r="3" spans="1:46" s="1" customFormat="1" ht="6.95" customHeight="1">
      <c r="B3" s="102"/>
      <c r="C3" s="103"/>
      <c r="D3" s="103"/>
      <c r="E3" s="103"/>
      <c r="F3" s="103"/>
      <c r="G3" s="103"/>
      <c r="H3" s="103"/>
      <c r="I3" s="104"/>
      <c r="J3" s="103"/>
      <c r="K3" s="103"/>
      <c r="L3" s="20"/>
      <c r="AT3" s="17" t="s">
        <v>79</v>
      </c>
    </row>
    <row r="4" spans="1:46" s="1" customFormat="1" ht="24.95" customHeight="1">
      <c r="B4" s="20"/>
      <c r="D4" s="105" t="s">
        <v>90</v>
      </c>
      <c r="I4" s="101"/>
      <c r="L4" s="20"/>
      <c r="M4" s="106" t="s">
        <v>10</v>
      </c>
      <c r="AT4" s="17" t="s">
        <v>4</v>
      </c>
    </row>
    <row r="5" spans="1:46" s="1" customFormat="1" ht="6.95" customHeight="1">
      <c r="B5" s="20"/>
      <c r="I5" s="101"/>
      <c r="L5" s="20"/>
    </row>
    <row r="6" spans="1:46" s="1" customFormat="1" ht="12" customHeight="1">
      <c r="B6" s="20"/>
      <c r="D6" s="107" t="s">
        <v>16</v>
      </c>
      <c r="I6" s="101"/>
      <c r="L6" s="20"/>
    </row>
    <row r="7" spans="1:46" s="1" customFormat="1" ht="16.5" customHeight="1">
      <c r="B7" s="20"/>
      <c r="E7" s="295" t="str">
        <f>'Rekapitulace stavby'!K6</f>
        <v>Kanály pro diagnostiku Trolejbusy</v>
      </c>
      <c r="F7" s="296"/>
      <c r="G7" s="296"/>
      <c r="H7" s="296"/>
      <c r="I7" s="101"/>
      <c r="L7" s="20"/>
    </row>
    <row r="8" spans="1:46" s="2" customFormat="1" ht="12" customHeight="1">
      <c r="A8" s="34"/>
      <c r="B8" s="39"/>
      <c r="C8" s="34"/>
      <c r="D8" s="107" t="s">
        <v>91</v>
      </c>
      <c r="E8" s="34"/>
      <c r="F8" s="34"/>
      <c r="G8" s="34"/>
      <c r="H8" s="34"/>
      <c r="I8" s="108"/>
      <c r="J8" s="34"/>
      <c r="K8" s="34"/>
      <c r="L8" s="109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297" t="s">
        <v>384</v>
      </c>
      <c r="F9" s="298"/>
      <c r="G9" s="298"/>
      <c r="H9" s="298"/>
      <c r="I9" s="108"/>
      <c r="J9" s="34"/>
      <c r="K9" s="34"/>
      <c r="L9" s="109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>
      <c r="A10" s="34"/>
      <c r="B10" s="39"/>
      <c r="C10" s="34"/>
      <c r="D10" s="34"/>
      <c r="E10" s="34"/>
      <c r="F10" s="34"/>
      <c r="G10" s="34"/>
      <c r="H10" s="34"/>
      <c r="I10" s="108"/>
      <c r="J10" s="34"/>
      <c r="K10" s="34"/>
      <c r="L10" s="109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07" t="s">
        <v>18</v>
      </c>
      <c r="E11" s="34"/>
      <c r="F11" s="110" t="s">
        <v>19</v>
      </c>
      <c r="G11" s="34"/>
      <c r="H11" s="34"/>
      <c r="I11" s="111" t="s">
        <v>20</v>
      </c>
      <c r="J11" s="110" t="s">
        <v>19</v>
      </c>
      <c r="K11" s="34"/>
      <c r="L11" s="109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07" t="s">
        <v>21</v>
      </c>
      <c r="E12" s="34"/>
      <c r="F12" s="110" t="s">
        <v>22</v>
      </c>
      <c r="G12" s="34"/>
      <c r="H12" s="34"/>
      <c r="I12" s="111" t="s">
        <v>23</v>
      </c>
      <c r="J12" s="112" t="str">
        <f>'Rekapitulace stavby'!AN8</f>
        <v>8. 1. 2020</v>
      </c>
      <c r="K12" s="34"/>
      <c r="L12" s="109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108"/>
      <c r="J13" s="34"/>
      <c r="K13" s="34"/>
      <c r="L13" s="109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07" t="s">
        <v>25</v>
      </c>
      <c r="E14" s="34"/>
      <c r="F14" s="34"/>
      <c r="G14" s="34"/>
      <c r="H14" s="34"/>
      <c r="I14" s="111" t="s">
        <v>26</v>
      </c>
      <c r="J14" s="110" t="str">
        <f>IF('Rekapitulace stavby'!AN10="","",'Rekapitulace stavby'!AN10)</f>
        <v/>
      </c>
      <c r="K14" s="34"/>
      <c r="L14" s="109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10" t="str">
        <f>IF('Rekapitulace stavby'!E11="","",'Rekapitulace stavby'!E11)</f>
        <v xml:space="preserve"> </v>
      </c>
      <c r="F15" s="34"/>
      <c r="G15" s="34"/>
      <c r="H15" s="34"/>
      <c r="I15" s="111" t="s">
        <v>27</v>
      </c>
      <c r="J15" s="110" t="str">
        <f>IF('Rekapitulace stavby'!AN11="","",'Rekapitulace stavby'!AN11)</f>
        <v/>
      </c>
      <c r="K15" s="34"/>
      <c r="L15" s="109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108"/>
      <c r="J16" s="34"/>
      <c r="K16" s="34"/>
      <c r="L16" s="109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07" t="s">
        <v>28</v>
      </c>
      <c r="E17" s="34"/>
      <c r="F17" s="34"/>
      <c r="G17" s="34"/>
      <c r="H17" s="34"/>
      <c r="I17" s="111" t="s">
        <v>26</v>
      </c>
      <c r="J17" s="30" t="str">
        <f>'Rekapitulace stavby'!AN13</f>
        <v>Vyplň údaj</v>
      </c>
      <c r="K17" s="34"/>
      <c r="L17" s="109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299" t="str">
        <f>'Rekapitulace stavby'!E14</f>
        <v>Vyplň údaj</v>
      </c>
      <c r="F18" s="300"/>
      <c r="G18" s="300"/>
      <c r="H18" s="300"/>
      <c r="I18" s="111" t="s">
        <v>27</v>
      </c>
      <c r="J18" s="30" t="str">
        <f>'Rekapitulace stavby'!AN14</f>
        <v>Vyplň údaj</v>
      </c>
      <c r="K18" s="34"/>
      <c r="L18" s="109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108"/>
      <c r="J19" s="34"/>
      <c r="K19" s="34"/>
      <c r="L19" s="109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07" t="s">
        <v>30</v>
      </c>
      <c r="E20" s="34"/>
      <c r="F20" s="34"/>
      <c r="G20" s="34"/>
      <c r="H20" s="34"/>
      <c r="I20" s="111" t="s">
        <v>26</v>
      </c>
      <c r="J20" s="110" t="str">
        <f>IF('Rekapitulace stavby'!AN16="","",'Rekapitulace stavby'!AN16)</f>
        <v/>
      </c>
      <c r="K20" s="34"/>
      <c r="L20" s="109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10" t="str">
        <f>IF('Rekapitulace stavby'!E17="","",'Rekapitulace stavby'!E17)</f>
        <v xml:space="preserve"> </v>
      </c>
      <c r="F21" s="34"/>
      <c r="G21" s="34"/>
      <c r="H21" s="34"/>
      <c r="I21" s="111" t="s">
        <v>27</v>
      </c>
      <c r="J21" s="110" t="str">
        <f>IF('Rekapitulace stavby'!AN17="","",'Rekapitulace stavby'!AN17)</f>
        <v/>
      </c>
      <c r="K21" s="34"/>
      <c r="L21" s="109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108"/>
      <c r="J22" s="34"/>
      <c r="K22" s="34"/>
      <c r="L22" s="109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07" t="s">
        <v>32</v>
      </c>
      <c r="E23" s="34"/>
      <c r="F23" s="34"/>
      <c r="G23" s="34"/>
      <c r="H23" s="34"/>
      <c r="I23" s="111" t="s">
        <v>26</v>
      </c>
      <c r="J23" s="110" t="str">
        <f>IF('Rekapitulace stavby'!AN19="","",'Rekapitulace stavby'!AN19)</f>
        <v/>
      </c>
      <c r="K23" s="34"/>
      <c r="L23" s="109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10" t="str">
        <f>IF('Rekapitulace stavby'!E20="","",'Rekapitulace stavby'!E20)</f>
        <v xml:space="preserve"> </v>
      </c>
      <c r="F24" s="34"/>
      <c r="G24" s="34"/>
      <c r="H24" s="34"/>
      <c r="I24" s="111" t="s">
        <v>27</v>
      </c>
      <c r="J24" s="110" t="str">
        <f>IF('Rekapitulace stavby'!AN20="","",'Rekapitulace stavby'!AN20)</f>
        <v/>
      </c>
      <c r="K24" s="34"/>
      <c r="L24" s="109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108"/>
      <c r="J25" s="34"/>
      <c r="K25" s="34"/>
      <c r="L25" s="109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07" t="s">
        <v>33</v>
      </c>
      <c r="E26" s="34"/>
      <c r="F26" s="34"/>
      <c r="G26" s="34"/>
      <c r="H26" s="34"/>
      <c r="I26" s="108"/>
      <c r="J26" s="34"/>
      <c r="K26" s="34"/>
      <c r="L26" s="109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13"/>
      <c r="B27" s="114"/>
      <c r="C27" s="113"/>
      <c r="D27" s="113"/>
      <c r="E27" s="301" t="s">
        <v>19</v>
      </c>
      <c r="F27" s="301"/>
      <c r="G27" s="301"/>
      <c r="H27" s="301"/>
      <c r="I27" s="115"/>
      <c r="J27" s="113"/>
      <c r="K27" s="113"/>
      <c r="L27" s="116"/>
      <c r="S27" s="113"/>
      <c r="T27" s="113"/>
      <c r="U27" s="113"/>
      <c r="V27" s="113"/>
      <c r="W27" s="113"/>
      <c r="X27" s="113"/>
      <c r="Y27" s="113"/>
      <c r="Z27" s="113"/>
      <c r="AA27" s="113"/>
      <c r="AB27" s="113"/>
      <c r="AC27" s="113"/>
      <c r="AD27" s="113"/>
      <c r="AE27" s="113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108"/>
      <c r="J28" s="34"/>
      <c r="K28" s="34"/>
      <c r="L28" s="109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17"/>
      <c r="E29" s="117"/>
      <c r="F29" s="117"/>
      <c r="G29" s="117"/>
      <c r="H29" s="117"/>
      <c r="I29" s="118"/>
      <c r="J29" s="117"/>
      <c r="K29" s="117"/>
      <c r="L29" s="109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19" t="s">
        <v>35</v>
      </c>
      <c r="E30" s="34"/>
      <c r="F30" s="34"/>
      <c r="G30" s="34"/>
      <c r="H30" s="34"/>
      <c r="I30" s="108"/>
      <c r="J30" s="120">
        <f>ROUND(J82, 2)</f>
        <v>0</v>
      </c>
      <c r="K30" s="34"/>
      <c r="L30" s="109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17"/>
      <c r="E31" s="117"/>
      <c r="F31" s="117"/>
      <c r="G31" s="117"/>
      <c r="H31" s="117"/>
      <c r="I31" s="118"/>
      <c r="J31" s="117"/>
      <c r="K31" s="117"/>
      <c r="L31" s="109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21" t="s">
        <v>37</v>
      </c>
      <c r="G32" s="34"/>
      <c r="H32" s="34"/>
      <c r="I32" s="122" t="s">
        <v>36</v>
      </c>
      <c r="J32" s="121" t="s">
        <v>38</v>
      </c>
      <c r="K32" s="34"/>
      <c r="L32" s="109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23" t="s">
        <v>39</v>
      </c>
      <c r="E33" s="107" t="s">
        <v>40</v>
      </c>
      <c r="F33" s="124">
        <f>ROUND((SUM(BE82:BE99)),  2)</f>
        <v>0</v>
      </c>
      <c r="G33" s="34"/>
      <c r="H33" s="34"/>
      <c r="I33" s="125">
        <v>0.21</v>
      </c>
      <c r="J33" s="124">
        <f>ROUND(((SUM(BE82:BE99))*I33),  2)</f>
        <v>0</v>
      </c>
      <c r="K33" s="34"/>
      <c r="L33" s="109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07" t="s">
        <v>41</v>
      </c>
      <c r="F34" s="124">
        <f>ROUND((SUM(BF82:BF99)),  2)</f>
        <v>0</v>
      </c>
      <c r="G34" s="34"/>
      <c r="H34" s="34"/>
      <c r="I34" s="125">
        <v>0.15</v>
      </c>
      <c r="J34" s="124">
        <f>ROUND(((SUM(BF82:BF99))*I34),  2)</f>
        <v>0</v>
      </c>
      <c r="K34" s="34"/>
      <c r="L34" s="109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07" t="s">
        <v>42</v>
      </c>
      <c r="F35" s="124">
        <f>ROUND((SUM(BG82:BG99)),  2)</f>
        <v>0</v>
      </c>
      <c r="G35" s="34"/>
      <c r="H35" s="34"/>
      <c r="I35" s="125">
        <v>0.21</v>
      </c>
      <c r="J35" s="124">
        <f>0</f>
        <v>0</v>
      </c>
      <c r="K35" s="34"/>
      <c r="L35" s="109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07" t="s">
        <v>43</v>
      </c>
      <c r="F36" s="124">
        <f>ROUND((SUM(BH82:BH99)),  2)</f>
        <v>0</v>
      </c>
      <c r="G36" s="34"/>
      <c r="H36" s="34"/>
      <c r="I36" s="125">
        <v>0.15</v>
      </c>
      <c r="J36" s="124">
        <f>0</f>
        <v>0</v>
      </c>
      <c r="K36" s="34"/>
      <c r="L36" s="109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07" t="s">
        <v>44</v>
      </c>
      <c r="F37" s="124">
        <f>ROUND((SUM(BI82:BI99)),  2)</f>
        <v>0</v>
      </c>
      <c r="G37" s="34"/>
      <c r="H37" s="34"/>
      <c r="I37" s="125">
        <v>0</v>
      </c>
      <c r="J37" s="124">
        <f>0</f>
        <v>0</v>
      </c>
      <c r="K37" s="34"/>
      <c r="L37" s="109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108"/>
      <c r="J38" s="34"/>
      <c r="K38" s="34"/>
      <c r="L38" s="109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26"/>
      <c r="D39" s="127" t="s">
        <v>45</v>
      </c>
      <c r="E39" s="128"/>
      <c r="F39" s="128"/>
      <c r="G39" s="129" t="s">
        <v>46</v>
      </c>
      <c r="H39" s="130" t="s">
        <v>47</v>
      </c>
      <c r="I39" s="131"/>
      <c r="J39" s="132">
        <f>SUM(J30:J37)</f>
        <v>0</v>
      </c>
      <c r="K39" s="133"/>
      <c r="L39" s="109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134"/>
      <c r="C40" s="135"/>
      <c r="D40" s="135"/>
      <c r="E40" s="135"/>
      <c r="F40" s="135"/>
      <c r="G40" s="135"/>
      <c r="H40" s="135"/>
      <c r="I40" s="136"/>
      <c r="J40" s="135"/>
      <c r="K40" s="135"/>
      <c r="L40" s="109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4" spans="1:31" s="2" customFormat="1" ht="6.95" customHeight="1">
      <c r="A44" s="34"/>
      <c r="B44" s="137"/>
      <c r="C44" s="138"/>
      <c r="D44" s="138"/>
      <c r="E44" s="138"/>
      <c r="F44" s="138"/>
      <c r="G44" s="138"/>
      <c r="H44" s="138"/>
      <c r="I44" s="139"/>
      <c r="J44" s="138"/>
      <c r="K44" s="138"/>
      <c r="L44" s="109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pans="1:31" s="2" customFormat="1" ht="24.95" customHeight="1">
      <c r="A45" s="34"/>
      <c r="B45" s="35"/>
      <c r="C45" s="23" t="s">
        <v>93</v>
      </c>
      <c r="D45" s="36"/>
      <c r="E45" s="36"/>
      <c r="F45" s="36"/>
      <c r="G45" s="36"/>
      <c r="H45" s="36"/>
      <c r="I45" s="108"/>
      <c r="J45" s="36"/>
      <c r="K45" s="36"/>
      <c r="L45" s="109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</row>
    <row r="46" spans="1:31" s="2" customFormat="1" ht="6.95" customHeight="1">
      <c r="A46" s="34"/>
      <c r="B46" s="35"/>
      <c r="C46" s="36"/>
      <c r="D46" s="36"/>
      <c r="E46" s="36"/>
      <c r="F46" s="36"/>
      <c r="G46" s="36"/>
      <c r="H46" s="36"/>
      <c r="I46" s="108"/>
      <c r="J46" s="36"/>
      <c r="K46" s="36"/>
      <c r="L46" s="109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pans="1:31" s="2" customFormat="1" ht="12" customHeight="1">
      <c r="A47" s="34"/>
      <c r="B47" s="35"/>
      <c r="C47" s="29" t="s">
        <v>16</v>
      </c>
      <c r="D47" s="36"/>
      <c r="E47" s="36"/>
      <c r="F47" s="36"/>
      <c r="G47" s="36"/>
      <c r="H47" s="36"/>
      <c r="I47" s="108"/>
      <c r="J47" s="36"/>
      <c r="K47" s="36"/>
      <c r="L47" s="109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pans="1:31" s="2" customFormat="1" ht="16.5" customHeight="1">
      <c r="A48" s="34"/>
      <c r="B48" s="35"/>
      <c r="C48" s="36"/>
      <c r="D48" s="36"/>
      <c r="E48" s="293" t="str">
        <f>E7</f>
        <v>Kanály pro diagnostiku Trolejbusy</v>
      </c>
      <c r="F48" s="294"/>
      <c r="G48" s="294"/>
      <c r="H48" s="294"/>
      <c r="I48" s="108"/>
      <c r="J48" s="36"/>
      <c r="K48" s="36"/>
      <c r="L48" s="109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pans="1:47" s="2" customFormat="1" ht="12" customHeight="1">
      <c r="A49" s="34"/>
      <c r="B49" s="35"/>
      <c r="C49" s="29" t="s">
        <v>91</v>
      </c>
      <c r="D49" s="36"/>
      <c r="E49" s="36"/>
      <c r="F49" s="36"/>
      <c r="G49" s="36"/>
      <c r="H49" s="36"/>
      <c r="I49" s="108"/>
      <c r="J49" s="36"/>
      <c r="K49" s="36"/>
      <c r="L49" s="109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pans="1:47" s="2" customFormat="1" ht="16.5" customHeight="1">
      <c r="A50" s="34"/>
      <c r="B50" s="35"/>
      <c r="C50" s="36"/>
      <c r="D50" s="36"/>
      <c r="E50" s="271" t="str">
        <f>E9</f>
        <v>03 - PS03 Demontáže a přeložky</v>
      </c>
      <c r="F50" s="292"/>
      <c r="G50" s="292"/>
      <c r="H50" s="292"/>
      <c r="I50" s="108"/>
      <c r="J50" s="36"/>
      <c r="K50" s="36"/>
      <c r="L50" s="109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pans="1:47" s="2" customFormat="1" ht="6.95" customHeight="1">
      <c r="A51" s="34"/>
      <c r="B51" s="35"/>
      <c r="C51" s="36"/>
      <c r="D51" s="36"/>
      <c r="E51" s="36"/>
      <c r="F51" s="36"/>
      <c r="G51" s="36"/>
      <c r="H51" s="36"/>
      <c r="I51" s="108"/>
      <c r="J51" s="36"/>
      <c r="K51" s="36"/>
      <c r="L51" s="109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</row>
    <row r="52" spans="1:47" s="2" customFormat="1" ht="12" customHeight="1">
      <c r="A52" s="34"/>
      <c r="B52" s="35"/>
      <c r="C52" s="29" t="s">
        <v>21</v>
      </c>
      <c r="D52" s="36"/>
      <c r="E52" s="36"/>
      <c r="F52" s="27" t="str">
        <f>F12</f>
        <v xml:space="preserve"> </v>
      </c>
      <c r="G52" s="36"/>
      <c r="H52" s="36"/>
      <c r="I52" s="111" t="s">
        <v>23</v>
      </c>
      <c r="J52" s="59" t="str">
        <f>IF(J12="","",J12)</f>
        <v>8. 1. 2020</v>
      </c>
      <c r="K52" s="36"/>
      <c r="L52" s="109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pans="1:47" s="2" customFormat="1" ht="6.95" customHeight="1">
      <c r="A53" s="34"/>
      <c r="B53" s="35"/>
      <c r="C53" s="36"/>
      <c r="D53" s="36"/>
      <c r="E53" s="36"/>
      <c r="F53" s="36"/>
      <c r="G53" s="36"/>
      <c r="H53" s="36"/>
      <c r="I53" s="108"/>
      <c r="J53" s="36"/>
      <c r="K53" s="36"/>
      <c r="L53" s="109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pans="1:47" s="2" customFormat="1" ht="15.2" customHeight="1">
      <c r="A54" s="34"/>
      <c r="B54" s="35"/>
      <c r="C54" s="29" t="s">
        <v>25</v>
      </c>
      <c r="D54" s="36"/>
      <c r="E54" s="36"/>
      <c r="F54" s="27" t="str">
        <f>E15</f>
        <v xml:space="preserve"> </v>
      </c>
      <c r="G54" s="36"/>
      <c r="H54" s="36"/>
      <c r="I54" s="111" t="s">
        <v>30</v>
      </c>
      <c r="J54" s="32" t="str">
        <f>E21</f>
        <v xml:space="preserve"> </v>
      </c>
      <c r="K54" s="36"/>
      <c r="L54" s="109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pans="1:47" s="2" customFormat="1" ht="15.2" customHeight="1">
      <c r="A55" s="34"/>
      <c r="B55" s="35"/>
      <c r="C55" s="29" t="s">
        <v>28</v>
      </c>
      <c r="D55" s="36"/>
      <c r="E55" s="36"/>
      <c r="F55" s="27" t="str">
        <f>IF(E18="","",E18)</f>
        <v>Vyplň údaj</v>
      </c>
      <c r="G55" s="36"/>
      <c r="H55" s="36"/>
      <c r="I55" s="111" t="s">
        <v>32</v>
      </c>
      <c r="J55" s="32" t="str">
        <f>E24</f>
        <v xml:space="preserve"> </v>
      </c>
      <c r="K55" s="36"/>
      <c r="L55" s="109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pans="1:47" s="2" customFormat="1" ht="10.35" customHeight="1">
      <c r="A56" s="34"/>
      <c r="B56" s="35"/>
      <c r="C56" s="36"/>
      <c r="D56" s="36"/>
      <c r="E56" s="36"/>
      <c r="F56" s="36"/>
      <c r="G56" s="36"/>
      <c r="H56" s="36"/>
      <c r="I56" s="108"/>
      <c r="J56" s="36"/>
      <c r="K56" s="36"/>
      <c r="L56" s="109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pans="1:47" s="2" customFormat="1" ht="29.25" customHeight="1">
      <c r="A57" s="34"/>
      <c r="B57" s="35"/>
      <c r="C57" s="140" t="s">
        <v>94</v>
      </c>
      <c r="D57" s="141"/>
      <c r="E57" s="141"/>
      <c r="F57" s="141"/>
      <c r="G57" s="141"/>
      <c r="H57" s="141"/>
      <c r="I57" s="142"/>
      <c r="J57" s="143" t="s">
        <v>95</v>
      </c>
      <c r="K57" s="141"/>
      <c r="L57" s="109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pans="1:47" s="2" customFormat="1" ht="10.35" customHeight="1">
      <c r="A58" s="34"/>
      <c r="B58" s="35"/>
      <c r="C58" s="36"/>
      <c r="D58" s="36"/>
      <c r="E58" s="36"/>
      <c r="F58" s="36"/>
      <c r="G58" s="36"/>
      <c r="H58" s="36"/>
      <c r="I58" s="108"/>
      <c r="J58" s="36"/>
      <c r="K58" s="36"/>
      <c r="L58" s="109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pans="1:47" s="2" customFormat="1" ht="22.9" customHeight="1">
      <c r="A59" s="34"/>
      <c r="B59" s="35"/>
      <c r="C59" s="144" t="s">
        <v>67</v>
      </c>
      <c r="D59" s="36"/>
      <c r="E59" s="36"/>
      <c r="F59" s="36"/>
      <c r="G59" s="36"/>
      <c r="H59" s="36"/>
      <c r="I59" s="108"/>
      <c r="J59" s="77">
        <f>J82</f>
        <v>0</v>
      </c>
      <c r="K59" s="36"/>
      <c r="L59" s="109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U59" s="17" t="s">
        <v>96</v>
      </c>
    </row>
    <row r="60" spans="1:47" s="9" customFormat="1" ht="24.95" customHeight="1">
      <c r="B60" s="145"/>
      <c r="C60" s="146"/>
      <c r="D60" s="147" t="s">
        <v>385</v>
      </c>
      <c r="E60" s="148"/>
      <c r="F60" s="148"/>
      <c r="G60" s="148"/>
      <c r="H60" s="148"/>
      <c r="I60" s="149"/>
      <c r="J60" s="150">
        <f>J83</f>
        <v>0</v>
      </c>
      <c r="K60" s="146"/>
      <c r="L60" s="151"/>
    </row>
    <row r="61" spans="1:47" s="10" customFormat="1" ht="19.899999999999999" customHeight="1">
      <c r="B61" s="152"/>
      <c r="C61" s="153"/>
      <c r="D61" s="154" t="s">
        <v>386</v>
      </c>
      <c r="E61" s="155"/>
      <c r="F61" s="155"/>
      <c r="G61" s="155"/>
      <c r="H61" s="155"/>
      <c r="I61" s="156"/>
      <c r="J61" s="157">
        <f>J84</f>
        <v>0</v>
      </c>
      <c r="K61" s="153"/>
      <c r="L61" s="158"/>
    </row>
    <row r="62" spans="1:47" s="10" customFormat="1" ht="19.899999999999999" customHeight="1">
      <c r="B62" s="152"/>
      <c r="C62" s="153"/>
      <c r="D62" s="154" t="s">
        <v>387</v>
      </c>
      <c r="E62" s="155"/>
      <c r="F62" s="155"/>
      <c r="G62" s="155"/>
      <c r="H62" s="155"/>
      <c r="I62" s="156"/>
      <c r="J62" s="157">
        <f>J92</f>
        <v>0</v>
      </c>
      <c r="K62" s="153"/>
      <c r="L62" s="158"/>
    </row>
    <row r="63" spans="1:47" s="2" customFormat="1" ht="21.75" customHeight="1">
      <c r="A63" s="34"/>
      <c r="B63" s="35"/>
      <c r="C63" s="36"/>
      <c r="D63" s="36"/>
      <c r="E63" s="36"/>
      <c r="F63" s="36"/>
      <c r="G63" s="36"/>
      <c r="H63" s="36"/>
      <c r="I63" s="108"/>
      <c r="J63" s="36"/>
      <c r="K63" s="36"/>
      <c r="L63" s="109"/>
      <c r="S63" s="34"/>
      <c r="T63" s="34"/>
      <c r="U63" s="34"/>
      <c r="V63" s="34"/>
      <c r="W63" s="34"/>
      <c r="X63" s="34"/>
      <c r="Y63" s="34"/>
      <c r="Z63" s="34"/>
      <c r="AA63" s="34"/>
      <c r="AB63" s="34"/>
      <c r="AC63" s="34"/>
      <c r="AD63" s="34"/>
      <c r="AE63" s="34"/>
    </row>
    <row r="64" spans="1:47" s="2" customFormat="1" ht="6.95" customHeight="1">
      <c r="A64" s="34"/>
      <c r="B64" s="47"/>
      <c r="C64" s="48"/>
      <c r="D64" s="48"/>
      <c r="E64" s="48"/>
      <c r="F64" s="48"/>
      <c r="G64" s="48"/>
      <c r="H64" s="48"/>
      <c r="I64" s="136"/>
      <c r="J64" s="48"/>
      <c r="K64" s="48"/>
      <c r="L64" s="109"/>
      <c r="S64" s="34"/>
      <c r="T64" s="34"/>
      <c r="U64" s="34"/>
      <c r="V64" s="34"/>
      <c r="W64" s="34"/>
      <c r="X64" s="34"/>
      <c r="Y64" s="34"/>
      <c r="Z64" s="34"/>
      <c r="AA64" s="34"/>
      <c r="AB64" s="34"/>
      <c r="AC64" s="34"/>
      <c r="AD64" s="34"/>
      <c r="AE64" s="34"/>
    </row>
    <row r="68" spans="1:31" s="2" customFormat="1" ht="6.95" customHeight="1">
      <c r="A68" s="34"/>
      <c r="B68" s="49"/>
      <c r="C68" s="50"/>
      <c r="D68" s="50"/>
      <c r="E68" s="50"/>
      <c r="F68" s="50"/>
      <c r="G68" s="50"/>
      <c r="H68" s="50"/>
      <c r="I68" s="139"/>
      <c r="J68" s="50"/>
      <c r="K68" s="50"/>
      <c r="L68" s="109"/>
      <c r="S68" s="34"/>
      <c r="T68" s="34"/>
      <c r="U68" s="34"/>
      <c r="V68" s="34"/>
      <c r="W68" s="34"/>
      <c r="X68" s="34"/>
      <c r="Y68" s="34"/>
      <c r="Z68" s="34"/>
      <c r="AA68" s="34"/>
      <c r="AB68" s="34"/>
      <c r="AC68" s="34"/>
      <c r="AD68" s="34"/>
      <c r="AE68" s="34"/>
    </row>
    <row r="69" spans="1:31" s="2" customFormat="1" ht="24.95" customHeight="1">
      <c r="A69" s="34"/>
      <c r="B69" s="35"/>
      <c r="C69" s="23" t="s">
        <v>102</v>
      </c>
      <c r="D69" s="36"/>
      <c r="E69" s="36"/>
      <c r="F69" s="36"/>
      <c r="G69" s="36"/>
      <c r="H69" s="36"/>
      <c r="I69" s="108"/>
      <c r="J69" s="36"/>
      <c r="K69" s="36"/>
      <c r="L69" s="109"/>
      <c r="S69" s="34"/>
      <c r="T69" s="34"/>
      <c r="U69" s="34"/>
      <c r="V69" s="34"/>
      <c r="W69" s="34"/>
      <c r="X69" s="34"/>
      <c r="Y69" s="34"/>
      <c r="Z69" s="34"/>
      <c r="AA69" s="34"/>
      <c r="AB69" s="34"/>
      <c r="AC69" s="34"/>
      <c r="AD69" s="34"/>
      <c r="AE69" s="34"/>
    </row>
    <row r="70" spans="1:31" s="2" customFormat="1" ht="6.95" customHeight="1">
      <c r="A70" s="34"/>
      <c r="B70" s="35"/>
      <c r="C70" s="36"/>
      <c r="D70" s="36"/>
      <c r="E70" s="36"/>
      <c r="F70" s="36"/>
      <c r="G70" s="36"/>
      <c r="H70" s="36"/>
      <c r="I70" s="108"/>
      <c r="J70" s="36"/>
      <c r="K70" s="36"/>
      <c r="L70" s="109"/>
      <c r="S70" s="34"/>
      <c r="T70" s="34"/>
      <c r="U70" s="34"/>
      <c r="V70" s="34"/>
      <c r="W70" s="34"/>
      <c r="X70" s="34"/>
      <c r="Y70" s="34"/>
      <c r="Z70" s="34"/>
      <c r="AA70" s="34"/>
      <c r="AB70" s="34"/>
      <c r="AC70" s="34"/>
      <c r="AD70" s="34"/>
      <c r="AE70" s="34"/>
    </row>
    <row r="71" spans="1:31" s="2" customFormat="1" ht="12" customHeight="1">
      <c r="A71" s="34"/>
      <c r="B71" s="35"/>
      <c r="C71" s="29" t="s">
        <v>16</v>
      </c>
      <c r="D71" s="36"/>
      <c r="E71" s="36"/>
      <c r="F71" s="36"/>
      <c r="G71" s="36"/>
      <c r="H71" s="36"/>
      <c r="I71" s="108"/>
      <c r="J71" s="36"/>
      <c r="K71" s="36"/>
      <c r="L71" s="109"/>
      <c r="S71" s="34"/>
      <c r="T71" s="34"/>
      <c r="U71" s="34"/>
      <c r="V71" s="34"/>
      <c r="W71" s="34"/>
      <c r="X71" s="34"/>
      <c r="Y71" s="34"/>
      <c r="Z71" s="34"/>
      <c r="AA71" s="34"/>
      <c r="AB71" s="34"/>
      <c r="AC71" s="34"/>
      <c r="AD71" s="34"/>
      <c r="AE71" s="34"/>
    </row>
    <row r="72" spans="1:31" s="2" customFormat="1" ht="16.5" customHeight="1">
      <c r="A72" s="34"/>
      <c r="B72" s="35"/>
      <c r="C72" s="36"/>
      <c r="D72" s="36"/>
      <c r="E72" s="293" t="str">
        <f>E7</f>
        <v>Kanály pro diagnostiku Trolejbusy</v>
      </c>
      <c r="F72" s="294"/>
      <c r="G72" s="294"/>
      <c r="H72" s="294"/>
      <c r="I72" s="108"/>
      <c r="J72" s="36"/>
      <c r="K72" s="36"/>
      <c r="L72" s="109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</row>
    <row r="73" spans="1:31" s="2" customFormat="1" ht="12" customHeight="1">
      <c r="A73" s="34"/>
      <c r="B73" s="35"/>
      <c r="C73" s="29" t="s">
        <v>91</v>
      </c>
      <c r="D73" s="36"/>
      <c r="E73" s="36"/>
      <c r="F73" s="36"/>
      <c r="G73" s="36"/>
      <c r="H73" s="36"/>
      <c r="I73" s="108"/>
      <c r="J73" s="36"/>
      <c r="K73" s="36"/>
      <c r="L73" s="109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</row>
    <row r="74" spans="1:31" s="2" customFormat="1" ht="16.5" customHeight="1">
      <c r="A74" s="34"/>
      <c r="B74" s="35"/>
      <c r="C74" s="36"/>
      <c r="D74" s="36"/>
      <c r="E74" s="271" t="str">
        <f>E9</f>
        <v>03 - PS03 Demontáže a přeložky</v>
      </c>
      <c r="F74" s="292"/>
      <c r="G74" s="292"/>
      <c r="H74" s="292"/>
      <c r="I74" s="108"/>
      <c r="J74" s="36"/>
      <c r="K74" s="36"/>
      <c r="L74" s="109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</row>
    <row r="75" spans="1:31" s="2" customFormat="1" ht="6.95" customHeight="1">
      <c r="A75" s="34"/>
      <c r="B75" s="35"/>
      <c r="C75" s="36"/>
      <c r="D75" s="36"/>
      <c r="E75" s="36"/>
      <c r="F75" s="36"/>
      <c r="G75" s="36"/>
      <c r="H75" s="36"/>
      <c r="I75" s="108"/>
      <c r="J75" s="36"/>
      <c r="K75" s="36"/>
      <c r="L75" s="109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6" spans="1:31" s="2" customFormat="1" ht="12" customHeight="1">
      <c r="A76" s="34"/>
      <c r="B76" s="35"/>
      <c r="C76" s="29" t="s">
        <v>21</v>
      </c>
      <c r="D76" s="36"/>
      <c r="E76" s="36"/>
      <c r="F76" s="27" t="str">
        <f>F12</f>
        <v xml:space="preserve"> </v>
      </c>
      <c r="G76" s="36"/>
      <c r="H76" s="36"/>
      <c r="I76" s="111" t="s">
        <v>23</v>
      </c>
      <c r="J76" s="59" t="str">
        <f>IF(J12="","",J12)</f>
        <v>8. 1. 2020</v>
      </c>
      <c r="K76" s="36"/>
      <c r="L76" s="109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6.95" customHeight="1">
      <c r="A77" s="34"/>
      <c r="B77" s="35"/>
      <c r="C77" s="36"/>
      <c r="D77" s="36"/>
      <c r="E77" s="36"/>
      <c r="F77" s="36"/>
      <c r="G77" s="36"/>
      <c r="H77" s="36"/>
      <c r="I77" s="108"/>
      <c r="J77" s="36"/>
      <c r="K77" s="36"/>
      <c r="L77" s="109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pans="1:31" s="2" customFormat="1" ht="15.2" customHeight="1">
      <c r="A78" s="34"/>
      <c r="B78" s="35"/>
      <c r="C78" s="29" t="s">
        <v>25</v>
      </c>
      <c r="D78" s="36"/>
      <c r="E78" s="36"/>
      <c r="F78" s="27" t="str">
        <f>E15</f>
        <v xml:space="preserve"> </v>
      </c>
      <c r="G78" s="36"/>
      <c r="H78" s="36"/>
      <c r="I78" s="111" t="s">
        <v>30</v>
      </c>
      <c r="J78" s="32" t="str">
        <f>E21</f>
        <v xml:space="preserve"> </v>
      </c>
      <c r="K78" s="36"/>
      <c r="L78" s="109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</row>
    <row r="79" spans="1:31" s="2" customFormat="1" ht="15.2" customHeight="1">
      <c r="A79" s="34"/>
      <c r="B79" s="35"/>
      <c r="C79" s="29" t="s">
        <v>28</v>
      </c>
      <c r="D79" s="36"/>
      <c r="E79" s="36"/>
      <c r="F79" s="27" t="str">
        <f>IF(E18="","",E18)</f>
        <v>Vyplň údaj</v>
      </c>
      <c r="G79" s="36"/>
      <c r="H79" s="36"/>
      <c r="I79" s="111" t="s">
        <v>32</v>
      </c>
      <c r="J79" s="32" t="str">
        <f>E24</f>
        <v xml:space="preserve"> </v>
      </c>
      <c r="K79" s="36"/>
      <c r="L79" s="109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</row>
    <row r="80" spans="1:31" s="2" customFormat="1" ht="10.35" customHeight="1">
      <c r="A80" s="34"/>
      <c r="B80" s="35"/>
      <c r="C80" s="36"/>
      <c r="D80" s="36"/>
      <c r="E80" s="36"/>
      <c r="F80" s="36"/>
      <c r="G80" s="36"/>
      <c r="H80" s="36"/>
      <c r="I80" s="108"/>
      <c r="J80" s="36"/>
      <c r="K80" s="36"/>
      <c r="L80" s="109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</row>
    <row r="81" spans="1:65" s="11" customFormat="1" ht="29.25" customHeight="1">
      <c r="A81" s="159"/>
      <c r="B81" s="160"/>
      <c r="C81" s="161" t="s">
        <v>103</v>
      </c>
      <c r="D81" s="162" t="s">
        <v>54</v>
      </c>
      <c r="E81" s="162" t="s">
        <v>50</v>
      </c>
      <c r="F81" s="162" t="s">
        <v>51</v>
      </c>
      <c r="G81" s="162" t="s">
        <v>104</v>
      </c>
      <c r="H81" s="162" t="s">
        <v>105</v>
      </c>
      <c r="I81" s="163" t="s">
        <v>106</v>
      </c>
      <c r="J81" s="162" t="s">
        <v>95</v>
      </c>
      <c r="K81" s="164" t="s">
        <v>107</v>
      </c>
      <c r="L81" s="165"/>
      <c r="M81" s="68" t="s">
        <v>19</v>
      </c>
      <c r="N81" s="69" t="s">
        <v>39</v>
      </c>
      <c r="O81" s="69" t="s">
        <v>108</v>
      </c>
      <c r="P81" s="69" t="s">
        <v>109</v>
      </c>
      <c r="Q81" s="69" t="s">
        <v>110</v>
      </c>
      <c r="R81" s="69" t="s">
        <v>111</v>
      </c>
      <c r="S81" s="69" t="s">
        <v>112</v>
      </c>
      <c r="T81" s="70" t="s">
        <v>113</v>
      </c>
      <c r="U81" s="159"/>
      <c r="V81" s="159"/>
      <c r="W81" s="159"/>
      <c r="X81" s="159"/>
      <c r="Y81" s="159"/>
      <c r="Z81" s="159"/>
      <c r="AA81" s="159"/>
      <c r="AB81" s="159"/>
      <c r="AC81" s="159"/>
      <c r="AD81" s="159"/>
      <c r="AE81" s="159"/>
    </row>
    <row r="82" spans="1:65" s="2" customFormat="1" ht="22.9" customHeight="1">
      <c r="A82" s="34"/>
      <c r="B82" s="35"/>
      <c r="C82" s="75" t="s">
        <v>114</v>
      </c>
      <c r="D82" s="36"/>
      <c r="E82" s="36"/>
      <c r="F82" s="36"/>
      <c r="G82" s="36"/>
      <c r="H82" s="36"/>
      <c r="I82" s="108"/>
      <c r="J82" s="166">
        <f>BK82</f>
        <v>0</v>
      </c>
      <c r="K82" s="36"/>
      <c r="L82" s="39"/>
      <c r="M82" s="71"/>
      <c r="N82" s="167"/>
      <c r="O82" s="72"/>
      <c r="P82" s="168">
        <f>P83</f>
        <v>0</v>
      </c>
      <c r="Q82" s="72"/>
      <c r="R82" s="168">
        <f>R83</f>
        <v>0</v>
      </c>
      <c r="S82" s="72"/>
      <c r="T82" s="169">
        <f>T83</f>
        <v>0</v>
      </c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  <c r="AT82" s="17" t="s">
        <v>68</v>
      </c>
      <c r="AU82" s="17" t="s">
        <v>96</v>
      </c>
      <c r="BK82" s="170">
        <f>BK83</f>
        <v>0</v>
      </c>
    </row>
    <row r="83" spans="1:65" s="12" customFormat="1" ht="25.9" customHeight="1">
      <c r="B83" s="171"/>
      <c r="C83" s="172"/>
      <c r="D83" s="173" t="s">
        <v>68</v>
      </c>
      <c r="E83" s="174" t="s">
        <v>120</v>
      </c>
      <c r="F83" s="174" t="s">
        <v>388</v>
      </c>
      <c r="G83" s="172"/>
      <c r="H83" s="172"/>
      <c r="I83" s="175"/>
      <c r="J83" s="176">
        <f>BK83</f>
        <v>0</v>
      </c>
      <c r="K83" s="172"/>
      <c r="L83" s="177"/>
      <c r="M83" s="178"/>
      <c r="N83" s="179"/>
      <c r="O83" s="179"/>
      <c r="P83" s="180">
        <f>P84+P92</f>
        <v>0</v>
      </c>
      <c r="Q83" s="179"/>
      <c r="R83" s="180">
        <f>R84+R92</f>
        <v>0</v>
      </c>
      <c r="S83" s="179"/>
      <c r="T83" s="181">
        <f>T84+T92</f>
        <v>0</v>
      </c>
      <c r="AR83" s="182" t="s">
        <v>129</v>
      </c>
      <c r="AT83" s="183" t="s">
        <v>68</v>
      </c>
      <c r="AU83" s="183" t="s">
        <v>69</v>
      </c>
      <c r="AY83" s="182" t="s">
        <v>117</v>
      </c>
      <c r="BK83" s="184">
        <f>BK84+BK92</f>
        <v>0</v>
      </c>
    </row>
    <row r="84" spans="1:65" s="12" customFormat="1" ht="22.9" customHeight="1">
      <c r="B84" s="171"/>
      <c r="C84" s="172"/>
      <c r="D84" s="173" t="s">
        <v>68</v>
      </c>
      <c r="E84" s="185" t="s">
        <v>389</v>
      </c>
      <c r="F84" s="185" t="s">
        <v>390</v>
      </c>
      <c r="G84" s="172"/>
      <c r="H84" s="172"/>
      <c r="I84" s="175"/>
      <c r="J84" s="186">
        <f>BK84</f>
        <v>0</v>
      </c>
      <c r="K84" s="172"/>
      <c r="L84" s="177"/>
      <c r="M84" s="178"/>
      <c r="N84" s="179"/>
      <c r="O84" s="179"/>
      <c r="P84" s="180">
        <f>SUM(P85:P91)</f>
        <v>0</v>
      </c>
      <c r="Q84" s="179"/>
      <c r="R84" s="180">
        <f>SUM(R85:R91)</f>
        <v>0</v>
      </c>
      <c r="S84" s="179"/>
      <c r="T84" s="181">
        <f>SUM(T85:T91)</f>
        <v>0</v>
      </c>
      <c r="AR84" s="182" t="s">
        <v>129</v>
      </c>
      <c r="AT84" s="183" t="s">
        <v>68</v>
      </c>
      <c r="AU84" s="183" t="s">
        <v>77</v>
      </c>
      <c r="AY84" s="182" t="s">
        <v>117</v>
      </c>
      <c r="BK84" s="184">
        <f>SUM(BK85:BK91)</f>
        <v>0</v>
      </c>
    </row>
    <row r="85" spans="1:65" s="2" customFormat="1" ht="16.5" customHeight="1">
      <c r="A85" s="34"/>
      <c r="B85" s="35"/>
      <c r="C85" s="201" t="s">
        <v>77</v>
      </c>
      <c r="D85" s="201" t="s">
        <v>229</v>
      </c>
      <c r="E85" s="202" t="s">
        <v>391</v>
      </c>
      <c r="F85" s="203" t="s">
        <v>392</v>
      </c>
      <c r="G85" s="204" t="s">
        <v>127</v>
      </c>
      <c r="H85" s="205">
        <v>2</v>
      </c>
      <c r="I85" s="206"/>
      <c r="J85" s="207">
        <f t="shared" ref="J85:J91" si="0">ROUND(I85*H85,2)</f>
        <v>0</v>
      </c>
      <c r="K85" s="203" t="s">
        <v>19</v>
      </c>
      <c r="L85" s="39"/>
      <c r="M85" s="208" t="s">
        <v>19</v>
      </c>
      <c r="N85" s="209" t="s">
        <v>40</v>
      </c>
      <c r="O85" s="64"/>
      <c r="P85" s="197">
        <f t="shared" ref="P85:P91" si="1">O85*H85</f>
        <v>0</v>
      </c>
      <c r="Q85" s="197">
        <v>0</v>
      </c>
      <c r="R85" s="197">
        <f t="shared" ref="R85:R91" si="2">Q85*H85</f>
        <v>0</v>
      </c>
      <c r="S85" s="197">
        <v>0</v>
      </c>
      <c r="T85" s="198">
        <f t="shared" ref="T85:T91" si="3">S85*H85</f>
        <v>0</v>
      </c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  <c r="AR85" s="199" t="s">
        <v>77</v>
      </c>
      <c r="AT85" s="199" t="s">
        <v>229</v>
      </c>
      <c r="AU85" s="199" t="s">
        <v>79</v>
      </c>
      <c r="AY85" s="17" t="s">
        <v>117</v>
      </c>
      <c r="BE85" s="200">
        <f t="shared" ref="BE85:BE91" si="4">IF(N85="základní",J85,0)</f>
        <v>0</v>
      </c>
      <c r="BF85" s="200">
        <f t="shared" ref="BF85:BF91" si="5">IF(N85="snížená",J85,0)</f>
        <v>0</v>
      </c>
      <c r="BG85" s="200">
        <f t="shared" ref="BG85:BG91" si="6">IF(N85="zákl. přenesená",J85,0)</f>
        <v>0</v>
      </c>
      <c r="BH85" s="200">
        <f t="shared" ref="BH85:BH91" si="7">IF(N85="sníž. přenesená",J85,0)</f>
        <v>0</v>
      </c>
      <c r="BI85" s="200">
        <f t="shared" ref="BI85:BI91" si="8">IF(N85="nulová",J85,0)</f>
        <v>0</v>
      </c>
      <c r="BJ85" s="17" t="s">
        <v>77</v>
      </c>
      <c r="BK85" s="200">
        <f t="shared" ref="BK85:BK91" si="9">ROUND(I85*H85,2)</f>
        <v>0</v>
      </c>
      <c r="BL85" s="17" t="s">
        <v>77</v>
      </c>
      <c r="BM85" s="199" t="s">
        <v>393</v>
      </c>
    </row>
    <row r="86" spans="1:65" s="2" customFormat="1" ht="16.5" customHeight="1">
      <c r="A86" s="34"/>
      <c r="B86" s="35"/>
      <c r="C86" s="201" t="s">
        <v>79</v>
      </c>
      <c r="D86" s="201" t="s">
        <v>229</v>
      </c>
      <c r="E86" s="202" t="s">
        <v>394</v>
      </c>
      <c r="F86" s="203" t="s">
        <v>395</v>
      </c>
      <c r="G86" s="204" t="s">
        <v>127</v>
      </c>
      <c r="H86" s="205">
        <v>2</v>
      </c>
      <c r="I86" s="206"/>
      <c r="J86" s="207">
        <f t="shared" si="0"/>
        <v>0</v>
      </c>
      <c r="K86" s="203" t="s">
        <v>19</v>
      </c>
      <c r="L86" s="39"/>
      <c r="M86" s="208" t="s">
        <v>19</v>
      </c>
      <c r="N86" s="209" t="s">
        <v>40</v>
      </c>
      <c r="O86" s="64"/>
      <c r="P86" s="197">
        <f t="shared" si="1"/>
        <v>0</v>
      </c>
      <c r="Q86" s="197">
        <v>0</v>
      </c>
      <c r="R86" s="197">
        <f t="shared" si="2"/>
        <v>0</v>
      </c>
      <c r="S86" s="197">
        <v>0</v>
      </c>
      <c r="T86" s="198">
        <f t="shared" si="3"/>
        <v>0</v>
      </c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  <c r="AR86" s="199" t="s">
        <v>77</v>
      </c>
      <c r="AT86" s="199" t="s">
        <v>229</v>
      </c>
      <c r="AU86" s="199" t="s">
        <v>79</v>
      </c>
      <c r="AY86" s="17" t="s">
        <v>117</v>
      </c>
      <c r="BE86" s="200">
        <f t="shared" si="4"/>
        <v>0</v>
      </c>
      <c r="BF86" s="200">
        <f t="shared" si="5"/>
        <v>0</v>
      </c>
      <c r="BG86" s="200">
        <f t="shared" si="6"/>
        <v>0</v>
      </c>
      <c r="BH86" s="200">
        <f t="shared" si="7"/>
        <v>0</v>
      </c>
      <c r="BI86" s="200">
        <f t="shared" si="8"/>
        <v>0</v>
      </c>
      <c r="BJ86" s="17" t="s">
        <v>77</v>
      </c>
      <c r="BK86" s="200">
        <f t="shared" si="9"/>
        <v>0</v>
      </c>
      <c r="BL86" s="17" t="s">
        <v>77</v>
      </c>
      <c r="BM86" s="199" t="s">
        <v>396</v>
      </c>
    </row>
    <row r="87" spans="1:65" s="2" customFormat="1" ht="16.5" customHeight="1">
      <c r="A87" s="34"/>
      <c r="B87" s="35"/>
      <c r="C87" s="201" t="s">
        <v>129</v>
      </c>
      <c r="D87" s="201" t="s">
        <v>229</v>
      </c>
      <c r="E87" s="202" t="s">
        <v>397</v>
      </c>
      <c r="F87" s="203" t="s">
        <v>398</v>
      </c>
      <c r="G87" s="204" t="s">
        <v>127</v>
      </c>
      <c r="H87" s="205">
        <v>1</v>
      </c>
      <c r="I87" s="206"/>
      <c r="J87" s="207">
        <f t="shared" si="0"/>
        <v>0</v>
      </c>
      <c r="K87" s="203" t="s">
        <v>19</v>
      </c>
      <c r="L87" s="39"/>
      <c r="M87" s="208" t="s">
        <v>19</v>
      </c>
      <c r="N87" s="209" t="s">
        <v>40</v>
      </c>
      <c r="O87" s="64"/>
      <c r="P87" s="197">
        <f t="shared" si="1"/>
        <v>0</v>
      </c>
      <c r="Q87" s="197">
        <v>0</v>
      </c>
      <c r="R87" s="197">
        <f t="shared" si="2"/>
        <v>0</v>
      </c>
      <c r="S87" s="197">
        <v>0</v>
      </c>
      <c r="T87" s="198">
        <f t="shared" si="3"/>
        <v>0</v>
      </c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  <c r="AR87" s="199" t="s">
        <v>77</v>
      </c>
      <c r="AT87" s="199" t="s">
        <v>229</v>
      </c>
      <c r="AU87" s="199" t="s">
        <v>79</v>
      </c>
      <c r="AY87" s="17" t="s">
        <v>117</v>
      </c>
      <c r="BE87" s="200">
        <f t="shared" si="4"/>
        <v>0</v>
      </c>
      <c r="BF87" s="200">
        <f t="shared" si="5"/>
        <v>0</v>
      </c>
      <c r="BG87" s="200">
        <f t="shared" si="6"/>
        <v>0</v>
      </c>
      <c r="BH87" s="200">
        <f t="shared" si="7"/>
        <v>0</v>
      </c>
      <c r="BI87" s="200">
        <f t="shared" si="8"/>
        <v>0</v>
      </c>
      <c r="BJ87" s="17" t="s">
        <v>77</v>
      </c>
      <c r="BK87" s="200">
        <f t="shared" si="9"/>
        <v>0</v>
      </c>
      <c r="BL87" s="17" t="s">
        <v>77</v>
      </c>
      <c r="BM87" s="199" t="s">
        <v>399</v>
      </c>
    </row>
    <row r="88" spans="1:65" s="2" customFormat="1" ht="16.5" customHeight="1">
      <c r="A88" s="34"/>
      <c r="B88" s="35"/>
      <c r="C88" s="201" t="s">
        <v>133</v>
      </c>
      <c r="D88" s="201" t="s">
        <v>229</v>
      </c>
      <c r="E88" s="202" t="s">
        <v>400</v>
      </c>
      <c r="F88" s="203" t="s">
        <v>401</v>
      </c>
      <c r="G88" s="204" t="s">
        <v>127</v>
      </c>
      <c r="H88" s="205">
        <v>2</v>
      </c>
      <c r="I88" s="206"/>
      <c r="J88" s="207">
        <f t="shared" si="0"/>
        <v>0</v>
      </c>
      <c r="K88" s="203" t="s">
        <v>19</v>
      </c>
      <c r="L88" s="39"/>
      <c r="M88" s="208" t="s">
        <v>19</v>
      </c>
      <c r="N88" s="209" t="s">
        <v>40</v>
      </c>
      <c r="O88" s="64"/>
      <c r="P88" s="197">
        <f t="shared" si="1"/>
        <v>0</v>
      </c>
      <c r="Q88" s="197">
        <v>0</v>
      </c>
      <c r="R88" s="197">
        <f t="shared" si="2"/>
        <v>0</v>
      </c>
      <c r="S88" s="197">
        <v>0</v>
      </c>
      <c r="T88" s="198">
        <f t="shared" si="3"/>
        <v>0</v>
      </c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R88" s="199" t="s">
        <v>77</v>
      </c>
      <c r="AT88" s="199" t="s">
        <v>229</v>
      </c>
      <c r="AU88" s="199" t="s">
        <v>79</v>
      </c>
      <c r="AY88" s="17" t="s">
        <v>117</v>
      </c>
      <c r="BE88" s="200">
        <f t="shared" si="4"/>
        <v>0</v>
      </c>
      <c r="BF88" s="200">
        <f t="shared" si="5"/>
        <v>0</v>
      </c>
      <c r="BG88" s="200">
        <f t="shared" si="6"/>
        <v>0</v>
      </c>
      <c r="BH88" s="200">
        <f t="shared" si="7"/>
        <v>0</v>
      </c>
      <c r="BI88" s="200">
        <f t="shared" si="8"/>
        <v>0</v>
      </c>
      <c r="BJ88" s="17" t="s">
        <v>77</v>
      </c>
      <c r="BK88" s="200">
        <f t="shared" si="9"/>
        <v>0</v>
      </c>
      <c r="BL88" s="17" t="s">
        <v>77</v>
      </c>
      <c r="BM88" s="199" t="s">
        <v>402</v>
      </c>
    </row>
    <row r="89" spans="1:65" s="2" customFormat="1" ht="16.5" customHeight="1">
      <c r="A89" s="34"/>
      <c r="B89" s="35"/>
      <c r="C89" s="201" t="s">
        <v>143</v>
      </c>
      <c r="D89" s="201" t="s">
        <v>229</v>
      </c>
      <c r="E89" s="202" t="s">
        <v>403</v>
      </c>
      <c r="F89" s="203" t="s">
        <v>404</v>
      </c>
      <c r="G89" s="204" t="s">
        <v>127</v>
      </c>
      <c r="H89" s="205">
        <v>2</v>
      </c>
      <c r="I89" s="206"/>
      <c r="J89" s="207">
        <f t="shared" si="0"/>
        <v>0</v>
      </c>
      <c r="K89" s="203" t="s">
        <v>19</v>
      </c>
      <c r="L89" s="39"/>
      <c r="M89" s="208" t="s">
        <v>19</v>
      </c>
      <c r="N89" s="209" t="s">
        <v>40</v>
      </c>
      <c r="O89" s="64"/>
      <c r="P89" s="197">
        <f t="shared" si="1"/>
        <v>0</v>
      </c>
      <c r="Q89" s="197">
        <v>0</v>
      </c>
      <c r="R89" s="197">
        <f t="shared" si="2"/>
        <v>0</v>
      </c>
      <c r="S89" s="197">
        <v>0</v>
      </c>
      <c r="T89" s="198">
        <f t="shared" si="3"/>
        <v>0</v>
      </c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R89" s="199" t="s">
        <v>77</v>
      </c>
      <c r="AT89" s="199" t="s">
        <v>229</v>
      </c>
      <c r="AU89" s="199" t="s">
        <v>79</v>
      </c>
      <c r="AY89" s="17" t="s">
        <v>117</v>
      </c>
      <c r="BE89" s="200">
        <f t="shared" si="4"/>
        <v>0</v>
      </c>
      <c r="BF89" s="200">
        <f t="shared" si="5"/>
        <v>0</v>
      </c>
      <c r="BG89" s="200">
        <f t="shared" si="6"/>
        <v>0</v>
      </c>
      <c r="BH89" s="200">
        <f t="shared" si="7"/>
        <v>0</v>
      </c>
      <c r="BI89" s="200">
        <f t="shared" si="8"/>
        <v>0</v>
      </c>
      <c r="BJ89" s="17" t="s">
        <v>77</v>
      </c>
      <c r="BK89" s="200">
        <f t="shared" si="9"/>
        <v>0</v>
      </c>
      <c r="BL89" s="17" t="s">
        <v>77</v>
      </c>
      <c r="BM89" s="199" t="s">
        <v>405</v>
      </c>
    </row>
    <row r="90" spans="1:65" s="2" customFormat="1" ht="16.5" customHeight="1">
      <c r="A90" s="34"/>
      <c r="B90" s="35"/>
      <c r="C90" s="201" t="s">
        <v>152</v>
      </c>
      <c r="D90" s="201" t="s">
        <v>229</v>
      </c>
      <c r="E90" s="202" t="s">
        <v>406</v>
      </c>
      <c r="F90" s="203" t="s">
        <v>407</v>
      </c>
      <c r="G90" s="204" t="s">
        <v>127</v>
      </c>
      <c r="H90" s="205">
        <v>1</v>
      </c>
      <c r="I90" s="206"/>
      <c r="J90" s="207">
        <f t="shared" si="0"/>
        <v>0</v>
      </c>
      <c r="K90" s="203" t="s">
        <v>19</v>
      </c>
      <c r="L90" s="39"/>
      <c r="M90" s="208" t="s">
        <v>19</v>
      </c>
      <c r="N90" s="209" t="s">
        <v>40</v>
      </c>
      <c r="O90" s="64"/>
      <c r="P90" s="197">
        <f t="shared" si="1"/>
        <v>0</v>
      </c>
      <c r="Q90" s="197">
        <v>0</v>
      </c>
      <c r="R90" s="197">
        <f t="shared" si="2"/>
        <v>0</v>
      </c>
      <c r="S90" s="197">
        <v>0</v>
      </c>
      <c r="T90" s="198">
        <f t="shared" si="3"/>
        <v>0</v>
      </c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R90" s="199" t="s">
        <v>77</v>
      </c>
      <c r="AT90" s="199" t="s">
        <v>229</v>
      </c>
      <c r="AU90" s="199" t="s">
        <v>79</v>
      </c>
      <c r="AY90" s="17" t="s">
        <v>117</v>
      </c>
      <c r="BE90" s="200">
        <f t="shared" si="4"/>
        <v>0</v>
      </c>
      <c r="BF90" s="200">
        <f t="shared" si="5"/>
        <v>0</v>
      </c>
      <c r="BG90" s="200">
        <f t="shared" si="6"/>
        <v>0</v>
      </c>
      <c r="BH90" s="200">
        <f t="shared" si="7"/>
        <v>0</v>
      </c>
      <c r="BI90" s="200">
        <f t="shared" si="8"/>
        <v>0</v>
      </c>
      <c r="BJ90" s="17" t="s">
        <v>77</v>
      </c>
      <c r="BK90" s="200">
        <f t="shared" si="9"/>
        <v>0</v>
      </c>
      <c r="BL90" s="17" t="s">
        <v>77</v>
      </c>
      <c r="BM90" s="199" t="s">
        <v>408</v>
      </c>
    </row>
    <row r="91" spans="1:65" s="2" customFormat="1" ht="16.5" customHeight="1">
      <c r="A91" s="34"/>
      <c r="B91" s="35"/>
      <c r="C91" s="201" t="s">
        <v>147</v>
      </c>
      <c r="D91" s="201" t="s">
        <v>229</v>
      </c>
      <c r="E91" s="202" t="s">
        <v>409</v>
      </c>
      <c r="F91" s="203" t="s">
        <v>410</v>
      </c>
      <c r="G91" s="204" t="s">
        <v>127</v>
      </c>
      <c r="H91" s="205">
        <v>1</v>
      </c>
      <c r="I91" s="206"/>
      <c r="J91" s="207">
        <f t="shared" si="0"/>
        <v>0</v>
      </c>
      <c r="K91" s="203" t="s">
        <v>19</v>
      </c>
      <c r="L91" s="39"/>
      <c r="M91" s="208" t="s">
        <v>19</v>
      </c>
      <c r="N91" s="209" t="s">
        <v>40</v>
      </c>
      <c r="O91" s="64"/>
      <c r="P91" s="197">
        <f t="shared" si="1"/>
        <v>0</v>
      </c>
      <c r="Q91" s="197">
        <v>0</v>
      </c>
      <c r="R91" s="197">
        <f t="shared" si="2"/>
        <v>0</v>
      </c>
      <c r="S91" s="197">
        <v>0</v>
      </c>
      <c r="T91" s="198">
        <f t="shared" si="3"/>
        <v>0</v>
      </c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R91" s="199" t="s">
        <v>77</v>
      </c>
      <c r="AT91" s="199" t="s">
        <v>229</v>
      </c>
      <c r="AU91" s="199" t="s">
        <v>79</v>
      </c>
      <c r="AY91" s="17" t="s">
        <v>117</v>
      </c>
      <c r="BE91" s="200">
        <f t="shared" si="4"/>
        <v>0</v>
      </c>
      <c r="BF91" s="200">
        <f t="shared" si="5"/>
        <v>0</v>
      </c>
      <c r="BG91" s="200">
        <f t="shared" si="6"/>
        <v>0</v>
      </c>
      <c r="BH91" s="200">
        <f t="shared" si="7"/>
        <v>0</v>
      </c>
      <c r="BI91" s="200">
        <f t="shared" si="8"/>
        <v>0</v>
      </c>
      <c r="BJ91" s="17" t="s">
        <v>77</v>
      </c>
      <c r="BK91" s="200">
        <f t="shared" si="9"/>
        <v>0</v>
      </c>
      <c r="BL91" s="17" t="s">
        <v>77</v>
      </c>
      <c r="BM91" s="199" t="s">
        <v>411</v>
      </c>
    </row>
    <row r="92" spans="1:65" s="12" customFormat="1" ht="22.9" customHeight="1">
      <c r="B92" s="171"/>
      <c r="C92" s="172"/>
      <c r="D92" s="173" t="s">
        <v>68</v>
      </c>
      <c r="E92" s="185" t="s">
        <v>412</v>
      </c>
      <c r="F92" s="185" t="s">
        <v>413</v>
      </c>
      <c r="G92" s="172"/>
      <c r="H92" s="172"/>
      <c r="I92" s="175"/>
      <c r="J92" s="186">
        <f>BK92</f>
        <v>0</v>
      </c>
      <c r="K92" s="172"/>
      <c r="L92" s="177"/>
      <c r="M92" s="178"/>
      <c r="N92" s="179"/>
      <c r="O92" s="179"/>
      <c r="P92" s="180">
        <f>SUM(P93:P99)</f>
        <v>0</v>
      </c>
      <c r="Q92" s="179"/>
      <c r="R92" s="180">
        <f>SUM(R93:R99)</f>
        <v>0</v>
      </c>
      <c r="S92" s="179"/>
      <c r="T92" s="181">
        <f>SUM(T93:T99)</f>
        <v>0</v>
      </c>
      <c r="AR92" s="182" t="s">
        <v>129</v>
      </c>
      <c r="AT92" s="183" t="s">
        <v>68</v>
      </c>
      <c r="AU92" s="183" t="s">
        <v>77</v>
      </c>
      <c r="AY92" s="182" t="s">
        <v>117</v>
      </c>
      <c r="BK92" s="184">
        <f>SUM(BK93:BK99)</f>
        <v>0</v>
      </c>
    </row>
    <row r="93" spans="1:65" s="2" customFormat="1" ht="16.5" customHeight="1">
      <c r="A93" s="34"/>
      <c r="B93" s="35"/>
      <c r="C93" s="201" t="s">
        <v>160</v>
      </c>
      <c r="D93" s="201" t="s">
        <v>229</v>
      </c>
      <c r="E93" s="202" t="s">
        <v>414</v>
      </c>
      <c r="F93" s="203" t="s">
        <v>415</v>
      </c>
      <c r="G93" s="204" t="s">
        <v>416</v>
      </c>
      <c r="H93" s="205">
        <v>780</v>
      </c>
      <c r="I93" s="206"/>
      <c r="J93" s="207">
        <f t="shared" ref="J93:J99" si="10">ROUND(I93*H93,2)</f>
        <v>0</v>
      </c>
      <c r="K93" s="203" t="s">
        <v>19</v>
      </c>
      <c r="L93" s="39"/>
      <c r="M93" s="208" t="s">
        <v>19</v>
      </c>
      <c r="N93" s="209" t="s">
        <v>40</v>
      </c>
      <c r="O93" s="64"/>
      <c r="P93" s="197">
        <f t="shared" ref="P93:P99" si="11">O93*H93</f>
        <v>0</v>
      </c>
      <c r="Q93" s="197">
        <v>0</v>
      </c>
      <c r="R93" s="197">
        <f t="shared" ref="R93:R99" si="12">Q93*H93</f>
        <v>0</v>
      </c>
      <c r="S93" s="197">
        <v>0</v>
      </c>
      <c r="T93" s="198">
        <f t="shared" ref="T93:T99" si="13">S93*H93</f>
        <v>0</v>
      </c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R93" s="199" t="s">
        <v>77</v>
      </c>
      <c r="AT93" s="199" t="s">
        <v>229</v>
      </c>
      <c r="AU93" s="199" t="s">
        <v>79</v>
      </c>
      <c r="AY93" s="17" t="s">
        <v>117</v>
      </c>
      <c r="BE93" s="200">
        <f t="shared" ref="BE93:BE99" si="14">IF(N93="základní",J93,0)</f>
        <v>0</v>
      </c>
      <c r="BF93" s="200">
        <f t="shared" ref="BF93:BF99" si="15">IF(N93="snížená",J93,0)</f>
        <v>0</v>
      </c>
      <c r="BG93" s="200">
        <f t="shared" ref="BG93:BG99" si="16">IF(N93="zákl. přenesená",J93,0)</f>
        <v>0</v>
      </c>
      <c r="BH93" s="200">
        <f t="shared" ref="BH93:BH99" si="17">IF(N93="sníž. přenesená",J93,0)</f>
        <v>0</v>
      </c>
      <c r="BI93" s="200">
        <f t="shared" ref="BI93:BI99" si="18">IF(N93="nulová",J93,0)</f>
        <v>0</v>
      </c>
      <c r="BJ93" s="17" t="s">
        <v>77</v>
      </c>
      <c r="BK93" s="200">
        <f t="shared" ref="BK93:BK99" si="19">ROUND(I93*H93,2)</f>
        <v>0</v>
      </c>
      <c r="BL93" s="17" t="s">
        <v>77</v>
      </c>
      <c r="BM93" s="199" t="s">
        <v>417</v>
      </c>
    </row>
    <row r="94" spans="1:65" s="2" customFormat="1" ht="16.5" customHeight="1">
      <c r="A94" s="34"/>
      <c r="B94" s="35"/>
      <c r="C94" s="201" t="s">
        <v>168</v>
      </c>
      <c r="D94" s="201" t="s">
        <v>229</v>
      </c>
      <c r="E94" s="202" t="s">
        <v>418</v>
      </c>
      <c r="F94" s="203" t="s">
        <v>419</v>
      </c>
      <c r="G94" s="204" t="s">
        <v>416</v>
      </c>
      <c r="H94" s="205">
        <v>70</v>
      </c>
      <c r="I94" s="206"/>
      <c r="J94" s="207">
        <f t="shared" si="10"/>
        <v>0</v>
      </c>
      <c r="K94" s="203" t="s">
        <v>19</v>
      </c>
      <c r="L94" s="39"/>
      <c r="M94" s="208" t="s">
        <v>19</v>
      </c>
      <c r="N94" s="209" t="s">
        <v>40</v>
      </c>
      <c r="O94" s="64"/>
      <c r="P94" s="197">
        <f t="shared" si="11"/>
        <v>0</v>
      </c>
      <c r="Q94" s="197">
        <v>0</v>
      </c>
      <c r="R94" s="197">
        <f t="shared" si="12"/>
        <v>0</v>
      </c>
      <c r="S94" s="197">
        <v>0</v>
      </c>
      <c r="T94" s="198">
        <f t="shared" si="13"/>
        <v>0</v>
      </c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  <c r="AR94" s="199" t="s">
        <v>77</v>
      </c>
      <c r="AT94" s="199" t="s">
        <v>229</v>
      </c>
      <c r="AU94" s="199" t="s">
        <v>79</v>
      </c>
      <c r="AY94" s="17" t="s">
        <v>117</v>
      </c>
      <c r="BE94" s="200">
        <f t="shared" si="14"/>
        <v>0</v>
      </c>
      <c r="BF94" s="200">
        <f t="shared" si="15"/>
        <v>0</v>
      </c>
      <c r="BG94" s="200">
        <f t="shared" si="16"/>
        <v>0</v>
      </c>
      <c r="BH94" s="200">
        <f t="shared" si="17"/>
        <v>0</v>
      </c>
      <c r="BI94" s="200">
        <f t="shared" si="18"/>
        <v>0</v>
      </c>
      <c r="BJ94" s="17" t="s">
        <v>77</v>
      </c>
      <c r="BK94" s="200">
        <f t="shared" si="19"/>
        <v>0</v>
      </c>
      <c r="BL94" s="17" t="s">
        <v>77</v>
      </c>
      <c r="BM94" s="199" t="s">
        <v>420</v>
      </c>
    </row>
    <row r="95" spans="1:65" s="2" customFormat="1" ht="16.5" customHeight="1">
      <c r="A95" s="34"/>
      <c r="B95" s="35"/>
      <c r="C95" s="201" t="s">
        <v>14</v>
      </c>
      <c r="D95" s="201" t="s">
        <v>229</v>
      </c>
      <c r="E95" s="202" t="s">
        <v>421</v>
      </c>
      <c r="F95" s="203" t="s">
        <v>422</v>
      </c>
      <c r="G95" s="204" t="s">
        <v>416</v>
      </c>
      <c r="H95" s="205">
        <v>50</v>
      </c>
      <c r="I95" s="206"/>
      <c r="J95" s="207">
        <f t="shared" si="10"/>
        <v>0</v>
      </c>
      <c r="K95" s="203" t="s">
        <v>19</v>
      </c>
      <c r="L95" s="39"/>
      <c r="M95" s="208" t="s">
        <v>19</v>
      </c>
      <c r="N95" s="209" t="s">
        <v>40</v>
      </c>
      <c r="O95" s="64"/>
      <c r="P95" s="197">
        <f t="shared" si="11"/>
        <v>0</v>
      </c>
      <c r="Q95" s="197">
        <v>0</v>
      </c>
      <c r="R95" s="197">
        <f t="shared" si="12"/>
        <v>0</v>
      </c>
      <c r="S95" s="197">
        <v>0</v>
      </c>
      <c r="T95" s="198">
        <f t="shared" si="13"/>
        <v>0</v>
      </c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  <c r="AR95" s="199" t="s">
        <v>77</v>
      </c>
      <c r="AT95" s="199" t="s">
        <v>229</v>
      </c>
      <c r="AU95" s="199" t="s">
        <v>79</v>
      </c>
      <c r="AY95" s="17" t="s">
        <v>117</v>
      </c>
      <c r="BE95" s="200">
        <f t="shared" si="14"/>
        <v>0</v>
      </c>
      <c r="BF95" s="200">
        <f t="shared" si="15"/>
        <v>0</v>
      </c>
      <c r="BG95" s="200">
        <f t="shared" si="16"/>
        <v>0</v>
      </c>
      <c r="BH95" s="200">
        <f t="shared" si="17"/>
        <v>0</v>
      </c>
      <c r="BI95" s="200">
        <f t="shared" si="18"/>
        <v>0</v>
      </c>
      <c r="BJ95" s="17" t="s">
        <v>77</v>
      </c>
      <c r="BK95" s="200">
        <f t="shared" si="19"/>
        <v>0</v>
      </c>
      <c r="BL95" s="17" t="s">
        <v>77</v>
      </c>
      <c r="BM95" s="199" t="s">
        <v>423</v>
      </c>
    </row>
    <row r="96" spans="1:65" s="2" customFormat="1" ht="16.5" customHeight="1">
      <c r="A96" s="34"/>
      <c r="B96" s="35"/>
      <c r="C96" s="201" t="s">
        <v>156</v>
      </c>
      <c r="D96" s="201" t="s">
        <v>229</v>
      </c>
      <c r="E96" s="202" t="s">
        <v>424</v>
      </c>
      <c r="F96" s="203" t="s">
        <v>425</v>
      </c>
      <c r="G96" s="204" t="s">
        <v>416</v>
      </c>
      <c r="H96" s="205">
        <v>190</v>
      </c>
      <c r="I96" s="206"/>
      <c r="J96" s="207">
        <f t="shared" si="10"/>
        <v>0</v>
      </c>
      <c r="K96" s="203" t="s">
        <v>19</v>
      </c>
      <c r="L96" s="39"/>
      <c r="M96" s="208" t="s">
        <v>19</v>
      </c>
      <c r="N96" s="209" t="s">
        <v>40</v>
      </c>
      <c r="O96" s="64"/>
      <c r="P96" s="197">
        <f t="shared" si="11"/>
        <v>0</v>
      </c>
      <c r="Q96" s="197">
        <v>0</v>
      </c>
      <c r="R96" s="197">
        <f t="shared" si="12"/>
        <v>0</v>
      </c>
      <c r="S96" s="197">
        <v>0</v>
      </c>
      <c r="T96" s="198">
        <f t="shared" si="13"/>
        <v>0</v>
      </c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R96" s="199" t="s">
        <v>77</v>
      </c>
      <c r="AT96" s="199" t="s">
        <v>229</v>
      </c>
      <c r="AU96" s="199" t="s">
        <v>79</v>
      </c>
      <c r="AY96" s="17" t="s">
        <v>117</v>
      </c>
      <c r="BE96" s="200">
        <f t="shared" si="14"/>
        <v>0</v>
      </c>
      <c r="BF96" s="200">
        <f t="shared" si="15"/>
        <v>0</v>
      </c>
      <c r="BG96" s="200">
        <f t="shared" si="16"/>
        <v>0</v>
      </c>
      <c r="BH96" s="200">
        <f t="shared" si="17"/>
        <v>0</v>
      </c>
      <c r="BI96" s="200">
        <f t="shared" si="18"/>
        <v>0</v>
      </c>
      <c r="BJ96" s="17" t="s">
        <v>77</v>
      </c>
      <c r="BK96" s="200">
        <f t="shared" si="19"/>
        <v>0</v>
      </c>
      <c r="BL96" s="17" t="s">
        <v>77</v>
      </c>
      <c r="BM96" s="199" t="s">
        <v>426</v>
      </c>
    </row>
    <row r="97" spans="1:65" s="2" customFormat="1" ht="16.5" customHeight="1">
      <c r="A97" s="34"/>
      <c r="B97" s="35"/>
      <c r="C97" s="201" t="s">
        <v>164</v>
      </c>
      <c r="D97" s="201" t="s">
        <v>229</v>
      </c>
      <c r="E97" s="202" t="s">
        <v>427</v>
      </c>
      <c r="F97" s="203" t="s">
        <v>428</v>
      </c>
      <c r="G97" s="204" t="s">
        <v>416</v>
      </c>
      <c r="H97" s="205">
        <v>130</v>
      </c>
      <c r="I97" s="206"/>
      <c r="J97" s="207">
        <f t="shared" si="10"/>
        <v>0</v>
      </c>
      <c r="K97" s="203" t="s">
        <v>19</v>
      </c>
      <c r="L97" s="39"/>
      <c r="M97" s="208" t="s">
        <v>19</v>
      </c>
      <c r="N97" s="209" t="s">
        <v>40</v>
      </c>
      <c r="O97" s="64"/>
      <c r="P97" s="197">
        <f t="shared" si="11"/>
        <v>0</v>
      </c>
      <c r="Q97" s="197">
        <v>0</v>
      </c>
      <c r="R97" s="197">
        <f t="shared" si="12"/>
        <v>0</v>
      </c>
      <c r="S97" s="197">
        <v>0</v>
      </c>
      <c r="T97" s="198">
        <f t="shared" si="13"/>
        <v>0</v>
      </c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  <c r="AR97" s="199" t="s">
        <v>77</v>
      </c>
      <c r="AT97" s="199" t="s">
        <v>229</v>
      </c>
      <c r="AU97" s="199" t="s">
        <v>79</v>
      </c>
      <c r="AY97" s="17" t="s">
        <v>117</v>
      </c>
      <c r="BE97" s="200">
        <f t="shared" si="14"/>
        <v>0</v>
      </c>
      <c r="BF97" s="200">
        <f t="shared" si="15"/>
        <v>0</v>
      </c>
      <c r="BG97" s="200">
        <f t="shared" si="16"/>
        <v>0</v>
      </c>
      <c r="BH97" s="200">
        <f t="shared" si="17"/>
        <v>0</v>
      </c>
      <c r="BI97" s="200">
        <f t="shared" si="18"/>
        <v>0</v>
      </c>
      <c r="BJ97" s="17" t="s">
        <v>77</v>
      </c>
      <c r="BK97" s="200">
        <f t="shared" si="19"/>
        <v>0</v>
      </c>
      <c r="BL97" s="17" t="s">
        <v>77</v>
      </c>
      <c r="BM97" s="199" t="s">
        <v>429</v>
      </c>
    </row>
    <row r="98" spans="1:65" s="2" customFormat="1" ht="16.5" customHeight="1">
      <c r="A98" s="34"/>
      <c r="B98" s="35"/>
      <c r="C98" s="201" t="s">
        <v>175</v>
      </c>
      <c r="D98" s="201" t="s">
        <v>229</v>
      </c>
      <c r="E98" s="202" t="s">
        <v>430</v>
      </c>
      <c r="F98" s="203" t="s">
        <v>431</v>
      </c>
      <c r="G98" s="204" t="s">
        <v>416</v>
      </c>
      <c r="H98" s="205">
        <v>50</v>
      </c>
      <c r="I98" s="206"/>
      <c r="J98" s="207">
        <f t="shared" si="10"/>
        <v>0</v>
      </c>
      <c r="K98" s="203" t="s">
        <v>19</v>
      </c>
      <c r="L98" s="39"/>
      <c r="M98" s="208" t="s">
        <v>19</v>
      </c>
      <c r="N98" s="209" t="s">
        <v>40</v>
      </c>
      <c r="O98" s="64"/>
      <c r="P98" s="197">
        <f t="shared" si="11"/>
        <v>0</v>
      </c>
      <c r="Q98" s="197">
        <v>0</v>
      </c>
      <c r="R98" s="197">
        <f t="shared" si="12"/>
        <v>0</v>
      </c>
      <c r="S98" s="197">
        <v>0</v>
      </c>
      <c r="T98" s="198">
        <f t="shared" si="13"/>
        <v>0</v>
      </c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R98" s="199" t="s">
        <v>77</v>
      </c>
      <c r="AT98" s="199" t="s">
        <v>229</v>
      </c>
      <c r="AU98" s="199" t="s">
        <v>79</v>
      </c>
      <c r="AY98" s="17" t="s">
        <v>117</v>
      </c>
      <c r="BE98" s="200">
        <f t="shared" si="14"/>
        <v>0</v>
      </c>
      <c r="BF98" s="200">
        <f t="shared" si="15"/>
        <v>0</v>
      </c>
      <c r="BG98" s="200">
        <f t="shared" si="16"/>
        <v>0</v>
      </c>
      <c r="BH98" s="200">
        <f t="shared" si="17"/>
        <v>0</v>
      </c>
      <c r="BI98" s="200">
        <f t="shared" si="18"/>
        <v>0</v>
      </c>
      <c r="BJ98" s="17" t="s">
        <v>77</v>
      </c>
      <c r="BK98" s="200">
        <f t="shared" si="19"/>
        <v>0</v>
      </c>
      <c r="BL98" s="17" t="s">
        <v>77</v>
      </c>
      <c r="BM98" s="199" t="s">
        <v>432</v>
      </c>
    </row>
    <row r="99" spans="1:65" s="2" customFormat="1" ht="16.5" customHeight="1">
      <c r="A99" s="34"/>
      <c r="B99" s="35"/>
      <c r="C99" s="201" t="s">
        <v>8</v>
      </c>
      <c r="D99" s="201" t="s">
        <v>229</v>
      </c>
      <c r="E99" s="202" t="s">
        <v>433</v>
      </c>
      <c r="F99" s="203" t="s">
        <v>434</v>
      </c>
      <c r="G99" s="204" t="s">
        <v>435</v>
      </c>
      <c r="H99" s="205">
        <v>4</v>
      </c>
      <c r="I99" s="206"/>
      <c r="J99" s="207">
        <f t="shared" si="10"/>
        <v>0</v>
      </c>
      <c r="K99" s="203" t="s">
        <v>19</v>
      </c>
      <c r="L99" s="39"/>
      <c r="M99" s="214" t="s">
        <v>19</v>
      </c>
      <c r="N99" s="215" t="s">
        <v>40</v>
      </c>
      <c r="O99" s="216"/>
      <c r="P99" s="217">
        <f t="shared" si="11"/>
        <v>0</v>
      </c>
      <c r="Q99" s="217">
        <v>0</v>
      </c>
      <c r="R99" s="217">
        <f t="shared" si="12"/>
        <v>0</v>
      </c>
      <c r="S99" s="217">
        <v>0</v>
      </c>
      <c r="T99" s="218">
        <f t="shared" si="13"/>
        <v>0</v>
      </c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  <c r="AR99" s="199" t="s">
        <v>77</v>
      </c>
      <c r="AT99" s="199" t="s">
        <v>229</v>
      </c>
      <c r="AU99" s="199" t="s">
        <v>79</v>
      </c>
      <c r="AY99" s="17" t="s">
        <v>117</v>
      </c>
      <c r="BE99" s="200">
        <f t="shared" si="14"/>
        <v>0</v>
      </c>
      <c r="BF99" s="200">
        <f t="shared" si="15"/>
        <v>0</v>
      </c>
      <c r="BG99" s="200">
        <f t="shared" si="16"/>
        <v>0</v>
      </c>
      <c r="BH99" s="200">
        <f t="shared" si="17"/>
        <v>0</v>
      </c>
      <c r="BI99" s="200">
        <f t="shared" si="18"/>
        <v>0</v>
      </c>
      <c r="BJ99" s="17" t="s">
        <v>77</v>
      </c>
      <c r="BK99" s="200">
        <f t="shared" si="19"/>
        <v>0</v>
      </c>
      <c r="BL99" s="17" t="s">
        <v>77</v>
      </c>
      <c r="BM99" s="199" t="s">
        <v>436</v>
      </c>
    </row>
    <row r="100" spans="1:65" s="2" customFormat="1" ht="6.95" customHeight="1">
      <c r="A100" s="34"/>
      <c r="B100" s="47"/>
      <c r="C100" s="48"/>
      <c r="D100" s="48"/>
      <c r="E100" s="48"/>
      <c r="F100" s="48"/>
      <c r="G100" s="48"/>
      <c r="H100" s="48"/>
      <c r="I100" s="136"/>
      <c r="J100" s="48"/>
      <c r="K100" s="48"/>
      <c r="L100" s="39"/>
      <c r="M100" s="34"/>
      <c r="O100" s="34"/>
      <c r="P100" s="34"/>
      <c r="Q100" s="34"/>
      <c r="R100" s="34"/>
      <c r="S100" s="34"/>
      <c r="T100" s="34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</row>
  </sheetData>
  <sheetProtection algorithmName="SHA-512" hashValue="93rY9ATxE8yCFAg6I1YBZa4l6jbL/NF4D8PwFF2B6FAJl+cSvyHXJvgUtk0xwwbAvV3osFmCy8y/9eztIlyJQw==" saltValue="zm0Njdkdmq9aGSZ9XxIkWpCCZcy9q02WSTSJFTK5/8KbqpyrnuJYnLMdtS5alHuRzU2Bpk7Uv2llF9oo7hdO2g==" spinCount="100000" sheet="1" objects="1" scenarios="1" formatColumns="0" formatRows="0" autoFilter="0"/>
  <autoFilter ref="C81:K99"/>
  <mergeCells count="9">
    <mergeCell ref="E50:H50"/>
    <mergeCell ref="E72:H72"/>
    <mergeCell ref="E74:H74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scale="85" fitToHeight="100" orientation="landscape" blackAndWhite="1" r:id="rId1"/>
  <headerFooter>
    <oddFooter>&amp;CStrana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334"/>
  <sheetViews>
    <sheetView showGridLines="0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9" width="20.1640625" style="101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1"/>
      <c r="L2" s="279"/>
      <c r="M2" s="279"/>
      <c r="N2" s="279"/>
      <c r="O2" s="279"/>
      <c r="P2" s="279"/>
      <c r="Q2" s="279"/>
      <c r="R2" s="279"/>
      <c r="S2" s="279"/>
      <c r="T2" s="279"/>
      <c r="U2" s="279"/>
      <c r="V2" s="279"/>
      <c r="AT2" s="17" t="s">
        <v>86</v>
      </c>
    </row>
    <row r="3" spans="1:46" s="1" customFormat="1" ht="6.95" customHeight="1">
      <c r="B3" s="102"/>
      <c r="C3" s="103"/>
      <c r="D3" s="103"/>
      <c r="E3" s="103"/>
      <c r="F3" s="103"/>
      <c r="G3" s="103"/>
      <c r="H3" s="103"/>
      <c r="I3" s="104"/>
      <c r="J3" s="103"/>
      <c r="K3" s="103"/>
      <c r="L3" s="20"/>
      <c r="AT3" s="17" t="s">
        <v>79</v>
      </c>
    </row>
    <row r="4" spans="1:46" s="1" customFormat="1" ht="24.95" customHeight="1">
      <c r="B4" s="20"/>
      <c r="D4" s="105" t="s">
        <v>90</v>
      </c>
      <c r="I4" s="101"/>
      <c r="L4" s="20"/>
      <c r="M4" s="106" t="s">
        <v>10</v>
      </c>
      <c r="AT4" s="17" t="s">
        <v>4</v>
      </c>
    </row>
    <row r="5" spans="1:46" s="1" customFormat="1" ht="6.95" customHeight="1">
      <c r="B5" s="20"/>
      <c r="I5" s="101"/>
      <c r="L5" s="20"/>
    </row>
    <row r="6" spans="1:46" s="1" customFormat="1" ht="12" customHeight="1">
      <c r="B6" s="20"/>
      <c r="D6" s="107" t="s">
        <v>16</v>
      </c>
      <c r="I6" s="101"/>
      <c r="L6" s="20"/>
    </row>
    <row r="7" spans="1:46" s="1" customFormat="1" ht="16.5" customHeight="1">
      <c r="B7" s="20"/>
      <c r="E7" s="295" t="str">
        <f>'Rekapitulace stavby'!K6</f>
        <v>Kanály pro diagnostiku Trolejbusy</v>
      </c>
      <c r="F7" s="296"/>
      <c r="G7" s="296"/>
      <c r="H7" s="296"/>
      <c r="I7" s="101"/>
      <c r="L7" s="20"/>
    </row>
    <row r="8" spans="1:46" s="2" customFormat="1" ht="12" customHeight="1">
      <c r="A8" s="34"/>
      <c r="B8" s="39"/>
      <c r="C8" s="34"/>
      <c r="D8" s="107" t="s">
        <v>91</v>
      </c>
      <c r="E8" s="34"/>
      <c r="F8" s="34"/>
      <c r="G8" s="34"/>
      <c r="H8" s="34"/>
      <c r="I8" s="108"/>
      <c r="J8" s="34"/>
      <c r="K8" s="34"/>
      <c r="L8" s="109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297" t="s">
        <v>437</v>
      </c>
      <c r="F9" s="298"/>
      <c r="G9" s="298"/>
      <c r="H9" s="298"/>
      <c r="I9" s="108"/>
      <c r="J9" s="34"/>
      <c r="K9" s="34"/>
      <c r="L9" s="109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>
      <c r="A10" s="34"/>
      <c r="B10" s="39"/>
      <c r="C10" s="34"/>
      <c r="D10" s="34"/>
      <c r="E10" s="34"/>
      <c r="F10" s="34"/>
      <c r="G10" s="34"/>
      <c r="H10" s="34"/>
      <c r="I10" s="108"/>
      <c r="J10" s="34"/>
      <c r="K10" s="34"/>
      <c r="L10" s="109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07" t="s">
        <v>18</v>
      </c>
      <c r="E11" s="34"/>
      <c r="F11" s="110" t="s">
        <v>22</v>
      </c>
      <c r="G11" s="34"/>
      <c r="H11" s="34"/>
      <c r="I11" s="111" t="s">
        <v>20</v>
      </c>
      <c r="J11" s="110" t="s">
        <v>19</v>
      </c>
      <c r="K11" s="34"/>
      <c r="L11" s="109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07" t="s">
        <v>21</v>
      </c>
      <c r="E12" s="34"/>
      <c r="F12" s="110" t="s">
        <v>22</v>
      </c>
      <c r="G12" s="34"/>
      <c r="H12" s="34"/>
      <c r="I12" s="111" t="s">
        <v>23</v>
      </c>
      <c r="J12" s="112" t="str">
        <f>'Rekapitulace stavby'!AN8</f>
        <v>8. 1. 2020</v>
      </c>
      <c r="K12" s="34"/>
      <c r="L12" s="109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108"/>
      <c r="J13" s="34"/>
      <c r="K13" s="34"/>
      <c r="L13" s="109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07" t="s">
        <v>25</v>
      </c>
      <c r="E14" s="34"/>
      <c r="F14" s="34"/>
      <c r="G14" s="34"/>
      <c r="H14" s="34"/>
      <c r="I14" s="111" t="s">
        <v>26</v>
      </c>
      <c r="J14" s="110" t="s">
        <v>19</v>
      </c>
      <c r="K14" s="34"/>
      <c r="L14" s="109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10" t="s">
        <v>438</v>
      </c>
      <c r="F15" s="34"/>
      <c r="G15" s="34"/>
      <c r="H15" s="34"/>
      <c r="I15" s="111" t="s">
        <v>27</v>
      </c>
      <c r="J15" s="110" t="s">
        <v>19</v>
      </c>
      <c r="K15" s="34"/>
      <c r="L15" s="109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108"/>
      <c r="J16" s="34"/>
      <c r="K16" s="34"/>
      <c r="L16" s="109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07" t="s">
        <v>28</v>
      </c>
      <c r="E17" s="34"/>
      <c r="F17" s="34"/>
      <c r="G17" s="34"/>
      <c r="H17" s="34"/>
      <c r="I17" s="111" t="s">
        <v>26</v>
      </c>
      <c r="J17" s="30" t="str">
        <f>'Rekapitulace stavby'!AN13</f>
        <v>Vyplň údaj</v>
      </c>
      <c r="K17" s="34"/>
      <c r="L17" s="109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299" t="str">
        <f>'Rekapitulace stavby'!E14</f>
        <v>Vyplň údaj</v>
      </c>
      <c r="F18" s="300"/>
      <c r="G18" s="300"/>
      <c r="H18" s="300"/>
      <c r="I18" s="111" t="s">
        <v>27</v>
      </c>
      <c r="J18" s="30" t="str">
        <f>'Rekapitulace stavby'!AN14</f>
        <v>Vyplň údaj</v>
      </c>
      <c r="K18" s="34"/>
      <c r="L18" s="109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108"/>
      <c r="J19" s="34"/>
      <c r="K19" s="34"/>
      <c r="L19" s="109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07" t="s">
        <v>30</v>
      </c>
      <c r="E20" s="34"/>
      <c r="F20" s="34"/>
      <c r="G20" s="34"/>
      <c r="H20" s="34"/>
      <c r="I20" s="111" t="s">
        <v>26</v>
      </c>
      <c r="J20" s="110" t="str">
        <f>IF('Rekapitulace stavby'!AN16="","",'Rekapitulace stavby'!AN16)</f>
        <v/>
      </c>
      <c r="K20" s="34"/>
      <c r="L20" s="109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10" t="str">
        <f>IF('Rekapitulace stavby'!E17="","",'Rekapitulace stavby'!E17)</f>
        <v xml:space="preserve"> </v>
      </c>
      <c r="F21" s="34"/>
      <c r="G21" s="34"/>
      <c r="H21" s="34"/>
      <c r="I21" s="111" t="s">
        <v>27</v>
      </c>
      <c r="J21" s="110" t="str">
        <f>IF('Rekapitulace stavby'!AN17="","",'Rekapitulace stavby'!AN17)</f>
        <v/>
      </c>
      <c r="K21" s="34"/>
      <c r="L21" s="109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108"/>
      <c r="J22" s="34"/>
      <c r="K22" s="34"/>
      <c r="L22" s="109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07" t="s">
        <v>32</v>
      </c>
      <c r="E23" s="34"/>
      <c r="F23" s="34"/>
      <c r="G23" s="34"/>
      <c r="H23" s="34"/>
      <c r="I23" s="111" t="s">
        <v>26</v>
      </c>
      <c r="J23" s="110" t="str">
        <f>IF('Rekapitulace stavby'!AN19="","",'Rekapitulace stavby'!AN19)</f>
        <v/>
      </c>
      <c r="K23" s="34"/>
      <c r="L23" s="109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10" t="str">
        <f>IF('Rekapitulace stavby'!E20="","",'Rekapitulace stavby'!E20)</f>
        <v xml:space="preserve"> </v>
      </c>
      <c r="F24" s="34"/>
      <c r="G24" s="34"/>
      <c r="H24" s="34"/>
      <c r="I24" s="111" t="s">
        <v>27</v>
      </c>
      <c r="J24" s="110" t="str">
        <f>IF('Rekapitulace stavby'!AN20="","",'Rekapitulace stavby'!AN20)</f>
        <v/>
      </c>
      <c r="K24" s="34"/>
      <c r="L24" s="109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108"/>
      <c r="J25" s="34"/>
      <c r="K25" s="34"/>
      <c r="L25" s="109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07" t="s">
        <v>33</v>
      </c>
      <c r="E26" s="34"/>
      <c r="F26" s="34"/>
      <c r="G26" s="34"/>
      <c r="H26" s="34"/>
      <c r="I26" s="108"/>
      <c r="J26" s="34"/>
      <c r="K26" s="34"/>
      <c r="L26" s="109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13"/>
      <c r="B27" s="114"/>
      <c r="C27" s="113"/>
      <c r="D27" s="113"/>
      <c r="E27" s="301" t="s">
        <v>19</v>
      </c>
      <c r="F27" s="301"/>
      <c r="G27" s="301"/>
      <c r="H27" s="301"/>
      <c r="I27" s="115"/>
      <c r="J27" s="113"/>
      <c r="K27" s="113"/>
      <c r="L27" s="116"/>
      <c r="S27" s="113"/>
      <c r="T27" s="113"/>
      <c r="U27" s="113"/>
      <c r="V27" s="113"/>
      <c r="W27" s="113"/>
      <c r="X27" s="113"/>
      <c r="Y27" s="113"/>
      <c r="Z27" s="113"/>
      <c r="AA27" s="113"/>
      <c r="AB27" s="113"/>
      <c r="AC27" s="113"/>
      <c r="AD27" s="113"/>
      <c r="AE27" s="113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108"/>
      <c r="J28" s="34"/>
      <c r="K28" s="34"/>
      <c r="L28" s="109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17"/>
      <c r="E29" s="117"/>
      <c r="F29" s="117"/>
      <c r="G29" s="117"/>
      <c r="H29" s="117"/>
      <c r="I29" s="118"/>
      <c r="J29" s="117"/>
      <c r="K29" s="117"/>
      <c r="L29" s="109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19" t="s">
        <v>35</v>
      </c>
      <c r="E30" s="34"/>
      <c r="F30" s="34"/>
      <c r="G30" s="34"/>
      <c r="H30" s="34"/>
      <c r="I30" s="108"/>
      <c r="J30" s="120">
        <f>ROUND(J94, 2)</f>
        <v>0</v>
      </c>
      <c r="K30" s="34"/>
      <c r="L30" s="109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17"/>
      <c r="E31" s="117"/>
      <c r="F31" s="117"/>
      <c r="G31" s="117"/>
      <c r="H31" s="117"/>
      <c r="I31" s="118"/>
      <c r="J31" s="117"/>
      <c r="K31" s="117"/>
      <c r="L31" s="109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21" t="s">
        <v>37</v>
      </c>
      <c r="G32" s="34"/>
      <c r="H32" s="34"/>
      <c r="I32" s="122" t="s">
        <v>36</v>
      </c>
      <c r="J32" s="121" t="s">
        <v>38</v>
      </c>
      <c r="K32" s="34"/>
      <c r="L32" s="109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23" t="s">
        <v>39</v>
      </c>
      <c r="E33" s="107" t="s">
        <v>40</v>
      </c>
      <c r="F33" s="124">
        <f>ROUND((SUM(BE94:BE333)),  2)</f>
        <v>0</v>
      </c>
      <c r="G33" s="34"/>
      <c r="H33" s="34"/>
      <c r="I33" s="125">
        <v>0.21</v>
      </c>
      <c r="J33" s="124">
        <f>ROUND(((SUM(BE94:BE333))*I33),  2)</f>
        <v>0</v>
      </c>
      <c r="K33" s="34"/>
      <c r="L33" s="109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07" t="s">
        <v>41</v>
      </c>
      <c r="F34" s="124">
        <f>ROUND((SUM(BF94:BF333)),  2)</f>
        <v>0</v>
      </c>
      <c r="G34" s="34"/>
      <c r="H34" s="34"/>
      <c r="I34" s="125">
        <v>0.15</v>
      </c>
      <c r="J34" s="124">
        <f>ROUND(((SUM(BF94:BF333))*I34),  2)</f>
        <v>0</v>
      </c>
      <c r="K34" s="34"/>
      <c r="L34" s="109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07" t="s">
        <v>42</v>
      </c>
      <c r="F35" s="124">
        <f>ROUND((SUM(BG94:BG333)),  2)</f>
        <v>0</v>
      </c>
      <c r="G35" s="34"/>
      <c r="H35" s="34"/>
      <c r="I35" s="125">
        <v>0.21</v>
      </c>
      <c r="J35" s="124">
        <f>0</f>
        <v>0</v>
      </c>
      <c r="K35" s="34"/>
      <c r="L35" s="109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07" t="s">
        <v>43</v>
      </c>
      <c r="F36" s="124">
        <f>ROUND((SUM(BH94:BH333)),  2)</f>
        <v>0</v>
      </c>
      <c r="G36" s="34"/>
      <c r="H36" s="34"/>
      <c r="I36" s="125">
        <v>0.15</v>
      </c>
      <c r="J36" s="124">
        <f>0</f>
        <v>0</v>
      </c>
      <c r="K36" s="34"/>
      <c r="L36" s="109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07" t="s">
        <v>44</v>
      </c>
      <c r="F37" s="124">
        <f>ROUND((SUM(BI94:BI333)),  2)</f>
        <v>0</v>
      </c>
      <c r="G37" s="34"/>
      <c r="H37" s="34"/>
      <c r="I37" s="125">
        <v>0</v>
      </c>
      <c r="J37" s="124">
        <f>0</f>
        <v>0</v>
      </c>
      <c r="K37" s="34"/>
      <c r="L37" s="109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108"/>
      <c r="J38" s="34"/>
      <c r="K38" s="34"/>
      <c r="L38" s="109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26"/>
      <c r="D39" s="127" t="s">
        <v>45</v>
      </c>
      <c r="E39" s="128"/>
      <c r="F39" s="128"/>
      <c r="G39" s="129" t="s">
        <v>46</v>
      </c>
      <c r="H39" s="130" t="s">
        <v>47</v>
      </c>
      <c r="I39" s="131"/>
      <c r="J39" s="132">
        <f>SUM(J30:J37)</f>
        <v>0</v>
      </c>
      <c r="K39" s="133"/>
      <c r="L39" s="109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134"/>
      <c r="C40" s="135"/>
      <c r="D40" s="135"/>
      <c r="E40" s="135"/>
      <c r="F40" s="135"/>
      <c r="G40" s="135"/>
      <c r="H40" s="135"/>
      <c r="I40" s="136"/>
      <c r="J40" s="135"/>
      <c r="K40" s="135"/>
      <c r="L40" s="109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4" spans="1:31" s="2" customFormat="1" ht="6.95" customHeight="1">
      <c r="A44" s="34"/>
      <c r="B44" s="137"/>
      <c r="C44" s="138"/>
      <c r="D44" s="138"/>
      <c r="E44" s="138"/>
      <c r="F44" s="138"/>
      <c r="G44" s="138"/>
      <c r="H44" s="138"/>
      <c r="I44" s="139"/>
      <c r="J44" s="138"/>
      <c r="K44" s="138"/>
      <c r="L44" s="109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pans="1:31" s="2" customFormat="1" ht="24.95" customHeight="1">
      <c r="A45" s="34"/>
      <c r="B45" s="35"/>
      <c r="C45" s="23" t="s">
        <v>93</v>
      </c>
      <c r="D45" s="36"/>
      <c r="E45" s="36"/>
      <c r="F45" s="36"/>
      <c r="G45" s="36"/>
      <c r="H45" s="36"/>
      <c r="I45" s="108"/>
      <c r="J45" s="36"/>
      <c r="K45" s="36"/>
      <c r="L45" s="109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</row>
    <row r="46" spans="1:31" s="2" customFormat="1" ht="6.95" customHeight="1">
      <c r="A46" s="34"/>
      <c r="B46" s="35"/>
      <c r="C46" s="36"/>
      <c r="D46" s="36"/>
      <c r="E46" s="36"/>
      <c r="F46" s="36"/>
      <c r="G46" s="36"/>
      <c r="H46" s="36"/>
      <c r="I46" s="108"/>
      <c r="J46" s="36"/>
      <c r="K46" s="36"/>
      <c r="L46" s="109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pans="1:31" s="2" customFormat="1" ht="12" customHeight="1">
      <c r="A47" s="34"/>
      <c r="B47" s="35"/>
      <c r="C47" s="29" t="s">
        <v>16</v>
      </c>
      <c r="D47" s="36"/>
      <c r="E47" s="36"/>
      <c r="F47" s="36"/>
      <c r="G47" s="36"/>
      <c r="H47" s="36"/>
      <c r="I47" s="108"/>
      <c r="J47" s="36"/>
      <c r="K47" s="36"/>
      <c r="L47" s="109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pans="1:31" s="2" customFormat="1" ht="16.5" customHeight="1">
      <c r="A48" s="34"/>
      <c r="B48" s="35"/>
      <c r="C48" s="36"/>
      <c r="D48" s="36"/>
      <c r="E48" s="293" t="str">
        <f>E7</f>
        <v>Kanály pro diagnostiku Trolejbusy</v>
      </c>
      <c r="F48" s="294"/>
      <c r="G48" s="294"/>
      <c r="H48" s="294"/>
      <c r="I48" s="108"/>
      <c r="J48" s="36"/>
      <c r="K48" s="36"/>
      <c r="L48" s="109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pans="1:47" s="2" customFormat="1" ht="12" customHeight="1">
      <c r="A49" s="34"/>
      <c r="B49" s="35"/>
      <c r="C49" s="29" t="s">
        <v>91</v>
      </c>
      <c r="D49" s="36"/>
      <c r="E49" s="36"/>
      <c r="F49" s="36"/>
      <c r="G49" s="36"/>
      <c r="H49" s="36"/>
      <c r="I49" s="108"/>
      <c r="J49" s="36"/>
      <c r="K49" s="36"/>
      <c r="L49" s="109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pans="1:47" s="2" customFormat="1" ht="16.5" customHeight="1">
      <c r="A50" s="34"/>
      <c r="B50" s="35"/>
      <c r="C50" s="36"/>
      <c r="D50" s="36"/>
      <c r="E50" s="271" t="str">
        <f>E9</f>
        <v>01 - SO10 Stavebně konstrukční řešení</v>
      </c>
      <c r="F50" s="292"/>
      <c r="G50" s="292"/>
      <c r="H50" s="292"/>
      <c r="I50" s="108"/>
      <c r="J50" s="36"/>
      <c r="K50" s="36"/>
      <c r="L50" s="109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pans="1:47" s="2" customFormat="1" ht="6.95" customHeight="1">
      <c r="A51" s="34"/>
      <c r="B51" s="35"/>
      <c r="C51" s="36"/>
      <c r="D51" s="36"/>
      <c r="E51" s="36"/>
      <c r="F51" s="36"/>
      <c r="G51" s="36"/>
      <c r="H51" s="36"/>
      <c r="I51" s="108"/>
      <c r="J51" s="36"/>
      <c r="K51" s="36"/>
      <c r="L51" s="109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</row>
    <row r="52" spans="1:47" s="2" customFormat="1" ht="12" customHeight="1">
      <c r="A52" s="34"/>
      <c r="B52" s="35"/>
      <c r="C52" s="29" t="s">
        <v>21</v>
      </c>
      <c r="D52" s="36"/>
      <c r="E52" s="36"/>
      <c r="F52" s="27" t="str">
        <f>F12</f>
        <v xml:space="preserve"> </v>
      </c>
      <c r="G52" s="36"/>
      <c r="H52" s="36"/>
      <c r="I52" s="111" t="s">
        <v>23</v>
      </c>
      <c r="J52" s="59" t="str">
        <f>IF(J12="","",J12)</f>
        <v>8. 1. 2020</v>
      </c>
      <c r="K52" s="36"/>
      <c r="L52" s="109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pans="1:47" s="2" customFormat="1" ht="6.95" customHeight="1">
      <c r="A53" s="34"/>
      <c r="B53" s="35"/>
      <c r="C53" s="36"/>
      <c r="D53" s="36"/>
      <c r="E53" s="36"/>
      <c r="F53" s="36"/>
      <c r="G53" s="36"/>
      <c r="H53" s="36"/>
      <c r="I53" s="108"/>
      <c r="J53" s="36"/>
      <c r="K53" s="36"/>
      <c r="L53" s="109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pans="1:47" s="2" customFormat="1" ht="15.2" customHeight="1">
      <c r="A54" s="34"/>
      <c r="B54" s="35"/>
      <c r="C54" s="29" t="s">
        <v>25</v>
      </c>
      <c r="D54" s="36"/>
      <c r="E54" s="36"/>
      <c r="F54" s="27" t="str">
        <f>E15</f>
        <v>Dopravní podnik Ostrava a.s.</v>
      </c>
      <c r="G54" s="36"/>
      <c r="H54" s="36"/>
      <c r="I54" s="111" t="s">
        <v>30</v>
      </c>
      <c r="J54" s="32" t="str">
        <f>E21</f>
        <v xml:space="preserve"> </v>
      </c>
      <c r="K54" s="36"/>
      <c r="L54" s="109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pans="1:47" s="2" customFormat="1" ht="15.2" customHeight="1">
      <c r="A55" s="34"/>
      <c r="B55" s="35"/>
      <c r="C55" s="29" t="s">
        <v>28</v>
      </c>
      <c r="D55" s="36"/>
      <c r="E55" s="36"/>
      <c r="F55" s="27" t="str">
        <f>IF(E18="","",E18)</f>
        <v>Vyplň údaj</v>
      </c>
      <c r="G55" s="36"/>
      <c r="H55" s="36"/>
      <c r="I55" s="111" t="s">
        <v>32</v>
      </c>
      <c r="J55" s="32" t="str">
        <f>E24</f>
        <v xml:space="preserve"> </v>
      </c>
      <c r="K55" s="36"/>
      <c r="L55" s="109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pans="1:47" s="2" customFormat="1" ht="10.35" customHeight="1">
      <c r="A56" s="34"/>
      <c r="B56" s="35"/>
      <c r="C56" s="36"/>
      <c r="D56" s="36"/>
      <c r="E56" s="36"/>
      <c r="F56" s="36"/>
      <c r="G56" s="36"/>
      <c r="H56" s="36"/>
      <c r="I56" s="108"/>
      <c r="J56" s="36"/>
      <c r="K56" s="36"/>
      <c r="L56" s="109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pans="1:47" s="2" customFormat="1" ht="29.25" customHeight="1">
      <c r="A57" s="34"/>
      <c r="B57" s="35"/>
      <c r="C57" s="140" t="s">
        <v>94</v>
      </c>
      <c r="D57" s="141"/>
      <c r="E57" s="141"/>
      <c r="F57" s="141"/>
      <c r="G57" s="141"/>
      <c r="H57" s="141"/>
      <c r="I57" s="142"/>
      <c r="J57" s="143" t="s">
        <v>95</v>
      </c>
      <c r="K57" s="141"/>
      <c r="L57" s="109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pans="1:47" s="2" customFormat="1" ht="10.35" customHeight="1">
      <c r="A58" s="34"/>
      <c r="B58" s="35"/>
      <c r="C58" s="36"/>
      <c r="D58" s="36"/>
      <c r="E58" s="36"/>
      <c r="F58" s="36"/>
      <c r="G58" s="36"/>
      <c r="H58" s="36"/>
      <c r="I58" s="108"/>
      <c r="J58" s="36"/>
      <c r="K58" s="36"/>
      <c r="L58" s="109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pans="1:47" s="2" customFormat="1" ht="22.9" customHeight="1">
      <c r="A59" s="34"/>
      <c r="B59" s="35"/>
      <c r="C59" s="144" t="s">
        <v>67</v>
      </c>
      <c r="D59" s="36"/>
      <c r="E59" s="36"/>
      <c r="F59" s="36"/>
      <c r="G59" s="36"/>
      <c r="H59" s="36"/>
      <c r="I59" s="108"/>
      <c r="J59" s="77">
        <f>J94</f>
        <v>0</v>
      </c>
      <c r="K59" s="36"/>
      <c r="L59" s="109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U59" s="17" t="s">
        <v>96</v>
      </c>
    </row>
    <row r="60" spans="1:47" s="9" customFormat="1" ht="24.95" customHeight="1">
      <c r="B60" s="145"/>
      <c r="C60" s="146"/>
      <c r="D60" s="147" t="s">
        <v>439</v>
      </c>
      <c r="E60" s="148"/>
      <c r="F60" s="148"/>
      <c r="G60" s="148"/>
      <c r="H60" s="148"/>
      <c r="I60" s="149"/>
      <c r="J60" s="150">
        <f>J95</f>
        <v>0</v>
      </c>
      <c r="K60" s="146"/>
      <c r="L60" s="151"/>
    </row>
    <row r="61" spans="1:47" s="10" customFormat="1" ht="19.899999999999999" customHeight="1">
      <c r="B61" s="152"/>
      <c r="C61" s="153"/>
      <c r="D61" s="154" t="s">
        <v>440</v>
      </c>
      <c r="E61" s="155"/>
      <c r="F61" s="155"/>
      <c r="G61" s="155"/>
      <c r="H61" s="155"/>
      <c r="I61" s="156"/>
      <c r="J61" s="157">
        <f>J96</f>
        <v>0</v>
      </c>
      <c r="K61" s="153"/>
      <c r="L61" s="158"/>
    </row>
    <row r="62" spans="1:47" s="10" customFormat="1" ht="19.899999999999999" customHeight="1">
      <c r="B62" s="152"/>
      <c r="C62" s="153"/>
      <c r="D62" s="154" t="s">
        <v>441</v>
      </c>
      <c r="E62" s="155"/>
      <c r="F62" s="155"/>
      <c r="G62" s="155"/>
      <c r="H62" s="155"/>
      <c r="I62" s="156"/>
      <c r="J62" s="157">
        <f>J131</f>
        <v>0</v>
      </c>
      <c r="K62" s="153"/>
      <c r="L62" s="158"/>
    </row>
    <row r="63" spans="1:47" s="10" customFormat="1" ht="19.899999999999999" customHeight="1">
      <c r="B63" s="152"/>
      <c r="C63" s="153"/>
      <c r="D63" s="154" t="s">
        <v>442</v>
      </c>
      <c r="E63" s="155"/>
      <c r="F63" s="155"/>
      <c r="G63" s="155"/>
      <c r="H63" s="155"/>
      <c r="I63" s="156"/>
      <c r="J63" s="157">
        <f>J156</f>
        <v>0</v>
      </c>
      <c r="K63" s="153"/>
      <c r="L63" s="158"/>
    </row>
    <row r="64" spans="1:47" s="10" customFormat="1" ht="19.899999999999999" customHeight="1">
      <c r="B64" s="152"/>
      <c r="C64" s="153"/>
      <c r="D64" s="154" t="s">
        <v>443</v>
      </c>
      <c r="E64" s="155"/>
      <c r="F64" s="155"/>
      <c r="G64" s="155"/>
      <c r="H64" s="155"/>
      <c r="I64" s="156"/>
      <c r="J64" s="157">
        <f>J165</f>
        <v>0</v>
      </c>
      <c r="K64" s="153"/>
      <c r="L64" s="158"/>
    </row>
    <row r="65" spans="1:31" s="10" customFormat="1" ht="19.899999999999999" customHeight="1">
      <c r="B65" s="152"/>
      <c r="C65" s="153"/>
      <c r="D65" s="154" t="s">
        <v>444</v>
      </c>
      <c r="E65" s="155"/>
      <c r="F65" s="155"/>
      <c r="G65" s="155"/>
      <c r="H65" s="155"/>
      <c r="I65" s="156"/>
      <c r="J65" s="157">
        <f>J197</f>
        <v>0</v>
      </c>
      <c r="K65" s="153"/>
      <c r="L65" s="158"/>
    </row>
    <row r="66" spans="1:31" s="10" customFormat="1" ht="19.899999999999999" customHeight="1">
      <c r="B66" s="152"/>
      <c r="C66" s="153"/>
      <c r="D66" s="154" t="s">
        <v>445</v>
      </c>
      <c r="E66" s="155"/>
      <c r="F66" s="155"/>
      <c r="G66" s="155"/>
      <c r="H66" s="155"/>
      <c r="I66" s="156"/>
      <c r="J66" s="157">
        <f>J255</f>
        <v>0</v>
      </c>
      <c r="K66" s="153"/>
      <c r="L66" s="158"/>
    </row>
    <row r="67" spans="1:31" s="10" customFormat="1" ht="19.899999999999999" customHeight="1">
      <c r="B67" s="152"/>
      <c r="C67" s="153"/>
      <c r="D67" s="154" t="s">
        <v>446</v>
      </c>
      <c r="E67" s="155"/>
      <c r="F67" s="155"/>
      <c r="G67" s="155"/>
      <c r="H67" s="155"/>
      <c r="I67" s="156"/>
      <c r="J67" s="157">
        <f>J264</f>
        <v>0</v>
      </c>
      <c r="K67" s="153"/>
      <c r="L67" s="158"/>
    </row>
    <row r="68" spans="1:31" s="9" customFormat="1" ht="24.95" customHeight="1">
      <c r="B68" s="145"/>
      <c r="C68" s="146"/>
      <c r="D68" s="147" t="s">
        <v>97</v>
      </c>
      <c r="E68" s="148"/>
      <c r="F68" s="148"/>
      <c r="G68" s="148"/>
      <c r="H68" s="148"/>
      <c r="I68" s="149"/>
      <c r="J68" s="150">
        <f>J266</f>
        <v>0</v>
      </c>
      <c r="K68" s="146"/>
      <c r="L68" s="151"/>
    </row>
    <row r="69" spans="1:31" s="10" customFormat="1" ht="19.899999999999999" customHeight="1">
      <c r="B69" s="152"/>
      <c r="C69" s="153"/>
      <c r="D69" s="154" t="s">
        <v>447</v>
      </c>
      <c r="E69" s="155"/>
      <c r="F69" s="155"/>
      <c r="G69" s="155"/>
      <c r="H69" s="155"/>
      <c r="I69" s="156"/>
      <c r="J69" s="157">
        <f>J267</f>
        <v>0</v>
      </c>
      <c r="K69" s="153"/>
      <c r="L69" s="158"/>
    </row>
    <row r="70" spans="1:31" s="10" customFormat="1" ht="19.899999999999999" customHeight="1">
      <c r="B70" s="152"/>
      <c r="C70" s="153"/>
      <c r="D70" s="154" t="s">
        <v>448</v>
      </c>
      <c r="E70" s="155"/>
      <c r="F70" s="155"/>
      <c r="G70" s="155"/>
      <c r="H70" s="155"/>
      <c r="I70" s="156"/>
      <c r="J70" s="157">
        <f>J291</f>
        <v>0</v>
      </c>
      <c r="K70" s="153"/>
      <c r="L70" s="158"/>
    </row>
    <row r="71" spans="1:31" s="10" customFormat="1" ht="19.899999999999999" customHeight="1">
      <c r="B71" s="152"/>
      <c r="C71" s="153"/>
      <c r="D71" s="154" t="s">
        <v>449</v>
      </c>
      <c r="E71" s="155"/>
      <c r="F71" s="155"/>
      <c r="G71" s="155"/>
      <c r="H71" s="155"/>
      <c r="I71" s="156"/>
      <c r="J71" s="157">
        <f>J303</f>
        <v>0</v>
      </c>
      <c r="K71" s="153"/>
      <c r="L71" s="158"/>
    </row>
    <row r="72" spans="1:31" s="10" customFormat="1" ht="19.899999999999999" customHeight="1">
      <c r="B72" s="152"/>
      <c r="C72" s="153"/>
      <c r="D72" s="154" t="s">
        <v>450</v>
      </c>
      <c r="E72" s="155"/>
      <c r="F72" s="155"/>
      <c r="G72" s="155"/>
      <c r="H72" s="155"/>
      <c r="I72" s="156"/>
      <c r="J72" s="157">
        <f>J306</f>
        <v>0</v>
      </c>
      <c r="K72" s="153"/>
      <c r="L72" s="158"/>
    </row>
    <row r="73" spans="1:31" s="10" customFormat="1" ht="19.899999999999999" customHeight="1">
      <c r="B73" s="152"/>
      <c r="C73" s="153"/>
      <c r="D73" s="154" t="s">
        <v>451</v>
      </c>
      <c r="E73" s="155"/>
      <c r="F73" s="155"/>
      <c r="G73" s="155"/>
      <c r="H73" s="155"/>
      <c r="I73" s="156"/>
      <c r="J73" s="157">
        <f>J308</f>
        <v>0</v>
      </c>
      <c r="K73" s="153"/>
      <c r="L73" s="158"/>
    </row>
    <row r="74" spans="1:31" s="9" customFormat="1" ht="24.95" customHeight="1">
      <c r="B74" s="145"/>
      <c r="C74" s="146"/>
      <c r="D74" s="147" t="s">
        <v>452</v>
      </c>
      <c r="E74" s="148"/>
      <c r="F74" s="148"/>
      <c r="G74" s="148"/>
      <c r="H74" s="148"/>
      <c r="I74" s="149"/>
      <c r="J74" s="150">
        <f>J331</f>
        <v>0</v>
      </c>
      <c r="K74" s="146"/>
      <c r="L74" s="151"/>
    </row>
    <row r="75" spans="1:31" s="2" customFormat="1" ht="21.75" customHeight="1">
      <c r="A75" s="34"/>
      <c r="B75" s="35"/>
      <c r="C75" s="36"/>
      <c r="D75" s="36"/>
      <c r="E75" s="36"/>
      <c r="F75" s="36"/>
      <c r="G75" s="36"/>
      <c r="H75" s="36"/>
      <c r="I75" s="108"/>
      <c r="J75" s="36"/>
      <c r="K75" s="36"/>
      <c r="L75" s="109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6" spans="1:31" s="2" customFormat="1" ht="6.95" customHeight="1">
      <c r="A76" s="34"/>
      <c r="B76" s="47"/>
      <c r="C76" s="48"/>
      <c r="D76" s="48"/>
      <c r="E76" s="48"/>
      <c r="F76" s="48"/>
      <c r="G76" s="48"/>
      <c r="H76" s="48"/>
      <c r="I76" s="136"/>
      <c r="J76" s="48"/>
      <c r="K76" s="48"/>
      <c r="L76" s="109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80" spans="1:31" s="2" customFormat="1" ht="6.95" customHeight="1">
      <c r="A80" s="34"/>
      <c r="B80" s="49"/>
      <c r="C80" s="50"/>
      <c r="D80" s="50"/>
      <c r="E80" s="50"/>
      <c r="F80" s="50"/>
      <c r="G80" s="50"/>
      <c r="H80" s="50"/>
      <c r="I80" s="139"/>
      <c r="J80" s="50"/>
      <c r="K80" s="50"/>
      <c r="L80" s="109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</row>
    <row r="81" spans="1:63" s="2" customFormat="1" ht="24.95" customHeight="1">
      <c r="A81" s="34"/>
      <c r="B81" s="35"/>
      <c r="C81" s="23" t="s">
        <v>102</v>
      </c>
      <c r="D81" s="36"/>
      <c r="E81" s="36"/>
      <c r="F81" s="36"/>
      <c r="G81" s="36"/>
      <c r="H81" s="36"/>
      <c r="I81" s="108"/>
      <c r="J81" s="36"/>
      <c r="K81" s="36"/>
      <c r="L81" s="109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63" s="2" customFormat="1" ht="6.95" customHeight="1">
      <c r="A82" s="34"/>
      <c r="B82" s="35"/>
      <c r="C82" s="36"/>
      <c r="D82" s="36"/>
      <c r="E82" s="36"/>
      <c r="F82" s="36"/>
      <c r="G82" s="36"/>
      <c r="H82" s="36"/>
      <c r="I82" s="108"/>
      <c r="J82" s="36"/>
      <c r="K82" s="36"/>
      <c r="L82" s="109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63" s="2" customFormat="1" ht="12" customHeight="1">
      <c r="A83" s="34"/>
      <c r="B83" s="35"/>
      <c r="C83" s="29" t="s">
        <v>16</v>
      </c>
      <c r="D83" s="36"/>
      <c r="E83" s="36"/>
      <c r="F83" s="36"/>
      <c r="G83" s="36"/>
      <c r="H83" s="36"/>
      <c r="I83" s="108"/>
      <c r="J83" s="36"/>
      <c r="K83" s="36"/>
      <c r="L83" s="109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63" s="2" customFormat="1" ht="16.5" customHeight="1">
      <c r="A84" s="34"/>
      <c r="B84" s="35"/>
      <c r="C84" s="36"/>
      <c r="D84" s="36"/>
      <c r="E84" s="293" t="str">
        <f>E7</f>
        <v>Kanály pro diagnostiku Trolejbusy</v>
      </c>
      <c r="F84" s="294"/>
      <c r="G84" s="294"/>
      <c r="H84" s="294"/>
      <c r="I84" s="108"/>
      <c r="J84" s="36"/>
      <c r="K84" s="36"/>
      <c r="L84" s="109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63" s="2" customFormat="1" ht="12" customHeight="1">
      <c r="A85" s="34"/>
      <c r="B85" s="35"/>
      <c r="C85" s="29" t="s">
        <v>91</v>
      </c>
      <c r="D85" s="36"/>
      <c r="E85" s="36"/>
      <c r="F85" s="36"/>
      <c r="G85" s="36"/>
      <c r="H85" s="36"/>
      <c r="I85" s="108"/>
      <c r="J85" s="36"/>
      <c r="K85" s="36"/>
      <c r="L85" s="109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63" s="2" customFormat="1" ht="16.5" customHeight="1">
      <c r="A86" s="34"/>
      <c r="B86" s="35"/>
      <c r="C86" s="36"/>
      <c r="D86" s="36"/>
      <c r="E86" s="271" t="str">
        <f>E9</f>
        <v>01 - SO10 Stavebně konstrukční řešení</v>
      </c>
      <c r="F86" s="292"/>
      <c r="G86" s="292"/>
      <c r="H86" s="292"/>
      <c r="I86" s="108"/>
      <c r="J86" s="36"/>
      <c r="K86" s="36"/>
      <c r="L86" s="109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63" s="2" customFormat="1" ht="6.95" customHeight="1">
      <c r="A87" s="34"/>
      <c r="B87" s="35"/>
      <c r="C87" s="36"/>
      <c r="D87" s="36"/>
      <c r="E87" s="36"/>
      <c r="F87" s="36"/>
      <c r="G87" s="36"/>
      <c r="H87" s="36"/>
      <c r="I87" s="108"/>
      <c r="J87" s="36"/>
      <c r="K87" s="36"/>
      <c r="L87" s="109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63" s="2" customFormat="1" ht="12" customHeight="1">
      <c r="A88" s="34"/>
      <c r="B88" s="35"/>
      <c r="C88" s="29" t="s">
        <v>21</v>
      </c>
      <c r="D88" s="36"/>
      <c r="E88" s="36"/>
      <c r="F88" s="27" t="str">
        <f>F12</f>
        <v xml:space="preserve"> </v>
      </c>
      <c r="G88" s="36"/>
      <c r="H88" s="36"/>
      <c r="I88" s="111" t="s">
        <v>23</v>
      </c>
      <c r="J88" s="59" t="str">
        <f>IF(J12="","",J12)</f>
        <v>8. 1. 2020</v>
      </c>
      <c r="K88" s="36"/>
      <c r="L88" s="109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63" s="2" customFormat="1" ht="6.95" customHeight="1">
      <c r="A89" s="34"/>
      <c r="B89" s="35"/>
      <c r="C89" s="36"/>
      <c r="D89" s="36"/>
      <c r="E89" s="36"/>
      <c r="F89" s="36"/>
      <c r="G89" s="36"/>
      <c r="H89" s="36"/>
      <c r="I89" s="108"/>
      <c r="J89" s="36"/>
      <c r="K89" s="36"/>
      <c r="L89" s="109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63" s="2" customFormat="1" ht="15.2" customHeight="1">
      <c r="A90" s="34"/>
      <c r="B90" s="35"/>
      <c r="C90" s="29" t="s">
        <v>25</v>
      </c>
      <c r="D90" s="36"/>
      <c r="E90" s="36"/>
      <c r="F90" s="27" t="str">
        <f>E15</f>
        <v>Dopravní podnik Ostrava a.s.</v>
      </c>
      <c r="G90" s="36"/>
      <c r="H90" s="36"/>
      <c r="I90" s="111" t="s">
        <v>30</v>
      </c>
      <c r="J90" s="32" t="str">
        <f>E21</f>
        <v xml:space="preserve"> </v>
      </c>
      <c r="K90" s="36"/>
      <c r="L90" s="109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63" s="2" customFormat="1" ht="15.2" customHeight="1">
      <c r="A91" s="34"/>
      <c r="B91" s="35"/>
      <c r="C91" s="29" t="s">
        <v>28</v>
      </c>
      <c r="D91" s="36"/>
      <c r="E91" s="36"/>
      <c r="F91" s="27" t="str">
        <f>IF(E18="","",E18)</f>
        <v>Vyplň údaj</v>
      </c>
      <c r="G91" s="36"/>
      <c r="H91" s="36"/>
      <c r="I91" s="111" t="s">
        <v>32</v>
      </c>
      <c r="J91" s="32" t="str">
        <f>E24</f>
        <v xml:space="preserve"> </v>
      </c>
      <c r="K91" s="36"/>
      <c r="L91" s="109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63" s="2" customFormat="1" ht="10.35" customHeight="1">
      <c r="A92" s="34"/>
      <c r="B92" s="35"/>
      <c r="C92" s="36"/>
      <c r="D92" s="36"/>
      <c r="E92" s="36"/>
      <c r="F92" s="36"/>
      <c r="G92" s="36"/>
      <c r="H92" s="36"/>
      <c r="I92" s="108"/>
      <c r="J92" s="36"/>
      <c r="K92" s="36"/>
      <c r="L92" s="109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63" s="11" customFormat="1" ht="29.25" customHeight="1">
      <c r="A93" s="159"/>
      <c r="B93" s="160"/>
      <c r="C93" s="161" t="s">
        <v>103</v>
      </c>
      <c r="D93" s="162" t="s">
        <v>54</v>
      </c>
      <c r="E93" s="162" t="s">
        <v>50</v>
      </c>
      <c r="F93" s="162" t="s">
        <v>51</v>
      </c>
      <c r="G93" s="162" t="s">
        <v>104</v>
      </c>
      <c r="H93" s="162" t="s">
        <v>105</v>
      </c>
      <c r="I93" s="163" t="s">
        <v>106</v>
      </c>
      <c r="J93" s="162" t="s">
        <v>95</v>
      </c>
      <c r="K93" s="164" t="s">
        <v>107</v>
      </c>
      <c r="L93" s="165"/>
      <c r="M93" s="68" t="s">
        <v>19</v>
      </c>
      <c r="N93" s="69" t="s">
        <v>39</v>
      </c>
      <c r="O93" s="69" t="s">
        <v>108</v>
      </c>
      <c r="P93" s="69" t="s">
        <v>109</v>
      </c>
      <c r="Q93" s="69" t="s">
        <v>110</v>
      </c>
      <c r="R93" s="69" t="s">
        <v>111</v>
      </c>
      <c r="S93" s="69" t="s">
        <v>112</v>
      </c>
      <c r="T93" s="70" t="s">
        <v>113</v>
      </c>
      <c r="U93" s="159"/>
      <c r="V93" s="159"/>
      <c r="W93" s="159"/>
      <c r="X93" s="159"/>
      <c r="Y93" s="159"/>
      <c r="Z93" s="159"/>
      <c r="AA93" s="159"/>
      <c r="AB93" s="159"/>
      <c r="AC93" s="159"/>
      <c r="AD93" s="159"/>
      <c r="AE93" s="159"/>
    </row>
    <row r="94" spans="1:63" s="2" customFormat="1" ht="22.9" customHeight="1">
      <c r="A94" s="34"/>
      <c r="B94" s="35"/>
      <c r="C94" s="75" t="s">
        <v>114</v>
      </c>
      <c r="D94" s="36"/>
      <c r="E94" s="36"/>
      <c r="F94" s="36"/>
      <c r="G94" s="36"/>
      <c r="H94" s="36"/>
      <c r="I94" s="108"/>
      <c r="J94" s="166">
        <f>BK94</f>
        <v>0</v>
      </c>
      <c r="K94" s="36"/>
      <c r="L94" s="39"/>
      <c r="M94" s="71"/>
      <c r="N94" s="167"/>
      <c r="O94" s="72"/>
      <c r="P94" s="168">
        <f>P95+P266+P331</f>
        <v>0</v>
      </c>
      <c r="Q94" s="72"/>
      <c r="R94" s="168">
        <f>R95+R266+R331</f>
        <v>0</v>
      </c>
      <c r="S94" s="72"/>
      <c r="T94" s="169">
        <f>T95+T266+T331</f>
        <v>0</v>
      </c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  <c r="AT94" s="17" t="s">
        <v>68</v>
      </c>
      <c r="AU94" s="17" t="s">
        <v>96</v>
      </c>
      <c r="BK94" s="170">
        <f>BK95+BK266+BK331</f>
        <v>0</v>
      </c>
    </row>
    <row r="95" spans="1:63" s="12" customFormat="1" ht="25.9" customHeight="1">
      <c r="B95" s="171"/>
      <c r="C95" s="172"/>
      <c r="D95" s="173" t="s">
        <v>68</v>
      </c>
      <c r="E95" s="174" t="s">
        <v>453</v>
      </c>
      <c r="F95" s="174" t="s">
        <v>454</v>
      </c>
      <c r="G95" s="172"/>
      <c r="H95" s="172"/>
      <c r="I95" s="175"/>
      <c r="J95" s="176">
        <f>BK95</f>
        <v>0</v>
      </c>
      <c r="K95" s="172"/>
      <c r="L95" s="177"/>
      <c r="M95" s="178"/>
      <c r="N95" s="179"/>
      <c r="O95" s="179"/>
      <c r="P95" s="180">
        <f>P96+P131+P156+P165+P197+P255+P264</f>
        <v>0</v>
      </c>
      <c r="Q95" s="179"/>
      <c r="R95" s="180">
        <f>R96+R131+R156+R165+R197+R255+R264</f>
        <v>0</v>
      </c>
      <c r="S95" s="179"/>
      <c r="T95" s="181">
        <f>T96+T131+T156+T165+T197+T255+T264</f>
        <v>0</v>
      </c>
      <c r="AR95" s="182" t="s">
        <v>77</v>
      </c>
      <c r="AT95" s="183" t="s">
        <v>68</v>
      </c>
      <c r="AU95" s="183" t="s">
        <v>69</v>
      </c>
      <c r="AY95" s="182" t="s">
        <v>117</v>
      </c>
      <c r="BK95" s="184">
        <f>BK96+BK131+BK156+BK165+BK197+BK255+BK264</f>
        <v>0</v>
      </c>
    </row>
    <row r="96" spans="1:63" s="12" customFormat="1" ht="22.9" customHeight="1">
      <c r="B96" s="171"/>
      <c r="C96" s="172"/>
      <c r="D96" s="173" t="s">
        <v>68</v>
      </c>
      <c r="E96" s="185" t="s">
        <v>77</v>
      </c>
      <c r="F96" s="185" t="s">
        <v>455</v>
      </c>
      <c r="G96" s="172"/>
      <c r="H96" s="172"/>
      <c r="I96" s="175"/>
      <c r="J96" s="186">
        <f>BK96</f>
        <v>0</v>
      </c>
      <c r="K96" s="172"/>
      <c r="L96" s="177"/>
      <c r="M96" s="178"/>
      <c r="N96" s="179"/>
      <c r="O96" s="179"/>
      <c r="P96" s="180">
        <f>SUM(P97:P130)</f>
        <v>0</v>
      </c>
      <c r="Q96" s="179"/>
      <c r="R96" s="180">
        <f>SUM(R97:R130)</f>
        <v>0</v>
      </c>
      <c r="S96" s="179"/>
      <c r="T96" s="181">
        <f>SUM(T97:T130)</f>
        <v>0</v>
      </c>
      <c r="AR96" s="182" t="s">
        <v>77</v>
      </c>
      <c r="AT96" s="183" t="s">
        <v>68</v>
      </c>
      <c r="AU96" s="183" t="s">
        <v>77</v>
      </c>
      <c r="AY96" s="182" t="s">
        <v>117</v>
      </c>
      <c r="BK96" s="184">
        <f>SUM(BK97:BK130)</f>
        <v>0</v>
      </c>
    </row>
    <row r="97" spans="1:65" s="2" customFormat="1" ht="16.5" customHeight="1">
      <c r="A97" s="34"/>
      <c r="B97" s="35"/>
      <c r="C97" s="201" t="s">
        <v>77</v>
      </c>
      <c r="D97" s="201" t="s">
        <v>229</v>
      </c>
      <c r="E97" s="202" t="s">
        <v>456</v>
      </c>
      <c r="F97" s="203" t="s">
        <v>457</v>
      </c>
      <c r="G97" s="204" t="s">
        <v>458</v>
      </c>
      <c r="H97" s="205">
        <v>24.951000000000001</v>
      </c>
      <c r="I97" s="206"/>
      <c r="J97" s="207">
        <f>ROUND(I97*H97,2)</f>
        <v>0</v>
      </c>
      <c r="K97" s="203" t="s">
        <v>19</v>
      </c>
      <c r="L97" s="39"/>
      <c r="M97" s="208" t="s">
        <v>19</v>
      </c>
      <c r="N97" s="209" t="s">
        <v>40</v>
      </c>
      <c r="O97" s="64"/>
      <c r="P97" s="197">
        <f>O97*H97</f>
        <v>0</v>
      </c>
      <c r="Q97" s="197">
        <v>0</v>
      </c>
      <c r="R97" s="197">
        <f>Q97*H97</f>
        <v>0</v>
      </c>
      <c r="S97" s="197">
        <v>0</v>
      </c>
      <c r="T97" s="198">
        <f>S97*H97</f>
        <v>0</v>
      </c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  <c r="AR97" s="199" t="s">
        <v>133</v>
      </c>
      <c r="AT97" s="199" t="s">
        <v>229</v>
      </c>
      <c r="AU97" s="199" t="s">
        <v>79</v>
      </c>
      <c r="AY97" s="17" t="s">
        <v>117</v>
      </c>
      <c r="BE97" s="200">
        <f>IF(N97="základní",J97,0)</f>
        <v>0</v>
      </c>
      <c r="BF97" s="200">
        <f>IF(N97="snížená",J97,0)</f>
        <v>0</v>
      </c>
      <c r="BG97" s="200">
        <f>IF(N97="zákl. přenesená",J97,0)</f>
        <v>0</v>
      </c>
      <c r="BH97" s="200">
        <f>IF(N97="sníž. přenesená",J97,0)</f>
        <v>0</v>
      </c>
      <c r="BI97" s="200">
        <f>IF(N97="nulová",J97,0)</f>
        <v>0</v>
      </c>
      <c r="BJ97" s="17" t="s">
        <v>77</v>
      </c>
      <c r="BK97" s="200">
        <f>ROUND(I97*H97,2)</f>
        <v>0</v>
      </c>
      <c r="BL97" s="17" t="s">
        <v>133</v>
      </c>
      <c r="BM97" s="199" t="s">
        <v>79</v>
      </c>
    </row>
    <row r="98" spans="1:65" s="13" customFormat="1">
      <c r="B98" s="219"/>
      <c r="C98" s="220"/>
      <c r="D98" s="210" t="s">
        <v>459</v>
      </c>
      <c r="E98" s="221" t="s">
        <v>19</v>
      </c>
      <c r="F98" s="222" t="s">
        <v>460</v>
      </c>
      <c r="G98" s="220"/>
      <c r="H98" s="223">
        <v>33.17</v>
      </c>
      <c r="I98" s="224"/>
      <c r="J98" s="220"/>
      <c r="K98" s="220"/>
      <c r="L98" s="225"/>
      <c r="M98" s="226"/>
      <c r="N98" s="227"/>
      <c r="O98" s="227"/>
      <c r="P98" s="227"/>
      <c r="Q98" s="227"/>
      <c r="R98" s="227"/>
      <c r="S98" s="227"/>
      <c r="T98" s="228"/>
      <c r="AT98" s="229" t="s">
        <v>459</v>
      </c>
      <c r="AU98" s="229" t="s">
        <v>79</v>
      </c>
      <c r="AV98" s="13" t="s">
        <v>79</v>
      </c>
      <c r="AW98" s="13" t="s">
        <v>31</v>
      </c>
      <c r="AX98" s="13" t="s">
        <v>69</v>
      </c>
      <c r="AY98" s="229" t="s">
        <v>117</v>
      </c>
    </row>
    <row r="99" spans="1:65" s="13" customFormat="1">
      <c r="B99" s="219"/>
      <c r="C99" s="220"/>
      <c r="D99" s="210" t="s">
        <v>459</v>
      </c>
      <c r="E99" s="221" t="s">
        <v>19</v>
      </c>
      <c r="F99" s="222" t="s">
        <v>461</v>
      </c>
      <c r="G99" s="220"/>
      <c r="H99" s="223">
        <v>-5.3550000000000004</v>
      </c>
      <c r="I99" s="224"/>
      <c r="J99" s="220"/>
      <c r="K99" s="220"/>
      <c r="L99" s="225"/>
      <c r="M99" s="226"/>
      <c r="N99" s="227"/>
      <c r="O99" s="227"/>
      <c r="P99" s="227"/>
      <c r="Q99" s="227"/>
      <c r="R99" s="227"/>
      <c r="S99" s="227"/>
      <c r="T99" s="228"/>
      <c r="AT99" s="229" t="s">
        <v>459</v>
      </c>
      <c r="AU99" s="229" t="s">
        <v>79</v>
      </c>
      <c r="AV99" s="13" t="s">
        <v>79</v>
      </c>
      <c r="AW99" s="13" t="s">
        <v>31</v>
      </c>
      <c r="AX99" s="13" t="s">
        <v>69</v>
      </c>
      <c r="AY99" s="229" t="s">
        <v>117</v>
      </c>
    </row>
    <row r="100" spans="1:65" s="13" customFormat="1">
      <c r="B100" s="219"/>
      <c r="C100" s="220"/>
      <c r="D100" s="210" t="s">
        <v>459</v>
      </c>
      <c r="E100" s="221" t="s">
        <v>19</v>
      </c>
      <c r="F100" s="222" t="s">
        <v>462</v>
      </c>
      <c r="G100" s="220"/>
      <c r="H100" s="223">
        <v>-2.8639999999999999</v>
      </c>
      <c r="I100" s="224"/>
      <c r="J100" s="220"/>
      <c r="K100" s="220"/>
      <c r="L100" s="225"/>
      <c r="M100" s="226"/>
      <c r="N100" s="227"/>
      <c r="O100" s="227"/>
      <c r="P100" s="227"/>
      <c r="Q100" s="227"/>
      <c r="R100" s="227"/>
      <c r="S100" s="227"/>
      <c r="T100" s="228"/>
      <c r="AT100" s="229" t="s">
        <v>459</v>
      </c>
      <c r="AU100" s="229" t="s">
        <v>79</v>
      </c>
      <c r="AV100" s="13" t="s">
        <v>79</v>
      </c>
      <c r="AW100" s="13" t="s">
        <v>31</v>
      </c>
      <c r="AX100" s="13" t="s">
        <v>69</v>
      </c>
      <c r="AY100" s="229" t="s">
        <v>117</v>
      </c>
    </row>
    <row r="101" spans="1:65" s="14" customFormat="1">
      <c r="B101" s="230"/>
      <c r="C101" s="231"/>
      <c r="D101" s="210" t="s">
        <v>459</v>
      </c>
      <c r="E101" s="232" t="s">
        <v>19</v>
      </c>
      <c r="F101" s="233" t="s">
        <v>463</v>
      </c>
      <c r="G101" s="231"/>
      <c r="H101" s="234">
        <v>24.951000000000001</v>
      </c>
      <c r="I101" s="235"/>
      <c r="J101" s="231"/>
      <c r="K101" s="231"/>
      <c r="L101" s="236"/>
      <c r="M101" s="237"/>
      <c r="N101" s="238"/>
      <c r="O101" s="238"/>
      <c r="P101" s="238"/>
      <c r="Q101" s="238"/>
      <c r="R101" s="238"/>
      <c r="S101" s="238"/>
      <c r="T101" s="239"/>
      <c r="AT101" s="240" t="s">
        <v>459</v>
      </c>
      <c r="AU101" s="240" t="s">
        <v>79</v>
      </c>
      <c r="AV101" s="14" t="s">
        <v>133</v>
      </c>
      <c r="AW101" s="14" t="s">
        <v>31</v>
      </c>
      <c r="AX101" s="14" t="s">
        <v>77</v>
      </c>
      <c r="AY101" s="240" t="s">
        <v>117</v>
      </c>
    </row>
    <row r="102" spans="1:65" s="2" customFormat="1" ht="16.5" customHeight="1">
      <c r="A102" s="34"/>
      <c r="B102" s="35"/>
      <c r="C102" s="201" t="s">
        <v>79</v>
      </c>
      <c r="D102" s="201" t="s">
        <v>229</v>
      </c>
      <c r="E102" s="202" t="s">
        <v>464</v>
      </c>
      <c r="F102" s="203" t="s">
        <v>465</v>
      </c>
      <c r="G102" s="204" t="s">
        <v>458</v>
      </c>
      <c r="H102" s="205">
        <v>49.902999999999999</v>
      </c>
      <c r="I102" s="206"/>
      <c r="J102" s="207">
        <f>ROUND(I102*H102,2)</f>
        <v>0</v>
      </c>
      <c r="K102" s="203" t="s">
        <v>19</v>
      </c>
      <c r="L102" s="39"/>
      <c r="M102" s="208" t="s">
        <v>19</v>
      </c>
      <c r="N102" s="209" t="s">
        <v>40</v>
      </c>
      <c r="O102" s="64"/>
      <c r="P102" s="197">
        <f>O102*H102</f>
        <v>0</v>
      </c>
      <c r="Q102" s="197">
        <v>0</v>
      </c>
      <c r="R102" s="197">
        <f>Q102*H102</f>
        <v>0</v>
      </c>
      <c r="S102" s="197">
        <v>0</v>
      </c>
      <c r="T102" s="198">
        <f>S102*H102</f>
        <v>0</v>
      </c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  <c r="AR102" s="199" t="s">
        <v>133</v>
      </c>
      <c r="AT102" s="199" t="s">
        <v>229</v>
      </c>
      <c r="AU102" s="199" t="s">
        <v>79</v>
      </c>
      <c r="AY102" s="17" t="s">
        <v>117</v>
      </c>
      <c r="BE102" s="200">
        <f>IF(N102="základní",J102,0)</f>
        <v>0</v>
      </c>
      <c r="BF102" s="200">
        <f>IF(N102="snížená",J102,0)</f>
        <v>0</v>
      </c>
      <c r="BG102" s="200">
        <f>IF(N102="zákl. přenesená",J102,0)</f>
        <v>0</v>
      </c>
      <c r="BH102" s="200">
        <f>IF(N102="sníž. přenesená",J102,0)</f>
        <v>0</v>
      </c>
      <c r="BI102" s="200">
        <f>IF(N102="nulová",J102,0)</f>
        <v>0</v>
      </c>
      <c r="BJ102" s="17" t="s">
        <v>77</v>
      </c>
      <c r="BK102" s="200">
        <f>ROUND(I102*H102,2)</f>
        <v>0</v>
      </c>
      <c r="BL102" s="17" t="s">
        <v>133</v>
      </c>
      <c r="BM102" s="199" t="s">
        <v>133</v>
      </c>
    </row>
    <row r="103" spans="1:65" s="13" customFormat="1">
      <c r="B103" s="219"/>
      <c r="C103" s="220"/>
      <c r="D103" s="210" t="s">
        <v>459</v>
      </c>
      <c r="E103" s="221" t="s">
        <v>19</v>
      </c>
      <c r="F103" s="222" t="s">
        <v>466</v>
      </c>
      <c r="G103" s="220"/>
      <c r="H103" s="223">
        <v>66.340999999999994</v>
      </c>
      <c r="I103" s="224"/>
      <c r="J103" s="220"/>
      <c r="K103" s="220"/>
      <c r="L103" s="225"/>
      <c r="M103" s="226"/>
      <c r="N103" s="227"/>
      <c r="O103" s="227"/>
      <c r="P103" s="227"/>
      <c r="Q103" s="227"/>
      <c r="R103" s="227"/>
      <c r="S103" s="227"/>
      <c r="T103" s="228"/>
      <c r="AT103" s="229" t="s">
        <v>459</v>
      </c>
      <c r="AU103" s="229" t="s">
        <v>79</v>
      </c>
      <c r="AV103" s="13" t="s">
        <v>79</v>
      </c>
      <c r="AW103" s="13" t="s">
        <v>31</v>
      </c>
      <c r="AX103" s="13" t="s">
        <v>69</v>
      </c>
      <c r="AY103" s="229" t="s">
        <v>117</v>
      </c>
    </row>
    <row r="104" spans="1:65" s="13" customFormat="1">
      <c r="B104" s="219"/>
      <c r="C104" s="220"/>
      <c r="D104" s="210" t="s">
        <v>459</v>
      </c>
      <c r="E104" s="221" t="s">
        <v>19</v>
      </c>
      <c r="F104" s="222" t="s">
        <v>467</v>
      </c>
      <c r="G104" s="220"/>
      <c r="H104" s="223">
        <v>-10.71</v>
      </c>
      <c r="I104" s="224"/>
      <c r="J104" s="220"/>
      <c r="K104" s="220"/>
      <c r="L104" s="225"/>
      <c r="M104" s="226"/>
      <c r="N104" s="227"/>
      <c r="O104" s="227"/>
      <c r="P104" s="227"/>
      <c r="Q104" s="227"/>
      <c r="R104" s="227"/>
      <c r="S104" s="227"/>
      <c r="T104" s="228"/>
      <c r="AT104" s="229" t="s">
        <v>459</v>
      </c>
      <c r="AU104" s="229" t="s">
        <v>79</v>
      </c>
      <c r="AV104" s="13" t="s">
        <v>79</v>
      </c>
      <c r="AW104" s="13" t="s">
        <v>31</v>
      </c>
      <c r="AX104" s="13" t="s">
        <v>69</v>
      </c>
      <c r="AY104" s="229" t="s">
        <v>117</v>
      </c>
    </row>
    <row r="105" spans="1:65" s="13" customFormat="1">
      <c r="B105" s="219"/>
      <c r="C105" s="220"/>
      <c r="D105" s="210" t="s">
        <v>459</v>
      </c>
      <c r="E105" s="221" t="s">
        <v>19</v>
      </c>
      <c r="F105" s="222" t="s">
        <v>468</v>
      </c>
      <c r="G105" s="220"/>
      <c r="H105" s="223">
        <v>-5.7279999999999998</v>
      </c>
      <c r="I105" s="224"/>
      <c r="J105" s="220"/>
      <c r="K105" s="220"/>
      <c r="L105" s="225"/>
      <c r="M105" s="226"/>
      <c r="N105" s="227"/>
      <c r="O105" s="227"/>
      <c r="P105" s="227"/>
      <c r="Q105" s="227"/>
      <c r="R105" s="227"/>
      <c r="S105" s="227"/>
      <c r="T105" s="228"/>
      <c r="AT105" s="229" t="s">
        <v>459</v>
      </c>
      <c r="AU105" s="229" t="s">
        <v>79</v>
      </c>
      <c r="AV105" s="13" t="s">
        <v>79</v>
      </c>
      <c r="AW105" s="13" t="s">
        <v>31</v>
      </c>
      <c r="AX105" s="13" t="s">
        <v>69</v>
      </c>
      <c r="AY105" s="229" t="s">
        <v>117</v>
      </c>
    </row>
    <row r="106" spans="1:65" s="14" customFormat="1">
      <c r="B106" s="230"/>
      <c r="C106" s="231"/>
      <c r="D106" s="210" t="s">
        <v>459</v>
      </c>
      <c r="E106" s="232" t="s">
        <v>19</v>
      </c>
      <c r="F106" s="233" t="s">
        <v>463</v>
      </c>
      <c r="G106" s="231"/>
      <c r="H106" s="234">
        <v>49.902999999999992</v>
      </c>
      <c r="I106" s="235"/>
      <c r="J106" s="231"/>
      <c r="K106" s="231"/>
      <c r="L106" s="236"/>
      <c r="M106" s="237"/>
      <c r="N106" s="238"/>
      <c r="O106" s="238"/>
      <c r="P106" s="238"/>
      <c r="Q106" s="238"/>
      <c r="R106" s="238"/>
      <c r="S106" s="238"/>
      <c r="T106" s="239"/>
      <c r="AT106" s="240" t="s">
        <v>459</v>
      </c>
      <c r="AU106" s="240" t="s">
        <v>79</v>
      </c>
      <c r="AV106" s="14" t="s">
        <v>133</v>
      </c>
      <c r="AW106" s="14" t="s">
        <v>31</v>
      </c>
      <c r="AX106" s="14" t="s">
        <v>77</v>
      </c>
      <c r="AY106" s="240" t="s">
        <v>117</v>
      </c>
    </row>
    <row r="107" spans="1:65" s="2" customFormat="1" ht="16.5" customHeight="1">
      <c r="A107" s="34"/>
      <c r="B107" s="35"/>
      <c r="C107" s="201" t="s">
        <v>129</v>
      </c>
      <c r="D107" s="201" t="s">
        <v>229</v>
      </c>
      <c r="E107" s="202" t="s">
        <v>469</v>
      </c>
      <c r="F107" s="203" t="s">
        <v>470</v>
      </c>
      <c r="G107" s="204" t="s">
        <v>458</v>
      </c>
      <c r="H107" s="205">
        <v>49.902999999999999</v>
      </c>
      <c r="I107" s="206"/>
      <c r="J107" s="207">
        <f>ROUND(I107*H107,2)</f>
        <v>0</v>
      </c>
      <c r="K107" s="203" t="s">
        <v>19</v>
      </c>
      <c r="L107" s="39"/>
      <c r="M107" s="208" t="s">
        <v>19</v>
      </c>
      <c r="N107" s="209" t="s">
        <v>40</v>
      </c>
      <c r="O107" s="64"/>
      <c r="P107" s="197">
        <f>O107*H107</f>
        <v>0</v>
      </c>
      <c r="Q107" s="197">
        <v>0</v>
      </c>
      <c r="R107" s="197">
        <f>Q107*H107</f>
        <v>0</v>
      </c>
      <c r="S107" s="197">
        <v>0</v>
      </c>
      <c r="T107" s="198">
        <f>S107*H107</f>
        <v>0</v>
      </c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  <c r="AR107" s="199" t="s">
        <v>133</v>
      </c>
      <c r="AT107" s="199" t="s">
        <v>229</v>
      </c>
      <c r="AU107" s="199" t="s">
        <v>79</v>
      </c>
      <c r="AY107" s="17" t="s">
        <v>117</v>
      </c>
      <c r="BE107" s="200">
        <f>IF(N107="základní",J107,0)</f>
        <v>0</v>
      </c>
      <c r="BF107" s="200">
        <f>IF(N107="snížená",J107,0)</f>
        <v>0</v>
      </c>
      <c r="BG107" s="200">
        <f>IF(N107="zákl. přenesená",J107,0)</f>
        <v>0</v>
      </c>
      <c r="BH107" s="200">
        <f>IF(N107="sníž. přenesená",J107,0)</f>
        <v>0</v>
      </c>
      <c r="BI107" s="200">
        <f>IF(N107="nulová",J107,0)</f>
        <v>0</v>
      </c>
      <c r="BJ107" s="17" t="s">
        <v>77</v>
      </c>
      <c r="BK107" s="200">
        <f>ROUND(I107*H107,2)</f>
        <v>0</v>
      </c>
      <c r="BL107" s="17" t="s">
        <v>133</v>
      </c>
      <c r="BM107" s="199" t="s">
        <v>143</v>
      </c>
    </row>
    <row r="108" spans="1:65" s="2" customFormat="1" ht="16.5" customHeight="1">
      <c r="A108" s="34"/>
      <c r="B108" s="35"/>
      <c r="C108" s="201" t="s">
        <v>133</v>
      </c>
      <c r="D108" s="201" t="s">
        <v>229</v>
      </c>
      <c r="E108" s="202" t="s">
        <v>471</v>
      </c>
      <c r="F108" s="203" t="s">
        <v>472</v>
      </c>
      <c r="G108" s="204" t="s">
        <v>458</v>
      </c>
      <c r="H108" s="205">
        <v>99.805999999999997</v>
      </c>
      <c r="I108" s="206"/>
      <c r="J108" s="207">
        <f>ROUND(I108*H108,2)</f>
        <v>0</v>
      </c>
      <c r="K108" s="203" t="s">
        <v>19</v>
      </c>
      <c r="L108" s="39"/>
      <c r="M108" s="208" t="s">
        <v>19</v>
      </c>
      <c r="N108" s="209" t="s">
        <v>40</v>
      </c>
      <c r="O108" s="64"/>
      <c r="P108" s="197">
        <f>O108*H108</f>
        <v>0</v>
      </c>
      <c r="Q108" s="197">
        <v>0</v>
      </c>
      <c r="R108" s="197">
        <f>Q108*H108</f>
        <v>0</v>
      </c>
      <c r="S108" s="197">
        <v>0</v>
      </c>
      <c r="T108" s="198">
        <f>S108*H108</f>
        <v>0</v>
      </c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  <c r="AR108" s="199" t="s">
        <v>133</v>
      </c>
      <c r="AT108" s="199" t="s">
        <v>229</v>
      </c>
      <c r="AU108" s="199" t="s">
        <v>79</v>
      </c>
      <c r="AY108" s="17" t="s">
        <v>117</v>
      </c>
      <c r="BE108" s="200">
        <f>IF(N108="základní",J108,0)</f>
        <v>0</v>
      </c>
      <c r="BF108" s="200">
        <f>IF(N108="snížená",J108,0)</f>
        <v>0</v>
      </c>
      <c r="BG108" s="200">
        <f>IF(N108="zákl. přenesená",J108,0)</f>
        <v>0</v>
      </c>
      <c r="BH108" s="200">
        <f>IF(N108="sníž. přenesená",J108,0)</f>
        <v>0</v>
      </c>
      <c r="BI108" s="200">
        <f>IF(N108="nulová",J108,0)</f>
        <v>0</v>
      </c>
      <c r="BJ108" s="17" t="s">
        <v>77</v>
      </c>
      <c r="BK108" s="200">
        <f>ROUND(I108*H108,2)</f>
        <v>0</v>
      </c>
      <c r="BL108" s="17" t="s">
        <v>133</v>
      </c>
      <c r="BM108" s="199" t="s">
        <v>152</v>
      </c>
    </row>
    <row r="109" spans="1:65" s="13" customFormat="1">
      <c r="B109" s="219"/>
      <c r="C109" s="220"/>
      <c r="D109" s="210" t="s">
        <v>459</v>
      </c>
      <c r="E109" s="221" t="s">
        <v>19</v>
      </c>
      <c r="F109" s="222" t="s">
        <v>473</v>
      </c>
      <c r="G109" s="220"/>
      <c r="H109" s="223">
        <v>99.805999999999997</v>
      </c>
      <c r="I109" s="224"/>
      <c r="J109" s="220"/>
      <c r="K109" s="220"/>
      <c r="L109" s="225"/>
      <c r="M109" s="226"/>
      <c r="N109" s="227"/>
      <c r="O109" s="227"/>
      <c r="P109" s="227"/>
      <c r="Q109" s="227"/>
      <c r="R109" s="227"/>
      <c r="S109" s="227"/>
      <c r="T109" s="228"/>
      <c r="AT109" s="229" t="s">
        <v>459</v>
      </c>
      <c r="AU109" s="229" t="s">
        <v>79</v>
      </c>
      <c r="AV109" s="13" t="s">
        <v>79</v>
      </c>
      <c r="AW109" s="13" t="s">
        <v>31</v>
      </c>
      <c r="AX109" s="13" t="s">
        <v>69</v>
      </c>
      <c r="AY109" s="229" t="s">
        <v>117</v>
      </c>
    </row>
    <row r="110" spans="1:65" s="14" customFormat="1">
      <c r="B110" s="230"/>
      <c r="C110" s="231"/>
      <c r="D110" s="210" t="s">
        <v>459</v>
      </c>
      <c r="E110" s="232" t="s">
        <v>19</v>
      </c>
      <c r="F110" s="233" t="s">
        <v>463</v>
      </c>
      <c r="G110" s="231"/>
      <c r="H110" s="234">
        <v>99.805999999999997</v>
      </c>
      <c r="I110" s="235"/>
      <c r="J110" s="231"/>
      <c r="K110" s="231"/>
      <c r="L110" s="236"/>
      <c r="M110" s="237"/>
      <c r="N110" s="238"/>
      <c r="O110" s="238"/>
      <c r="P110" s="238"/>
      <c r="Q110" s="238"/>
      <c r="R110" s="238"/>
      <c r="S110" s="238"/>
      <c r="T110" s="239"/>
      <c r="AT110" s="240" t="s">
        <v>459</v>
      </c>
      <c r="AU110" s="240" t="s">
        <v>79</v>
      </c>
      <c r="AV110" s="14" t="s">
        <v>133</v>
      </c>
      <c r="AW110" s="14" t="s">
        <v>31</v>
      </c>
      <c r="AX110" s="14" t="s">
        <v>77</v>
      </c>
      <c r="AY110" s="240" t="s">
        <v>117</v>
      </c>
    </row>
    <row r="111" spans="1:65" s="2" customFormat="1" ht="16.5" customHeight="1">
      <c r="A111" s="34"/>
      <c r="B111" s="35"/>
      <c r="C111" s="201" t="s">
        <v>137</v>
      </c>
      <c r="D111" s="201" t="s">
        <v>229</v>
      </c>
      <c r="E111" s="202" t="s">
        <v>474</v>
      </c>
      <c r="F111" s="203" t="s">
        <v>475</v>
      </c>
      <c r="G111" s="204" t="s">
        <v>458</v>
      </c>
      <c r="H111" s="205">
        <v>24.951000000000001</v>
      </c>
      <c r="I111" s="206"/>
      <c r="J111" s="207">
        <f>ROUND(I111*H111,2)</f>
        <v>0</v>
      </c>
      <c r="K111" s="203" t="s">
        <v>19</v>
      </c>
      <c r="L111" s="39"/>
      <c r="M111" s="208" t="s">
        <v>19</v>
      </c>
      <c r="N111" s="209" t="s">
        <v>40</v>
      </c>
      <c r="O111" s="64"/>
      <c r="P111" s="197">
        <f>O111*H111</f>
        <v>0</v>
      </c>
      <c r="Q111" s="197">
        <v>0</v>
      </c>
      <c r="R111" s="197">
        <f>Q111*H111</f>
        <v>0</v>
      </c>
      <c r="S111" s="197">
        <v>0</v>
      </c>
      <c r="T111" s="198">
        <f>S111*H111</f>
        <v>0</v>
      </c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  <c r="AR111" s="199" t="s">
        <v>133</v>
      </c>
      <c r="AT111" s="199" t="s">
        <v>229</v>
      </c>
      <c r="AU111" s="199" t="s">
        <v>79</v>
      </c>
      <c r="AY111" s="17" t="s">
        <v>117</v>
      </c>
      <c r="BE111" s="200">
        <f>IF(N111="základní",J111,0)</f>
        <v>0</v>
      </c>
      <c r="BF111" s="200">
        <f>IF(N111="snížená",J111,0)</f>
        <v>0</v>
      </c>
      <c r="BG111" s="200">
        <f>IF(N111="zákl. přenesená",J111,0)</f>
        <v>0</v>
      </c>
      <c r="BH111" s="200">
        <f>IF(N111="sníž. přenesená",J111,0)</f>
        <v>0</v>
      </c>
      <c r="BI111" s="200">
        <f>IF(N111="nulová",J111,0)</f>
        <v>0</v>
      </c>
      <c r="BJ111" s="17" t="s">
        <v>77</v>
      </c>
      <c r="BK111" s="200">
        <f>ROUND(I111*H111,2)</f>
        <v>0</v>
      </c>
      <c r="BL111" s="17" t="s">
        <v>133</v>
      </c>
      <c r="BM111" s="199" t="s">
        <v>168</v>
      </c>
    </row>
    <row r="112" spans="1:65" s="2" customFormat="1" ht="16.5" customHeight="1">
      <c r="A112" s="34"/>
      <c r="B112" s="35"/>
      <c r="C112" s="201" t="s">
        <v>143</v>
      </c>
      <c r="D112" s="201" t="s">
        <v>229</v>
      </c>
      <c r="E112" s="202" t="s">
        <v>476</v>
      </c>
      <c r="F112" s="203" t="s">
        <v>477</v>
      </c>
      <c r="G112" s="204" t="s">
        <v>458</v>
      </c>
      <c r="H112" s="205">
        <v>124.75700000000001</v>
      </c>
      <c r="I112" s="206"/>
      <c r="J112" s="207">
        <f>ROUND(I112*H112,2)</f>
        <v>0</v>
      </c>
      <c r="K112" s="203" t="s">
        <v>19</v>
      </c>
      <c r="L112" s="39"/>
      <c r="M112" s="208" t="s">
        <v>19</v>
      </c>
      <c r="N112" s="209" t="s">
        <v>40</v>
      </c>
      <c r="O112" s="64"/>
      <c r="P112" s="197">
        <f>O112*H112</f>
        <v>0</v>
      </c>
      <c r="Q112" s="197">
        <v>0</v>
      </c>
      <c r="R112" s="197">
        <f>Q112*H112</f>
        <v>0</v>
      </c>
      <c r="S112" s="197">
        <v>0</v>
      </c>
      <c r="T112" s="198">
        <f>S112*H112</f>
        <v>0</v>
      </c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  <c r="AR112" s="199" t="s">
        <v>133</v>
      </c>
      <c r="AT112" s="199" t="s">
        <v>229</v>
      </c>
      <c r="AU112" s="199" t="s">
        <v>79</v>
      </c>
      <c r="AY112" s="17" t="s">
        <v>117</v>
      </c>
      <c r="BE112" s="200">
        <f>IF(N112="základní",J112,0)</f>
        <v>0</v>
      </c>
      <c r="BF112" s="200">
        <f>IF(N112="snížená",J112,0)</f>
        <v>0</v>
      </c>
      <c r="BG112" s="200">
        <f>IF(N112="zákl. přenesená",J112,0)</f>
        <v>0</v>
      </c>
      <c r="BH112" s="200">
        <f>IF(N112="sníž. přenesená",J112,0)</f>
        <v>0</v>
      </c>
      <c r="BI112" s="200">
        <f>IF(N112="nulová",J112,0)</f>
        <v>0</v>
      </c>
      <c r="BJ112" s="17" t="s">
        <v>77</v>
      </c>
      <c r="BK112" s="200">
        <f>ROUND(I112*H112,2)</f>
        <v>0</v>
      </c>
      <c r="BL112" s="17" t="s">
        <v>133</v>
      </c>
      <c r="BM112" s="199" t="s">
        <v>156</v>
      </c>
    </row>
    <row r="113" spans="1:65" s="13" customFormat="1">
      <c r="B113" s="219"/>
      <c r="C113" s="220"/>
      <c r="D113" s="210" t="s">
        <v>459</v>
      </c>
      <c r="E113" s="221" t="s">
        <v>19</v>
      </c>
      <c r="F113" s="222" t="s">
        <v>478</v>
      </c>
      <c r="G113" s="220"/>
      <c r="H113" s="223">
        <v>124.75700000000001</v>
      </c>
      <c r="I113" s="224"/>
      <c r="J113" s="220"/>
      <c r="K113" s="220"/>
      <c r="L113" s="225"/>
      <c r="M113" s="226"/>
      <c r="N113" s="227"/>
      <c r="O113" s="227"/>
      <c r="P113" s="227"/>
      <c r="Q113" s="227"/>
      <c r="R113" s="227"/>
      <c r="S113" s="227"/>
      <c r="T113" s="228"/>
      <c r="AT113" s="229" t="s">
        <v>459</v>
      </c>
      <c r="AU113" s="229" t="s">
        <v>79</v>
      </c>
      <c r="AV113" s="13" t="s">
        <v>79</v>
      </c>
      <c r="AW113" s="13" t="s">
        <v>31</v>
      </c>
      <c r="AX113" s="13" t="s">
        <v>69</v>
      </c>
      <c r="AY113" s="229" t="s">
        <v>117</v>
      </c>
    </row>
    <row r="114" spans="1:65" s="14" customFormat="1">
      <c r="B114" s="230"/>
      <c r="C114" s="231"/>
      <c r="D114" s="210" t="s">
        <v>459</v>
      </c>
      <c r="E114" s="232" t="s">
        <v>19</v>
      </c>
      <c r="F114" s="233" t="s">
        <v>463</v>
      </c>
      <c r="G114" s="231"/>
      <c r="H114" s="234">
        <v>124.75700000000001</v>
      </c>
      <c r="I114" s="235"/>
      <c r="J114" s="231"/>
      <c r="K114" s="231"/>
      <c r="L114" s="236"/>
      <c r="M114" s="237"/>
      <c r="N114" s="238"/>
      <c r="O114" s="238"/>
      <c r="P114" s="238"/>
      <c r="Q114" s="238"/>
      <c r="R114" s="238"/>
      <c r="S114" s="238"/>
      <c r="T114" s="239"/>
      <c r="AT114" s="240" t="s">
        <v>459</v>
      </c>
      <c r="AU114" s="240" t="s">
        <v>79</v>
      </c>
      <c r="AV114" s="14" t="s">
        <v>133</v>
      </c>
      <c r="AW114" s="14" t="s">
        <v>31</v>
      </c>
      <c r="AX114" s="14" t="s">
        <v>77</v>
      </c>
      <c r="AY114" s="240" t="s">
        <v>117</v>
      </c>
    </row>
    <row r="115" spans="1:65" s="2" customFormat="1" ht="16.5" customHeight="1">
      <c r="A115" s="34"/>
      <c r="B115" s="35"/>
      <c r="C115" s="201" t="s">
        <v>147</v>
      </c>
      <c r="D115" s="201" t="s">
        <v>229</v>
      </c>
      <c r="E115" s="202" t="s">
        <v>479</v>
      </c>
      <c r="F115" s="203" t="s">
        <v>480</v>
      </c>
      <c r="G115" s="204" t="s">
        <v>481</v>
      </c>
      <c r="H115" s="205">
        <v>149.709</v>
      </c>
      <c r="I115" s="206"/>
      <c r="J115" s="207">
        <f>ROUND(I115*H115,2)</f>
        <v>0</v>
      </c>
      <c r="K115" s="203" t="s">
        <v>19</v>
      </c>
      <c r="L115" s="39"/>
      <c r="M115" s="208" t="s">
        <v>19</v>
      </c>
      <c r="N115" s="209" t="s">
        <v>40</v>
      </c>
      <c r="O115" s="64"/>
      <c r="P115" s="197">
        <f>O115*H115</f>
        <v>0</v>
      </c>
      <c r="Q115" s="197">
        <v>0</v>
      </c>
      <c r="R115" s="197">
        <f>Q115*H115</f>
        <v>0</v>
      </c>
      <c r="S115" s="197">
        <v>0</v>
      </c>
      <c r="T115" s="198">
        <f>S115*H115</f>
        <v>0</v>
      </c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  <c r="AR115" s="199" t="s">
        <v>133</v>
      </c>
      <c r="AT115" s="199" t="s">
        <v>229</v>
      </c>
      <c r="AU115" s="199" t="s">
        <v>79</v>
      </c>
      <c r="AY115" s="17" t="s">
        <v>117</v>
      </c>
      <c r="BE115" s="200">
        <f>IF(N115="základní",J115,0)</f>
        <v>0</v>
      </c>
      <c r="BF115" s="200">
        <f>IF(N115="snížená",J115,0)</f>
        <v>0</v>
      </c>
      <c r="BG115" s="200">
        <f>IF(N115="zákl. přenesená",J115,0)</f>
        <v>0</v>
      </c>
      <c r="BH115" s="200">
        <f>IF(N115="sníž. přenesená",J115,0)</f>
        <v>0</v>
      </c>
      <c r="BI115" s="200">
        <f>IF(N115="nulová",J115,0)</f>
        <v>0</v>
      </c>
      <c r="BJ115" s="17" t="s">
        <v>77</v>
      </c>
      <c r="BK115" s="200">
        <f>ROUND(I115*H115,2)</f>
        <v>0</v>
      </c>
      <c r="BL115" s="17" t="s">
        <v>133</v>
      </c>
      <c r="BM115" s="199" t="s">
        <v>175</v>
      </c>
    </row>
    <row r="116" spans="1:65" s="13" customFormat="1">
      <c r="B116" s="219"/>
      <c r="C116" s="220"/>
      <c r="D116" s="210" t="s">
        <v>459</v>
      </c>
      <c r="E116" s="221" t="s">
        <v>19</v>
      </c>
      <c r="F116" s="222" t="s">
        <v>482</v>
      </c>
      <c r="G116" s="220"/>
      <c r="H116" s="223">
        <v>149.709</v>
      </c>
      <c r="I116" s="224"/>
      <c r="J116" s="220"/>
      <c r="K116" s="220"/>
      <c r="L116" s="225"/>
      <c r="M116" s="226"/>
      <c r="N116" s="227"/>
      <c r="O116" s="227"/>
      <c r="P116" s="227"/>
      <c r="Q116" s="227"/>
      <c r="R116" s="227"/>
      <c r="S116" s="227"/>
      <c r="T116" s="228"/>
      <c r="AT116" s="229" t="s">
        <v>459</v>
      </c>
      <c r="AU116" s="229" t="s">
        <v>79</v>
      </c>
      <c r="AV116" s="13" t="s">
        <v>79</v>
      </c>
      <c r="AW116" s="13" t="s">
        <v>31</v>
      </c>
      <c r="AX116" s="13" t="s">
        <v>69</v>
      </c>
      <c r="AY116" s="229" t="s">
        <v>117</v>
      </c>
    </row>
    <row r="117" spans="1:65" s="14" customFormat="1">
      <c r="B117" s="230"/>
      <c r="C117" s="231"/>
      <c r="D117" s="210" t="s">
        <v>459</v>
      </c>
      <c r="E117" s="232" t="s">
        <v>19</v>
      </c>
      <c r="F117" s="233" t="s">
        <v>463</v>
      </c>
      <c r="G117" s="231"/>
      <c r="H117" s="234">
        <v>149.709</v>
      </c>
      <c r="I117" s="235"/>
      <c r="J117" s="231"/>
      <c r="K117" s="231"/>
      <c r="L117" s="236"/>
      <c r="M117" s="237"/>
      <c r="N117" s="238"/>
      <c r="O117" s="238"/>
      <c r="P117" s="238"/>
      <c r="Q117" s="238"/>
      <c r="R117" s="238"/>
      <c r="S117" s="238"/>
      <c r="T117" s="239"/>
      <c r="AT117" s="240" t="s">
        <v>459</v>
      </c>
      <c r="AU117" s="240" t="s">
        <v>79</v>
      </c>
      <c r="AV117" s="14" t="s">
        <v>133</v>
      </c>
      <c r="AW117" s="14" t="s">
        <v>31</v>
      </c>
      <c r="AX117" s="14" t="s">
        <v>77</v>
      </c>
      <c r="AY117" s="240" t="s">
        <v>117</v>
      </c>
    </row>
    <row r="118" spans="1:65" s="2" customFormat="1" ht="16.5" customHeight="1">
      <c r="A118" s="34"/>
      <c r="B118" s="35"/>
      <c r="C118" s="201" t="s">
        <v>152</v>
      </c>
      <c r="D118" s="201" t="s">
        <v>229</v>
      </c>
      <c r="E118" s="202" t="s">
        <v>483</v>
      </c>
      <c r="F118" s="203" t="s">
        <v>484</v>
      </c>
      <c r="G118" s="204" t="s">
        <v>458</v>
      </c>
      <c r="H118" s="205">
        <v>57.301000000000002</v>
      </c>
      <c r="I118" s="206"/>
      <c r="J118" s="207">
        <f>ROUND(I118*H118,2)</f>
        <v>0</v>
      </c>
      <c r="K118" s="203" t="s">
        <v>19</v>
      </c>
      <c r="L118" s="39"/>
      <c r="M118" s="208" t="s">
        <v>19</v>
      </c>
      <c r="N118" s="209" t="s">
        <v>40</v>
      </c>
      <c r="O118" s="64"/>
      <c r="P118" s="197">
        <f>O118*H118</f>
        <v>0</v>
      </c>
      <c r="Q118" s="197">
        <v>0</v>
      </c>
      <c r="R118" s="197">
        <f>Q118*H118</f>
        <v>0</v>
      </c>
      <c r="S118" s="197">
        <v>0</v>
      </c>
      <c r="T118" s="198">
        <f>S118*H118</f>
        <v>0</v>
      </c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  <c r="AR118" s="199" t="s">
        <v>133</v>
      </c>
      <c r="AT118" s="199" t="s">
        <v>229</v>
      </c>
      <c r="AU118" s="199" t="s">
        <v>79</v>
      </c>
      <c r="AY118" s="17" t="s">
        <v>117</v>
      </c>
      <c r="BE118" s="200">
        <f>IF(N118="základní",J118,0)</f>
        <v>0</v>
      </c>
      <c r="BF118" s="200">
        <f>IF(N118="snížená",J118,0)</f>
        <v>0</v>
      </c>
      <c r="BG118" s="200">
        <f>IF(N118="zákl. přenesená",J118,0)</f>
        <v>0</v>
      </c>
      <c r="BH118" s="200">
        <f>IF(N118="sníž. přenesená",J118,0)</f>
        <v>0</v>
      </c>
      <c r="BI118" s="200">
        <f>IF(N118="nulová",J118,0)</f>
        <v>0</v>
      </c>
      <c r="BJ118" s="17" t="s">
        <v>77</v>
      </c>
      <c r="BK118" s="200">
        <f>ROUND(I118*H118,2)</f>
        <v>0</v>
      </c>
      <c r="BL118" s="17" t="s">
        <v>133</v>
      </c>
      <c r="BM118" s="199" t="s">
        <v>182</v>
      </c>
    </row>
    <row r="119" spans="1:65" s="13" customFormat="1">
      <c r="B119" s="219"/>
      <c r="C119" s="220"/>
      <c r="D119" s="210" t="s">
        <v>459</v>
      </c>
      <c r="E119" s="221" t="s">
        <v>19</v>
      </c>
      <c r="F119" s="222" t="s">
        <v>485</v>
      </c>
      <c r="G119" s="220"/>
      <c r="H119" s="223">
        <v>124.75700000000001</v>
      </c>
      <c r="I119" s="224"/>
      <c r="J119" s="220"/>
      <c r="K119" s="220"/>
      <c r="L119" s="225"/>
      <c r="M119" s="226"/>
      <c r="N119" s="227"/>
      <c r="O119" s="227"/>
      <c r="P119" s="227"/>
      <c r="Q119" s="227"/>
      <c r="R119" s="227"/>
      <c r="S119" s="227"/>
      <c r="T119" s="228"/>
      <c r="AT119" s="229" t="s">
        <v>459</v>
      </c>
      <c r="AU119" s="229" t="s">
        <v>79</v>
      </c>
      <c r="AV119" s="13" t="s">
        <v>79</v>
      </c>
      <c r="AW119" s="13" t="s">
        <v>31</v>
      </c>
      <c r="AX119" s="13" t="s">
        <v>69</v>
      </c>
      <c r="AY119" s="229" t="s">
        <v>117</v>
      </c>
    </row>
    <row r="120" spans="1:65" s="13" customFormat="1">
      <c r="B120" s="219"/>
      <c r="C120" s="220"/>
      <c r="D120" s="210" t="s">
        <v>459</v>
      </c>
      <c r="E120" s="221" t="s">
        <v>19</v>
      </c>
      <c r="F120" s="222" t="s">
        <v>486</v>
      </c>
      <c r="G120" s="220"/>
      <c r="H120" s="223">
        <v>-54.35</v>
      </c>
      <c r="I120" s="224"/>
      <c r="J120" s="220"/>
      <c r="K120" s="220"/>
      <c r="L120" s="225"/>
      <c r="M120" s="226"/>
      <c r="N120" s="227"/>
      <c r="O120" s="227"/>
      <c r="P120" s="227"/>
      <c r="Q120" s="227"/>
      <c r="R120" s="227"/>
      <c r="S120" s="227"/>
      <c r="T120" s="228"/>
      <c r="AT120" s="229" t="s">
        <v>459</v>
      </c>
      <c r="AU120" s="229" t="s">
        <v>79</v>
      </c>
      <c r="AV120" s="13" t="s">
        <v>79</v>
      </c>
      <c r="AW120" s="13" t="s">
        <v>31</v>
      </c>
      <c r="AX120" s="13" t="s">
        <v>69</v>
      </c>
      <c r="AY120" s="229" t="s">
        <v>117</v>
      </c>
    </row>
    <row r="121" spans="1:65" s="13" customFormat="1">
      <c r="B121" s="219"/>
      <c r="C121" s="220"/>
      <c r="D121" s="210" t="s">
        <v>459</v>
      </c>
      <c r="E121" s="221" t="s">
        <v>19</v>
      </c>
      <c r="F121" s="222" t="s">
        <v>487</v>
      </c>
      <c r="G121" s="220"/>
      <c r="H121" s="223">
        <v>-0.55000000000000004</v>
      </c>
      <c r="I121" s="224"/>
      <c r="J121" s="220"/>
      <c r="K121" s="220"/>
      <c r="L121" s="225"/>
      <c r="M121" s="226"/>
      <c r="N121" s="227"/>
      <c r="O121" s="227"/>
      <c r="P121" s="227"/>
      <c r="Q121" s="227"/>
      <c r="R121" s="227"/>
      <c r="S121" s="227"/>
      <c r="T121" s="228"/>
      <c r="AT121" s="229" t="s">
        <v>459</v>
      </c>
      <c r="AU121" s="229" t="s">
        <v>79</v>
      </c>
      <c r="AV121" s="13" t="s">
        <v>79</v>
      </c>
      <c r="AW121" s="13" t="s">
        <v>31</v>
      </c>
      <c r="AX121" s="13" t="s">
        <v>69</v>
      </c>
      <c r="AY121" s="229" t="s">
        <v>117</v>
      </c>
    </row>
    <row r="122" spans="1:65" s="13" customFormat="1">
      <c r="B122" s="219"/>
      <c r="C122" s="220"/>
      <c r="D122" s="210" t="s">
        <v>459</v>
      </c>
      <c r="E122" s="221" t="s">
        <v>19</v>
      </c>
      <c r="F122" s="222" t="s">
        <v>488</v>
      </c>
      <c r="G122" s="220"/>
      <c r="H122" s="223">
        <v>-2.5640000000000001</v>
      </c>
      <c r="I122" s="224"/>
      <c r="J122" s="220"/>
      <c r="K122" s="220"/>
      <c r="L122" s="225"/>
      <c r="M122" s="226"/>
      <c r="N122" s="227"/>
      <c r="O122" s="227"/>
      <c r="P122" s="227"/>
      <c r="Q122" s="227"/>
      <c r="R122" s="227"/>
      <c r="S122" s="227"/>
      <c r="T122" s="228"/>
      <c r="AT122" s="229" t="s">
        <v>459</v>
      </c>
      <c r="AU122" s="229" t="s">
        <v>79</v>
      </c>
      <c r="AV122" s="13" t="s">
        <v>79</v>
      </c>
      <c r="AW122" s="13" t="s">
        <v>31</v>
      </c>
      <c r="AX122" s="13" t="s">
        <v>69</v>
      </c>
      <c r="AY122" s="229" t="s">
        <v>117</v>
      </c>
    </row>
    <row r="123" spans="1:65" s="13" customFormat="1">
      <c r="B123" s="219"/>
      <c r="C123" s="220"/>
      <c r="D123" s="210" t="s">
        <v>459</v>
      </c>
      <c r="E123" s="221" t="s">
        <v>19</v>
      </c>
      <c r="F123" s="222" t="s">
        <v>489</v>
      </c>
      <c r="G123" s="220"/>
      <c r="H123" s="223">
        <v>-6.5519999999999996</v>
      </c>
      <c r="I123" s="224"/>
      <c r="J123" s="220"/>
      <c r="K123" s="220"/>
      <c r="L123" s="225"/>
      <c r="M123" s="226"/>
      <c r="N123" s="227"/>
      <c r="O123" s="227"/>
      <c r="P123" s="227"/>
      <c r="Q123" s="227"/>
      <c r="R123" s="227"/>
      <c r="S123" s="227"/>
      <c r="T123" s="228"/>
      <c r="AT123" s="229" t="s">
        <v>459</v>
      </c>
      <c r="AU123" s="229" t="s">
        <v>79</v>
      </c>
      <c r="AV123" s="13" t="s">
        <v>79</v>
      </c>
      <c r="AW123" s="13" t="s">
        <v>31</v>
      </c>
      <c r="AX123" s="13" t="s">
        <v>69</v>
      </c>
      <c r="AY123" s="229" t="s">
        <v>117</v>
      </c>
    </row>
    <row r="124" spans="1:65" s="13" customFormat="1">
      <c r="B124" s="219"/>
      <c r="C124" s="220"/>
      <c r="D124" s="210" t="s">
        <v>459</v>
      </c>
      <c r="E124" s="221" t="s">
        <v>19</v>
      </c>
      <c r="F124" s="222" t="s">
        <v>490</v>
      </c>
      <c r="G124" s="220"/>
      <c r="H124" s="223">
        <v>-3.44</v>
      </c>
      <c r="I124" s="224"/>
      <c r="J124" s="220"/>
      <c r="K124" s="220"/>
      <c r="L124" s="225"/>
      <c r="M124" s="226"/>
      <c r="N124" s="227"/>
      <c r="O124" s="227"/>
      <c r="P124" s="227"/>
      <c r="Q124" s="227"/>
      <c r="R124" s="227"/>
      <c r="S124" s="227"/>
      <c r="T124" s="228"/>
      <c r="AT124" s="229" t="s">
        <v>459</v>
      </c>
      <c r="AU124" s="229" t="s">
        <v>79</v>
      </c>
      <c r="AV124" s="13" t="s">
        <v>79</v>
      </c>
      <c r="AW124" s="13" t="s">
        <v>31</v>
      </c>
      <c r="AX124" s="13" t="s">
        <v>69</v>
      </c>
      <c r="AY124" s="229" t="s">
        <v>117</v>
      </c>
    </row>
    <row r="125" spans="1:65" s="14" customFormat="1">
      <c r="B125" s="230"/>
      <c r="C125" s="231"/>
      <c r="D125" s="210" t="s">
        <v>459</v>
      </c>
      <c r="E125" s="232" t="s">
        <v>19</v>
      </c>
      <c r="F125" s="233" t="s">
        <v>463</v>
      </c>
      <c r="G125" s="231"/>
      <c r="H125" s="234">
        <v>57.301000000000009</v>
      </c>
      <c r="I125" s="235"/>
      <c r="J125" s="231"/>
      <c r="K125" s="231"/>
      <c r="L125" s="236"/>
      <c r="M125" s="237"/>
      <c r="N125" s="238"/>
      <c r="O125" s="238"/>
      <c r="P125" s="238"/>
      <c r="Q125" s="238"/>
      <c r="R125" s="238"/>
      <c r="S125" s="238"/>
      <c r="T125" s="239"/>
      <c r="AT125" s="240" t="s">
        <v>459</v>
      </c>
      <c r="AU125" s="240" t="s">
        <v>79</v>
      </c>
      <c r="AV125" s="14" t="s">
        <v>133</v>
      </c>
      <c r="AW125" s="14" t="s">
        <v>31</v>
      </c>
      <c r="AX125" s="14" t="s">
        <v>77</v>
      </c>
      <c r="AY125" s="240" t="s">
        <v>117</v>
      </c>
    </row>
    <row r="126" spans="1:65" s="2" customFormat="1" ht="16.5" customHeight="1">
      <c r="A126" s="34"/>
      <c r="B126" s="35"/>
      <c r="C126" s="187" t="s">
        <v>160</v>
      </c>
      <c r="D126" s="187" t="s">
        <v>120</v>
      </c>
      <c r="E126" s="188" t="s">
        <v>491</v>
      </c>
      <c r="F126" s="189" t="s">
        <v>492</v>
      </c>
      <c r="G126" s="190" t="s">
        <v>481</v>
      </c>
      <c r="H126" s="191">
        <v>114.602</v>
      </c>
      <c r="I126" s="192"/>
      <c r="J126" s="193">
        <f>ROUND(I126*H126,2)</f>
        <v>0</v>
      </c>
      <c r="K126" s="189" t="s">
        <v>19</v>
      </c>
      <c r="L126" s="194"/>
      <c r="M126" s="195" t="s">
        <v>19</v>
      </c>
      <c r="N126" s="196" t="s">
        <v>40</v>
      </c>
      <c r="O126" s="64"/>
      <c r="P126" s="197">
        <f>O126*H126</f>
        <v>0</v>
      </c>
      <c r="Q126" s="197">
        <v>0</v>
      </c>
      <c r="R126" s="197">
        <f>Q126*H126</f>
        <v>0</v>
      </c>
      <c r="S126" s="197">
        <v>0</v>
      </c>
      <c r="T126" s="198">
        <f>S126*H126</f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199" t="s">
        <v>152</v>
      </c>
      <c r="AT126" s="199" t="s">
        <v>120</v>
      </c>
      <c r="AU126" s="199" t="s">
        <v>79</v>
      </c>
      <c r="AY126" s="17" t="s">
        <v>117</v>
      </c>
      <c r="BE126" s="200">
        <f>IF(N126="základní",J126,0)</f>
        <v>0</v>
      </c>
      <c r="BF126" s="200">
        <f>IF(N126="snížená",J126,0)</f>
        <v>0</v>
      </c>
      <c r="BG126" s="200">
        <f>IF(N126="zákl. přenesená",J126,0)</f>
        <v>0</v>
      </c>
      <c r="BH126" s="200">
        <f>IF(N126="sníž. přenesená",J126,0)</f>
        <v>0</v>
      </c>
      <c r="BI126" s="200">
        <f>IF(N126="nulová",J126,0)</f>
        <v>0</v>
      </c>
      <c r="BJ126" s="17" t="s">
        <v>77</v>
      </c>
      <c r="BK126" s="200">
        <f>ROUND(I126*H126,2)</f>
        <v>0</v>
      </c>
      <c r="BL126" s="17" t="s">
        <v>133</v>
      </c>
      <c r="BM126" s="199" t="s">
        <v>190</v>
      </c>
    </row>
    <row r="127" spans="1:65" s="2" customFormat="1" ht="16.5" customHeight="1">
      <c r="A127" s="34"/>
      <c r="B127" s="35"/>
      <c r="C127" s="201" t="s">
        <v>168</v>
      </c>
      <c r="D127" s="201" t="s">
        <v>229</v>
      </c>
      <c r="E127" s="202" t="s">
        <v>493</v>
      </c>
      <c r="F127" s="203" t="s">
        <v>494</v>
      </c>
      <c r="G127" s="204" t="s">
        <v>495</v>
      </c>
      <c r="H127" s="205">
        <v>92.427999999999997</v>
      </c>
      <c r="I127" s="206"/>
      <c r="J127" s="207">
        <f>ROUND(I127*H127,2)</f>
        <v>0</v>
      </c>
      <c r="K127" s="203" t="s">
        <v>19</v>
      </c>
      <c r="L127" s="39"/>
      <c r="M127" s="208" t="s">
        <v>19</v>
      </c>
      <c r="N127" s="209" t="s">
        <v>40</v>
      </c>
      <c r="O127" s="64"/>
      <c r="P127" s="197">
        <f>O127*H127</f>
        <v>0</v>
      </c>
      <c r="Q127" s="197">
        <v>0</v>
      </c>
      <c r="R127" s="197">
        <f>Q127*H127</f>
        <v>0</v>
      </c>
      <c r="S127" s="197">
        <v>0</v>
      </c>
      <c r="T127" s="198">
        <f>S127*H127</f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199" t="s">
        <v>133</v>
      </c>
      <c r="AT127" s="199" t="s">
        <v>229</v>
      </c>
      <c r="AU127" s="199" t="s">
        <v>79</v>
      </c>
      <c r="AY127" s="17" t="s">
        <v>117</v>
      </c>
      <c r="BE127" s="200">
        <f>IF(N127="základní",J127,0)</f>
        <v>0</v>
      </c>
      <c r="BF127" s="200">
        <f>IF(N127="snížená",J127,0)</f>
        <v>0</v>
      </c>
      <c r="BG127" s="200">
        <f>IF(N127="zákl. přenesená",J127,0)</f>
        <v>0</v>
      </c>
      <c r="BH127" s="200">
        <f>IF(N127="sníž. přenesená",J127,0)</f>
        <v>0</v>
      </c>
      <c r="BI127" s="200">
        <f>IF(N127="nulová",J127,0)</f>
        <v>0</v>
      </c>
      <c r="BJ127" s="17" t="s">
        <v>77</v>
      </c>
      <c r="BK127" s="200">
        <f>ROUND(I127*H127,2)</f>
        <v>0</v>
      </c>
      <c r="BL127" s="17" t="s">
        <v>133</v>
      </c>
      <c r="BM127" s="199" t="s">
        <v>202</v>
      </c>
    </row>
    <row r="128" spans="1:65" s="13" customFormat="1">
      <c r="B128" s="219"/>
      <c r="C128" s="220"/>
      <c r="D128" s="210" t="s">
        <v>459</v>
      </c>
      <c r="E128" s="221" t="s">
        <v>19</v>
      </c>
      <c r="F128" s="222" t="s">
        <v>496</v>
      </c>
      <c r="G128" s="220"/>
      <c r="H128" s="223">
        <v>19.632000000000001</v>
      </c>
      <c r="I128" s="224"/>
      <c r="J128" s="220"/>
      <c r="K128" s="220"/>
      <c r="L128" s="225"/>
      <c r="M128" s="226"/>
      <c r="N128" s="227"/>
      <c r="O128" s="227"/>
      <c r="P128" s="227"/>
      <c r="Q128" s="227"/>
      <c r="R128" s="227"/>
      <c r="S128" s="227"/>
      <c r="T128" s="228"/>
      <c r="AT128" s="229" t="s">
        <v>459</v>
      </c>
      <c r="AU128" s="229" t="s">
        <v>79</v>
      </c>
      <c r="AV128" s="13" t="s">
        <v>79</v>
      </c>
      <c r="AW128" s="13" t="s">
        <v>31</v>
      </c>
      <c r="AX128" s="13" t="s">
        <v>69</v>
      </c>
      <c r="AY128" s="229" t="s">
        <v>117</v>
      </c>
    </row>
    <row r="129" spans="1:65" s="13" customFormat="1">
      <c r="B129" s="219"/>
      <c r="C129" s="220"/>
      <c r="D129" s="210" t="s">
        <v>459</v>
      </c>
      <c r="E129" s="221" t="s">
        <v>19</v>
      </c>
      <c r="F129" s="222" t="s">
        <v>497</v>
      </c>
      <c r="G129" s="220"/>
      <c r="H129" s="223">
        <v>72.796000000000006</v>
      </c>
      <c r="I129" s="224"/>
      <c r="J129" s="220"/>
      <c r="K129" s="220"/>
      <c r="L129" s="225"/>
      <c r="M129" s="226"/>
      <c r="N129" s="227"/>
      <c r="O129" s="227"/>
      <c r="P129" s="227"/>
      <c r="Q129" s="227"/>
      <c r="R129" s="227"/>
      <c r="S129" s="227"/>
      <c r="T129" s="228"/>
      <c r="AT129" s="229" t="s">
        <v>459</v>
      </c>
      <c r="AU129" s="229" t="s">
        <v>79</v>
      </c>
      <c r="AV129" s="13" t="s">
        <v>79</v>
      </c>
      <c r="AW129" s="13" t="s">
        <v>31</v>
      </c>
      <c r="AX129" s="13" t="s">
        <v>69</v>
      </c>
      <c r="AY129" s="229" t="s">
        <v>117</v>
      </c>
    </row>
    <row r="130" spans="1:65" s="14" customFormat="1">
      <c r="B130" s="230"/>
      <c r="C130" s="231"/>
      <c r="D130" s="210" t="s">
        <v>459</v>
      </c>
      <c r="E130" s="232" t="s">
        <v>19</v>
      </c>
      <c r="F130" s="233" t="s">
        <v>463</v>
      </c>
      <c r="G130" s="231"/>
      <c r="H130" s="234">
        <v>92.428000000000011</v>
      </c>
      <c r="I130" s="235"/>
      <c r="J130" s="231"/>
      <c r="K130" s="231"/>
      <c r="L130" s="236"/>
      <c r="M130" s="237"/>
      <c r="N130" s="238"/>
      <c r="O130" s="238"/>
      <c r="P130" s="238"/>
      <c r="Q130" s="238"/>
      <c r="R130" s="238"/>
      <c r="S130" s="238"/>
      <c r="T130" s="239"/>
      <c r="AT130" s="240" t="s">
        <v>459</v>
      </c>
      <c r="AU130" s="240" t="s">
        <v>79</v>
      </c>
      <c r="AV130" s="14" t="s">
        <v>133</v>
      </c>
      <c r="AW130" s="14" t="s">
        <v>31</v>
      </c>
      <c r="AX130" s="14" t="s">
        <v>77</v>
      </c>
      <c r="AY130" s="240" t="s">
        <v>117</v>
      </c>
    </row>
    <row r="131" spans="1:65" s="12" customFormat="1" ht="22.9" customHeight="1">
      <c r="B131" s="171"/>
      <c r="C131" s="172"/>
      <c r="D131" s="173" t="s">
        <v>68</v>
      </c>
      <c r="E131" s="185" t="s">
        <v>79</v>
      </c>
      <c r="F131" s="185" t="s">
        <v>498</v>
      </c>
      <c r="G131" s="172"/>
      <c r="H131" s="172"/>
      <c r="I131" s="175"/>
      <c r="J131" s="186">
        <f>BK131</f>
        <v>0</v>
      </c>
      <c r="K131" s="172"/>
      <c r="L131" s="177"/>
      <c r="M131" s="178"/>
      <c r="N131" s="179"/>
      <c r="O131" s="179"/>
      <c r="P131" s="180">
        <f>SUM(P132:P155)</f>
        <v>0</v>
      </c>
      <c r="Q131" s="179"/>
      <c r="R131" s="180">
        <f>SUM(R132:R155)</f>
        <v>0</v>
      </c>
      <c r="S131" s="179"/>
      <c r="T131" s="181">
        <f>SUM(T132:T155)</f>
        <v>0</v>
      </c>
      <c r="AR131" s="182" t="s">
        <v>77</v>
      </c>
      <c r="AT131" s="183" t="s">
        <v>68</v>
      </c>
      <c r="AU131" s="183" t="s">
        <v>77</v>
      </c>
      <c r="AY131" s="182" t="s">
        <v>117</v>
      </c>
      <c r="BK131" s="184">
        <f>SUM(BK132:BK155)</f>
        <v>0</v>
      </c>
    </row>
    <row r="132" spans="1:65" s="2" customFormat="1" ht="16.5" customHeight="1">
      <c r="A132" s="34"/>
      <c r="B132" s="35"/>
      <c r="C132" s="201" t="s">
        <v>14</v>
      </c>
      <c r="D132" s="201" t="s">
        <v>229</v>
      </c>
      <c r="E132" s="202" t="s">
        <v>499</v>
      </c>
      <c r="F132" s="203" t="s">
        <v>500</v>
      </c>
      <c r="G132" s="204" t="s">
        <v>458</v>
      </c>
      <c r="H132" s="205">
        <v>18.57</v>
      </c>
      <c r="I132" s="206"/>
      <c r="J132" s="207">
        <f>ROUND(I132*H132,2)</f>
        <v>0</v>
      </c>
      <c r="K132" s="203" t="s">
        <v>19</v>
      </c>
      <c r="L132" s="39"/>
      <c r="M132" s="208" t="s">
        <v>19</v>
      </c>
      <c r="N132" s="209" t="s">
        <v>40</v>
      </c>
      <c r="O132" s="64"/>
      <c r="P132" s="197">
        <f>O132*H132</f>
        <v>0</v>
      </c>
      <c r="Q132" s="197">
        <v>0</v>
      </c>
      <c r="R132" s="197">
        <f>Q132*H132</f>
        <v>0</v>
      </c>
      <c r="S132" s="197">
        <v>0</v>
      </c>
      <c r="T132" s="198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199" t="s">
        <v>133</v>
      </c>
      <c r="AT132" s="199" t="s">
        <v>229</v>
      </c>
      <c r="AU132" s="199" t="s">
        <v>79</v>
      </c>
      <c r="AY132" s="17" t="s">
        <v>117</v>
      </c>
      <c r="BE132" s="200">
        <f>IF(N132="základní",J132,0)</f>
        <v>0</v>
      </c>
      <c r="BF132" s="200">
        <f>IF(N132="snížená",J132,0)</f>
        <v>0</v>
      </c>
      <c r="BG132" s="200">
        <f>IF(N132="zákl. přenesená",J132,0)</f>
        <v>0</v>
      </c>
      <c r="BH132" s="200">
        <f>IF(N132="sníž. přenesená",J132,0)</f>
        <v>0</v>
      </c>
      <c r="BI132" s="200">
        <f>IF(N132="nulová",J132,0)</f>
        <v>0</v>
      </c>
      <c r="BJ132" s="17" t="s">
        <v>77</v>
      </c>
      <c r="BK132" s="200">
        <f>ROUND(I132*H132,2)</f>
        <v>0</v>
      </c>
      <c r="BL132" s="17" t="s">
        <v>133</v>
      </c>
      <c r="BM132" s="199" t="s">
        <v>213</v>
      </c>
    </row>
    <row r="133" spans="1:65" s="15" customFormat="1">
      <c r="B133" s="241"/>
      <c r="C133" s="242"/>
      <c r="D133" s="210" t="s">
        <v>459</v>
      </c>
      <c r="E133" s="243" t="s">
        <v>19</v>
      </c>
      <c r="F133" s="244" t="s">
        <v>501</v>
      </c>
      <c r="G133" s="242"/>
      <c r="H133" s="243" t="s">
        <v>19</v>
      </c>
      <c r="I133" s="245"/>
      <c r="J133" s="242"/>
      <c r="K133" s="242"/>
      <c r="L133" s="246"/>
      <c r="M133" s="247"/>
      <c r="N133" s="248"/>
      <c r="O133" s="248"/>
      <c r="P133" s="248"/>
      <c r="Q133" s="248"/>
      <c r="R133" s="248"/>
      <c r="S133" s="248"/>
      <c r="T133" s="249"/>
      <c r="AT133" s="250" t="s">
        <v>459</v>
      </c>
      <c r="AU133" s="250" t="s">
        <v>79</v>
      </c>
      <c r="AV133" s="15" t="s">
        <v>77</v>
      </c>
      <c r="AW133" s="15" t="s">
        <v>31</v>
      </c>
      <c r="AX133" s="15" t="s">
        <v>69</v>
      </c>
      <c r="AY133" s="250" t="s">
        <v>117</v>
      </c>
    </row>
    <row r="134" spans="1:65" s="13" customFormat="1">
      <c r="B134" s="219"/>
      <c r="C134" s="220"/>
      <c r="D134" s="210" t="s">
        <v>459</v>
      </c>
      <c r="E134" s="221" t="s">
        <v>19</v>
      </c>
      <c r="F134" s="222" t="s">
        <v>502</v>
      </c>
      <c r="G134" s="220"/>
      <c r="H134" s="223">
        <v>16.32</v>
      </c>
      <c r="I134" s="224"/>
      <c r="J134" s="220"/>
      <c r="K134" s="220"/>
      <c r="L134" s="225"/>
      <c r="M134" s="226"/>
      <c r="N134" s="227"/>
      <c r="O134" s="227"/>
      <c r="P134" s="227"/>
      <c r="Q134" s="227"/>
      <c r="R134" s="227"/>
      <c r="S134" s="227"/>
      <c r="T134" s="228"/>
      <c r="AT134" s="229" t="s">
        <v>459</v>
      </c>
      <c r="AU134" s="229" t="s">
        <v>79</v>
      </c>
      <c r="AV134" s="13" t="s">
        <v>79</v>
      </c>
      <c r="AW134" s="13" t="s">
        <v>31</v>
      </c>
      <c r="AX134" s="13" t="s">
        <v>69</v>
      </c>
      <c r="AY134" s="229" t="s">
        <v>117</v>
      </c>
    </row>
    <row r="135" spans="1:65" s="13" customFormat="1">
      <c r="B135" s="219"/>
      <c r="C135" s="220"/>
      <c r="D135" s="210" t="s">
        <v>459</v>
      </c>
      <c r="E135" s="221" t="s">
        <v>19</v>
      </c>
      <c r="F135" s="222" t="s">
        <v>503</v>
      </c>
      <c r="G135" s="220"/>
      <c r="H135" s="223">
        <v>1.25</v>
      </c>
      <c r="I135" s="224"/>
      <c r="J135" s="220"/>
      <c r="K135" s="220"/>
      <c r="L135" s="225"/>
      <c r="M135" s="226"/>
      <c r="N135" s="227"/>
      <c r="O135" s="227"/>
      <c r="P135" s="227"/>
      <c r="Q135" s="227"/>
      <c r="R135" s="227"/>
      <c r="S135" s="227"/>
      <c r="T135" s="228"/>
      <c r="AT135" s="229" t="s">
        <v>459</v>
      </c>
      <c r="AU135" s="229" t="s">
        <v>79</v>
      </c>
      <c r="AV135" s="13" t="s">
        <v>79</v>
      </c>
      <c r="AW135" s="13" t="s">
        <v>31</v>
      </c>
      <c r="AX135" s="13" t="s">
        <v>69</v>
      </c>
      <c r="AY135" s="229" t="s">
        <v>117</v>
      </c>
    </row>
    <row r="136" spans="1:65" s="13" customFormat="1">
      <c r="B136" s="219"/>
      <c r="C136" s="220"/>
      <c r="D136" s="210" t="s">
        <v>459</v>
      </c>
      <c r="E136" s="221" t="s">
        <v>19</v>
      </c>
      <c r="F136" s="222" t="s">
        <v>504</v>
      </c>
      <c r="G136" s="220"/>
      <c r="H136" s="223">
        <v>1</v>
      </c>
      <c r="I136" s="224"/>
      <c r="J136" s="220"/>
      <c r="K136" s="220"/>
      <c r="L136" s="225"/>
      <c r="M136" s="226"/>
      <c r="N136" s="227"/>
      <c r="O136" s="227"/>
      <c r="P136" s="227"/>
      <c r="Q136" s="227"/>
      <c r="R136" s="227"/>
      <c r="S136" s="227"/>
      <c r="T136" s="228"/>
      <c r="AT136" s="229" t="s">
        <v>459</v>
      </c>
      <c r="AU136" s="229" t="s">
        <v>79</v>
      </c>
      <c r="AV136" s="13" t="s">
        <v>79</v>
      </c>
      <c r="AW136" s="13" t="s">
        <v>31</v>
      </c>
      <c r="AX136" s="13" t="s">
        <v>69</v>
      </c>
      <c r="AY136" s="229" t="s">
        <v>117</v>
      </c>
    </row>
    <row r="137" spans="1:65" s="14" customFormat="1">
      <c r="B137" s="230"/>
      <c r="C137" s="231"/>
      <c r="D137" s="210" t="s">
        <v>459</v>
      </c>
      <c r="E137" s="232" t="s">
        <v>19</v>
      </c>
      <c r="F137" s="233" t="s">
        <v>463</v>
      </c>
      <c r="G137" s="231"/>
      <c r="H137" s="234">
        <v>18.57</v>
      </c>
      <c r="I137" s="235"/>
      <c r="J137" s="231"/>
      <c r="K137" s="231"/>
      <c r="L137" s="236"/>
      <c r="M137" s="237"/>
      <c r="N137" s="238"/>
      <c r="O137" s="238"/>
      <c r="P137" s="238"/>
      <c r="Q137" s="238"/>
      <c r="R137" s="238"/>
      <c r="S137" s="238"/>
      <c r="T137" s="239"/>
      <c r="AT137" s="240" t="s">
        <v>459</v>
      </c>
      <c r="AU137" s="240" t="s">
        <v>79</v>
      </c>
      <c r="AV137" s="14" t="s">
        <v>133</v>
      </c>
      <c r="AW137" s="14" t="s">
        <v>31</v>
      </c>
      <c r="AX137" s="14" t="s">
        <v>77</v>
      </c>
      <c r="AY137" s="240" t="s">
        <v>117</v>
      </c>
    </row>
    <row r="138" spans="1:65" s="2" customFormat="1" ht="16.5" customHeight="1">
      <c r="A138" s="34"/>
      <c r="B138" s="35"/>
      <c r="C138" s="201" t="s">
        <v>156</v>
      </c>
      <c r="D138" s="201" t="s">
        <v>229</v>
      </c>
      <c r="E138" s="202" t="s">
        <v>505</v>
      </c>
      <c r="F138" s="203" t="s">
        <v>506</v>
      </c>
      <c r="G138" s="204" t="s">
        <v>481</v>
      </c>
      <c r="H138" s="205">
        <v>2.1469999999999998</v>
      </c>
      <c r="I138" s="206"/>
      <c r="J138" s="207">
        <f>ROUND(I138*H138,2)</f>
        <v>0</v>
      </c>
      <c r="K138" s="203" t="s">
        <v>19</v>
      </c>
      <c r="L138" s="39"/>
      <c r="M138" s="208" t="s">
        <v>19</v>
      </c>
      <c r="N138" s="209" t="s">
        <v>40</v>
      </c>
      <c r="O138" s="64"/>
      <c r="P138" s="197">
        <f>O138*H138</f>
        <v>0</v>
      </c>
      <c r="Q138" s="197">
        <v>0</v>
      </c>
      <c r="R138" s="197">
        <f>Q138*H138</f>
        <v>0</v>
      </c>
      <c r="S138" s="197">
        <v>0</v>
      </c>
      <c r="T138" s="198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199" t="s">
        <v>133</v>
      </c>
      <c r="AT138" s="199" t="s">
        <v>229</v>
      </c>
      <c r="AU138" s="199" t="s">
        <v>79</v>
      </c>
      <c r="AY138" s="17" t="s">
        <v>117</v>
      </c>
      <c r="BE138" s="200">
        <f>IF(N138="základní",J138,0)</f>
        <v>0</v>
      </c>
      <c r="BF138" s="200">
        <f>IF(N138="snížená",J138,0)</f>
        <v>0</v>
      </c>
      <c r="BG138" s="200">
        <f>IF(N138="zákl. přenesená",J138,0)</f>
        <v>0</v>
      </c>
      <c r="BH138" s="200">
        <f>IF(N138="sníž. přenesená",J138,0)</f>
        <v>0</v>
      </c>
      <c r="BI138" s="200">
        <f>IF(N138="nulová",J138,0)</f>
        <v>0</v>
      </c>
      <c r="BJ138" s="17" t="s">
        <v>77</v>
      </c>
      <c r="BK138" s="200">
        <f>ROUND(I138*H138,2)</f>
        <v>0</v>
      </c>
      <c r="BL138" s="17" t="s">
        <v>133</v>
      </c>
      <c r="BM138" s="199" t="s">
        <v>221</v>
      </c>
    </row>
    <row r="139" spans="1:65" s="2" customFormat="1" ht="16.5" customHeight="1">
      <c r="A139" s="34"/>
      <c r="B139" s="35"/>
      <c r="C139" s="201" t="s">
        <v>164</v>
      </c>
      <c r="D139" s="201" t="s">
        <v>229</v>
      </c>
      <c r="E139" s="202" t="s">
        <v>507</v>
      </c>
      <c r="F139" s="203" t="s">
        <v>508</v>
      </c>
      <c r="G139" s="204" t="s">
        <v>458</v>
      </c>
      <c r="H139" s="205">
        <v>31.593</v>
      </c>
      <c r="I139" s="206"/>
      <c r="J139" s="207">
        <f>ROUND(I139*H139,2)</f>
        <v>0</v>
      </c>
      <c r="K139" s="203" t="s">
        <v>19</v>
      </c>
      <c r="L139" s="39"/>
      <c r="M139" s="208" t="s">
        <v>19</v>
      </c>
      <c r="N139" s="209" t="s">
        <v>40</v>
      </c>
      <c r="O139" s="64"/>
      <c r="P139" s="197">
        <f>O139*H139</f>
        <v>0</v>
      </c>
      <c r="Q139" s="197">
        <v>0</v>
      </c>
      <c r="R139" s="197">
        <f>Q139*H139</f>
        <v>0</v>
      </c>
      <c r="S139" s="197">
        <v>0</v>
      </c>
      <c r="T139" s="198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199" t="s">
        <v>133</v>
      </c>
      <c r="AT139" s="199" t="s">
        <v>229</v>
      </c>
      <c r="AU139" s="199" t="s">
        <v>79</v>
      </c>
      <c r="AY139" s="17" t="s">
        <v>117</v>
      </c>
      <c r="BE139" s="200">
        <f>IF(N139="základní",J139,0)</f>
        <v>0</v>
      </c>
      <c r="BF139" s="200">
        <f>IF(N139="snížená",J139,0)</f>
        <v>0</v>
      </c>
      <c r="BG139" s="200">
        <f>IF(N139="zákl. přenesená",J139,0)</f>
        <v>0</v>
      </c>
      <c r="BH139" s="200">
        <f>IF(N139="sníž. přenesená",J139,0)</f>
        <v>0</v>
      </c>
      <c r="BI139" s="200">
        <f>IF(N139="nulová",J139,0)</f>
        <v>0</v>
      </c>
      <c r="BJ139" s="17" t="s">
        <v>77</v>
      </c>
      <c r="BK139" s="200">
        <f>ROUND(I139*H139,2)</f>
        <v>0</v>
      </c>
      <c r="BL139" s="17" t="s">
        <v>133</v>
      </c>
      <c r="BM139" s="199" t="s">
        <v>194</v>
      </c>
    </row>
    <row r="140" spans="1:65" s="15" customFormat="1">
      <c r="B140" s="241"/>
      <c r="C140" s="242"/>
      <c r="D140" s="210" t="s">
        <v>459</v>
      </c>
      <c r="E140" s="243" t="s">
        <v>19</v>
      </c>
      <c r="F140" s="244" t="s">
        <v>509</v>
      </c>
      <c r="G140" s="242"/>
      <c r="H140" s="243" t="s">
        <v>19</v>
      </c>
      <c r="I140" s="245"/>
      <c r="J140" s="242"/>
      <c r="K140" s="242"/>
      <c r="L140" s="246"/>
      <c r="M140" s="247"/>
      <c r="N140" s="248"/>
      <c r="O140" s="248"/>
      <c r="P140" s="248"/>
      <c r="Q140" s="248"/>
      <c r="R140" s="248"/>
      <c r="S140" s="248"/>
      <c r="T140" s="249"/>
      <c r="AT140" s="250" t="s">
        <v>459</v>
      </c>
      <c r="AU140" s="250" t="s">
        <v>79</v>
      </c>
      <c r="AV140" s="15" t="s">
        <v>77</v>
      </c>
      <c r="AW140" s="15" t="s">
        <v>31</v>
      </c>
      <c r="AX140" s="15" t="s">
        <v>69</v>
      </c>
      <c r="AY140" s="250" t="s">
        <v>117</v>
      </c>
    </row>
    <row r="141" spans="1:65" s="13" customFormat="1">
      <c r="B141" s="219"/>
      <c r="C141" s="220"/>
      <c r="D141" s="210" t="s">
        <v>459</v>
      </c>
      <c r="E141" s="221" t="s">
        <v>19</v>
      </c>
      <c r="F141" s="222" t="s">
        <v>510</v>
      </c>
      <c r="G141" s="220"/>
      <c r="H141" s="223">
        <v>6.968</v>
      </c>
      <c r="I141" s="224"/>
      <c r="J141" s="220"/>
      <c r="K141" s="220"/>
      <c r="L141" s="225"/>
      <c r="M141" s="226"/>
      <c r="N141" s="227"/>
      <c r="O141" s="227"/>
      <c r="P141" s="227"/>
      <c r="Q141" s="227"/>
      <c r="R141" s="227"/>
      <c r="S141" s="227"/>
      <c r="T141" s="228"/>
      <c r="AT141" s="229" t="s">
        <v>459</v>
      </c>
      <c r="AU141" s="229" t="s">
        <v>79</v>
      </c>
      <c r="AV141" s="13" t="s">
        <v>79</v>
      </c>
      <c r="AW141" s="13" t="s">
        <v>31</v>
      </c>
      <c r="AX141" s="13" t="s">
        <v>69</v>
      </c>
      <c r="AY141" s="229" t="s">
        <v>117</v>
      </c>
    </row>
    <row r="142" spans="1:65" s="13" customFormat="1">
      <c r="B142" s="219"/>
      <c r="C142" s="220"/>
      <c r="D142" s="210" t="s">
        <v>459</v>
      </c>
      <c r="E142" s="221" t="s">
        <v>19</v>
      </c>
      <c r="F142" s="222" t="s">
        <v>511</v>
      </c>
      <c r="G142" s="220"/>
      <c r="H142" s="223">
        <v>0.188</v>
      </c>
      <c r="I142" s="224"/>
      <c r="J142" s="220"/>
      <c r="K142" s="220"/>
      <c r="L142" s="225"/>
      <c r="M142" s="226"/>
      <c r="N142" s="227"/>
      <c r="O142" s="227"/>
      <c r="P142" s="227"/>
      <c r="Q142" s="227"/>
      <c r="R142" s="227"/>
      <c r="S142" s="227"/>
      <c r="T142" s="228"/>
      <c r="AT142" s="229" t="s">
        <v>459</v>
      </c>
      <c r="AU142" s="229" t="s">
        <v>79</v>
      </c>
      <c r="AV142" s="13" t="s">
        <v>79</v>
      </c>
      <c r="AW142" s="13" t="s">
        <v>31</v>
      </c>
      <c r="AX142" s="13" t="s">
        <v>69</v>
      </c>
      <c r="AY142" s="229" t="s">
        <v>117</v>
      </c>
    </row>
    <row r="143" spans="1:65" s="13" customFormat="1">
      <c r="B143" s="219"/>
      <c r="C143" s="220"/>
      <c r="D143" s="210" t="s">
        <v>459</v>
      </c>
      <c r="E143" s="221" t="s">
        <v>19</v>
      </c>
      <c r="F143" s="222" t="s">
        <v>512</v>
      </c>
      <c r="G143" s="220"/>
      <c r="H143" s="223">
        <v>0.46</v>
      </c>
      <c r="I143" s="224"/>
      <c r="J143" s="220"/>
      <c r="K143" s="220"/>
      <c r="L143" s="225"/>
      <c r="M143" s="226"/>
      <c r="N143" s="227"/>
      <c r="O143" s="227"/>
      <c r="P143" s="227"/>
      <c r="Q143" s="227"/>
      <c r="R143" s="227"/>
      <c r="S143" s="227"/>
      <c r="T143" s="228"/>
      <c r="AT143" s="229" t="s">
        <v>459</v>
      </c>
      <c r="AU143" s="229" t="s">
        <v>79</v>
      </c>
      <c r="AV143" s="13" t="s">
        <v>79</v>
      </c>
      <c r="AW143" s="13" t="s">
        <v>31</v>
      </c>
      <c r="AX143" s="13" t="s">
        <v>69</v>
      </c>
      <c r="AY143" s="229" t="s">
        <v>117</v>
      </c>
    </row>
    <row r="144" spans="1:65" s="13" customFormat="1">
      <c r="B144" s="219"/>
      <c r="C144" s="220"/>
      <c r="D144" s="210" t="s">
        <v>459</v>
      </c>
      <c r="E144" s="221" t="s">
        <v>19</v>
      </c>
      <c r="F144" s="222" t="s">
        <v>513</v>
      </c>
      <c r="G144" s="220"/>
      <c r="H144" s="223">
        <v>0.63100000000000001</v>
      </c>
      <c r="I144" s="224"/>
      <c r="J144" s="220"/>
      <c r="K144" s="220"/>
      <c r="L144" s="225"/>
      <c r="M144" s="226"/>
      <c r="N144" s="227"/>
      <c r="O144" s="227"/>
      <c r="P144" s="227"/>
      <c r="Q144" s="227"/>
      <c r="R144" s="227"/>
      <c r="S144" s="227"/>
      <c r="T144" s="228"/>
      <c r="AT144" s="229" t="s">
        <v>459</v>
      </c>
      <c r="AU144" s="229" t="s">
        <v>79</v>
      </c>
      <c r="AV144" s="13" t="s">
        <v>79</v>
      </c>
      <c r="AW144" s="13" t="s">
        <v>31</v>
      </c>
      <c r="AX144" s="13" t="s">
        <v>69</v>
      </c>
      <c r="AY144" s="229" t="s">
        <v>117</v>
      </c>
    </row>
    <row r="145" spans="1:65" s="15" customFormat="1">
      <c r="B145" s="241"/>
      <c r="C145" s="242"/>
      <c r="D145" s="210" t="s">
        <v>459</v>
      </c>
      <c r="E145" s="243" t="s">
        <v>19</v>
      </c>
      <c r="F145" s="244" t="s">
        <v>514</v>
      </c>
      <c r="G145" s="242"/>
      <c r="H145" s="243" t="s">
        <v>19</v>
      </c>
      <c r="I145" s="245"/>
      <c r="J145" s="242"/>
      <c r="K145" s="242"/>
      <c r="L145" s="246"/>
      <c r="M145" s="247"/>
      <c r="N145" s="248"/>
      <c r="O145" s="248"/>
      <c r="P145" s="248"/>
      <c r="Q145" s="248"/>
      <c r="R145" s="248"/>
      <c r="S145" s="248"/>
      <c r="T145" s="249"/>
      <c r="AT145" s="250" t="s">
        <v>459</v>
      </c>
      <c r="AU145" s="250" t="s">
        <v>79</v>
      </c>
      <c r="AV145" s="15" t="s">
        <v>77</v>
      </c>
      <c r="AW145" s="15" t="s">
        <v>31</v>
      </c>
      <c r="AX145" s="15" t="s">
        <v>69</v>
      </c>
      <c r="AY145" s="250" t="s">
        <v>117</v>
      </c>
    </row>
    <row r="146" spans="1:65" s="13" customFormat="1">
      <c r="B146" s="219"/>
      <c r="C146" s="220"/>
      <c r="D146" s="210" t="s">
        <v>459</v>
      </c>
      <c r="E146" s="221" t="s">
        <v>19</v>
      </c>
      <c r="F146" s="222" t="s">
        <v>515</v>
      </c>
      <c r="G146" s="220"/>
      <c r="H146" s="223">
        <v>11.926</v>
      </c>
      <c r="I146" s="224"/>
      <c r="J146" s="220"/>
      <c r="K146" s="220"/>
      <c r="L146" s="225"/>
      <c r="M146" s="226"/>
      <c r="N146" s="227"/>
      <c r="O146" s="227"/>
      <c r="P146" s="227"/>
      <c r="Q146" s="227"/>
      <c r="R146" s="227"/>
      <c r="S146" s="227"/>
      <c r="T146" s="228"/>
      <c r="AT146" s="229" t="s">
        <v>459</v>
      </c>
      <c r="AU146" s="229" t="s">
        <v>79</v>
      </c>
      <c r="AV146" s="13" t="s">
        <v>79</v>
      </c>
      <c r="AW146" s="13" t="s">
        <v>31</v>
      </c>
      <c r="AX146" s="13" t="s">
        <v>69</v>
      </c>
      <c r="AY146" s="229" t="s">
        <v>117</v>
      </c>
    </row>
    <row r="147" spans="1:65" s="13" customFormat="1">
      <c r="B147" s="219"/>
      <c r="C147" s="220"/>
      <c r="D147" s="210" t="s">
        <v>459</v>
      </c>
      <c r="E147" s="221" t="s">
        <v>19</v>
      </c>
      <c r="F147" s="222" t="s">
        <v>516</v>
      </c>
      <c r="G147" s="220"/>
      <c r="H147" s="223">
        <v>1.4059999999999999</v>
      </c>
      <c r="I147" s="224"/>
      <c r="J147" s="220"/>
      <c r="K147" s="220"/>
      <c r="L147" s="225"/>
      <c r="M147" s="226"/>
      <c r="N147" s="227"/>
      <c r="O147" s="227"/>
      <c r="P147" s="227"/>
      <c r="Q147" s="227"/>
      <c r="R147" s="227"/>
      <c r="S147" s="227"/>
      <c r="T147" s="228"/>
      <c r="AT147" s="229" t="s">
        <v>459</v>
      </c>
      <c r="AU147" s="229" t="s">
        <v>79</v>
      </c>
      <c r="AV147" s="13" t="s">
        <v>79</v>
      </c>
      <c r="AW147" s="13" t="s">
        <v>31</v>
      </c>
      <c r="AX147" s="13" t="s">
        <v>69</v>
      </c>
      <c r="AY147" s="229" t="s">
        <v>117</v>
      </c>
    </row>
    <row r="148" spans="1:65" s="13" customFormat="1">
      <c r="B148" s="219"/>
      <c r="C148" s="220"/>
      <c r="D148" s="210" t="s">
        <v>459</v>
      </c>
      <c r="E148" s="221" t="s">
        <v>19</v>
      </c>
      <c r="F148" s="222" t="s">
        <v>517</v>
      </c>
      <c r="G148" s="220"/>
      <c r="H148" s="223">
        <v>3.0179999999999998</v>
      </c>
      <c r="I148" s="224"/>
      <c r="J148" s="220"/>
      <c r="K148" s="220"/>
      <c r="L148" s="225"/>
      <c r="M148" s="226"/>
      <c r="N148" s="227"/>
      <c r="O148" s="227"/>
      <c r="P148" s="227"/>
      <c r="Q148" s="227"/>
      <c r="R148" s="227"/>
      <c r="S148" s="227"/>
      <c r="T148" s="228"/>
      <c r="AT148" s="229" t="s">
        <v>459</v>
      </c>
      <c r="AU148" s="229" t="s">
        <v>79</v>
      </c>
      <c r="AV148" s="13" t="s">
        <v>79</v>
      </c>
      <c r="AW148" s="13" t="s">
        <v>31</v>
      </c>
      <c r="AX148" s="13" t="s">
        <v>69</v>
      </c>
      <c r="AY148" s="229" t="s">
        <v>117</v>
      </c>
    </row>
    <row r="149" spans="1:65" s="13" customFormat="1">
      <c r="B149" s="219"/>
      <c r="C149" s="220"/>
      <c r="D149" s="210" t="s">
        <v>459</v>
      </c>
      <c r="E149" s="221" t="s">
        <v>19</v>
      </c>
      <c r="F149" s="222" t="s">
        <v>518</v>
      </c>
      <c r="G149" s="220"/>
      <c r="H149" s="223">
        <v>1.121</v>
      </c>
      <c r="I149" s="224"/>
      <c r="J149" s="220"/>
      <c r="K149" s="220"/>
      <c r="L149" s="225"/>
      <c r="M149" s="226"/>
      <c r="N149" s="227"/>
      <c r="O149" s="227"/>
      <c r="P149" s="227"/>
      <c r="Q149" s="227"/>
      <c r="R149" s="227"/>
      <c r="S149" s="227"/>
      <c r="T149" s="228"/>
      <c r="AT149" s="229" t="s">
        <v>459</v>
      </c>
      <c r="AU149" s="229" t="s">
        <v>79</v>
      </c>
      <c r="AV149" s="13" t="s">
        <v>79</v>
      </c>
      <c r="AW149" s="13" t="s">
        <v>31</v>
      </c>
      <c r="AX149" s="13" t="s">
        <v>69</v>
      </c>
      <c r="AY149" s="229" t="s">
        <v>117</v>
      </c>
    </row>
    <row r="150" spans="1:65" s="15" customFormat="1">
      <c r="B150" s="241"/>
      <c r="C150" s="242"/>
      <c r="D150" s="210" t="s">
        <v>459</v>
      </c>
      <c r="E150" s="243" t="s">
        <v>19</v>
      </c>
      <c r="F150" s="244" t="s">
        <v>519</v>
      </c>
      <c r="G150" s="242"/>
      <c r="H150" s="243" t="s">
        <v>19</v>
      </c>
      <c r="I150" s="245"/>
      <c r="J150" s="242"/>
      <c r="K150" s="242"/>
      <c r="L150" s="246"/>
      <c r="M150" s="247"/>
      <c r="N150" s="248"/>
      <c r="O150" s="248"/>
      <c r="P150" s="248"/>
      <c r="Q150" s="248"/>
      <c r="R150" s="248"/>
      <c r="S150" s="248"/>
      <c r="T150" s="249"/>
      <c r="AT150" s="250" t="s">
        <v>459</v>
      </c>
      <c r="AU150" s="250" t="s">
        <v>79</v>
      </c>
      <c r="AV150" s="15" t="s">
        <v>77</v>
      </c>
      <c r="AW150" s="15" t="s">
        <v>31</v>
      </c>
      <c r="AX150" s="15" t="s">
        <v>69</v>
      </c>
      <c r="AY150" s="250" t="s">
        <v>117</v>
      </c>
    </row>
    <row r="151" spans="1:65" s="13" customFormat="1">
      <c r="B151" s="219"/>
      <c r="C151" s="220"/>
      <c r="D151" s="210" t="s">
        <v>459</v>
      </c>
      <c r="E151" s="221" t="s">
        <v>19</v>
      </c>
      <c r="F151" s="222" t="s">
        <v>520</v>
      </c>
      <c r="G151" s="220"/>
      <c r="H151" s="223">
        <v>3.6749999999999998</v>
      </c>
      <c r="I151" s="224"/>
      <c r="J151" s="220"/>
      <c r="K151" s="220"/>
      <c r="L151" s="225"/>
      <c r="M151" s="226"/>
      <c r="N151" s="227"/>
      <c r="O151" s="227"/>
      <c r="P151" s="227"/>
      <c r="Q151" s="227"/>
      <c r="R151" s="227"/>
      <c r="S151" s="227"/>
      <c r="T151" s="228"/>
      <c r="AT151" s="229" t="s">
        <v>459</v>
      </c>
      <c r="AU151" s="229" t="s">
        <v>79</v>
      </c>
      <c r="AV151" s="13" t="s">
        <v>79</v>
      </c>
      <c r="AW151" s="13" t="s">
        <v>31</v>
      </c>
      <c r="AX151" s="13" t="s">
        <v>69</v>
      </c>
      <c r="AY151" s="229" t="s">
        <v>117</v>
      </c>
    </row>
    <row r="152" spans="1:65" s="15" customFormat="1">
      <c r="B152" s="241"/>
      <c r="C152" s="242"/>
      <c r="D152" s="210" t="s">
        <v>459</v>
      </c>
      <c r="E152" s="243" t="s">
        <v>19</v>
      </c>
      <c r="F152" s="244" t="s">
        <v>521</v>
      </c>
      <c r="G152" s="242"/>
      <c r="H152" s="243" t="s">
        <v>19</v>
      </c>
      <c r="I152" s="245"/>
      <c r="J152" s="242"/>
      <c r="K152" s="242"/>
      <c r="L152" s="246"/>
      <c r="M152" s="247"/>
      <c r="N152" s="248"/>
      <c r="O152" s="248"/>
      <c r="P152" s="248"/>
      <c r="Q152" s="248"/>
      <c r="R152" s="248"/>
      <c r="S152" s="248"/>
      <c r="T152" s="249"/>
      <c r="AT152" s="250" t="s">
        <v>459</v>
      </c>
      <c r="AU152" s="250" t="s">
        <v>79</v>
      </c>
      <c r="AV152" s="15" t="s">
        <v>77</v>
      </c>
      <c r="AW152" s="15" t="s">
        <v>31</v>
      </c>
      <c r="AX152" s="15" t="s">
        <v>69</v>
      </c>
      <c r="AY152" s="250" t="s">
        <v>117</v>
      </c>
    </row>
    <row r="153" spans="1:65" s="13" customFormat="1">
      <c r="B153" s="219"/>
      <c r="C153" s="220"/>
      <c r="D153" s="210" t="s">
        <v>459</v>
      </c>
      <c r="E153" s="221" t="s">
        <v>19</v>
      </c>
      <c r="F153" s="222" t="s">
        <v>522</v>
      </c>
      <c r="G153" s="220"/>
      <c r="H153" s="223">
        <v>0.2</v>
      </c>
      <c r="I153" s="224"/>
      <c r="J153" s="220"/>
      <c r="K153" s="220"/>
      <c r="L153" s="225"/>
      <c r="M153" s="226"/>
      <c r="N153" s="227"/>
      <c r="O153" s="227"/>
      <c r="P153" s="227"/>
      <c r="Q153" s="227"/>
      <c r="R153" s="227"/>
      <c r="S153" s="227"/>
      <c r="T153" s="228"/>
      <c r="AT153" s="229" t="s">
        <v>459</v>
      </c>
      <c r="AU153" s="229" t="s">
        <v>79</v>
      </c>
      <c r="AV153" s="13" t="s">
        <v>79</v>
      </c>
      <c r="AW153" s="13" t="s">
        <v>31</v>
      </c>
      <c r="AX153" s="13" t="s">
        <v>69</v>
      </c>
      <c r="AY153" s="229" t="s">
        <v>117</v>
      </c>
    </row>
    <row r="154" spans="1:65" s="13" customFormat="1">
      <c r="B154" s="219"/>
      <c r="C154" s="220"/>
      <c r="D154" s="210" t="s">
        <v>459</v>
      </c>
      <c r="E154" s="221" t="s">
        <v>19</v>
      </c>
      <c r="F154" s="222" t="s">
        <v>523</v>
      </c>
      <c r="G154" s="220"/>
      <c r="H154" s="223">
        <v>2</v>
      </c>
      <c r="I154" s="224"/>
      <c r="J154" s="220"/>
      <c r="K154" s="220"/>
      <c r="L154" s="225"/>
      <c r="M154" s="226"/>
      <c r="N154" s="227"/>
      <c r="O154" s="227"/>
      <c r="P154" s="227"/>
      <c r="Q154" s="227"/>
      <c r="R154" s="227"/>
      <c r="S154" s="227"/>
      <c r="T154" s="228"/>
      <c r="AT154" s="229" t="s">
        <v>459</v>
      </c>
      <c r="AU154" s="229" t="s">
        <v>79</v>
      </c>
      <c r="AV154" s="13" t="s">
        <v>79</v>
      </c>
      <c r="AW154" s="13" t="s">
        <v>31</v>
      </c>
      <c r="AX154" s="13" t="s">
        <v>69</v>
      </c>
      <c r="AY154" s="229" t="s">
        <v>117</v>
      </c>
    </row>
    <row r="155" spans="1:65" s="14" customFormat="1">
      <c r="B155" s="230"/>
      <c r="C155" s="231"/>
      <c r="D155" s="210" t="s">
        <v>459</v>
      </c>
      <c r="E155" s="232" t="s">
        <v>19</v>
      </c>
      <c r="F155" s="233" t="s">
        <v>463</v>
      </c>
      <c r="G155" s="231"/>
      <c r="H155" s="234">
        <v>31.593</v>
      </c>
      <c r="I155" s="235"/>
      <c r="J155" s="231"/>
      <c r="K155" s="231"/>
      <c r="L155" s="236"/>
      <c r="M155" s="237"/>
      <c r="N155" s="238"/>
      <c r="O155" s="238"/>
      <c r="P155" s="238"/>
      <c r="Q155" s="238"/>
      <c r="R155" s="238"/>
      <c r="S155" s="238"/>
      <c r="T155" s="239"/>
      <c r="AT155" s="240" t="s">
        <v>459</v>
      </c>
      <c r="AU155" s="240" t="s">
        <v>79</v>
      </c>
      <c r="AV155" s="14" t="s">
        <v>133</v>
      </c>
      <c r="AW155" s="14" t="s">
        <v>31</v>
      </c>
      <c r="AX155" s="14" t="s">
        <v>77</v>
      </c>
      <c r="AY155" s="240" t="s">
        <v>117</v>
      </c>
    </row>
    <row r="156" spans="1:65" s="12" customFormat="1" ht="22.9" customHeight="1">
      <c r="B156" s="171"/>
      <c r="C156" s="172"/>
      <c r="D156" s="173" t="s">
        <v>68</v>
      </c>
      <c r="E156" s="185" t="s">
        <v>129</v>
      </c>
      <c r="F156" s="185" t="s">
        <v>524</v>
      </c>
      <c r="G156" s="172"/>
      <c r="H156" s="172"/>
      <c r="I156" s="175"/>
      <c r="J156" s="186">
        <f>BK156</f>
        <v>0</v>
      </c>
      <c r="K156" s="172"/>
      <c r="L156" s="177"/>
      <c r="M156" s="178"/>
      <c r="N156" s="179"/>
      <c r="O156" s="179"/>
      <c r="P156" s="180">
        <f>SUM(P157:P164)</f>
        <v>0</v>
      </c>
      <c r="Q156" s="179"/>
      <c r="R156" s="180">
        <f>SUM(R157:R164)</f>
        <v>0</v>
      </c>
      <c r="S156" s="179"/>
      <c r="T156" s="181">
        <f>SUM(T157:T164)</f>
        <v>0</v>
      </c>
      <c r="AR156" s="182" t="s">
        <v>77</v>
      </c>
      <c r="AT156" s="183" t="s">
        <v>68</v>
      </c>
      <c r="AU156" s="183" t="s">
        <v>77</v>
      </c>
      <c r="AY156" s="182" t="s">
        <v>117</v>
      </c>
      <c r="BK156" s="184">
        <f>SUM(BK157:BK164)</f>
        <v>0</v>
      </c>
    </row>
    <row r="157" spans="1:65" s="2" customFormat="1" ht="16.5" customHeight="1">
      <c r="A157" s="34"/>
      <c r="B157" s="35"/>
      <c r="C157" s="201" t="s">
        <v>175</v>
      </c>
      <c r="D157" s="201" t="s">
        <v>229</v>
      </c>
      <c r="E157" s="202" t="s">
        <v>525</v>
      </c>
      <c r="F157" s="203" t="s">
        <v>526</v>
      </c>
      <c r="G157" s="204" t="s">
        <v>127</v>
      </c>
      <c r="H157" s="205">
        <v>68</v>
      </c>
      <c r="I157" s="206"/>
      <c r="J157" s="207">
        <f>ROUND(I157*H157,2)</f>
        <v>0</v>
      </c>
      <c r="K157" s="203" t="s">
        <v>19</v>
      </c>
      <c r="L157" s="39"/>
      <c r="M157" s="208" t="s">
        <v>19</v>
      </c>
      <c r="N157" s="209" t="s">
        <v>40</v>
      </c>
      <c r="O157" s="64"/>
      <c r="P157" s="197">
        <f>O157*H157</f>
        <v>0</v>
      </c>
      <c r="Q157" s="197">
        <v>0</v>
      </c>
      <c r="R157" s="197">
        <f>Q157*H157</f>
        <v>0</v>
      </c>
      <c r="S157" s="197">
        <v>0</v>
      </c>
      <c r="T157" s="198">
        <f>S157*H157</f>
        <v>0</v>
      </c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199" t="s">
        <v>133</v>
      </c>
      <c r="AT157" s="199" t="s">
        <v>229</v>
      </c>
      <c r="AU157" s="199" t="s">
        <v>79</v>
      </c>
      <c r="AY157" s="17" t="s">
        <v>117</v>
      </c>
      <c r="BE157" s="200">
        <f>IF(N157="základní",J157,0)</f>
        <v>0</v>
      </c>
      <c r="BF157" s="200">
        <f>IF(N157="snížená",J157,0)</f>
        <v>0</v>
      </c>
      <c r="BG157" s="200">
        <f>IF(N157="zákl. přenesená",J157,0)</f>
        <v>0</v>
      </c>
      <c r="BH157" s="200">
        <f>IF(N157="sníž. přenesená",J157,0)</f>
        <v>0</v>
      </c>
      <c r="BI157" s="200">
        <f>IF(N157="nulová",J157,0)</f>
        <v>0</v>
      </c>
      <c r="BJ157" s="17" t="s">
        <v>77</v>
      </c>
      <c r="BK157" s="200">
        <f>ROUND(I157*H157,2)</f>
        <v>0</v>
      </c>
      <c r="BL157" s="17" t="s">
        <v>133</v>
      </c>
      <c r="BM157" s="199" t="s">
        <v>233</v>
      </c>
    </row>
    <row r="158" spans="1:65" s="13" customFormat="1">
      <c r="B158" s="219"/>
      <c r="C158" s="220"/>
      <c r="D158" s="210" t="s">
        <v>459</v>
      </c>
      <c r="E158" s="221" t="s">
        <v>19</v>
      </c>
      <c r="F158" s="222" t="s">
        <v>527</v>
      </c>
      <c r="G158" s="220"/>
      <c r="H158" s="223">
        <v>68</v>
      </c>
      <c r="I158" s="224"/>
      <c r="J158" s="220"/>
      <c r="K158" s="220"/>
      <c r="L158" s="225"/>
      <c r="M158" s="226"/>
      <c r="N158" s="227"/>
      <c r="O158" s="227"/>
      <c r="P158" s="227"/>
      <c r="Q158" s="227"/>
      <c r="R158" s="227"/>
      <c r="S158" s="227"/>
      <c r="T158" s="228"/>
      <c r="AT158" s="229" t="s">
        <v>459</v>
      </c>
      <c r="AU158" s="229" t="s">
        <v>79</v>
      </c>
      <c r="AV158" s="13" t="s">
        <v>79</v>
      </c>
      <c r="AW158" s="13" t="s">
        <v>31</v>
      </c>
      <c r="AX158" s="13" t="s">
        <v>69</v>
      </c>
      <c r="AY158" s="229" t="s">
        <v>117</v>
      </c>
    </row>
    <row r="159" spans="1:65" s="14" customFormat="1">
      <c r="B159" s="230"/>
      <c r="C159" s="231"/>
      <c r="D159" s="210" t="s">
        <v>459</v>
      </c>
      <c r="E159" s="232" t="s">
        <v>19</v>
      </c>
      <c r="F159" s="233" t="s">
        <v>463</v>
      </c>
      <c r="G159" s="231"/>
      <c r="H159" s="234">
        <v>68</v>
      </c>
      <c r="I159" s="235"/>
      <c r="J159" s="231"/>
      <c r="K159" s="231"/>
      <c r="L159" s="236"/>
      <c r="M159" s="237"/>
      <c r="N159" s="238"/>
      <c r="O159" s="238"/>
      <c r="P159" s="238"/>
      <c r="Q159" s="238"/>
      <c r="R159" s="238"/>
      <c r="S159" s="238"/>
      <c r="T159" s="239"/>
      <c r="AT159" s="240" t="s">
        <v>459</v>
      </c>
      <c r="AU159" s="240" t="s">
        <v>79</v>
      </c>
      <c r="AV159" s="14" t="s">
        <v>133</v>
      </c>
      <c r="AW159" s="14" t="s">
        <v>31</v>
      </c>
      <c r="AX159" s="14" t="s">
        <v>77</v>
      </c>
      <c r="AY159" s="240" t="s">
        <v>117</v>
      </c>
    </row>
    <row r="160" spans="1:65" s="2" customFormat="1" ht="16.5" customHeight="1">
      <c r="A160" s="34"/>
      <c r="B160" s="35"/>
      <c r="C160" s="187" t="s">
        <v>8</v>
      </c>
      <c r="D160" s="187" t="s">
        <v>120</v>
      </c>
      <c r="E160" s="188" t="s">
        <v>528</v>
      </c>
      <c r="F160" s="189" t="s">
        <v>529</v>
      </c>
      <c r="G160" s="190" t="s">
        <v>127</v>
      </c>
      <c r="H160" s="191">
        <v>56</v>
      </c>
      <c r="I160" s="192"/>
      <c r="J160" s="193">
        <f>ROUND(I160*H160,2)</f>
        <v>0</v>
      </c>
      <c r="K160" s="189" t="s">
        <v>19</v>
      </c>
      <c r="L160" s="194"/>
      <c r="M160" s="195" t="s">
        <v>19</v>
      </c>
      <c r="N160" s="196" t="s">
        <v>40</v>
      </c>
      <c r="O160" s="64"/>
      <c r="P160" s="197">
        <f>O160*H160</f>
        <v>0</v>
      </c>
      <c r="Q160" s="197">
        <v>0</v>
      </c>
      <c r="R160" s="197">
        <f>Q160*H160</f>
        <v>0</v>
      </c>
      <c r="S160" s="197">
        <v>0</v>
      </c>
      <c r="T160" s="198">
        <f>S160*H160</f>
        <v>0</v>
      </c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R160" s="199" t="s">
        <v>152</v>
      </c>
      <c r="AT160" s="199" t="s">
        <v>120</v>
      </c>
      <c r="AU160" s="199" t="s">
        <v>79</v>
      </c>
      <c r="AY160" s="17" t="s">
        <v>117</v>
      </c>
      <c r="BE160" s="200">
        <f>IF(N160="základní",J160,0)</f>
        <v>0</v>
      </c>
      <c r="BF160" s="200">
        <f>IF(N160="snížená",J160,0)</f>
        <v>0</v>
      </c>
      <c r="BG160" s="200">
        <f>IF(N160="zákl. přenesená",J160,0)</f>
        <v>0</v>
      </c>
      <c r="BH160" s="200">
        <f>IF(N160="sníž. přenesená",J160,0)</f>
        <v>0</v>
      </c>
      <c r="BI160" s="200">
        <f>IF(N160="nulová",J160,0)</f>
        <v>0</v>
      </c>
      <c r="BJ160" s="17" t="s">
        <v>77</v>
      </c>
      <c r="BK160" s="200">
        <f>ROUND(I160*H160,2)</f>
        <v>0</v>
      </c>
      <c r="BL160" s="17" t="s">
        <v>133</v>
      </c>
      <c r="BM160" s="199" t="s">
        <v>249</v>
      </c>
    </row>
    <row r="161" spans="1:65" s="13" customFormat="1">
      <c r="B161" s="219"/>
      <c r="C161" s="220"/>
      <c r="D161" s="210" t="s">
        <v>459</v>
      </c>
      <c r="E161" s="221" t="s">
        <v>19</v>
      </c>
      <c r="F161" s="222" t="s">
        <v>530</v>
      </c>
      <c r="G161" s="220"/>
      <c r="H161" s="223">
        <v>56</v>
      </c>
      <c r="I161" s="224"/>
      <c r="J161" s="220"/>
      <c r="K161" s="220"/>
      <c r="L161" s="225"/>
      <c r="M161" s="226"/>
      <c r="N161" s="227"/>
      <c r="O161" s="227"/>
      <c r="P161" s="227"/>
      <c r="Q161" s="227"/>
      <c r="R161" s="227"/>
      <c r="S161" s="227"/>
      <c r="T161" s="228"/>
      <c r="AT161" s="229" t="s">
        <v>459</v>
      </c>
      <c r="AU161" s="229" t="s">
        <v>79</v>
      </c>
      <c r="AV161" s="13" t="s">
        <v>79</v>
      </c>
      <c r="AW161" s="13" t="s">
        <v>31</v>
      </c>
      <c r="AX161" s="13" t="s">
        <v>69</v>
      </c>
      <c r="AY161" s="229" t="s">
        <v>117</v>
      </c>
    </row>
    <row r="162" spans="1:65" s="14" customFormat="1">
      <c r="B162" s="230"/>
      <c r="C162" s="231"/>
      <c r="D162" s="210" t="s">
        <v>459</v>
      </c>
      <c r="E162" s="232" t="s">
        <v>19</v>
      </c>
      <c r="F162" s="233" t="s">
        <v>463</v>
      </c>
      <c r="G162" s="231"/>
      <c r="H162" s="234">
        <v>56</v>
      </c>
      <c r="I162" s="235"/>
      <c r="J162" s="231"/>
      <c r="K162" s="231"/>
      <c r="L162" s="236"/>
      <c r="M162" s="237"/>
      <c r="N162" s="238"/>
      <c r="O162" s="238"/>
      <c r="P162" s="238"/>
      <c r="Q162" s="238"/>
      <c r="R162" s="238"/>
      <c r="S162" s="238"/>
      <c r="T162" s="239"/>
      <c r="AT162" s="240" t="s">
        <v>459</v>
      </c>
      <c r="AU162" s="240" t="s">
        <v>79</v>
      </c>
      <c r="AV162" s="14" t="s">
        <v>133</v>
      </c>
      <c r="AW162" s="14" t="s">
        <v>31</v>
      </c>
      <c r="AX162" s="14" t="s">
        <v>77</v>
      </c>
      <c r="AY162" s="240" t="s">
        <v>117</v>
      </c>
    </row>
    <row r="163" spans="1:65" s="2" customFormat="1" ht="16.5" customHeight="1">
      <c r="A163" s="34"/>
      <c r="B163" s="35"/>
      <c r="C163" s="187" t="s">
        <v>182</v>
      </c>
      <c r="D163" s="187" t="s">
        <v>120</v>
      </c>
      <c r="E163" s="188" t="s">
        <v>531</v>
      </c>
      <c r="F163" s="189" t="s">
        <v>532</v>
      </c>
      <c r="G163" s="190" t="s">
        <v>127</v>
      </c>
      <c r="H163" s="191">
        <v>4</v>
      </c>
      <c r="I163" s="192"/>
      <c r="J163" s="193">
        <f>ROUND(I163*H163,2)</f>
        <v>0</v>
      </c>
      <c r="K163" s="189" t="s">
        <v>19</v>
      </c>
      <c r="L163" s="194"/>
      <c r="M163" s="195" t="s">
        <v>19</v>
      </c>
      <c r="N163" s="196" t="s">
        <v>40</v>
      </c>
      <c r="O163" s="64"/>
      <c r="P163" s="197">
        <f>O163*H163</f>
        <v>0</v>
      </c>
      <c r="Q163" s="197">
        <v>0</v>
      </c>
      <c r="R163" s="197">
        <f>Q163*H163</f>
        <v>0</v>
      </c>
      <c r="S163" s="197">
        <v>0</v>
      </c>
      <c r="T163" s="198">
        <f>S163*H163</f>
        <v>0</v>
      </c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R163" s="199" t="s">
        <v>152</v>
      </c>
      <c r="AT163" s="199" t="s">
        <v>120</v>
      </c>
      <c r="AU163" s="199" t="s">
        <v>79</v>
      </c>
      <c r="AY163" s="17" t="s">
        <v>117</v>
      </c>
      <c r="BE163" s="200">
        <f>IF(N163="základní",J163,0)</f>
        <v>0</v>
      </c>
      <c r="BF163" s="200">
        <f>IF(N163="snížená",J163,0)</f>
        <v>0</v>
      </c>
      <c r="BG163" s="200">
        <f>IF(N163="zákl. přenesená",J163,0)</f>
        <v>0</v>
      </c>
      <c r="BH163" s="200">
        <f>IF(N163="sníž. přenesená",J163,0)</f>
        <v>0</v>
      </c>
      <c r="BI163" s="200">
        <f>IF(N163="nulová",J163,0)</f>
        <v>0</v>
      </c>
      <c r="BJ163" s="17" t="s">
        <v>77</v>
      </c>
      <c r="BK163" s="200">
        <f>ROUND(I163*H163,2)</f>
        <v>0</v>
      </c>
      <c r="BL163" s="17" t="s">
        <v>133</v>
      </c>
      <c r="BM163" s="199" t="s">
        <v>257</v>
      </c>
    </row>
    <row r="164" spans="1:65" s="2" customFormat="1" ht="16.5" customHeight="1">
      <c r="A164" s="34"/>
      <c r="B164" s="35"/>
      <c r="C164" s="187" t="s">
        <v>186</v>
      </c>
      <c r="D164" s="187" t="s">
        <v>120</v>
      </c>
      <c r="E164" s="188" t="s">
        <v>533</v>
      </c>
      <c r="F164" s="189" t="s">
        <v>534</v>
      </c>
      <c r="G164" s="190" t="s">
        <v>435</v>
      </c>
      <c r="H164" s="191">
        <v>8</v>
      </c>
      <c r="I164" s="192"/>
      <c r="J164" s="193">
        <f>ROUND(I164*H164,2)</f>
        <v>0</v>
      </c>
      <c r="K164" s="189" t="s">
        <v>19</v>
      </c>
      <c r="L164" s="194"/>
      <c r="M164" s="195" t="s">
        <v>19</v>
      </c>
      <c r="N164" s="196" t="s">
        <v>40</v>
      </c>
      <c r="O164" s="64"/>
      <c r="P164" s="197">
        <f>O164*H164</f>
        <v>0</v>
      </c>
      <c r="Q164" s="197">
        <v>0</v>
      </c>
      <c r="R164" s="197">
        <f>Q164*H164</f>
        <v>0</v>
      </c>
      <c r="S164" s="197">
        <v>0</v>
      </c>
      <c r="T164" s="198">
        <f>S164*H164</f>
        <v>0</v>
      </c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R164" s="199" t="s">
        <v>152</v>
      </c>
      <c r="AT164" s="199" t="s">
        <v>120</v>
      </c>
      <c r="AU164" s="199" t="s">
        <v>79</v>
      </c>
      <c r="AY164" s="17" t="s">
        <v>117</v>
      </c>
      <c r="BE164" s="200">
        <f>IF(N164="základní",J164,0)</f>
        <v>0</v>
      </c>
      <c r="BF164" s="200">
        <f>IF(N164="snížená",J164,0)</f>
        <v>0</v>
      </c>
      <c r="BG164" s="200">
        <f>IF(N164="zákl. přenesená",J164,0)</f>
        <v>0</v>
      </c>
      <c r="BH164" s="200">
        <f>IF(N164="sníž. přenesená",J164,0)</f>
        <v>0</v>
      </c>
      <c r="BI164" s="200">
        <f>IF(N164="nulová",J164,0)</f>
        <v>0</v>
      </c>
      <c r="BJ164" s="17" t="s">
        <v>77</v>
      </c>
      <c r="BK164" s="200">
        <f>ROUND(I164*H164,2)</f>
        <v>0</v>
      </c>
      <c r="BL164" s="17" t="s">
        <v>133</v>
      </c>
      <c r="BM164" s="199" t="s">
        <v>265</v>
      </c>
    </row>
    <row r="165" spans="1:65" s="12" customFormat="1" ht="22.9" customHeight="1">
      <c r="B165" s="171"/>
      <c r="C165" s="172"/>
      <c r="D165" s="173" t="s">
        <v>68</v>
      </c>
      <c r="E165" s="185" t="s">
        <v>143</v>
      </c>
      <c r="F165" s="185" t="s">
        <v>535</v>
      </c>
      <c r="G165" s="172"/>
      <c r="H165" s="172"/>
      <c r="I165" s="175"/>
      <c r="J165" s="186">
        <f>BK165</f>
        <v>0</v>
      </c>
      <c r="K165" s="172"/>
      <c r="L165" s="177"/>
      <c r="M165" s="178"/>
      <c r="N165" s="179"/>
      <c r="O165" s="179"/>
      <c r="P165" s="180">
        <f>SUM(P166:P196)</f>
        <v>0</v>
      </c>
      <c r="Q165" s="179"/>
      <c r="R165" s="180">
        <f>SUM(R166:R196)</f>
        <v>0</v>
      </c>
      <c r="S165" s="179"/>
      <c r="T165" s="181">
        <f>SUM(T166:T196)</f>
        <v>0</v>
      </c>
      <c r="AR165" s="182" t="s">
        <v>77</v>
      </c>
      <c r="AT165" s="183" t="s">
        <v>68</v>
      </c>
      <c r="AU165" s="183" t="s">
        <v>77</v>
      </c>
      <c r="AY165" s="182" t="s">
        <v>117</v>
      </c>
      <c r="BK165" s="184">
        <f>SUM(BK166:BK196)</f>
        <v>0</v>
      </c>
    </row>
    <row r="166" spans="1:65" s="2" customFormat="1" ht="16.5" customHeight="1">
      <c r="A166" s="34"/>
      <c r="B166" s="35"/>
      <c r="C166" s="201" t="s">
        <v>190</v>
      </c>
      <c r="D166" s="201" t="s">
        <v>229</v>
      </c>
      <c r="E166" s="202" t="s">
        <v>536</v>
      </c>
      <c r="F166" s="203" t="s">
        <v>537</v>
      </c>
      <c r="G166" s="204" t="s">
        <v>495</v>
      </c>
      <c r="H166" s="205">
        <v>68.641000000000005</v>
      </c>
      <c r="I166" s="206"/>
      <c r="J166" s="207">
        <f>ROUND(I166*H166,2)</f>
        <v>0</v>
      </c>
      <c r="K166" s="203" t="s">
        <v>19</v>
      </c>
      <c r="L166" s="39"/>
      <c r="M166" s="208" t="s">
        <v>19</v>
      </c>
      <c r="N166" s="209" t="s">
        <v>40</v>
      </c>
      <c r="O166" s="64"/>
      <c r="P166" s="197">
        <f>O166*H166</f>
        <v>0</v>
      </c>
      <c r="Q166" s="197">
        <v>0</v>
      </c>
      <c r="R166" s="197">
        <f>Q166*H166</f>
        <v>0</v>
      </c>
      <c r="S166" s="197">
        <v>0</v>
      </c>
      <c r="T166" s="198">
        <f>S166*H166</f>
        <v>0</v>
      </c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R166" s="199" t="s">
        <v>133</v>
      </c>
      <c r="AT166" s="199" t="s">
        <v>229</v>
      </c>
      <c r="AU166" s="199" t="s">
        <v>79</v>
      </c>
      <c r="AY166" s="17" t="s">
        <v>117</v>
      </c>
      <c r="BE166" s="200">
        <f>IF(N166="základní",J166,0)</f>
        <v>0</v>
      </c>
      <c r="BF166" s="200">
        <f>IF(N166="snížená",J166,0)</f>
        <v>0</v>
      </c>
      <c r="BG166" s="200">
        <f>IF(N166="zákl. přenesená",J166,0)</f>
        <v>0</v>
      </c>
      <c r="BH166" s="200">
        <f>IF(N166="sníž. přenesená",J166,0)</f>
        <v>0</v>
      </c>
      <c r="BI166" s="200">
        <f>IF(N166="nulová",J166,0)</f>
        <v>0</v>
      </c>
      <c r="BJ166" s="17" t="s">
        <v>77</v>
      </c>
      <c r="BK166" s="200">
        <f>ROUND(I166*H166,2)</f>
        <v>0</v>
      </c>
      <c r="BL166" s="17" t="s">
        <v>133</v>
      </c>
      <c r="BM166" s="199" t="s">
        <v>237</v>
      </c>
    </row>
    <row r="167" spans="1:65" s="13" customFormat="1">
      <c r="B167" s="219"/>
      <c r="C167" s="220"/>
      <c r="D167" s="210" t="s">
        <v>459</v>
      </c>
      <c r="E167" s="221" t="s">
        <v>19</v>
      </c>
      <c r="F167" s="222" t="s">
        <v>496</v>
      </c>
      <c r="G167" s="220"/>
      <c r="H167" s="223">
        <v>19.632000000000001</v>
      </c>
      <c r="I167" s="224"/>
      <c r="J167" s="220"/>
      <c r="K167" s="220"/>
      <c r="L167" s="225"/>
      <c r="M167" s="226"/>
      <c r="N167" s="227"/>
      <c r="O167" s="227"/>
      <c r="P167" s="227"/>
      <c r="Q167" s="227"/>
      <c r="R167" s="227"/>
      <c r="S167" s="227"/>
      <c r="T167" s="228"/>
      <c r="AT167" s="229" t="s">
        <v>459</v>
      </c>
      <c r="AU167" s="229" t="s">
        <v>79</v>
      </c>
      <c r="AV167" s="13" t="s">
        <v>79</v>
      </c>
      <c r="AW167" s="13" t="s">
        <v>31</v>
      </c>
      <c r="AX167" s="13" t="s">
        <v>69</v>
      </c>
      <c r="AY167" s="229" t="s">
        <v>117</v>
      </c>
    </row>
    <row r="168" spans="1:65" s="13" customFormat="1">
      <c r="B168" s="219"/>
      <c r="C168" s="220"/>
      <c r="D168" s="210" t="s">
        <v>459</v>
      </c>
      <c r="E168" s="221" t="s">
        <v>19</v>
      </c>
      <c r="F168" s="222" t="s">
        <v>497</v>
      </c>
      <c r="G168" s="220"/>
      <c r="H168" s="223">
        <v>72.796000000000006</v>
      </c>
      <c r="I168" s="224"/>
      <c r="J168" s="220"/>
      <c r="K168" s="220"/>
      <c r="L168" s="225"/>
      <c r="M168" s="226"/>
      <c r="N168" s="227"/>
      <c r="O168" s="227"/>
      <c r="P168" s="227"/>
      <c r="Q168" s="227"/>
      <c r="R168" s="227"/>
      <c r="S168" s="227"/>
      <c r="T168" s="228"/>
      <c r="AT168" s="229" t="s">
        <v>459</v>
      </c>
      <c r="AU168" s="229" t="s">
        <v>79</v>
      </c>
      <c r="AV168" s="13" t="s">
        <v>79</v>
      </c>
      <c r="AW168" s="13" t="s">
        <v>31</v>
      </c>
      <c r="AX168" s="13" t="s">
        <v>69</v>
      </c>
      <c r="AY168" s="229" t="s">
        <v>117</v>
      </c>
    </row>
    <row r="169" spans="1:65" s="13" customFormat="1">
      <c r="B169" s="219"/>
      <c r="C169" s="220"/>
      <c r="D169" s="210" t="s">
        <v>459</v>
      </c>
      <c r="E169" s="221" t="s">
        <v>19</v>
      </c>
      <c r="F169" s="222" t="s">
        <v>538</v>
      </c>
      <c r="G169" s="220"/>
      <c r="H169" s="223">
        <v>6</v>
      </c>
      <c r="I169" s="224"/>
      <c r="J169" s="220"/>
      <c r="K169" s="220"/>
      <c r="L169" s="225"/>
      <c r="M169" s="226"/>
      <c r="N169" s="227"/>
      <c r="O169" s="227"/>
      <c r="P169" s="227"/>
      <c r="Q169" s="227"/>
      <c r="R169" s="227"/>
      <c r="S169" s="227"/>
      <c r="T169" s="228"/>
      <c r="AT169" s="229" t="s">
        <v>459</v>
      </c>
      <c r="AU169" s="229" t="s">
        <v>79</v>
      </c>
      <c r="AV169" s="13" t="s">
        <v>79</v>
      </c>
      <c r="AW169" s="13" t="s">
        <v>31</v>
      </c>
      <c r="AX169" s="13" t="s">
        <v>69</v>
      </c>
      <c r="AY169" s="229" t="s">
        <v>117</v>
      </c>
    </row>
    <row r="170" spans="1:65" s="13" customFormat="1">
      <c r="B170" s="219"/>
      <c r="C170" s="220"/>
      <c r="D170" s="210" t="s">
        <v>459</v>
      </c>
      <c r="E170" s="221" t="s">
        <v>19</v>
      </c>
      <c r="F170" s="222" t="s">
        <v>539</v>
      </c>
      <c r="G170" s="220"/>
      <c r="H170" s="223">
        <v>-27.603999999999999</v>
      </c>
      <c r="I170" s="224"/>
      <c r="J170" s="220"/>
      <c r="K170" s="220"/>
      <c r="L170" s="225"/>
      <c r="M170" s="226"/>
      <c r="N170" s="227"/>
      <c r="O170" s="227"/>
      <c r="P170" s="227"/>
      <c r="Q170" s="227"/>
      <c r="R170" s="227"/>
      <c r="S170" s="227"/>
      <c r="T170" s="228"/>
      <c r="AT170" s="229" t="s">
        <v>459</v>
      </c>
      <c r="AU170" s="229" t="s">
        <v>79</v>
      </c>
      <c r="AV170" s="13" t="s">
        <v>79</v>
      </c>
      <c r="AW170" s="13" t="s">
        <v>31</v>
      </c>
      <c r="AX170" s="13" t="s">
        <v>69</v>
      </c>
      <c r="AY170" s="229" t="s">
        <v>117</v>
      </c>
    </row>
    <row r="171" spans="1:65" s="13" customFormat="1">
      <c r="B171" s="219"/>
      <c r="C171" s="220"/>
      <c r="D171" s="210" t="s">
        <v>459</v>
      </c>
      <c r="E171" s="221" t="s">
        <v>19</v>
      </c>
      <c r="F171" s="222" t="s">
        <v>540</v>
      </c>
      <c r="G171" s="220"/>
      <c r="H171" s="223">
        <v>-1.2629999999999999</v>
      </c>
      <c r="I171" s="224"/>
      <c r="J171" s="220"/>
      <c r="K171" s="220"/>
      <c r="L171" s="225"/>
      <c r="M171" s="226"/>
      <c r="N171" s="227"/>
      <c r="O171" s="227"/>
      <c r="P171" s="227"/>
      <c r="Q171" s="227"/>
      <c r="R171" s="227"/>
      <c r="S171" s="227"/>
      <c r="T171" s="228"/>
      <c r="AT171" s="229" t="s">
        <v>459</v>
      </c>
      <c r="AU171" s="229" t="s">
        <v>79</v>
      </c>
      <c r="AV171" s="13" t="s">
        <v>79</v>
      </c>
      <c r="AW171" s="13" t="s">
        <v>31</v>
      </c>
      <c r="AX171" s="13" t="s">
        <v>69</v>
      </c>
      <c r="AY171" s="229" t="s">
        <v>117</v>
      </c>
    </row>
    <row r="172" spans="1:65" s="13" customFormat="1">
      <c r="B172" s="219"/>
      <c r="C172" s="220"/>
      <c r="D172" s="210" t="s">
        <v>459</v>
      </c>
      <c r="E172" s="221" t="s">
        <v>19</v>
      </c>
      <c r="F172" s="222" t="s">
        <v>541</v>
      </c>
      <c r="G172" s="220"/>
      <c r="H172" s="223">
        <v>-0.92</v>
      </c>
      <c r="I172" s="224"/>
      <c r="J172" s="220"/>
      <c r="K172" s="220"/>
      <c r="L172" s="225"/>
      <c r="M172" s="226"/>
      <c r="N172" s="227"/>
      <c r="O172" s="227"/>
      <c r="P172" s="227"/>
      <c r="Q172" s="227"/>
      <c r="R172" s="227"/>
      <c r="S172" s="227"/>
      <c r="T172" s="228"/>
      <c r="AT172" s="229" t="s">
        <v>459</v>
      </c>
      <c r="AU172" s="229" t="s">
        <v>79</v>
      </c>
      <c r="AV172" s="13" t="s">
        <v>79</v>
      </c>
      <c r="AW172" s="13" t="s">
        <v>31</v>
      </c>
      <c r="AX172" s="13" t="s">
        <v>69</v>
      </c>
      <c r="AY172" s="229" t="s">
        <v>117</v>
      </c>
    </row>
    <row r="173" spans="1:65" s="14" customFormat="1">
      <c r="B173" s="230"/>
      <c r="C173" s="231"/>
      <c r="D173" s="210" t="s">
        <v>459</v>
      </c>
      <c r="E173" s="232" t="s">
        <v>19</v>
      </c>
      <c r="F173" s="233" t="s">
        <v>463</v>
      </c>
      <c r="G173" s="231"/>
      <c r="H173" s="234">
        <v>68.641000000000005</v>
      </c>
      <c r="I173" s="235"/>
      <c r="J173" s="231"/>
      <c r="K173" s="231"/>
      <c r="L173" s="236"/>
      <c r="M173" s="237"/>
      <c r="N173" s="238"/>
      <c r="O173" s="238"/>
      <c r="P173" s="238"/>
      <c r="Q173" s="238"/>
      <c r="R173" s="238"/>
      <c r="S173" s="238"/>
      <c r="T173" s="239"/>
      <c r="AT173" s="240" t="s">
        <v>459</v>
      </c>
      <c r="AU173" s="240" t="s">
        <v>79</v>
      </c>
      <c r="AV173" s="14" t="s">
        <v>133</v>
      </c>
      <c r="AW173" s="14" t="s">
        <v>31</v>
      </c>
      <c r="AX173" s="14" t="s">
        <v>77</v>
      </c>
      <c r="AY173" s="240" t="s">
        <v>117</v>
      </c>
    </row>
    <row r="174" spans="1:65" s="2" customFormat="1" ht="16.5" customHeight="1">
      <c r="A174" s="34"/>
      <c r="B174" s="35"/>
      <c r="C174" s="201" t="s">
        <v>198</v>
      </c>
      <c r="D174" s="201" t="s">
        <v>229</v>
      </c>
      <c r="E174" s="202" t="s">
        <v>542</v>
      </c>
      <c r="F174" s="203" t="s">
        <v>543</v>
      </c>
      <c r="G174" s="204" t="s">
        <v>458</v>
      </c>
      <c r="H174" s="205">
        <v>3.5960000000000001</v>
      </c>
      <c r="I174" s="206"/>
      <c r="J174" s="207">
        <f>ROUND(I174*H174,2)</f>
        <v>0</v>
      </c>
      <c r="K174" s="203" t="s">
        <v>19</v>
      </c>
      <c r="L174" s="39"/>
      <c r="M174" s="208" t="s">
        <v>19</v>
      </c>
      <c r="N174" s="209" t="s">
        <v>40</v>
      </c>
      <c r="O174" s="64"/>
      <c r="P174" s="197">
        <f>O174*H174</f>
        <v>0</v>
      </c>
      <c r="Q174" s="197">
        <v>0</v>
      </c>
      <c r="R174" s="197">
        <f>Q174*H174</f>
        <v>0</v>
      </c>
      <c r="S174" s="197">
        <v>0</v>
      </c>
      <c r="T174" s="198">
        <f>S174*H174</f>
        <v>0</v>
      </c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R174" s="199" t="s">
        <v>133</v>
      </c>
      <c r="AT174" s="199" t="s">
        <v>229</v>
      </c>
      <c r="AU174" s="199" t="s">
        <v>79</v>
      </c>
      <c r="AY174" s="17" t="s">
        <v>117</v>
      </c>
      <c r="BE174" s="200">
        <f>IF(N174="základní",J174,0)</f>
        <v>0</v>
      </c>
      <c r="BF174" s="200">
        <f>IF(N174="snížená",J174,0)</f>
        <v>0</v>
      </c>
      <c r="BG174" s="200">
        <f>IF(N174="zákl. přenesená",J174,0)</f>
        <v>0</v>
      </c>
      <c r="BH174" s="200">
        <f>IF(N174="sníž. přenesená",J174,0)</f>
        <v>0</v>
      </c>
      <c r="BI174" s="200">
        <f>IF(N174="nulová",J174,0)</f>
        <v>0</v>
      </c>
      <c r="BJ174" s="17" t="s">
        <v>77</v>
      </c>
      <c r="BK174" s="200">
        <f>ROUND(I174*H174,2)</f>
        <v>0</v>
      </c>
      <c r="BL174" s="17" t="s">
        <v>133</v>
      </c>
      <c r="BM174" s="199" t="s">
        <v>273</v>
      </c>
    </row>
    <row r="175" spans="1:65" s="13" customFormat="1">
      <c r="B175" s="219"/>
      <c r="C175" s="220"/>
      <c r="D175" s="210" t="s">
        <v>459</v>
      </c>
      <c r="E175" s="221" t="s">
        <v>19</v>
      </c>
      <c r="F175" s="222" t="s">
        <v>544</v>
      </c>
      <c r="G175" s="220"/>
      <c r="H175" s="223">
        <v>3.101</v>
      </c>
      <c r="I175" s="224"/>
      <c r="J175" s="220"/>
      <c r="K175" s="220"/>
      <c r="L175" s="225"/>
      <c r="M175" s="226"/>
      <c r="N175" s="227"/>
      <c r="O175" s="227"/>
      <c r="P175" s="227"/>
      <c r="Q175" s="227"/>
      <c r="R175" s="227"/>
      <c r="S175" s="227"/>
      <c r="T175" s="228"/>
      <c r="AT175" s="229" t="s">
        <v>459</v>
      </c>
      <c r="AU175" s="229" t="s">
        <v>79</v>
      </c>
      <c r="AV175" s="13" t="s">
        <v>79</v>
      </c>
      <c r="AW175" s="13" t="s">
        <v>31</v>
      </c>
      <c r="AX175" s="13" t="s">
        <v>69</v>
      </c>
      <c r="AY175" s="229" t="s">
        <v>117</v>
      </c>
    </row>
    <row r="176" spans="1:65" s="13" customFormat="1">
      <c r="B176" s="219"/>
      <c r="C176" s="220"/>
      <c r="D176" s="210" t="s">
        <v>459</v>
      </c>
      <c r="E176" s="221" t="s">
        <v>19</v>
      </c>
      <c r="F176" s="222" t="s">
        <v>545</v>
      </c>
      <c r="G176" s="220"/>
      <c r="H176" s="223">
        <v>0.28199999999999997</v>
      </c>
      <c r="I176" s="224"/>
      <c r="J176" s="220"/>
      <c r="K176" s="220"/>
      <c r="L176" s="225"/>
      <c r="M176" s="226"/>
      <c r="N176" s="227"/>
      <c r="O176" s="227"/>
      <c r="P176" s="227"/>
      <c r="Q176" s="227"/>
      <c r="R176" s="227"/>
      <c r="S176" s="227"/>
      <c r="T176" s="228"/>
      <c r="AT176" s="229" t="s">
        <v>459</v>
      </c>
      <c r="AU176" s="229" t="s">
        <v>79</v>
      </c>
      <c r="AV176" s="13" t="s">
        <v>79</v>
      </c>
      <c r="AW176" s="13" t="s">
        <v>31</v>
      </c>
      <c r="AX176" s="13" t="s">
        <v>69</v>
      </c>
      <c r="AY176" s="229" t="s">
        <v>117</v>
      </c>
    </row>
    <row r="177" spans="1:65" s="13" customFormat="1">
      <c r="B177" s="219"/>
      <c r="C177" s="220"/>
      <c r="D177" s="210" t="s">
        <v>459</v>
      </c>
      <c r="E177" s="221" t="s">
        <v>19</v>
      </c>
      <c r="F177" s="222" t="s">
        <v>546</v>
      </c>
      <c r="G177" s="220"/>
      <c r="H177" s="223">
        <v>0.21299999999999999</v>
      </c>
      <c r="I177" s="224"/>
      <c r="J177" s="220"/>
      <c r="K177" s="220"/>
      <c r="L177" s="225"/>
      <c r="M177" s="226"/>
      <c r="N177" s="227"/>
      <c r="O177" s="227"/>
      <c r="P177" s="227"/>
      <c r="Q177" s="227"/>
      <c r="R177" s="227"/>
      <c r="S177" s="227"/>
      <c r="T177" s="228"/>
      <c r="AT177" s="229" t="s">
        <v>459</v>
      </c>
      <c r="AU177" s="229" t="s">
        <v>79</v>
      </c>
      <c r="AV177" s="13" t="s">
        <v>79</v>
      </c>
      <c r="AW177" s="13" t="s">
        <v>31</v>
      </c>
      <c r="AX177" s="13" t="s">
        <v>69</v>
      </c>
      <c r="AY177" s="229" t="s">
        <v>117</v>
      </c>
    </row>
    <row r="178" spans="1:65" s="14" customFormat="1">
      <c r="B178" s="230"/>
      <c r="C178" s="231"/>
      <c r="D178" s="210" t="s">
        <v>459</v>
      </c>
      <c r="E178" s="232" t="s">
        <v>19</v>
      </c>
      <c r="F178" s="233" t="s">
        <v>463</v>
      </c>
      <c r="G178" s="231"/>
      <c r="H178" s="234">
        <v>3.5960000000000001</v>
      </c>
      <c r="I178" s="235"/>
      <c r="J178" s="231"/>
      <c r="K178" s="231"/>
      <c r="L178" s="236"/>
      <c r="M178" s="237"/>
      <c r="N178" s="238"/>
      <c r="O178" s="238"/>
      <c r="P178" s="238"/>
      <c r="Q178" s="238"/>
      <c r="R178" s="238"/>
      <c r="S178" s="238"/>
      <c r="T178" s="239"/>
      <c r="AT178" s="240" t="s">
        <v>459</v>
      </c>
      <c r="AU178" s="240" t="s">
        <v>79</v>
      </c>
      <c r="AV178" s="14" t="s">
        <v>133</v>
      </c>
      <c r="AW178" s="14" t="s">
        <v>31</v>
      </c>
      <c r="AX178" s="14" t="s">
        <v>77</v>
      </c>
      <c r="AY178" s="240" t="s">
        <v>117</v>
      </c>
    </row>
    <row r="179" spans="1:65" s="2" customFormat="1" ht="16.5" customHeight="1">
      <c r="A179" s="34"/>
      <c r="B179" s="35"/>
      <c r="C179" s="201" t="s">
        <v>202</v>
      </c>
      <c r="D179" s="201" t="s">
        <v>229</v>
      </c>
      <c r="E179" s="202" t="s">
        <v>547</v>
      </c>
      <c r="F179" s="203" t="s">
        <v>548</v>
      </c>
      <c r="G179" s="204" t="s">
        <v>458</v>
      </c>
      <c r="H179" s="205">
        <v>12.526999999999999</v>
      </c>
      <c r="I179" s="206"/>
      <c r="J179" s="207">
        <f>ROUND(I179*H179,2)</f>
        <v>0</v>
      </c>
      <c r="K179" s="203" t="s">
        <v>19</v>
      </c>
      <c r="L179" s="39"/>
      <c r="M179" s="208" t="s">
        <v>19</v>
      </c>
      <c r="N179" s="209" t="s">
        <v>40</v>
      </c>
      <c r="O179" s="64"/>
      <c r="P179" s="197">
        <f>O179*H179</f>
        <v>0</v>
      </c>
      <c r="Q179" s="197">
        <v>0</v>
      </c>
      <c r="R179" s="197">
        <f>Q179*H179</f>
        <v>0</v>
      </c>
      <c r="S179" s="197">
        <v>0</v>
      </c>
      <c r="T179" s="198">
        <f>S179*H179</f>
        <v>0</v>
      </c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R179" s="199" t="s">
        <v>133</v>
      </c>
      <c r="AT179" s="199" t="s">
        <v>229</v>
      </c>
      <c r="AU179" s="199" t="s">
        <v>79</v>
      </c>
      <c r="AY179" s="17" t="s">
        <v>117</v>
      </c>
      <c r="BE179" s="200">
        <f>IF(N179="základní",J179,0)</f>
        <v>0</v>
      </c>
      <c r="BF179" s="200">
        <f>IF(N179="snížená",J179,0)</f>
        <v>0</v>
      </c>
      <c r="BG179" s="200">
        <f>IF(N179="zákl. přenesená",J179,0)</f>
        <v>0</v>
      </c>
      <c r="BH179" s="200">
        <f>IF(N179="sníž. přenesená",J179,0)</f>
        <v>0</v>
      </c>
      <c r="BI179" s="200">
        <f>IF(N179="nulová",J179,0)</f>
        <v>0</v>
      </c>
      <c r="BJ179" s="17" t="s">
        <v>77</v>
      </c>
      <c r="BK179" s="200">
        <f>ROUND(I179*H179,2)</f>
        <v>0</v>
      </c>
      <c r="BL179" s="17" t="s">
        <v>133</v>
      </c>
      <c r="BM179" s="199" t="s">
        <v>281</v>
      </c>
    </row>
    <row r="180" spans="1:65" s="13" customFormat="1">
      <c r="B180" s="219"/>
      <c r="C180" s="220"/>
      <c r="D180" s="210" t="s">
        <v>459</v>
      </c>
      <c r="E180" s="221" t="s">
        <v>19</v>
      </c>
      <c r="F180" s="222" t="s">
        <v>549</v>
      </c>
      <c r="G180" s="220"/>
      <c r="H180" s="223">
        <v>3.9260000000000002</v>
      </c>
      <c r="I180" s="224"/>
      <c r="J180" s="220"/>
      <c r="K180" s="220"/>
      <c r="L180" s="225"/>
      <c r="M180" s="226"/>
      <c r="N180" s="227"/>
      <c r="O180" s="227"/>
      <c r="P180" s="227"/>
      <c r="Q180" s="227"/>
      <c r="R180" s="227"/>
      <c r="S180" s="227"/>
      <c r="T180" s="228"/>
      <c r="AT180" s="229" t="s">
        <v>459</v>
      </c>
      <c r="AU180" s="229" t="s">
        <v>79</v>
      </c>
      <c r="AV180" s="13" t="s">
        <v>79</v>
      </c>
      <c r="AW180" s="13" t="s">
        <v>31</v>
      </c>
      <c r="AX180" s="13" t="s">
        <v>69</v>
      </c>
      <c r="AY180" s="229" t="s">
        <v>117</v>
      </c>
    </row>
    <row r="181" spans="1:65" s="13" customFormat="1">
      <c r="B181" s="219"/>
      <c r="C181" s="220"/>
      <c r="D181" s="210" t="s">
        <v>459</v>
      </c>
      <c r="E181" s="221" t="s">
        <v>19</v>
      </c>
      <c r="F181" s="222" t="s">
        <v>550</v>
      </c>
      <c r="G181" s="220"/>
      <c r="H181" s="223">
        <v>14.558999999999999</v>
      </c>
      <c r="I181" s="224"/>
      <c r="J181" s="220"/>
      <c r="K181" s="220"/>
      <c r="L181" s="225"/>
      <c r="M181" s="226"/>
      <c r="N181" s="227"/>
      <c r="O181" s="227"/>
      <c r="P181" s="227"/>
      <c r="Q181" s="227"/>
      <c r="R181" s="227"/>
      <c r="S181" s="227"/>
      <c r="T181" s="228"/>
      <c r="AT181" s="229" t="s">
        <v>459</v>
      </c>
      <c r="AU181" s="229" t="s">
        <v>79</v>
      </c>
      <c r="AV181" s="13" t="s">
        <v>79</v>
      </c>
      <c r="AW181" s="13" t="s">
        <v>31</v>
      </c>
      <c r="AX181" s="13" t="s">
        <v>69</v>
      </c>
      <c r="AY181" s="229" t="s">
        <v>117</v>
      </c>
    </row>
    <row r="182" spans="1:65" s="13" customFormat="1">
      <c r="B182" s="219"/>
      <c r="C182" s="220"/>
      <c r="D182" s="210" t="s">
        <v>459</v>
      </c>
      <c r="E182" s="221" t="s">
        <v>19</v>
      </c>
      <c r="F182" s="222" t="s">
        <v>551</v>
      </c>
      <c r="G182" s="220"/>
      <c r="H182" s="223">
        <v>-5.5209999999999999</v>
      </c>
      <c r="I182" s="224"/>
      <c r="J182" s="220"/>
      <c r="K182" s="220"/>
      <c r="L182" s="225"/>
      <c r="M182" s="226"/>
      <c r="N182" s="227"/>
      <c r="O182" s="227"/>
      <c r="P182" s="227"/>
      <c r="Q182" s="227"/>
      <c r="R182" s="227"/>
      <c r="S182" s="227"/>
      <c r="T182" s="228"/>
      <c r="AT182" s="229" t="s">
        <v>459</v>
      </c>
      <c r="AU182" s="229" t="s">
        <v>79</v>
      </c>
      <c r="AV182" s="13" t="s">
        <v>79</v>
      </c>
      <c r="AW182" s="13" t="s">
        <v>31</v>
      </c>
      <c r="AX182" s="13" t="s">
        <v>69</v>
      </c>
      <c r="AY182" s="229" t="s">
        <v>117</v>
      </c>
    </row>
    <row r="183" spans="1:65" s="13" customFormat="1">
      <c r="B183" s="219"/>
      <c r="C183" s="220"/>
      <c r="D183" s="210" t="s">
        <v>459</v>
      </c>
      <c r="E183" s="221" t="s">
        <v>19</v>
      </c>
      <c r="F183" s="222" t="s">
        <v>552</v>
      </c>
      <c r="G183" s="220"/>
      <c r="H183" s="223">
        <v>-0.253</v>
      </c>
      <c r="I183" s="224"/>
      <c r="J183" s="220"/>
      <c r="K183" s="220"/>
      <c r="L183" s="225"/>
      <c r="M183" s="226"/>
      <c r="N183" s="227"/>
      <c r="O183" s="227"/>
      <c r="P183" s="227"/>
      <c r="Q183" s="227"/>
      <c r="R183" s="227"/>
      <c r="S183" s="227"/>
      <c r="T183" s="228"/>
      <c r="AT183" s="229" t="s">
        <v>459</v>
      </c>
      <c r="AU183" s="229" t="s">
        <v>79</v>
      </c>
      <c r="AV183" s="13" t="s">
        <v>79</v>
      </c>
      <c r="AW183" s="13" t="s">
        <v>31</v>
      </c>
      <c r="AX183" s="13" t="s">
        <v>69</v>
      </c>
      <c r="AY183" s="229" t="s">
        <v>117</v>
      </c>
    </row>
    <row r="184" spans="1:65" s="13" customFormat="1">
      <c r="B184" s="219"/>
      <c r="C184" s="220"/>
      <c r="D184" s="210" t="s">
        <v>459</v>
      </c>
      <c r="E184" s="221" t="s">
        <v>19</v>
      </c>
      <c r="F184" s="222" t="s">
        <v>553</v>
      </c>
      <c r="G184" s="220"/>
      <c r="H184" s="223">
        <v>-0.184</v>
      </c>
      <c r="I184" s="224"/>
      <c r="J184" s="220"/>
      <c r="K184" s="220"/>
      <c r="L184" s="225"/>
      <c r="M184" s="226"/>
      <c r="N184" s="227"/>
      <c r="O184" s="227"/>
      <c r="P184" s="227"/>
      <c r="Q184" s="227"/>
      <c r="R184" s="227"/>
      <c r="S184" s="227"/>
      <c r="T184" s="228"/>
      <c r="AT184" s="229" t="s">
        <v>459</v>
      </c>
      <c r="AU184" s="229" t="s">
        <v>79</v>
      </c>
      <c r="AV184" s="13" t="s">
        <v>79</v>
      </c>
      <c r="AW184" s="13" t="s">
        <v>31</v>
      </c>
      <c r="AX184" s="13" t="s">
        <v>69</v>
      </c>
      <c r="AY184" s="229" t="s">
        <v>117</v>
      </c>
    </row>
    <row r="185" spans="1:65" s="14" customFormat="1">
      <c r="B185" s="230"/>
      <c r="C185" s="231"/>
      <c r="D185" s="210" t="s">
        <v>459</v>
      </c>
      <c r="E185" s="232" t="s">
        <v>19</v>
      </c>
      <c r="F185" s="233" t="s">
        <v>463</v>
      </c>
      <c r="G185" s="231"/>
      <c r="H185" s="234">
        <v>12.526999999999999</v>
      </c>
      <c r="I185" s="235"/>
      <c r="J185" s="231"/>
      <c r="K185" s="231"/>
      <c r="L185" s="236"/>
      <c r="M185" s="237"/>
      <c r="N185" s="238"/>
      <c r="O185" s="238"/>
      <c r="P185" s="238"/>
      <c r="Q185" s="238"/>
      <c r="R185" s="238"/>
      <c r="S185" s="238"/>
      <c r="T185" s="239"/>
      <c r="AT185" s="240" t="s">
        <v>459</v>
      </c>
      <c r="AU185" s="240" t="s">
        <v>79</v>
      </c>
      <c r="AV185" s="14" t="s">
        <v>133</v>
      </c>
      <c r="AW185" s="14" t="s">
        <v>31</v>
      </c>
      <c r="AX185" s="14" t="s">
        <v>77</v>
      </c>
      <c r="AY185" s="240" t="s">
        <v>117</v>
      </c>
    </row>
    <row r="186" spans="1:65" s="2" customFormat="1" ht="16.5" customHeight="1">
      <c r="A186" s="34"/>
      <c r="B186" s="35"/>
      <c r="C186" s="201" t="s">
        <v>7</v>
      </c>
      <c r="D186" s="201" t="s">
        <v>229</v>
      </c>
      <c r="E186" s="202" t="s">
        <v>554</v>
      </c>
      <c r="F186" s="203" t="s">
        <v>555</v>
      </c>
      <c r="G186" s="204" t="s">
        <v>458</v>
      </c>
      <c r="H186" s="205">
        <v>12.526999999999999</v>
      </c>
      <c r="I186" s="206"/>
      <c r="J186" s="207">
        <f>ROUND(I186*H186,2)</f>
        <v>0</v>
      </c>
      <c r="K186" s="203" t="s">
        <v>19</v>
      </c>
      <c r="L186" s="39"/>
      <c r="M186" s="208" t="s">
        <v>19</v>
      </c>
      <c r="N186" s="209" t="s">
        <v>40</v>
      </c>
      <c r="O186" s="64"/>
      <c r="P186" s="197">
        <f>O186*H186</f>
        <v>0</v>
      </c>
      <c r="Q186" s="197">
        <v>0</v>
      </c>
      <c r="R186" s="197">
        <f>Q186*H186</f>
        <v>0</v>
      </c>
      <c r="S186" s="197">
        <v>0</v>
      </c>
      <c r="T186" s="198">
        <f>S186*H186</f>
        <v>0</v>
      </c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R186" s="199" t="s">
        <v>133</v>
      </c>
      <c r="AT186" s="199" t="s">
        <v>229</v>
      </c>
      <c r="AU186" s="199" t="s">
        <v>79</v>
      </c>
      <c r="AY186" s="17" t="s">
        <v>117</v>
      </c>
      <c r="BE186" s="200">
        <f>IF(N186="základní",J186,0)</f>
        <v>0</v>
      </c>
      <c r="BF186" s="200">
        <f>IF(N186="snížená",J186,0)</f>
        <v>0</v>
      </c>
      <c r="BG186" s="200">
        <f>IF(N186="zákl. přenesená",J186,0)</f>
        <v>0</v>
      </c>
      <c r="BH186" s="200">
        <f>IF(N186="sníž. přenesená",J186,0)</f>
        <v>0</v>
      </c>
      <c r="BI186" s="200">
        <f>IF(N186="nulová",J186,0)</f>
        <v>0</v>
      </c>
      <c r="BJ186" s="17" t="s">
        <v>77</v>
      </c>
      <c r="BK186" s="200">
        <f>ROUND(I186*H186,2)</f>
        <v>0</v>
      </c>
      <c r="BL186" s="17" t="s">
        <v>133</v>
      </c>
      <c r="BM186" s="199" t="s">
        <v>289</v>
      </c>
    </row>
    <row r="187" spans="1:65" s="2" customFormat="1" ht="16.5" customHeight="1">
      <c r="A187" s="34"/>
      <c r="B187" s="35"/>
      <c r="C187" s="201" t="s">
        <v>213</v>
      </c>
      <c r="D187" s="201" t="s">
        <v>229</v>
      </c>
      <c r="E187" s="202" t="s">
        <v>556</v>
      </c>
      <c r="F187" s="203" t="s">
        <v>557</v>
      </c>
      <c r="G187" s="204" t="s">
        <v>458</v>
      </c>
      <c r="H187" s="205">
        <v>12.526999999999999</v>
      </c>
      <c r="I187" s="206"/>
      <c r="J187" s="207">
        <f>ROUND(I187*H187,2)</f>
        <v>0</v>
      </c>
      <c r="K187" s="203" t="s">
        <v>19</v>
      </c>
      <c r="L187" s="39"/>
      <c r="M187" s="208" t="s">
        <v>19</v>
      </c>
      <c r="N187" s="209" t="s">
        <v>40</v>
      </c>
      <c r="O187" s="64"/>
      <c r="P187" s="197">
        <f>O187*H187</f>
        <v>0</v>
      </c>
      <c r="Q187" s="197">
        <v>0</v>
      </c>
      <c r="R187" s="197">
        <f>Q187*H187</f>
        <v>0</v>
      </c>
      <c r="S187" s="197">
        <v>0</v>
      </c>
      <c r="T187" s="198">
        <f>S187*H187</f>
        <v>0</v>
      </c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R187" s="199" t="s">
        <v>133</v>
      </c>
      <c r="AT187" s="199" t="s">
        <v>229</v>
      </c>
      <c r="AU187" s="199" t="s">
        <v>79</v>
      </c>
      <c r="AY187" s="17" t="s">
        <v>117</v>
      </c>
      <c r="BE187" s="200">
        <f>IF(N187="základní",J187,0)</f>
        <v>0</v>
      </c>
      <c r="BF187" s="200">
        <f>IF(N187="snížená",J187,0)</f>
        <v>0</v>
      </c>
      <c r="BG187" s="200">
        <f>IF(N187="zákl. přenesená",J187,0)</f>
        <v>0</v>
      </c>
      <c r="BH187" s="200">
        <f>IF(N187="sníž. přenesená",J187,0)</f>
        <v>0</v>
      </c>
      <c r="BI187" s="200">
        <f>IF(N187="nulová",J187,0)</f>
        <v>0</v>
      </c>
      <c r="BJ187" s="17" t="s">
        <v>77</v>
      </c>
      <c r="BK187" s="200">
        <f>ROUND(I187*H187,2)</f>
        <v>0</v>
      </c>
      <c r="BL187" s="17" t="s">
        <v>133</v>
      </c>
      <c r="BM187" s="199" t="s">
        <v>297</v>
      </c>
    </row>
    <row r="188" spans="1:65" s="2" customFormat="1" ht="16.5" customHeight="1">
      <c r="A188" s="34"/>
      <c r="B188" s="35"/>
      <c r="C188" s="201" t="s">
        <v>217</v>
      </c>
      <c r="D188" s="201" t="s">
        <v>229</v>
      </c>
      <c r="E188" s="202" t="s">
        <v>558</v>
      </c>
      <c r="F188" s="203" t="s">
        <v>559</v>
      </c>
      <c r="G188" s="204" t="s">
        <v>140</v>
      </c>
      <c r="H188" s="205">
        <v>20</v>
      </c>
      <c r="I188" s="206"/>
      <c r="J188" s="207">
        <f>ROUND(I188*H188,2)</f>
        <v>0</v>
      </c>
      <c r="K188" s="203" t="s">
        <v>19</v>
      </c>
      <c r="L188" s="39"/>
      <c r="M188" s="208" t="s">
        <v>19</v>
      </c>
      <c r="N188" s="209" t="s">
        <v>40</v>
      </c>
      <c r="O188" s="64"/>
      <c r="P188" s="197">
        <f>O188*H188</f>
        <v>0</v>
      </c>
      <c r="Q188" s="197">
        <v>0</v>
      </c>
      <c r="R188" s="197">
        <f>Q188*H188</f>
        <v>0</v>
      </c>
      <c r="S188" s="197">
        <v>0</v>
      </c>
      <c r="T188" s="198">
        <f>S188*H188</f>
        <v>0</v>
      </c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R188" s="199" t="s">
        <v>133</v>
      </c>
      <c r="AT188" s="199" t="s">
        <v>229</v>
      </c>
      <c r="AU188" s="199" t="s">
        <v>79</v>
      </c>
      <c r="AY188" s="17" t="s">
        <v>117</v>
      </c>
      <c r="BE188" s="200">
        <f>IF(N188="základní",J188,0)</f>
        <v>0</v>
      </c>
      <c r="BF188" s="200">
        <f>IF(N188="snížená",J188,0)</f>
        <v>0</v>
      </c>
      <c r="BG188" s="200">
        <f>IF(N188="zákl. přenesená",J188,0)</f>
        <v>0</v>
      </c>
      <c r="BH188" s="200">
        <f>IF(N188="sníž. přenesená",J188,0)</f>
        <v>0</v>
      </c>
      <c r="BI188" s="200">
        <f>IF(N188="nulová",J188,0)</f>
        <v>0</v>
      </c>
      <c r="BJ188" s="17" t="s">
        <v>77</v>
      </c>
      <c r="BK188" s="200">
        <f>ROUND(I188*H188,2)</f>
        <v>0</v>
      </c>
      <c r="BL188" s="17" t="s">
        <v>133</v>
      </c>
      <c r="BM188" s="199" t="s">
        <v>305</v>
      </c>
    </row>
    <row r="189" spans="1:65" s="2" customFormat="1" ht="16.5" customHeight="1">
      <c r="A189" s="34"/>
      <c r="B189" s="35"/>
      <c r="C189" s="201" t="s">
        <v>221</v>
      </c>
      <c r="D189" s="201" t="s">
        <v>229</v>
      </c>
      <c r="E189" s="202" t="s">
        <v>560</v>
      </c>
      <c r="F189" s="203" t="s">
        <v>561</v>
      </c>
      <c r="G189" s="204" t="s">
        <v>140</v>
      </c>
      <c r="H189" s="205">
        <v>20</v>
      </c>
      <c r="I189" s="206"/>
      <c r="J189" s="207">
        <f>ROUND(I189*H189,2)</f>
        <v>0</v>
      </c>
      <c r="K189" s="203" t="s">
        <v>19</v>
      </c>
      <c r="L189" s="39"/>
      <c r="M189" s="208" t="s">
        <v>19</v>
      </c>
      <c r="N189" s="209" t="s">
        <v>40</v>
      </c>
      <c r="O189" s="64"/>
      <c r="P189" s="197">
        <f>O189*H189</f>
        <v>0</v>
      </c>
      <c r="Q189" s="197">
        <v>0</v>
      </c>
      <c r="R189" s="197">
        <f>Q189*H189</f>
        <v>0</v>
      </c>
      <c r="S189" s="197">
        <v>0</v>
      </c>
      <c r="T189" s="198">
        <f>S189*H189</f>
        <v>0</v>
      </c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R189" s="199" t="s">
        <v>133</v>
      </c>
      <c r="AT189" s="199" t="s">
        <v>229</v>
      </c>
      <c r="AU189" s="199" t="s">
        <v>79</v>
      </c>
      <c r="AY189" s="17" t="s">
        <v>117</v>
      </c>
      <c r="BE189" s="200">
        <f>IF(N189="základní",J189,0)</f>
        <v>0</v>
      </c>
      <c r="BF189" s="200">
        <f>IF(N189="snížená",J189,0)</f>
        <v>0</v>
      </c>
      <c r="BG189" s="200">
        <f>IF(N189="zákl. přenesená",J189,0)</f>
        <v>0</v>
      </c>
      <c r="BH189" s="200">
        <f>IF(N189="sníž. přenesená",J189,0)</f>
        <v>0</v>
      </c>
      <c r="BI189" s="200">
        <f>IF(N189="nulová",J189,0)</f>
        <v>0</v>
      </c>
      <c r="BJ189" s="17" t="s">
        <v>77</v>
      </c>
      <c r="BK189" s="200">
        <f>ROUND(I189*H189,2)</f>
        <v>0</v>
      </c>
      <c r="BL189" s="17" t="s">
        <v>133</v>
      </c>
      <c r="BM189" s="199" t="s">
        <v>309</v>
      </c>
    </row>
    <row r="190" spans="1:65" s="2" customFormat="1" ht="16.5" customHeight="1">
      <c r="A190" s="34"/>
      <c r="B190" s="35"/>
      <c r="C190" s="201" t="s">
        <v>209</v>
      </c>
      <c r="D190" s="201" t="s">
        <v>229</v>
      </c>
      <c r="E190" s="202" t="s">
        <v>562</v>
      </c>
      <c r="F190" s="203" t="s">
        <v>563</v>
      </c>
      <c r="G190" s="204" t="s">
        <v>458</v>
      </c>
      <c r="H190" s="205">
        <v>1.879</v>
      </c>
      <c r="I190" s="206"/>
      <c r="J190" s="207">
        <f>ROUND(I190*H190,2)</f>
        <v>0</v>
      </c>
      <c r="K190" s="203" t="s">
        <v>19</v>
      </c>
      <c r="L190" s="39"/>
      <c r="M190" s="208" t="s">
        <v>19</v>
      </c>
      <c r="N190" s="209" t="s">
        <v>40</v>
      </c>
      <c r="O190" s="64"/>
      <c r="P190" s="197">
        <f>O190*H190</f>
        <v>0</v>
      </c>
      <c r="Q190" s="197">
        <v>0</v>
      </c>
      <c r="R190" s="197">
        <f>Q190*H190</f>
        <v>0</v>
      </c>
      <c r="S190" s="197">
        <v>0</v>
      </c>
      <c r="T190" s="198">
        <f>S190*H190</f>
        <v>0</v>
      </c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R190" s="199" t="s">
        <v>133</v>
      </c>
      <c r="AT190" s="199" t="s">
        <v>229</v>
      </c>
      <c r="AU190" s="199" t="s">
        <v>79</v>
      </c>
      <c r="AY190" s="17" t="s">
        <v>117</v>
      </c>
      <c r="BE190" s="200">
        <f>IF(N190="základní",J190,0)</f>
        <v>0</v>
      </c>
      <c r="BF190" s="200">
        <f>IF(N190="snížená",J190,0)</f>
        <v>0</v>
      </c>
      <c r="BG190" s="200">
        <f>IF(N190="zákl. přenesená",J190,0)</f>
        <v>0</v>
      </c>
      <c r="BH190" s="200">
        <f>IF(N190="sníž. přenesená",J190,0)</f>
        <v>0</v>
      </c>
      <c r="BI190" s="200">
        <f>IF(N190="nulová",J190,0)</f>
        <v>0</v>
      </c>
      <c r="BJ190" s="17" t="s">
        <v>77</v>
      </c>
      <c r="BK190" s="200">
        <f>ROUND(I190*H190,2)</f>
        <v>0</v>
      </c>
      <c r="BL190" s="17" t="s">
        <v>133</v>
      </c>
      <c r="BM190" s="199" t="s">
        <v>317</v>
      </c>
    </row>
    <row r="191" spans="1:65" s="13" customFormat="1">
      <c r="B191" s="219"/>
      <c r="C191" s="220"/>
      <c r="D191" s="210" t="s">
        <v>459</v>
      </c>
      <c r="E191" s="221" t="s">
        <v>19</v>
      </c>
      <c r="F191" s="222" t="s">
        <v>564</v>
      </c>
      <c r="G191" s="220"/>
      <c r="H191" s="223">
        <v>0.58899999999999997</v>
      </c>
      <c r="I191" s="224"/>
      <c r="J191" s="220"/>
      <c r="K191" s="220"/>
      <c r="L191" s="225"/>
      <c r="M191" s="226"/>
      <c r="N191" s="227"/>
      <c r="O191" s="227"/>
      <c r="P191" s="227"/>
      <c r="Q191" s="227"/>
      <c r="R191" s="227"/>
      <c r="S191" s="227"/>
      <c r="T191" s="228"/>
      <c r="AT191" s="229" t="s">
        <v>459</v>
      </c>
      <c r="AU191" s="229" t="s">
        <v>79</v>
      </c>
      <c r="AV191" s="13" t="s">
        <v>79</v>
      </c>
      <c r="AW191" s="13" t="s">
        <v>31</v>
      </c>
      <c r="AX191" s="13" t="s">
        <v>69</v>
      </c>
      <c r="AY191" s="229" t="s">
        <v>117</v>
      </c>
    </row>
    <row r="192" spans="1:65" s="13" customFormat="1">
      <c r="B192" s="219"/>
      <c r="C192" s="220"/>
      <c r="D192" s="210" t="s">
        <v>459</v>
      </c>
      <c r="E192" s="221" t="s">
        <v>19</v>
      </c>
      <c r="F192" s="222" t="s">
        <v>565</v>
      </c>
      <c r="G192" s="220"/>
      <c r="H192" s="223">
        <v>2.1840000000000002</v>
      </c>
      <c r="I192" s="224"/>
      <c r="J192" s="220"/>
      <c r="K192" s="220"/>
      <c r="L192" s="225"/>
      <c r="M192" s="226"/>
      <c r="N192" s="227"/>
      <c r="O192" s="227"/>
      <c r="P192" s="227"/>
      <c r="Q192" s="227"/>
      <c r="R192" s="227"/>
      <c r="S192" s="227"/>
      <c r="T192" s="228"/>
      <c r="AT192" s="229" t="s">
        <v>459</v>
      </c>
      <c r="AU192" s="229" t="s">
        <v>79</v>
      </c>
      <c r="AV192" s="13" t="s">
        <v>79</v>
      </c>
      <c r="AW192" s="13" t="s">
        <v>31</v>
      </c>
      <c r="AX192" s="13" t="s">
        <v>69</v>
      </c>
      <c r="AY192" s="229" t="s">
        <v>117</v>
      </c>
    </row>
    <row r="193" spans="1:65" s="13" customFormat="1">
      <c r="B193" s="219"/>
      <c r="C193" s="220"/>
      <c r="D193" s="210" t="s">
        <v>459</v>
      </c>
      <c r="E193" s="221" t="s">
        <v>19</v>
      </c>
      <c r="F193" s="222" t="s">
        <v>566</v>
      </c>
      <c r="G193" s="220"/>
      <c r="H193" s="223">
        <v>-0.82799999999999996</v>
      </c>
      <c r="I193" s="224"/>
      <c r="J193" s="220"/>
      <c r="K193" s="220"/>
      <c r="L193" s="225"/>
      <c r="M193" s="226"/>
      <c r="N193" s="227"/>
      <c r="O193" s="227"/>
      <c r="P193" s="227"/>
      <c r="Q193" s="227"/>
      <c r="R193" s="227"/>
      <c r="S193" s="227"/>
      <c r="T193" s="228"/>
      <c r="AT193" s="229" t="s">
        <v>459</v>
      </c>
      <c r="AU193" s="229" t="s">
        <v>79</v>
      </c>
      <c r="AV193" s="13" t="s">
        <v>79</v>
      </c>
      <c r="AW193" s="13" t="s">
        <v>31</v>
      </c>
      <c r="AX193" s="13" t="s">
        <v>69</v>
      </c>
      <c r="AY193" s="229" t="s">
        <v>117</v>
      </c>
    </row>
    <row r="194" spans="1:65" s="13" customFormat="1">
      <c r="B194" s="219"/>
      <c r="C194" s="220"/>
      <c r="D194" s="210" t="s">
        <v>459</v>
      </c>
      <c r="E194" s="221" t="s">
        <v>19</v>
      </c>
      <c r="F194" s="222" t="s">
        <v>567</v>
      </c>
      <c r="G194" s="220"/>
      <c r="H194" s="223">
        <v>-3.7999999999999999E-2</v>
      </c>
      <c r="I194" s="224"/>
      <c r="J194" s="220"/>
      <c r="K194" s="220"/>
      <c r="L194" s="225"/>
      <c r="M194" s="226"/>
      <c r="N194" s="227"/>
      <c r="O194" s="227"/>
      <c r="P194" s="227"/>
      <c r="Q194" s="227"/>
      <c r="R194" s="227"/>
      <c r="S194" s="227"/>
      <c r="T194" s="228"/>
      <c r="AT194" s="229" t="s">
        <v>459</v>
      </c>
      <c r="AU194" s="229" t="s">
        <v>79</v>
      </c>
      <c r="AV194" s="13" t="s">
        <v>79</v>
      </c>
      <c r="AW194" s="13" t="s">
        <v>31</v>
      </c>
      <c r="AX194" s="13" t="s">
        <v>69</v>
      </c>
      <c r="AY194" s="229" t="s">
        <v>117</v>
      </c>
    </row>
    <row r="195" spans="1:65" s="13" customFormat="1">
      <c r="B195" s="219"/>
      <c r="C195" s="220"/>
      <c r="D195" s="210" t="s">
        <v>459</v>
      </c>
      <c r="E195" s="221" t="s">
        <v>19</v>
      </c>
      <c r="F195" s="222" t="s">
        <v>568</v>
      </c>
      <c r="G195" s="220"/>
      <c r="H195" s="223">
        <v>-2.8000000000000001E-2</v>
      </c>
      <c r="I195" s="224"/>
      <c r="J195" s="220"/>
      <c r="K195" s="220"/>
      <c r="L195" s="225"/>
      <c r="M195" s="226"/>
      <c r="N195" s="227"/>
      <c r="O195" s="227"/>
      <c r="P195" s="227"/>
      <c r="Q195" s="227"/>
      <c r="R195" s="227"/>
      <c r="S195" s="227"/>
      <c r="T195" s="228"/>
      <c r="AT195" s="229" t="s">
        <v>459</v>
      </c>
      <c r="AU195" s="229" t="s">
        <v>79</v>
      </c>
      <c r="AV195" s="13" t="s">
        <v>79</v>
      </c>
      <c r="AW195" s="13" t="s">
        <v>31</v>
      </c>
      <c r="AX195" s="13" t="s">
        <v>69</v>
      </c>
      <c r="AY195" s="229" t="s">
        <v>117</v>
      </c>
    </row>
    <row r="196" spans="1:65" s="14" customFormat="1">
      <c r="B196" s="230"/>
      <c r="C196" s="231"/>
      <c r="D196" s="210" t="s">
        <v>459</v>
      </c>
      <c r="E196" s="232" t="s">
        <v>19</v>
      </c>
      <c r="F196" s="233" t="s">
        <v>463</v>
      </c>
      <c r="G196" s="231"/>
      <c r="H196" s="234">
        <v>1.8790000000000002</v>
      </c>
      <c r="I196" s="235"/>
      <c r="J196" s="231"/>
      <c r="K196" s="231"/>
      <c r="L196" s="236"/>
      <c r="M196" s="237"/>
      <c r="N196" s="238"/>
      <c r="O196" s="238"/>
      <c r="P196" s="238"/>
      <c r="Q196" s="238"/>
      <c r="R196" s="238"/>
      <c r="S196" s="238"/>
      <c r="T196" s="239"/>
      <c r="AT196" s="240" t="s">
        <v>459</v>
      </c>
      <c r="AU196" s="240" t="s">
        <v>79</v>
      </c>
      <c r="AV196" s="14" t="s">
        <v>133</v>
      </c>
      <c r="AW196" s="14" t="s">
        <v>31</v>
      </c>
      <c r="AX196" s="14" t="s">
        <v>77</v>
      </c>
      <c r="AY196" s="240" t="s">
        <v>117</v>
      </c>
    </row>
    <row r="197" spans="1:65" s="12" customFormat="1" ht="22.9" customHeight="1">
      <c r="B197" s="171"/>
      <c r="C197" s="172"/>
      <c r="D197" s="173" t="s">
        <v>68</v>
      </c>
      <c r="E197" s="185" t="s">
        <v>160</v>
      </c>
      <c r="F197" s="185" t="s">
        <v>569</v>
      </c>
      <c r="G197" s="172"/>
      <c r="H197" s="172"/>
      <c r="I197" s="175"/>
      <c r="J197" s="186">
        <f>BK197</f>
        <v>0</v>
      </c>
      <c r="K197" s="172"/>
      <c r="L197" s="177"/>
      <c r="M197" s="178"/>
      <c r="N197" s="179"/>
      <c r="O197" s="179"/>
      <c r="P197" s="180">
        <f>SUM(P198:P254)</f>
        <v>0</v>
      </c>
      <c r="Q197" s="179"/>
      <c r="R197" s="180">
        <f>SUM(R198:R254)</f>
        <v>0</v>
      </c>
      <c r="S197" s="179"/>
      <c r="T197" s="181">
        <f>SUM(T198:T254)</f>
        <v>0</v>
      </c>
      <c r="AR197" s="182" t="s">
        <v>77</v>
      </c>
      <c r="AT197" s="183" t="s">
        <v>68</v>
      </c>
      <c r="AU197" s="183" t="s">
        <v>77</v>
      </c>
      <c r="AY197" s="182" t="s">
        <v>117</v>
      </c>
      <c r="BK197" s="184">
        <f>SUM(BK198:BK254)</f>
        <v>0</v>
      </c>
    </row>
    <row r="198" spans="1:65" s="2" customFormat="1" ht="16.5" customHeight="1">
      <c r="A198" s="34"/>
      <c r="B198" s="35"/>
      <c r="C198" s="201" t="s">
        <v>194</v>
      </c>
      <c r="D198" s="201" t="s">
        <v>229</v>
      </c>
      <c r="E198" s="202" t="s">
        <v>570</v>
      </c>
      <c r="F198" s="203" t="s">
        <v>571</v>
      </c>
      <c r="G198" s="204" t="s">
        <v>140</v>
      </c>
      <c r="H198" s="205">
        <v>30.91</v>
      </c>
      <c r="I198" s="206"/>
      <c r="J198" s="207">
        <f>ROUND(I198*H198,2)</f>
        <v>0</v>
      </c>
      <c r="K198" s="203" t="s">
        <v>19</v>
      </c>
      <c r="L198" s="39"/>
      <c r="M198" s="208" t="s">
        <v>19</v>
      </c>
      <c r="N198" s="209" t="s">
        <v>40</v>
      </c>
      <c r="O198" s="64"/>
      <c r="P198" s="197">
        <f>O198*H198</f>
        <v>0</v>
      </c>
      <c r="Q198" s="197">
        <v>0</v>
      </c>
      <c r="R198" s="197">
        <f>Q198*H198</f>
        <v>0</v>
      </c>
      <c r="S198" s="197">
        <v>0</v>
      </c>
      <c r="T198" s="198">
        <f>S198*H198</f>
        <v>0</v>
      </c>
      <c r="U198" s="34"/>
      <c r="V198" s="34"/>
      <c r="W198" s="34"/>
      <c r="X198" s="34"/>
      <c r="Y198" s="34"/>
      <c r="Z198" s="34"/>
      <c r="AA198" s="34"/>
      <c r="AB198" s="34"/>
      <c r="AC198" s="34"/>
      <c r="AD198" s="34"/>
      <c r="AE198" s="34"/>
      <c r="AR198" s="199" t="s">
        <v>133</v>
      </c>
      <c r="AT198" s="199" t="s">
        <v>229</v>
      </c>
      <c r="AU198" s="199" t="s">
        <v>79</v>
      </c>
      <c r="AY198" s="17" t="s">
        <v>117</v>
      </c>
      <c r="BE198" s="200">
        <f>IF(N198="základní",J198,0)</f>
        <v>0</v>
      </c>
      <c r="BF198" s="200">
        <f>IF(N198="snížená",J198,0)</f>
        <v>0</v>
      </c>
      <c r="BG198" s="200">
        <f>IF(N198="zákl. přenesená",J198,0)</f>
        <v>0</v>
      </c>
      <c r="BH198" s="200">
        <f>IF(N198="sníž. přenesená",J198,0)</f>
        <v>0</v>
      </c>
      <c r="BI198" s="200">
        <f>IF(N198="nulová",J198,0)</f>
        <v>0</v>
      </c>
      <c r="BJ198" s="17" t="s">
        <v>77</v>
      </c>
      <c r="BK198" s="200">
        <f>ROUND(I198*H198,2)</f>
        <v>0</v>
      </c>
      <c r="BL198" s="17" t="s">
        <v>133</v>
      </c>
      <c r="BM198" s="199" t="s">
        <v>321</v>
      </c>
    </row>
    <row r="199" spans="1:65" s="13" customFormat="1">
      <c r="B199" s="219"/>
      <c r="C199" s="220"/>
      <c r="D199" s="210" t="s">
        <v>459</v>
      </c>
      <c r="E199" s="221" t="s">
        <v>19</v>
      </c>
      <c r="F199" s="222" t="s">
        <v>572</v>
      </c>
      <c r="G199" s="220"/>
      <c r="H199" s="223">
        <v>30.91</v>
      </c>
      <c r="I199" s="224"/>
      <c r="J199" s="220"/>
      <c r="K199" s="220"/>
      <c r="L199" s="225"/>
      <c r="M199" s="226"/>
      <c r="N199" s="227"/>
      <c r="O199" s="227"/>
      <c r="P199" s="227"/>
      <c r="Q199" s="227"/>
      <c r="R199" s="227"/>
      <c r="S199" s="227"/>
      <c r="T199" s="228"/>
      <c r="AT199" s="229" t="s">
        <v>459</v>
      </c>
      <c r="AU199" s="229" t="s">
        <v>79</v>
      </c>
      <c r="AV199" s="13" t="s">
        <v>79</v>
      </c>
      <c r="AW199" s="13" t="s">
        <v>31</v>
      </c>
      <c r="AX199" s="13" t="s">
        <v>69</v>
      </c>
      <c r="AY199" s="229" t="s">
        <v>117</v>
      </c>
    </row>
    <row r="200" spans="1:65" s="14" customFormat="1">
      <c r="B200" s="230"/>
      <c r="C200" s="231"/>
      <c r="D200" s="210" t="s">
        <v>459</v>
      </c>
      <c r="E200" s="232" t="s">
        <v>19</v>
      </c>
      <c r="F200" s="233" t="s">
        <v>463</v>
      </c>
      <c r="G200" s="231"/>
      <c r="H200" s="234">
        <v>30.91</v>
      </c>
      <c r="I200" s="235"/>
      <c r="J200" s="231"/>
      <c r="K200" s="231"/>
      <c r="L200" s="236"/>
      <c r="M200" s="237"/>
      <c r="N200" s="238"/>
      <c r="O200" s="238"/>
      <c r="P200" s="238"/>
      <c r="Q200" s="238"/>
      <c r="R200" s="238"/>
      <c r="S200" s="238"/>
      <c r="T200" s="239"/>
      <c r="AT200" s="240" t="s">
        <v>459</v>
      </c>
      <c r="AU200" s="240" t="s">
        <v>79</v>
      </c>
      <c r="AV200" s="14" t="s">
        <v>133</v>
      </c>
      <c r="AW200" s="14" t="s">
        <v>31</v>
      </c>
      <c r="AX200" s="14" t="s">
        <v>77</v>
      </c>
      <c r="AY200" s="240" t="s">
        <v>117</v>
      </c>
    </row>
    <row r="201" spans="1:65" s="2" customFormat="1" ht="16.5" customHeight="1">
      <c r="A201" s="34"/>
      <c r="B201" s="35"/>
      <c r="C201" s="201" t="s">
        <v>228</v>
      </c>
      <c r="D201" s="201" t="s">
        <v>229</v>
      </c>
      <c r="E201" s="202" t="s">
        <v>573</v>
      </c>
      <c r="F201" s="203" t="s">
        <v>574</v>
      </c>
      <c r="G201" s="204" t="s">
        <v>140</v>
      </c>
      <c r="H201" s="205">
        <v>24</v>
      </c>
      <c r="I201" s="206"/>
      <c r="J201" s="207">
        <f>ROUND(I201*H201,2)</f>
        <v>0</v>
      </c>
      <c r="K201" s="203" t="s">
        <v>19</v>
      </c>
      <c r="L201" s="39"/>
      <c r="M201" s="208" t="s">
        <v>19</v>
      </c>
      <c r="N201" s="209" t="s">
        <v>40</v>
      </c>
      <c r="O201" s="64"/>
      <c r="P201" s="197">
        <f>O201*H201</f>
        <v>0</v>
      </c>
      <c r="Q201" s="197">
        <v>0</v>
      </c>
      <c r="R201" s="197">
        <f>Q201*H201</f>
        <v>0</v>
      </c>
      <c r="S201" s="197">
        <v>0</v>
      </c>
      <c r="T201" s="198">
        <f>S201*H201</f>
        <v>0</v>
      </c>
      <c r="U201" s="34"/>
      <c r="V201" s="34"/>
      <c r="W201" s="34"/>
      <c r="X201" s="34"/>
      <c r="Y201" s="34"/>
      <c r="Z201" s="34"/>
      <c r="AA201" s="34"/>
      <c r="AB201" s="34"/>
      <c r="AC201" s="34"/>
      <c r="AD201" s="34"/>
      <c r="AE201" s="34"/>
      <c r="AR201" s="199" t="s">
        <v>133</v>
      </c>
      <c r="AT201" s="199" t="s">
        <v>229</v>
      </c>
      <c r="AU201" s="199" t="s">
        <v>79</v>
      </c>
      <c r="AY201" s="17" t="s">
        <v>117</v>
      </c>
      <c r="BE201" s="200">
        <f>IF(N201="základní",J201,0)</f>
        <v>0</v>
      </c>
      <c r="BF201" s="200">
        <f>IF(N201="snížená",J201,0)</f>
        <v>0</v>
      </c>
      <c r="BG201" s="200">
        <f>IF(N201="zákl. přenesená",J201,0)</f>
        <v>0</v>
      </c>
      <c r="BH201" s="200">
        <f>IF(N201="sníž. přenesená",J201,0)</f>
        <v>0</v>
      </c>
      <c r="BI201" s="200">
        <f>IF(N201="nulová",J201,0)</f>
        <v>0</v>
      </c>
      <c r="BJ201" s="17" t="s">
        <v>77</v>
      </c>
      <c r="BK201" s="200">
        <f>ROUND(I201*H201,2)</f>
        <v>0</v>
      </c>
      <c r="BL201" s="17" t="s">
        <v>133</v>
      </c>
      <c r="BM201" s="199" t="s">
        <v>337</v>
      </c>
    </row>
    <row r="202" spans="1:65" s="2" customFormat="1" ht="16.5" customHeight="1">
      <c r="A202" s="34"/>
      <c r="B202" s="35"/>
      <c r="C202" s="201" t="s">
        <v>233</v>
      </c>
      <c r="D202" s="201" t="s">
        <v>229</v>
      </c>
      <c r="E202" s="202" t="s">
        <v>575</v>
      </c>
      <c r="F202" s="203" t="s">
        <v>576</v>
      </c>
      <c r="G202" s="204" t="s">
        <v>127</v>
      </c>
      <c r="H202" s="205">
        <v>26</v>
      </c>
      <c r="I202" s="206"/>
      <c r="J202" s="207">
        <f>ROUND(I202*H202,2)</f>
        <v>0</v>
      </c>
      <c r="K202" s="203" t="s">
        <v>19</v>
      </c>
      <c r="L202" s="39"/>
      <c r="M202" s="208" t="s">
        <v>19</v>
      </c>
      <c r="N202" s="209" t="s">
        <v>40</v>
      </c>
      <c r="O202" s="64"/>
      <c r="P202" s="197">
        <f>O202*H202</f>
        <v>0</v>
      </c>
      <c r="Q202" s="197">
        <v>0</v>
      </c>
      <c r="R202" s="197">
        <f>Q202*H202</f>
        <v>0</v>
      </c>
      <c r="S202" s="197">
        <v>0</v>
      </c>
      <c r="T202" s="198">
        <f>S202*H202</f>
        <v>0</v>
      </c>
      <c r="U202" s="34"/>
      <c r="V202" s="34"/>
      <c r="W202" s="34"/>
      <c r="X202" s="34"/>
      <c r="Y202" s="34"/>
      <c r="Z202" s="34"/>
      <c r="AA202" s="34"/>
      <c r="AB202" s="34"/>
      <c r="AC202" s="34"/>
      <c r="AD202" s="34"/>
      <c r="AE202" s="34"/>
      <c r="AR202" s="199" t="s">
        <v>133</v>
      </c>
      <c r="AT202" s="199" t="s">
        <v>229</v>
      </c>
      <c r="AU202" s="199" t="s">
        <v>79</v>
      </c>
      <c r="AY202" s="17" t="s">
        <v>117</v>
      </c>
      <c r="BE202" s="200">
        <f>IF(N202="základní",J202,0)</f>
        <v>0</v>
      </c>
      <c r="BF202" s="200">
        <f>IF(N202="snížená",J202,0)</f>
        <v>0</v>
      </c>
      <c r="BG202" s="200">
        <f>IF(N202="zákl. přenesená",J202,0)</f>
        <v>0</v>
      </c>
      <c r="BH202" s="200">
        <f>IF(N202="sníž. přenesená",J202,0)</f>
        <v>0</v>
      </c>
      <c r="BI202" s="200">
        <f>IF(N202="nulová",J202,0)</f>
        <v>0</v>
      </c>
      <c r="BJ202" s="17" t="s">
        <v>77</v>
      </c>
      <c r="BK202" s="200">
        <f>ROUND(I202*H202,2)</f>
        <v>0</v>
      </c>
      <c r="BL202" s="17" t="s">
        <v>133</v>
      </c>
      <c r="BM202" s="199" t="s">
        <v>333</v>
      </c>
    </row>
    <row r="203" spans="1:65" s="13" customFormat="1">
      <c r="B203" s="219"/>
      <c r="C203" s="220"/>
      <c r="D203" s="210" t="s">
        <v>459</v>
      </c>
      <c r="E203" s="221" t="s">
        <v>19</v>
      </c>
      <c r="F203" s="222" t="s">
        <v>577</v>
      </c>
      <c r="G203" s="220"/>
      <c r="H203" s="223">
        <v>26</v>
      </c>
      <c r="I203" s="224"/>
      <c r="J203" s="220"/>
      <c r="K203" s="220"/>
      <c r="L203" s="225"/>
      <c r="M203" s="226"/>
      <c r="N203" s="227"/>
      <c r="O203" s="227"/>
      <c r="P203" s="227"/>
      <c r="Q203" s="227"/>
      <c r="R203" s="227"/>
      <c r="S203" s="227"/>
      <c r="T203" s="228"/>
      <c r="AT203" s="229" t="s">
        <v>459</v>
      </c>
      <c r="AU203" s="229" t="s">
        <v>79</v>
      </c>
      <c r="AV203" s="13" t="s">
        <v>79</v>
      </c>
      <c r="AW203" s="13" t="s">
        <v>31</v>
      </c>
      <c r="AX203" s="13" t="s">
        <v>69</v>
      </c>
      <c r="AY203" s="229" t="s">
        <v>117</v>
      </c>
    </row>
    <row r="204" spans="1:65" s="14" customFormat="1">
      <c r="B204" s="230"/>
      <c r="C204" s="231"/>
      <c r="D204" s="210" t="s">
        <v>459</v>
      </c>
      <c r="E204" s="232" t="s">
        <v>19</v>
      </c>
      <c r="F204" s="233" t="s">
        <v>463</v>
      </c>
      <c r="G204" s="231"/>
      <c r="H204" s="234">
        <v>26</v>
      </c>
      <c r="I204" s="235"/>
      <c r="J204" s="231"/>
      <c r="K204" s="231"/>
      <c r="L204" s="236"/>
      <c r="M204" s="237"/>
      <c r="N204" s="238"/>
      <c r="O204" s="238"/>
      <c r="P204" s="238"/>
      <c r="Q204" s="238"/>
      <c r="R204" s="238"/>
      <c r="S204" s="238"/>
      <c r="T204" s="239"/>
      <c r="AT204" s="240" t="s">
        <v>459</v>
      </c>
      <c r="AU204" s="240" t="s">
        <v>79</v>
      </c>
      <c r="AV204" s="14" t="s">
        <v>133</v>
      </c>
      <c r="AW204" s="14" t="s">
        <v>31</v>
      </c>
      <c r="AX204" s="14" t="s">
        <v>77</v>
      </c>
      <c r="AY204" s="240" t="s">
        <v>117</v>
      </c>
    </row>
    <row r="205" spans="1:65" s="2" customFormat="1" ht="16.5" customHeight="1">
      <c r="A205" s="34"/>
      <c r="B205" s="35"/>
      <c r="C205" s="187" t="s">
        <v>245</v>
      </c>
      <c r="D205" s="187" t="s">
        <v>120</v>
      </c>
      <c r="E205" s="188" t="s">
        <v>578</v>
      </c>
      <c r="F205" s="189" t="s">
        <v>579</v>
      </c>
      <c r="G205" s="190" t="s">
        <v>416</v>
      </c>
      <c r="H205" s="191">
        <v>110.56</v>
      </c>
      <c r="I205" s="192"/>
      <c r="J205" s="193">
        <f>ROUND(I205*H205,2)</f>
        <v>0</v>
      </c>
      <c r="K205" s="189" t="s">
        <v>19</v>
      </c>
      <c r="L205" s="194"/>
      <c r="M205" s="195" t="s">
        <v>19</v>
      </c>
      <c r="N205" s="196" t="s">
        <v>40</v>
      </c>
      <c r="O205" s="64"/>
      <c r="P205" s="197">
        <f>O205*H205</f>
        <v>0</v>
      </c>
      <c r="Q205" s="197">
        <v>0</v>
      </c>
      <c r="R205" s="197">
        <f>Q205*H205</f>
        <v>0</v>
      </c>
      <c r="S205" s="197">
        <v>0</v>
      </c>
      <c r="T205" s="198">
        <f>S205*H205</f>
        <v>0</v>
      </c>
      <c r="U205" s="34"/>
      <c r="V205" s="34"/>
      <c r="W205" s="34"/>
      <c r="X205" s="34"/>
      <c r="Y205" s="34"/>
      <c r="Z205" s="34"/>
      <c r="AA205" s="34"/>
      <c r="AB205" s="34"/>
      <c r="AC205" s="34"/>
      <c r="AD205" s="34"/>
      <c r="AE205" s="34"/>
      <c r="AR205" s="199" t="s">
        <v>152</v>
      </c>
      <c r="AT205" s="199" t="s">
        <v>120</v>
      </c>
      <c r="AU205" s="199" t="s">
        <v>79</v>
      </c>
      <c r="AY205" s="17" t="s">
        <v>117</v>
      </c>
      <c r="BE205" s="200">
        <f>IF(N205="základní",J205,0)</f>
        <v>0</v>
      </c>
      <c r="BF205" s="200">
        <f>IF(N205="snížená",J205,0)</f>
        <v>0</v>
      </c>
      <c r="BG205" s="200">
        <f>IF(N205="zákl. přenesená",J205,0)</f>
        <v>0</v>
      </c>
      <c r="BH205" s="200">
        <f>IF(N205="sníž. přenesená",J205,0)</f>
        <v>0</v>
      </c>
      <c r="BI205" s="200">
        <f>IF(N205="nulová",J205,0)</f>
        <v>0</v>
      </c>
      <c r="BJ205" s="17" t="s">
        <v>77</v>
      </c>
      <c r="BK205" s="200">
        <f>ROUND(I205*H205,2)</f>
        <v>0</v>
      </c>
      <c r="BL205" s="17" t="s">
        <v>133</v>
      </c>
      <c r="BM205" s="199" t="s">
        <v>342</v>
      </c>
    </row>
    <row r="206" spans="1:65" s="13" customFormat="1">
      <c r="B206" s="219"/>
      <c r="C206" s="220"/>
      <c r="D206" s="210" t="s">
        <v>459</v>
      </c>
      <c r="E206" s="221" t="s">
        <v>19</v>
      </c>
      <c r="F206" s="222" t="s">
        <v>580</v>
      </c>
      <c r="G206" s="220"/>
      <c r="H206" s="223">
        <v>110.56</v>
      </c>
      <c r="I206" s="224"/>
      <c r="J206" s="220"/>
      <c r="K206" s="220"/>
      <c r="L206" s="225"/>
      <c r="M206" s="226"/>
      <c r="N206" s="227"/>
      <c r="O206" s="227"/>
      <c r="P206" s="227"/>
      <c r="Q206" s="227"/>
      <c r="R206" s="227"/>
      <c r="S206" s="227"/>
      <c r="T206" s="228"/>
      <c r="AT206" s="229" t="s">
        <v>459</v>
      </c>
      <c r="AU206" s="229" t="s">
        <v>79</v>
      </c>
      <c r="AV206" s="13" t="s">
        <v>79</v>
      </c>
      <c r="AW206" s="13" t="s">
        <v>31</v>
      </c>
      <c r="AX206" s="13" t="s">
        <v>69</v>
      </c>
      <c r="AY206" s="229" t="s">
        <v>117</v>
      </c>
    </row>
    <row r="207" spans="1:65" s="14" customFormat="1">
      <c r="B207" s="230"/>
      <c r="C207" s="231"/>
      <c r="D207" s="210" t="s">
        <v>459</v>
      </c>
      <c r="E207" s="232" t="s">
        <v>19</v>
      </c>
      <c r="F207" s="233" t="s">
        <v>463</v>
      </c>
      <c r="G207" s="231"/>
      <c r="H207" s="234">
        <v>110.56</v>
      </c>
      <c r="I207" s="235"/>
      <c r="J207" s="231"/>
      <c r="K207" s="231"/>
      <c r="L207" s="236"/>
      <c r="M207" s="237"/>
      <c r="N207" s="238"/>
      <c r="O207" s="238"/>
      <c r="P207" s="238"/>
      <c r="Q207" s="238"/>
      <c r="R207" s="238"/>
      <c r="S207" s="238"/>
      <c r="T207" s="239"/>
      <c r="AT207" s="240" t="s">
        <v>459</v>
      </c>
      <c r="AU207" s="240" t="s">
        <v>79</v>
      </c>
      <c r="AV207" s="14" t="s">
        <v>133</v>
      </c>
      <c r="AW207" s="14" t="s">
        <v>31</v>
      </c>
      <c r="AX207" s="14" t="s">
        <v>77</v>
      </c>
      <c r="AY207" s="240" t="s">
        <v>117</v>
      </c>
    </row>
    <row r="208" spans="1:65" s="2" customFormat="1" ht="16.5" customHeight="1">
      <c r="A208" s="34"/>
      <c r="B208" s="35"/>
      <c r="C208" s="187" t="s">
        <v>249</v>
      </c>
      <c r="D208" s="187" t="s">
        <v>120</v>
      </c>
      <c r="E208" s="188" t="s">
        <v>581</v>
      </c>
      <c r="F208" s="189" t="s">
        <v>582</v>
      </c>
      <c r="G208" s="190" t="s">
        <v>416</v>
      </c>
      <c r="H208" s="191">
        <v>47.87</v>
      </c>
      <c r="I208" s="192"/>
      <c r="J208" s="193">
        <f>ROUND(I208*H208,2)</f>
        <v>0</v>
      </c>
      <c r="K208" s="189" t="s">
        <v>19</v>
      </c>
      <c r="L208" s="194"/>
      <c r="M208" s="195" t="s">
        <v>19</v>
      </c>
      <c r="N208" s="196" t="s">
        <v>40</v>
      </c>
      <c r="O208" s="64"/>
      <c r="P208" s="197">
        <f>O208*H208</f>
        <v>0</v>
      </c>
      <c r="Q208" s="197">
        <v>0</v>
      </c>
      <c r="R208" s="197">
        <f>Q208*H208</f>
        <v>0</v>
      </c>
      <c r="S208" s="197">
        <v>0</v>
      </c>
      <c r="T208" s="198">
        <f>S208*H208</f>
        <v>0</v>
      </c>
      <c r="U208" s="34"/>
      <c r="V208" s="34"/>
      <c r="W208" s="34"/>
      <c r="X208" s="34"/>
      <c r="Y208" s="34"/>
      <c r="Z208" s="34"/>
      <c r="AA208" s="34"/>
      <c r="AB208" s="34"/>
      <c r="AC208" s="34"/>
      <c r="AD208" s="34"/>
      <c r="AE208" s="34"/>
      <c r="AR208" s="199" t="s">
        <v>152</v>
      </c>
      <c r="AT208" s="199" t="s">
        <v>120</v>
      </c>
      <c r="AU208" s="199" t="s">
        <v>79</v>
      </c>
      <c r="AY208" s="17" t="s">
        <v>117</v>
      </c>
      <c r="BE208" s="200">
        <f>IF(N208="základní",J208,0)</f>
        <v>0</v>
      </c>
      <c r="BF208" s="200">
        <f>IF(N208="snížená",J208,0)</f>
        <v>0</v>
      </c>
      <c r="BG208" s="200">
        <f>IF(N208="zákl. přenesená",J208,0)</f>
        <v>0</v>
      </c>
      <c r="BH208" s="200">
        <f>IF(N208="sníž. přenesená",J208,0)</f>
        <v>0</v>
      </c>
      <c r="BI208" s="200">
        <f>IF(N208="nulová",J208,0)</f>
        <v>0</v>
      </c>
      <c r="BJ208" s="17" t="s">
        <v>77</v>
      </c>
      <c r="BK208" s="200">
        <f>ROUND(I208*H208,2)</f>
        <v>0</v>
      </c>
      <c r="BL208" s="17" t="s">
        <v>133</v>
      </c>
      <c r="BM208" s="199" t="s">
        <v>351</v>
      </c>
    </row>
    <row r="209" spans="1:65" s="2" customFormat="1" ht="16.5" customHeight="1">
      <c r="A209" s="34"/>
      <c r="B209" s="35"/>
      <c r="C209" s="201" t="s">
        <v>253</v>
      </c>
      <c r="D209" s="201" t="s">
        <v>229</v>
      </c>
      <c r="E209" s="202" t="s">
        <v>583</v>
      </c>
      <c r="F209" s="203" t="s">
        <v>584</v>
      </c>
      <c r="G209" s="204" t="s">
        <v>127</v>
      </c>
      <c r="H209" s="205">
        <v>1</v>
      </c>
      <c r="I209" s="206"/>
      <c r="J209" s="207">
        <f>ROUND(I209*H209,2)</f>
        <v>0</v>
      </c>
      <c r="K209" s="203" t="s">
        <v>19</v>
      </c>
      <c r="L209" s="39"/>
      <c r="M209" s="208" t="s">
        <v>19</v>
      </c>
      <c r="N209" s="209" t="s">
        <v>40</v>
      </c>
      <c r="O209" s="64"/>
      <c r="P209" s="197">
        <f>O209*H209</f>
        <v>0</v>
      </c>
      <c r="Q209" s="197">
        <v>0</v>
      </c>
      <c r="R209" s="197">
        <f>Q209*H209</f>
        <v>0</v>
      </c>
      <c r="S209" s="197">
        <v>0</v>
      </c>
      <c r="T209" s="198">
        <f>S209*H209</f>
        <v>0</v>
      </c>
      <c r="U209" s="34"/>
      <c r="V209" s="34"/>
      <c r="W209" s="34"/>
      <c r="X209" s="34"/>
      <c r="Y209" s="34"/>
      <c r="Z209" s="34"/>
      <c r="AA209" s="34"/>
      <c r="AB209" s="34"/>
      <c r="AC209" s="34"/>
      <c r="AD209" s="34"/>
      <c r="AE209" s="34"/>
      <c r="AR209" s="199" t="s">
        <v>133</v>
      </c>
      <c r="AT209" s="199" t="s">
        <v>229</v>
      </c>
      <c r="AU209" s="199" t="s">
        <v>79</v>
      </c>
      <c r="AY209" s="17" t="s">
        <v>117</v>
      </c>
      <c r="BE209" s="200">
        <f>IF(N209="základní",J209,0)</f>
        <v>0</v>
      </c>
      <c r="BF209" s="200">
        <f>IF(N209="snížená",J209,0)</f>
        <v>0</v>
      </c>
      <c r="BG209" s="200">
        <f>IF(N209="zákl. přenesená",J209,0)</f>
        <v>0</v>
      </c>
      <c r="BH209" s="200">
        <f>IF(N209="sníž. přenesená",J209,0)</f>
        <v>0</v>
      </c>
      <c r="BI209" s="200">
        <f>IF(N209="nulová",J209,0)</f>
        <v>0</v>
      </c>
      <c r="BJ209" s="17" t="s">
        <v>77</v>
      </c>
      <c r="BK209" s="200">
        <f>ROUND(I209*H209,2)</f>
        <v>0</v>
      </c>
      <c r="BL209" s="17" t="s">
        <v>133</v>
      </c>
      <c r="BM209" s="199" t="s">
        <v>361</v>
      </c>
    </row>
    <row r="210" spans="1:65" s="2" customFormat="1" ht="16.5" customHeight="1">
      <c r="A210" s="34"/>
      <c r="B210" s="35"/>
      <c r="C210" s="187" t="s">
        <v>257</v>
      </c>
      <c r="D210" s="187" t="s">
        <v>120</v>
      </c>
      <c r="E210" s="188" t="s">
        <v>585</v>
      </c>
      <c r="F210" s="189" t="s">
        <v>586</v>
      </c>
      <c r="G210" s="190" t="s">
        <v>416</v>
      </c>
      <c r="H210" s="191">
        <v>59.8</v>
      </c>
      <c r="I210" s="192"/>
      <c r="J210" s="193">
        <f>ROUND(I210*H210,2)</f>
        <v>0</v>
      </c>
      <c r="K210" s="189" t="s">
        <v>19</v>
      </c>
      <c r="L210" s="194"/>
      <c r="M210" s="195" t="s">
        <v>19</v>
      </c>
      <c r="N210" s="196" t="s">
        <v>40</v>
      </c>
      <c r="O210" s="64"/>
      <c r="P210" s="197">
        <f>O210*H210</f>
        <v>0</v>
      </c>
      <c r="Q210" s="197">
        <v>0</v>
      </c>
      <c r="R210" s="197">
        <f>Q210*H210</f>
        <v>0</v>
      </c>
      <c r="S210" s="197">
        <v>0</v>
      </c>
      <c r="T210" s="198">
        <f>S210*H210</f>
        <v>0</v>
      </c>
      <c r="U210" s="34"/>
      <c r="V210" s="34"/>
      <c r="W210" s="34"/>
      <c r="X210" s="34"/>
      <c r="Y210" s="34"/>
      <c r="Z210" s="34"/>
      <c r="AA210" s="34"/>
      <c r="AB210" s="34"/>
      <c r="AC210" s="34"/>
      <c r="AD210" s="34"/>
      <c r="AE210" s="34"/>
      <c r="AR210" s="199" t="s">
        <v>152</v>
      </c>
      <c r="AT210" s="199" t="s">
        <v>120</v>
      </c>
      <c r="AU210" s="199" t="s">
        <v>79</v>
      </c>
      <c r="AY210" s="17" t="s">
        <v>117</v>
      </c>
      <c r="BE210" s="200">
        <f>IF(N210="základní",J210,0)</f>
        <v>0</v>
      </c>
      <c r="BF210" s="200">
        <f>IF(N210="snížená",J210,0)</f>
        <v>0</v>
      </c>
      <c r="BG210" s="200">
        <f>IF(N210="zákl. přenesená",J210,0)</f>
        <v>0</v>
      </c>
      <c r="BH210" s="200">
        <f>IF(N210="sníž. přenesená",J210,0)</f>
        <v>0</v>
      </c>
      <c r="BI210" s="200">
        <f>IF(N210="nulová",J210,0)</f>
        <v>0</v>
      </c>
      <c r="BJ210" s="17" t="s">
        <v>77</v>
      </c>
      <c r="BK210" s="200">
        <f>ROUND(I210*H210,2)</f>
        <v>0</v>
      </c>
      <c r="BL210" s="17" t="s">
        <v>133</v>
      </c>
      <c r="BM210" s="199" t="s">
        <v>369</v>
      </c>
    </row>
    <row r="211" spans="1:65" s="2" customFormat="1" ht="16.5" customHeight="1">
      <c r="A211" s="34"/>
      <c r="B211" s="35"/>
      <c r="C211" s="201" t="s">
        <v>261</v>
      </c>
      <c r="D211" s="201" t="s">
        <v>229</v>
      </c>
      <c r="E211" s="202" t="s">
        <v>587</v>
      </c>
      <c r="F211" s="203" t="s">
        <v>588</v>
      </c>
      <c r="G211" s="204" t="s">
        <v>127</v>
      </c>
      <c r="H211" s="205">
        <v>2</v>
      </c>
      <c r="I211" s="206"/>
      <c r="J211" s="207">
        <f>ROUND(I211*H211,2)</f>
        <v>0</v>
      </c>
      <c r="K211" s="203" t="s">
        <v>19</v>
      </c>
      <c r="L211" s="39"/>
      <c r="M211" s="208" t="s">
        <v>19</v>
      </c>
      <c r="N211" s="209" t="s">
        <v>40</v>
      </c>
      <c r="O211" s="64"/>
      <c r="P211" s="197">
        <f>O211*H211</f>
        <v>0</v>
      </c>
      <c r="Q211" s="197">
        <v>0</v>
      </c>
      <c r="R211" s="197">
        <f>Q211*H211</f>
        <v>0</v>
      </c>
      <c r="S211" s="197">
        <v>0</v>
      </c>
      <c r="T211" s="198">
        <f>S211*H211</f>
        <v>0</v>
      </c>
      <c r="U211" s="34"/>
      <c r="V211" s="34"/>
      <c r="W211" s="34"/>
      <c r="X211" s="34"/>
      <c r="Y211" s="34"/>
      <c r="Z211" s="34"/>
      <c r="AA211" s="34"/>
      <c r="AB211" s="34"/>
      <c r="AC211" s="34"/>
      <c r="AD211" s="34"/>
      <c r="AE211" s="34"/>
      <c r="AR211" s="199" t="s">
        <v>133</v>
      </c>
      <c r="AT211" s="199" t="s">
        <v>229</v>
      </c>
      <c r="AU211" s="199" t="s">
        <v>79</v>
      </c>
      <c r="AY211" s="17" t="s">
        <v>117</v>
      </c>
      <c r="BE211" s="200">
        <f>IF(N211="základní",J211,0)</f>
        <v>0</v>
      </c>
      <c r="BF211" s="200">
        <f>IF(N211="snížená",J211,0)</f>
        <v>0</v>
      </c>
      <c r="BG211" s="200">
        <f>IF(N211="zákl. přenesená",J211,0)</f>
        <v>0</v>
      </c>
      <c r="BH211" s="200">
        <f>IF(N211="sníž. přenesená",J211,0)</f>
        <v>0</v>
      </c>
      <c r="BI211" s="200">
        <f>IF(N211="nulová",J211,0)</f>
        <v>0</v>
      </c>
      <c r="BJ211" s="17" t="s">
        <v>77</v>
      </c>
      <c r="BK211" s="200">
        <f>ROUND(I211*H211,2)</f>
        <v>0</v>
      </c>
      <c r="BL211" s="17" t="s">
        <v>133</v>
      </c>
      <c r="BM211" s="199" t="s">
        <v>378</v>
      </c>
    </row>
    <row r="212" spans="1:65" s="13" customFormat="1">
      <c r="B212" s="219"/>
      <c r="C212" s="220"/>
      <c r="D212" s="210" t="s">
        <v>459</v>
      </c>
      <c r="E212" s="221" t="s">
        <v>19</v>
      </c>
      <c r="F212" s="222" t="s">
        <v>589</v>
      </c>
      <c r="G212" s="220"/>
      <c r="H212" s="223">
        <v>2</v>
      </c>
      <c r="I212" s="224"/>
      <c r="J212" s="220"/>
      <c r="K212" s="220"/>
      <c r="L212" s="225"/>
      <c r="M212" s="226"/>
      <c r="N212" s="227"/>
      <c r="O212" s="227"/>
      <c r="P212" s="227"/>
      <c r="Q212" s="227"/>
      <c r="R212" s="227"/>
      <c r="S212" s="227"/>
      <c r="T212" s="228"/>
      <c r="AT212" s="229" t="s">
        <v>459</v>
      </c>
      <c r="AU212" s="229" t="s">
        <v>79</v>
      </c>
      <c r="AV212" s="13" t="s">
        <v>79</v>
      </c>
      <c r="AW212" s="13" t="s">
        <v>31</v>
      </c>
      <c r="AX212" s="13" t="s">
        <v>69</v>
      </c>
      <c r="AY212" s="229" t="s">
        <v>117</v>
      </c>
    </row>
    <row r="213" spans="1:65" s="14" customFormat="1">
      <c r="B213" s="230"/>
      <c r="C213" s="231"/>
      <c r="D213" s="210" t="s">
        <v>459</v>
      </c>
      <c r="E213" s="232" t="s">
        <v>19</v>
      </c>
      <c r="F213" s="233" t="s">
        <v>463</v>
      </c>
      <c r="G213" s="231"/>
      <c r="H213" s="234">
        <v>2</v>
      </c>
      <c r="I213" s="235"/>
      <c r="J213" s="231"/>
      <c r="K213" s="231"/>
      <c r="L213" s="236"/>
      <c r="M213" s="237"/>
      <c r="N213" s="238"/>
      <c r="O213" s="238"/>
      <c r="P213" s="238"/>
      <c r="Q213" s="238"/>
      <c r="R213" s="238"/>
      <c r="S213" s="238"/>
      <c r="T213" s="239"/>
      <c r="AT213" s="240" t="s">
        <v>459</v>
      </c>
      <c r="AU213" s="240" t="s">
        <v>79</v>
      </c>
      <c r="AV213" s="14" t="s">
        <v>133</v>
      </c>
      <c r="AW213" s="14" t="s">
        <v>31</v>
      </c>
      <c r="AX213" s="14" t="s">
        <v>77</v>
      </c>
      <c r="AY213" s="240" t="s">
        <v>117</v>
      </c>
    </row>
    <row r="214" spans="1:65" s="2" customFormat="1" ht="16.5" customHeight="1">
      <c r="A214" s="34"/>
      <c r="B214" s="35"/>
      <c r="C214" s="187" t="s">
        <v>265</v>
      </c>
      <c r="D214" s="187" t="s">
        <v>120</v>
      </c>
      <c r="E214" s="188" t="s">
        <v>590</v>
      </c>
      <c r="F214" s="189" t="s">
        <v>591</v>
      </c>
      <c r="G214" s="190" t="s">
        <v>416</v>
      </c>
      <c r="H214" s="191">
        <v>290.58999999999997</v>
      </c>
      <c r="I214" s="192"/>
      <c r="J214" s="193">
        <f>ROUND(I214*H214,2)</f>
        <v>0</v>
      </c>
      <c r="K214" s="189" t="s">
        <v>19</v>
      </c>
      <c r="L214" s="194"/>
      <c r="M214" s="195" t="s">
        <v>19</v>
      </c>
      <c r="N214" s="196" t="s">
        <v>40</v>
      </c>
      <c r="O214" s="64"/>
      <c r="P214" s="197">
        <f>O214*H214</f>
        <v>0</v>
      </c>
      <c r="Q214" s="197">
        <v>0</v>
      </c>
      <c r="R214" s="197">
        <f>Q214*H214</f>
        <v>0</v>
      </c>
      <c r="S214" s="197">
        <v>0</v>
      </c>
      <c r="T214" s="198">
        <f>S214*H214</f>
        <v>0</v>
      </c>
      <c r="U214" s="34"/>
      <c r="V214" s="34"/>
      <c r="W214" s="34"/>
      <c r="X214" s="34"/>
      <c r="Y214" s="34"/>
      <c r="Z214" s="34"/>
      <c r="AA214" s="34"/>
      <c r="AB214" s="34"/>
      <c r="AC214" s="34"/>
      <c r="AD214" s="34"/>
      <c r="AE214" s="34"/>
      <c r="AR214" s="199" t="s">
        <v>152</v>
      </c>
      <c r="AT214" s="199" t="s">
        <v>120</v>
      </c>
      <c r="AU214" s="199" t="s">
        <v>79</v>
      </c>
      <c r="AY214" s="17" t="s">
        <v>117</v>
      </c>
      <c r="BE214" s="200">
        <f>IF(N214="základní",J214,0)</f>
        <v>0</v>
      </c>
      <c r="BF214" s="200">
        <f>IF(N214="snížená",J214,0)</f>
        <v>0</v>
      </c>
      <c r="BG214" s="200">
        <f>IF(N214="zákl. přenesená",J214,0)</f>
        <v>0</v>
      </c>
      <c r="BH214" s="200">
        <f>IF(N214="sníž. přenesená",J214,0)</f>
        <v>0</v>
      </c>
      <c r="BI214" s="200">
        <f>IF(N214="nulová",J214,0)</f>
        <v>0</v>
      </c>
      <c r="BJ214" s="17" t="s">
        <v>77</v>
      </c>
      <c r="BK214" s="200">
        <f>ROUND(I214*H214,2)</f>
        <v>0</v>
      </c>
      <c r="BL214" s="17" t="s">
        <v>133</v>
      </c>
      <c r="BM214" s="199" t="s">
        <v>592</v>
      </c>
    </row>
    <row r="215" spans="1:65" s="2" customFormat="1" ht="16.5" customHeight="1">
      <c r="A215" s="34"/>
      <c r="B215" s="35"/>
      <c r="C215" s="187" t="s">
        <v>269</v>
      </c>
      <c r="D215" s="187" t="s">
        <v>120</v>
      </c>
      <c r="E215" s="188" t="s">
        <v>593</v>
      </c>
      <c r="F215" s="189" t="s">
        <v>594</v>
      </c>
      <c r="G215" s="190" t="s">
        <v>416</v>
      </c>
      <c r="H215" s="191">
        <v>163.66999999999999</v>
      </c>
      <c r="I215" s="192"/>
      <c r="J215" s="193">
        <f>ROUND(I215*H215,2)</f>
        <v>0</v>
      </c>
      <c r="K215" s="189" t="s">
        <v>19</v>
      </c>
      <c r="L215" s="194"/>
      <c r="M215" s="195" t="s">
        <v>19</v>
      </c>
      <c r="N215" s="196" t="s">
        <v>40</v>
      </c>
      <c r="O215" s="64"/>
      <c r="P215" s="197">
        <f>O215*H215</f>
        <v>0</v>
      </c>
      <c r="Q215" s="197">
        <v>0</v>
      </c>
      <c r="R215" s="197">
        <f>Q215*H215</f>
        <v>0</v>
      </c>
      <c r="S215" s="197">
        <v>0</v>
      </c>
      <c r="T215" s="198">
        <f>S215*H215</f>
        <v>0</v>
      </c>
      <c r="U215" s="34"/>
      <c r="V215" s="34"/>
      <c r="W215" s="34"/>
      <c r="X215" s="34"/>
      <c r="Y215" s="34"/>
      <c r="Z215" s="34"/>
      <c r="AA215" s="34"/>
      <c r="AB215" s="34"/>
      <c r="AC215" s="34"/>
      <c r="AD215" s="34"/>
      <c r="AE215" s="34"/>
      <c r="AR215" s="199" t="s">
        <v>152</v>
      </c>
      <c r="AT215" s="199" t="s">
        <v>120</v>
      </c>
      <c r="AU215" s="199" t="s">
        <v>79</v>
      </c>
      <c r="AY215" s="17" t="s">
        <v>117</v>
      </c>
      <c r="BE215" s="200">
        <f>IF(N215="základní",J215,0)</f>
        <v>0</v>
      </c>
      <c r="BF215" s="200">
        <f>IF(N215="snížená",J215,0)</f>
        <v>0</v>
      </c>
      <c r="BG215" s="200">
        <f>IF(N215="zákl. přenesená",J215,0)</f>
        <v>0</v>
      </c>
      <c r="BH215" s="200">
        <f>IF(N215="sníž. přenesená",J215,0)</f>
        <v>0</v>
      </c>
      <c r="BI215" s="200">
        <f>IF(N215="nulová",J215,0)</f>
        <v>0</v>
      </c>
      <c r="BJ215" s="17" t="s">
        <v>77</v>
      </c>
      <c r="BK215" s="200">
        <f>ROUND(I215*H215,2)</f>
        <v>0</v>
      </c>
      <c r="BL215" s="17" t="s">
        <v>133</v>
      </c>
      <c r="BM215" s="199" t="s">
        <v>595</v>
      </c>
    </row>
    <row r="216" spans="1:65" s="2" customFormat="1" ht="16.5" customHeight="1">
      <c r="A216" s="34"/>
      <c r="B216" s="35"/>
      <c r="C216" s="201" t="s">
        <v>237</v>
      </c>
      <c r="D216" s="201" t="s">
        <v>229</v>
      </c>
      <c r="E216" s="202" t="s">
        <v>596</v>
      </c>
      <c r="F216" s="203" t="s">
        <v>597</v>
      </c>
      <c r="G216" s="204" t="s">
        <v>495</v>
      </c>
      <c r="H216" s="205">
        <v>168</v>
      </c>
      <c r="I216" s="206"/>
      <c r="J216" s="207">
        <f>ROUND(I216*H216,2)</f>
        <v>0</v>
      </c>
      <c r="K216" s="203" t="s">
        <v>19</v>
      </c>
      <c r="L216" s="39"/>
      <c r="M216" s="208" t="s">
        <v>19</v>
      </c>
      <c r="N216" s="209" t="s">
        <v>40</v>
      </c>
      <c r="O216" s="64"/>
      <c r="P216" s="197">
        <f>O216*H216</f>
        <v>0</v>
      </c>
      <c r="Q216" s="197">
        <v>0</v>
      </c>
      <c r="R216" s="197">
        <f>Q216*H216</f>
        <v>0</v>
      </c>
      <c r="S216" s="197">
        <v>0</v>
      </c>
      <c r="T216" s="198">
        <f>S216*H216</f>
        <v>0</v>
      </c>
      <c r="U216" s="34"/>
      <c r="V216" s="34"/>
      <c r="W216" s="34"/>
      <c r="X216" s="34"/>
      <c r="Y216" s="34"/>
      <c r="Z216" s="34"/>
      <c r="AA216" s="34"/>
      <c r="AB216" s="34"/>
      <c r="AC216" s="34"/>
      <c r="AD216" s="34"/>
      <c r="AE216" s="34"/>
      <c r="AR216" s="199" t="s">
        <v>133</v>
      </c>
      <c r="AT216" s="199" t="s">
        <v>229</v>
      </c>
      <c r="AU216" s="199" t="s">
        <v>79</v>
      </c>
      <c r="AY216" s="17" t="s">
        <v>117</v>
      </c>
      <c r="BE216" s="200">
        <f>IF(N216="základní",J216,0)</f>
        <v>0</v>
      </c>
      <c r="BF216" s="200">
        <f>IF(N216="snížená",J216,0)</f>
        <v>0</v>
      </c>
      <c r="BG216" s="200">
        <f>IF(N216="zákl. přenesená",J216,0)</f>
        <v>0</v>
      </c>
      <c r="BH216" s="200">
        <f>IF(N216="sníž. přenesená",J216,0)</f>
        <v>0</v>
      </c>
      <c r="BI216" s="200">
        <f>IF(N216="nulová",J216,0)</f>
        <v>0</v>
      </c>
      <c r="BJ216" s="17" t="s">
        <v>77</v>
      </c>
      <c r="BK216" s="200">
        <f>ROUND(I216*H216,2)</f>
        <v>0</v>
      </c>
      <c r="BL216" s="17" t="s">
        <v>133</v>
      </c>
      <c r="BM216" s="199" t="s">
        <v>598</v>
      </c>
    </row>
    <row r="217" spans="1:65" s="13" customFormat="1">
      <c r="B217" s="219"/>
      <c r="C217" s="220"/>
      <c r="D217" s="210" t="s">
        <v>459</v>
      </c>
      <c r="E217" s="221" t="s">
        <v>19</v>
      </c>
      <c r="F217" s="222" t="s">
        <v>599</v>
      </c>
      <c r="G217" s="220"/>
      <c r="H217" s="223">
        <v>168</v>
      </c>
      <c r="I217" s="224"/>
      <c r="J217" s="220"/>
      <c r="K217" s="220"/>
      <c r="L217" s="225"/>
      <c r="M217" s="226"/>
      <c r="N217" s="227"/>
      <c r="O217" s="227"/>
      <c r="P217" s="227"/>
      <c r="Q217" s="227"/>
      <c r="R217" s="227"/>
      <c r="S217" s="227"/>
      <c r="T217" s="228"/>
      <c r="AT217" s="229" t="s">
        <v>459</v>
      </c>
      <c r="AU217" s="229" t="s">
        <v>79</v>
      </c>
      <c r="AV217" s="13" t="s">
        <v>79</v>
      </c>
      <c r="AW217" s="13" t="s">
        <v>31</v>
      </c>
      <c r="AX217" s="13" t="s">
        <v>69</v>
      </c>
      <c r="AY217" s="229" t="s">
        <v>117</v>
      </c>
    </row>
    <row r="218" spans="1:65" s="14" customFormat="1">
      <c r="B218" s="230"/>
      <c r="C218" s="231"/>
      <c r="D218" s="210" t="s">
        <v>459</v>
      </c>
      <c r="E218" s="232" t="s">
        <v>19</v>
      </c>
      <c r="F218" s="233" t="s">
        <v>463</v>
      </c>
      <c r="G218" s="231"/>
      <c r="H218" s="234">
        <v>168</v>
      </c>
      <c r="I218" s="235"/>
      <c r="J218" s="231"/>
      <c r="K218" s="231"/>
      <c r="L218" s="236"/>
      <c r="M218" s="237"/>
      <c r="N218" s="238"/>
      <c r="O218" s="238"/>
      <c r="P218" s="238"/>
      <c r="Q218" s="238"/>
      <c r="R218" s="238"/>
      <c r="S218" s="238"/>
      <c r="T218" s="239"/>
      <c r="AT218" s="240" t="s">
        <v>459</v>
      </c>
      <c r="AU218" s="240" t="s">
        <v>79</v>
      </c>
      <c r="AV218" s="14" t="s">
        <v>133</v>
      </c>
      <c r="AW218" s="14" t="s">
        <v>31</v>
      </c>
      <c r="AX218" s="14" t="s">
        <v>77</v>
      </c>
      <c r="AY218" s="240" t="s">
        <v>117</v>
      </c>
    </row>
    <row r="219" spans="1:65" s="2" customFormat="1" ht="16.5" customHeight="1">
      <c r="A219" s="34"/>
      <c r="B219" s="35"/>
      <c r="C219" s="201" t="s">
        <v>241</v>
      </c>
      <c r="D219" s="201" t="s">
        <v>229</v>
      </c>
      <c r="E219" s="202" t="s">
        <v>600</v>
      </c>
      <c r="F219" s="203" t="s">
        <v>601</v>
      </c>
      <c r="G219" s="204" t="s">
        <v>495</v>
      </c>
      <c r="H219" s="205">
        <v>7.36</v>
      </c>
      <c r="I219" s="206"/>
      <c r="J219" s="207">
        <f>ROUND(I219*H219,2)</f>
        <v>0</v>
      </c>
      <c r="K219" s="203" t="s">
        <v>19</v>
      </c>
      <c r="L219" s="39"/>
      <c r="M219" s="208" t="s">
        <v>19</v>
      </c>
      <c r="N219" s="209" t="s">
        <v>40</v>
      </c>
      <c r="O219" s="64"/>
      <c r="P219" s="197">
        <f>O219*H219</f>
        <v>0</v>
      </c>
      <c r="Q219" s="197">
        <v>0</v>
      </c>
      <c r="R219" s="197">
        <f>Q219*H219</f>
        <v>0</v>
      </c>
      <c r="S219" s="197">
        <v>0</v>
      </c>
      <c r="T219" s="198">
        <f>S219*H219</f>
        <v>0</v>
      </c>
      <c r="U219" s="34"/>
      <c r="V219" s="34"/>
      <c r="W219" s="34"/>
      <c r="X219" s="34"/>
      <c r="Y219" s="34"/>
      <c r="Z219" s="34"/>
      <c r="AA219" s="34"/>
      <c r="AB219" s="34"/>
      <c r="AC219" s="34"/>
      <c r="AD219" s="34"/>
      <c r="AE219" s="34"/>
      <c r="AR219" s="199" t="s">
        <v>133</v>
      </c>
      <c r="AT219" s="199" t="s">
        <v>229</v>
      </c>
      <c r="AU219" s="199" t="s">
        <v>79</v>
      </c>
      <c r="AY219" s="17" t="s">
        <v>117</v>
      </c>
      <c r="BE219" s="200">
        <f>IF(N219="základní",J219,0)</f>
        <v>0</v>
      </c>
      <c r="BF219" s="200">
        <f>IF(N219="snížená",J219,0)</f>
        <v>0</v>
      </c>
      <c r="BG219" s="200">
        <f>IF(N219="zákl. přenesená",J219,0)</f>
        <v>0</v>
      </c>
      <c r="BH219" s="200">
        <f>IF(N219="sníž. přenesená",J219,0)</f>
        <v>0</v>
      </c>
      <c r="BI219" s="200">
        <f>IF(N219="nulová",J219,0)</f>
        <v>0</v>
      </c>
      <c r="BJ219" s="17" t="s">
        <v>77</v>
      </c>
      <c r="BK219" s="200">
        <f>ROUND(I219*H219,2)</f>
        <v>0</v>
      </c>
      <c r="BL219" s="17" t="s">
        <v>133</v>
      </c>
      <c r="BM219" s="199" t="s">
        <v>602</v>
      </c>
    </row>
    <row r="220" spans="1:65" s="13" customFormat="1">
      <c r="B220" s="219"/>
      <c r="C220" s="220"/>
      <c r="D220" s="210" t="s">
        <v>459</v>
      </c>
      <c r="E220" s="221" t="s">
        <v>19</v>
      </c>
      <c r="F220" s="222" t="s">
        <v>603</v>
      </c>
      <c r="G220" s="220"/>
      <c r="H220" s="223">
        <v>6.1920000000000002</v>
      </c>
      <c r="I220" s="224"/>
      <c r="J220" s="220"/>
      <c r="K220" s="220"/>
      <c r="L220" s="225"/>
      <c r="M220" s="226"/>
      <c r="N220" s="227"/>
      <c r="O220" s="227"/>
      <c r="P220" s="227"/>
      <c r="Q220" s="227"/>
      <c r="R220" s="227"/>
      <c r="S220" s="227"/>
      <c r="T220" s="228"/>
      <c r="AT220" s="229" t="s">
        <v>459</v>
      </c>
      <c r="AU220" s="229" t="s">
        <v>79</v>
      </c>
      <c r="AV220" s="13" t="s">
        <v>79</v>
      </c>
      <c r="AW220" s="13" t="s">
        <v>31</v>
      </c>
      <c r="AX220" s="13" t="s">
        <v>69</v>
      </c>
      <c r="AY220" s="229" t="s">
        <v>117</v>
      </c>
    </row>
    <row r="221" spans="1:65" s="13" customFormat="1">
      <c r="B221" s="219"/>
      <c r="C221" s="220"/>
      <c r="D221" s="210" t="s">
        <v>459</v>
      </c>
      <c r="E221" s="221" t="s">
        <v>19</v>
      </c>
      <c r="F221" s="222" t="s">
        <v>604</v>
      </c>
      <c r="G221" s="220"/>
      <c r="H221" s="223">
        <v>1.1679999999999999</v>
      </c>
      <c r="I221" s="224"/>
      <c r="J221" s="220"/>
      <c r="K221" s="220"/>
      <c r="L221" s="225"/>
      <c r="M221" s="226"/>
      <c r="N221" s="227"/>
      <c r="O221" s="227"/>
      <c r="P221" s="227"/>
      <c r="Q221" s="227"/>
      <c r="R221" s="227"/>
      <c r="S221" s="227"/>
      <c r="T221" s="228"/>
      <c r="AT221" s="229" t="s">
        <v>459</v>
      </c>
      <c r="AU221" s="229" t="s">
        <v>79</v>
      </c>
      <c r="AV221" s="13" t="s">
        <v>79</v>
      </c>
      <c r="AW221" s="13" t="s">
        <v>31</v>
      </c>
      <c r="AX221" s="13" t="s">
        <v>69</v>
      </c>
      <c r="AY221" s="229" t="s">
        <v>117</v>
      </c>
    </row>
    <row r="222" spans="1:65" s="14" customFormat="1">
      <c r="B222" s="230"/>
      <c r="C222" s="231"/>
      <c r="D222" s="210" t="s">
        <v>459</v>
      </c>
      <c r="E222" s="232" t="s">
        <v>19</v>
      </c>
      <c r="F222" s="233" t="s">
        <v>463</v>
      </c>
      <c r="G222" s="231"/>
      <c r="H222" s="234">
        <v>7.36</v>
      </c>
      <c r="I222" s="235"/>
      <c r="J222" s="231"/>
      <c r="K222" s="231"/>
      <c r="L222" s="236"/>
      <c r="M222" s="237"/>
      <c r="N222" s="238"/>
      <c r="O222" s="238"/>
      <c r="P222" s="238"/>
      <c r="Q222" s="238"/>
      <c r="R222" s="238"/>
      <c r="S222" s="238"/>
      <c r="T222" s="239"/>
      <c r="AT222" s="240" t="s">
        <v>459</v>
      </c>
      <c r="AU222" s="240" t="s">
        <v>79</v>
      </c>
      <c r="AV222" s="14" t="s">
        <v>133</v>
      </c>
      <c r="AW222" s="14" t="s">
        <v>31</v>
      </c>
      <c r="AX222" s="14" t="s">
        <v>77</v>
      </c>
      <c r="AY222" s="240" t="s">
        <v>117</v>
      </c>
    </row>
    <row r="223" spans="1:65" s="2" customFormat="1" ht="16.5" customHeight="1">
      <c r="A223" s="34"/>
      <c r="B223" s="35"/>
      <c r="C223" s="201" t="s">
        <v>273</v>
      </c>
      <c r="D223" s="201" t="s">
        <v>229</v>
      </c>
      <c r="E223" s="202" t="s">
        <v>605</v>
      </c>
      <c r="F223" s="203" t="s">
        <v>606</v>
      </c>
      <c r="G223" s="204" t="s">
        <v>127</v>
      </c>
      <c r="H223" s="205">
        <v>8</v>
      </c>
      <c r="I223" s="206"/>
      <c r="J223" s="207">
        <f>ROUND(I223*H223,2)</f>
        <v>0</v>
      </c>
      <c r="K223" s="203" t="s">
        <v>19</v>
      </c>
      <c r="L223" s="39"/>
      <c r="M223" s="208" t="s">
        <v>19</v>
      </c>
      <c r="N223" s="209" t="s">
        <v>40</v>
      </c>
      <c r="O223" s="64"/>
      <c r="P223" s="197">
        <f>O223*H223</f>
        <v>0</v>
      </c>
      <c r="Q223" s="197">
        <v>0</v>
      </c>
      <c r="R223" s="197">
        <f>Q223*H223</f>
        <v>0</v>
      </c>
      <c r="S223" s="197">
        <v>0</v>
      </c>
      <c r="T223" s="198">
        <f>S223*H223</f>
        <v>0</v>
      </c>
      <c r="U223" s="34"/>
      <c r="V223" s="34"/>
      <c r="W223" s="34"/>
      <c r="X223" s="34"/>
      <c r="Y223" s="34"/>
      <c r="Z223" s="34"/>
      <c r="AA223" s="34"/>
      <c r="AB223" s="34"/>
      <c r="AC223" s="34"/>
      <c r="AD223" s="34"/>
      <c r="AE223" s="34"/>
      <c r="AR223" s="199" t="s">
        <v>133</v>
      </c>
      <c r="AT223" s="199" t="s">
        <v>229</v>
      </c>
      <c r="AU223" s="199" t="s">
        <v>79</v>
      </c>
      <c r="AY223" s="17" t="s">
        <v>117</v>
      </c>
      <c r="BE223" s="200">
        <f>IF(N223="základní",J223,0)</f>
        <v>0</v>
      </c>
      <c r="BF223" s="200">
        <f>IF(N223="snížená",J223,0)</f>
        <v>0</v>
      </c>
      <c r="BG223" s="200">
        <f>IF(N223="zákl. přenesená",J223,0)</f>
        <v>0</v>
      </c>
      <c r="BH223" s="200">
        <f>IF(N223="sníž. přenesená",J223,0)</f>
        <v>0</v>
      </c>
      <c r="BI223" s="200">
        <f>IF(N223="nulová",J223,0)</f>
        <v>0</v>
      </c>
      <c r="BJ223" s="17" t="s">
        <v>77</v>
      </c>
      <c r="BK223" s="200">
        <f>ROUND(I223*H223,2)</f>
        <v>0</v>
      </c>
      <c r="BL223" s="17" t="s">
        <v>133</v>
      </c>
      <c r="BM223" s="199" t="s">
        <v>607</v>
      </c>
    </row>
    <row r="224" spans="1:65" s="2" customFormat="1" ht="16.5" customHeight="1">
      <c r="A224" s="34"/>
      <c r="B224" s="35"/>
      <c r="C224" s="187" t="s">
        <v>608</v>
      </c>
      <c r="D224" s="187" t="s">
        <v>120</v>
      </c>
      <c r="E224" s="188" t="s">
        <v>609</v>
      </c>
      <c r="F224" s="189" t="s">
        <v>610</v>
      </c>
      <c r="G224" s="190" t="s">
        <v>140</v>
      </c>
      <c r="H224" s="191">
        <v>4.5999999999999996</v>
      </c>
      <c r="I224" s="192"/>
      <c r="J224" s="193">
        <f>ROUND(I224*H224,2)</f>
        <v>0</v>
      </c>
      <c r="K224" s="189" t="s">
        <v>19</v>
      </c>
      <c r="L224" s="194"/>
      <c r="M224" s="195" t="s">
        <v>19</v>
      </c>
      <c r="N224" s="196" t="s">
        <v>40</v>
      </c>
      <c r="O224" s="64"/>
      <c r="P224" s="197">
        <f>O224*H224</f>
        <v>0</v>
      </c>
      <c r="Q224" s="197">
        <v>0</v>
      </c>
      <c r="R224" s="197">
        <f>Q224*H224</f>
        <v>0</v>
      </c>
      <c r="S224" s="197">
        <v>0</v>
      </c>
      <c r="T224" s="198">
        <f>S224*H224</f>
        <v>0</v>
      </c>
      <c r="U224" s="34"/>
      <c r="V224" s="34"/>
      <c r="W224" s="34"/>
      <c r="X224" s="34"/>
      <c r="Y224" s="34"/>
      <c r="Z224" s="34"/>
      <c r="AA224" s="34"/>
      <c r="AB224" s="34"/>
      <c r="AC224" s="34"/>
      <c r="AD224" s="34"/>
      <c r="AE224" s="34"/>
      <c r="AR224" s="199" t="s">
        <v>152</v>
      </c>
      <c r="AT224" s="199" t="s">
        <v>120</v>
      </c>
      <c r="AU224" s="199" t="s">
        <v>79</v>
      </c>
      <c r="AY224" s="17" t="s">
        <v>117</v>
      </c>
      <c r="BE224" s="200">
        <f>IF(N224="základní",J224,0)</f>
        <v>0</v>
      </c>
      <c r="BF224" s="200">
        <f>IF(N224="snížená",J224,0)</f>
        <v>0</v>
      </c>
      <c r="BG224" s="200">
        <f>IF(N224="zákl. přenesená",J224,0)</f>
        <v>0</v>
      </c>
      <c r="BH224" s="200">
        <f>IF(N224="sníž. přenesená",J224,0)</f>
        <v>0</v>
      </c>
      <c r="BI224" s="200">
        <f>IF(N224="nulová",J224,0)</f>
        <v>0</v>
      </c>
      <c r="BJ224" s="17" t="s">
        <v>77</v>
      </c>
      <c r="BK224" s="200">
        <f>ROUND(I224*H224,2)</f>
        <v>0</v>
      </c>
      <c r="BL224" s="17" t="s">
        <v>133</v>
      </c>
      <c r="BM224" s="199" t="s">
        <v>611</v>
      </c>
    </row>
    <row r="225" spans="1:65" s="2" customFormat="1" ht="16.5" customHeight="1">
      <c r="A225" s="34"/>
      <c r="B225" s="35"/>
      <c r="C225" s="187" t="s">
        <v>281</v>
      </c>
      <c r="D225" s="187" t="s">
        <v>120</v>
      </c>
      <c r="E225" s="188" t="s">
        <v>612</v>
      </c>
      <c r="F225" s="189" t="s">
        <v>613</v>
      </c>
      <c r="G225" s="190" t="s">
        <v>140</v>
      </c>
      <c r="H225" s="191">
        <v>21.6</v>
      </c>
      <c r="I225" s="192"/>
      <c r="J225" s="193">
        <f>ROUND(I225*H225,2)</f>
        <v>0</v>
      </c>
      <c r="K225" s="189" t="s">
        <v>19</v>
      </c>
      <c r="L225" s="194"/>
      <c r="M225" s="195" t="s">
        <v>19</v>
      </c>
      <c r="N225" s="196" t="s">
        <v>40</v>
      </c>
      <c r="O225" s="64"/>
      <c r="P225" s="197">
        <f>O225*H225</f>
        <v>0</v>
      </c>
      <c r="Q225" s="197">
        <v>0</v>
      </c>
      <c r="R225" s="197">
        <f>Q225*H225</f>
        <v>0</v>
      </c>
      <c r="S225" s="197">
        <v>0</v>
      </c>
      <c r="T225" s="198">
        <f>S225*H225</f>
        <v>0</v>
      </c>
      <c r="U225" s="34"/>
      <c r="V225" s="34"/>
      <c r="W225" s="34"/>
      <c r="X225" s="34"/>
      <c r="Y225" s="34"/>
      <c r="Z225" s="34"/>
      <c r="AA225" s="34"/>
      <c r="AB225" s="34"/>
      <c r="AC225" s="34"/>
      <c r="AD225" s="34"/>
      <c r="AE225" s="34"/>
      <c r="AR225" s="199" t="s">
        <v>152</v>
      </c>
      <c r="AT225" s="199" t="s">
        <v>120</v>
      </c>
      <c r="AU225" s="199" t="s">
        <v>79</v>
      </c>
      <c r="AY225" s="17" t="s">
        <v>117</v>
      </c>
      <c r="BE225" s="200">
        <f>IF(N225="základní",J225,0)</f>
        <v>0</v>
      </c>
      <c r="BF225" s="200">
        <f>IF(N225="snížená",J225,0)</f>
        <v>0</v>
      </c>
      <c r="BG225" s="200">
        <f>IF(N225="zákl. přenesená",J225,0)</f>
        <v>0</v>
      </c>
      <c r="BH225" s="200">
        <f>IF(N225="sníž. přenesená",J225,0)</f>
        <v>0</v>
      </c>
      <c r="BI225" s="200">
        <f>IF(N225="nulová",J225,0)</f>
        <v>0</v>
      </c>
      <c r="BJ225" s="17" t="s">
        <v>77</v>
      </c>
      <c r="BK225" s="200">
        <f>ROUND(I225*H225,2)</f>
        <v>0</v>
      </c>
      <c r="BL225" s="17" t="s">
        <v>133</v>
      </c>
      <c r="BM225" s="199" t="s">
        <v>614</v>
      </c>
    </row>
    <row r="226" spans="1:65" s="13" customFormat="1">
      <c r="B226" s="219"/>
      <c r="C226" s="220"/>
      <c r="D226" s="210" t="s">
        <v>459</v>
      </c>
      <c r="E226" s="221" t="s">
        <v>19</v>
      </c>
      <c r="F226" s="222" t="s">
        <v>615</v>
      </c>
      <c r="G226" s="220"/>
      <c r="H226" s="223">
        <v>21.6</v>
      </c>
      <c r="I226" s="224"/>
      <c r="J226" s="220"/>
      <c r="K226" s="220"/>
      <c r="L226" s="225"/>
      <c r="M226" s="226"/>
      <c r="N226" s="227"/>
      <c r="O226" s="227"/>
      <c r="P226" s="227"/>
      <c r="Q226" s="227"/>
      <c r="R226" s="227"/>
      <c r="S226" s="227"/>
      <c r="T226" s="228"/>
      <c r="AT226" s="229" t="s">
        <v>459</v>
      </c>
      <c r="AU226" s="229" t="s">
        <v>79</v>
      </c>
      <c r="AV226" s="13" t="s">
        <v>79</v>
      </c>
      <c r="AW226" s="13" t="s">
        <v>31</v>
      </c>
      <c r="AX226" s="13" t="s">
        <v>69</v>
      </c>
      <c r="AY226" s="229" t="s">
        <v>117</v>
      </c>
    </row>
    <row r="227" spans="1:65" s="14" customFormat="1">
      <c r="B227" s="230"/>
      <c r="C227" s="231"/>
      <c r="D227" s="210" t="s">
        <v>459</v>
      </c>
      <c r="E227" s="232" t="s">
        <v>19</v>
      </c>
      <c r="F227" s="233" t="s">
        <v>463</v>
      </c>
      <c r="G227" s="231"/>
      <c r="H227" s="234">
        <v>21.6</v>
      </c>
      <c r="I227" s="235"/>
      <c r="J227" s="231"/>
      <c r="K227" s="231"/>
      <c r="L227" s="236"/>
      <c r="M227" s="237"/>
      <c r="N227" s="238"/>
      <c r="O227" s="238"/>
      <c r="P227" s="238"/>
      <c r="Q227" s="238"/>
      <c r="R227" s="238"/>
      <c r="S227" s="238"/>
      <c r="T227" s="239"/>
      <c r="AT227" s="240" t="s">
        <v>459</v>
      </c>
      <c r="AU227" s="240" t="s">
        <v>79</v>
      </c>
      <c r="AV227" s="14" t="s">
        <v>133</v>
      </c>
      <c r="AW227" s="14" t="s">
        <v>31</v>
      </c>
      <c r="AX227" s="14" t="s">
        <v>77</v>
      </c>
      <c r="AY227" s="240" t="s">
        <v>117</v>
      </c>
    </row>
    <row r="228" spans="1:65" s="2" customFormat="1" ht="16.5" customHeight="1">
      <c r="A228" s="34"/>
      <c r="B228" s="35"/>
      <c r="C228" s="187" t="s">
        <v>285</v>
      </c>
      <c r="D228" s="187" t="s">
        <v>120</v>
      </c>
      <c r="E228" s="188" t="s">
        <v>616</v>
      </c>
      <c r="F228" s="189" t="s">
        <v>617</v>
      </c>
      <c r="G228" s="190" t="s">
        <v>140</v>
      </c>
      <c r="H228" s="191">
        <v>5.8</v>
      </c>
      <c r="I228" s="192"/>
      <c r="J228" s="193">
        <f>ROUND(I228*H228,2)</f>
        <v>0</v>
      </c>
      <c r="K228" s="189" t="s">
        <v>19</v>
      </c>
      <c r="L228" s="194"/>
      <c r="M228" s="195" t="s">
        <v>19</v>
      </c>
      <c r="N228" s="196" t="s">
        <v>40</v>
      </c>
      <c r="O228" s="64"/>
      <c r="P228" s="197">
        <f>O228*H228</f>
        <v>0</v>
      </c>
      <c r="Q228" s="197">
        <v>0</v>
      </c>
      <c r="R228" s="197">
        <f>Q228*H228</f>
        <v>0</v>
      </c>
      <c r="S228" s="197">
        <v>0</v>
      </c>
      <c r="T228" s="198">
        <f>S228*H228</f>
        <v>0</v>
      </c>
      <c r="U228" s="34"/>
      <c r="V228" s="34"/>
      <c r="W228" s="34"/>
      <c r="X228" s="34"/>
      <c r="Y228" s="34"/>
      <c r="Z228" s="34"/>
      <c r="AA228" s="34"/>
      <c r="AB228" s="34"/>
      <c r="AC228" s="34"/>
      <c r="AD228" s="34"/>
      <c r="AE228" s="34"/>
      <c r="AR228" s="199" t="s">
        <v>152</v>
      </c>
      <c r="AT228" s="199" t="s">
        <v>120</v>
      </c>
      <c r="AU228" s="199" t="s">
        <v>79</v>
      </c>
      <c r="AY228" s="17" t="s">
        <v>117</v>
      </c>
      <c r="BE228" s="200">
        <f>IF(N228="základní",J228,0)</f>
        <v>0</v>
      </c>
      <c r="BF228" s="200">
        <f>IF(N228="snížená",J228,0)</f>
        <v>0</v>
      </c>
      <c r="BG228" s="200">
        <f>IF(N228="zákl. přenesená",J228,0)</f>
        <v>0</v>
      </c>
      <c r="BH228" s="200">
        <f>IF(N228="sníž. přenesená",J228,0)</f>
        <v>0</v>
      </c>
      <c r="BI228" s="200">
        <f>IF(N228="nulová",J228,0)</f>
        <v>0</v>
      </c>
      <c r="BJ228" s="17" t="s">
        <v>77</v>
      </c>
      <c r="BK228" s="200">
        <f>ROUND(I228*H228,2)</f>
        <v>0</v>
      </c>
      <c r="BL228" s="17" t="s">
        <v>133</v>
      </c>
      <c r="BM228" s="199" t="s">
        <v>618</v>
      </c>
    </row>
    <row r="229" spans="1:65" s="13" customFormat="1">
      <c r="B229" s="219"/>
      <c r="C229" s="220"/>
      <c r="D229" s="210" t="s">
        <v>459</v>
      </c>
      <c r="E229" s="221" t="s">
        <v>19</v>
      </c>
      <c r="F229" s="222" t="s">
        <v>619</v>
      </c>
      <c r="G229" s="220"/>
      <c r="H229" s="223">
        <v>5.8</v>
      </c>
      <c r="I229" s="224"/>
      <c r="J229" s="220"/>
      <c r="K229" s="220"/>
      <c r="L229" s="225"/>
      <c r="M229" s="226"/>
      <c r="N229" s="227"/>
      <c r="O229" s="227"/>
      <c r="P229" s="227"/>
      <c r="Q229" s="227"/>
      <c r="R229" s="227"/>
      <c r="S229" s="227"/>
      <c r="T229" s="228"/>
      <c r="AT229" s="229" t="s">
        <v>459</v>
      </c>
      <c r="AU229" s="229" t="s">
        <v>79</v>
      </c>
      <c r="AV229" s="13" t="s">
        <v>79</v>
      </c>
      <c r="AW229" s="13" t="s">
        <v>31</v>
      </c>
      <c r="AX229" s="13" t="s">
        <v>69</v>
      </c>
      <c r="AY229" s="229" t="s">
        <v>117</v>
      </c>
    </row>
    <row r="230" spans="1:65" s="14" customFormat="1">
      <c r="B230" s="230"/>
      <c r="C230" s="231"/>
      <c r="D230" s="210" t="s">
        <v>459</v>
      </c>
      <c r="E230" s="232" t="s">
        <v>19</v>
      </c>
      <c r="F230" s="233" t="s">
        <v>463</v>
      </c>
      <c r="G230" s="231"/>
      <c r="H230" s="234">
        <v>5.8</v>
      </c>
      <c r="I230" s="235"/>
      <c r="J230" s="231"/>
      <c r="K230" s="231"/>
      <c r="L230" s="236"/>
      <c r="M230" s="237"/>
      <c r="N230" s="238"/>
      <c r="O230" s="238"/>
      <c r="P230" s="238"/>
      <c r="Q230" s="238"/>
      <c r="R230" s="238"/>
      <c r="S230" s="238"/>
      <c r="T230" s="239"/>
      <c r="AT230" s="240" t="s">
        <v>459</v>
      </c>
      <c r="AU230" s="240" t="s">
        <v>79</v>
      </c>
      <c r="AV230" s="14" t="s">
        <v>133</v>
      </c>
      <c r="AW230" s="14" t="s">
        <v>31</v>
      </c>
      <c r="AX230" s="14" t="s">
        <v>77</v>
      </c>
      <c r="AY230" s="240" t="s">
        <v>117</v>
      </c>
    </row>
    <row r="231" spans="1:65" s="2" customFormat="1" ht="16.5" customHeight="1">
      <c r="A231" s="34"/>
      <c r="B231" s="35"/>
      <c r="C231" s="201" t="s">
        <v>289</v>
      </c>
      <c r="D231" s="201" t="s">
        <v>229</v>
      </c>
      <c r="E231" s="202" t="s">
        <v>620</v>
      </c>
      <c r="F231" s="203" t="s">
        <v>621</v>
      </c>
      <c r="G231" s="204" t="s">
        <v>127</v>
      </c>
      <c r="H231" s="205">
        <v>6</v>
      </c>
      <c r="I231" s="206"/>
      <c r="J231" s="207">
        <f>ROUND(I231*H231,2)</f>
        <v>0</v>
      </c>
      <c r="K231" s="203" t="s">
        <v>19</v>
      </c>
      <c r="L231" s="39"/>
      <c r="M231" s="208" t="s">
        <v>19</v>
      </c>
      <c r="N231" s="209" t="s">
        <v>40</v>
      </c>
      <c r="O231" s="64"/>
      <c r="P231" s="197">
        <f>O231*H231</f>
        <v>0</v>
      </c>
      <c r="Q231" s="197">
        <v>0</v>
      </c>
      <c r="R231" s="197">
        <f>Q231*H231</f>
        <v>0</v>
      </c>
      <c r="S231" s="197">
        <v>0</v>
      </c>
      <c r="T231" s="198">
        <f>S231*H231</f>
        <v>0</v>
      </c>
      <c r="U231" s="34"/>
      <c r="V231" s="34"/>
      <c r="W231" s="34"/>
      <c r="X231" s="34"/>
      <c r="Y231" s="34"/>
      <c r="Z231" s="34"/>
      <c r="AA231" s="34"/>
      <c r="AB231" s="34"/>
      <c r="AC231" s="34"/>
      <c r="AD231" s="34"/>
      <c r="AE231" s="34"/>
      <c r="AR231" s="199" t="s">
        <v>133</v>
      </c>
      <c r="AT231" s="199" t="s">
        <v>229</v>
      </c>
      <c r="AU231" s="199" t="s">
        <v>79</v>
      </c>
      <c r="AY231" s="17" t="s">
        <v>117</v>
      </c>
      <c r="BE231" s="200">
        <f>IF(N231="základní",J231,0)</f>
        <v>0</v>
      </c>
      <c r="BF231" s="200">
        <f>IF(N231="snížená",J231,0)</f>
        <v>0</v>
      </c>
      <c r="BG231" s="200">
        <f>IF(N231="zákl. přenesená",J231,0)</f>
        <v>0</v>
      </c>
      <c r="BH231" s="200">
        <f>IF(N231="sníž. přenesená",J231,0)</f>
        <v>0</v>
      </c>
      <c r="BI231" s="200">
        <f>IF(N231="nulová",J231,0)</f>
        <v>0</v>
      </c>
      <c r="BJ231" s="17" t="s">
        <v>77</v>
      </c>
      <c r="BK231" s="200">
        <f>ROUND(I231*H231,2)</f>
        <v>0</v>
      </c>
      <c r="BL231" s="17" t="s">
        <v>133</v>
      </c>
      <c r="BM231" s="199" t="s">
        <v>622</v>
      </c>
    </row>
    <row r="232" spans="1:65" s="2" customFormat="1" ht="16.5" customHeight="1">
      <c r="A232" s="34"/>
      <c r="B232" s="35"/>
      <c r="C232" s="187" t="s">
        <v>293</v>
      </c>
      <c r="D232" s="187" t="s">
        <v>120</v>
      </c>
      <c r="E232" s="188" t="s">
        <v>623</v>
      </c>
      <c r="F232" s="189" t="s">
        <v>624</v>
      </c>
      <c r="G232" s="190" t="s">
        <v>140</v>
      </c>
      <c r="H232" s="191">
        <v>11.4</v>
      </c>
      <c r="I232" s="192"/>
      <c r="J232" s="193">
        <f>ROUND(I232*H232,2)</f>
        <v>0</v>
      </c>
      <c r="K232" s="189" t="s">
        <v>19</v>
      </c>
      <c r="L232" s="194"/>
      <c r="M232" s="195" t="s">
        <v>19</v>
      </c>
      <c r="N232" s="196" t="s">
        <v>40</v>
      </c>
      <c r="O232" s="64"/>
      <c r="P232" s="197">
        <f>O232*H232</f>
        <v>0</v>
      </c>
      <c r="Q232" s="197">
        <v>0</v>
      </c>
      <c r="R232" s="197">
        <f>Q232*H232</f>
        <v>0</v>
      </c>
      <c r="S232" s="197">
        <v>0</v>
      </c>
      <c r="T232" s="198">
        <f>S232*H232</f>
        <v>0</v>
      </c>
      <c r="U232" s="34"/>
      <c r="V232" s="34"/>
      <c r="W232" s="34"/>
      <c r="X232" s="34"/>
      <c r="Y232" s="34"/>
      <c r="Z232" s="34"/>
      <c r="AA232" s="34"/>
      <c r="AB232" s="34"/>
      <c r="AC232" s="34"/>
      <c r="AD232" s="34"/>
      <c r="AE232" s="34"/>
      <c r="AR232" s="199" t="s">
        <v>152</v>
      </c>
      <c r="AT232" s="199" t="s">
        <v>120</v>
      </c>
      <c r="AU232" s="199" t="s">
        <v>79</v>
      </c>
      <c r="AY232" s="17" t="s">
        <v>117</v>
      </c>
      <c r="BE232" s="200">
        <f>IF(N232="základní",J232,0)</f>
        <v>0</v>
      </c>
      <c r="BF232" s="200">
        <f>IF(N232="snížená",J232,0)</f>
        <v>0</v>
      </c>
      <c r="BG232" s="200">
        <f>IF(N232="zákl. přenesená",J232,0)</f>
        <v>0</v>
      </c>
      <c r="BH232" s="200">
        <f>IF(N232="sníž. přenesená",J232,0)</f>
        <v>0</v>
      </c>
      <c r="BI232" s="200">
        <f>IF(N232="nulová",J232,0)</f>
        <v>0</v>
      </c>
      <c r="BJ232" s="17" t="s">
        <v>77</v>
      </c>
      <c r="BK232" s="200">
        <f>ROUND(I232*H232,2)</f>
        <v>0</v>
      </c>
      <c r="BL232" s="17" t="s">
        <v>133</v>
      </c>
      <c r="BM232" s="199" t="s">
        <v>625</v>
      </c>
    </row>
    <row r="233" spans="1:65" s="13" customFormat="1">
      <c r="B233" s="219"/>
      <c r="C233" s="220"/>
      <c r="D233" s="210" t="s">
        <v>459</v>
      </c>
      <c r="E233" s="221" t="s">
        <v>19</v>
      </c>
      <c r="F233" s="222" t="s">
        <v>626</v>
      </c>
      <c r="G233" s="220"/>
      <c r="H233" s="223">
        <v>11.4</v>
      </c>
      <c r="I233" s="224"/>
      <c r="J233" s="220"/>
      <c r="K233" s="220"/>
      <c r="L233" s="225"/>
      <c r="M233" s="226"/>
      <c r="N233" s="227"/>
      <c r="O233" s="227"/>
      <c r="P233" s="227"/>
      <c r="Q233" s="227"/>
      <c r="R233" s="227"/>
      <c r="S233" s="227"/>
      <c r="T233" s="228"/>
      <c r="AT233" s="229" t="s">
        <v>459</v>
      </c>
      <c r="AU233" s="229" t="s">
        <v>79</v>
      </c>
      <c r="AV233" s="13" t="s">
        <v>79</v>
      </c>
      <c r="AW233" s="13" t="s">
        <v>31</v>
      </c>
      <c r="AX233" s="13" t="s">
        <v>69</v>
      </c>
      <c r="AY233" s="229" t="s">
        <v>117</v>
      </c>
    </row>
    <row r="234" spans="1:65" s="14" customFormat="1">
      <c r="B234" s="230"/>
      <c r="C234" s="231"/>
      <c r="D234" s="210" t="s">
        <v>459</v>
      </c>
      <c r="E234" s="232" t="s">
        <v>19</v>
      </c>
      <c r="F234" s="233" t="s">
        <v>463</v>
      </c>
      <c r="G234" s="231"/>
      <c r="H234" s="234">
        <v>11.4</v>
      </c>
      <c r="I234" s="235"/>
      <c r="J234" s="231"/>
      <c r="K234" s="231"/>
      <c r="L234" s="236"/>
      <c r="M234" s="237"/>
      <c r="N234" s="238"/>
      <c r="O234" s="238"/>
      <c r="P234" s="238"/>
      <c r="Q234" s="238"/>
      <c r="R234" s="238"/>
      <c r="S234" s="238"/>
      <c r="T234" s="239"/>
      <c r="AT234" s="240" t="s">
        <v>459</v>
      </c>
      <c r="AU234" s="240" t="s">
        <v>79</v>
      </c>
      <c r="AV234" s="14" t="s">
        <v>133</v>
      </c>
      <c r="AW234" s="14" t="s">
        <v>31</v>
      </c>
      <c r="AX234" s="14" t="s">
        <v>77</v>
      </c>
      <c r="AY234" s="240" t="s">
        <v>117</v>
      </c>
    </row>
    <row r="235" spans="1:65" s="2" customFormat="1" ht="16.5" customHeight="1">
      <c r="A235" s="34"/>
      <c r="B235" s="35"/>
      <c r="C235" s="201" t="s">
        <v>297</v>
      </c>
      <c r="D235" s="201" t="s">
        <v>229</v>
      </c>
      <c r="E235" s="202" t="s">
        <v>627</v>
      </c>
      <c r="F235" s="203" t="s">
        <v>628</v>
      </c>
      <c r="G235" s="204" t="s">
        <v>458</v>
      </c>
      <c r="H235" s="205">
        <v>37.853000000000002</v>
      </c>
      <c r="I235" s="206"/>
      <c r="J235" s="207">
        <f>ROUND(I235*H235,2)</f>
        <v>0</v>
      </c>
      <c r="K235" s="203" t="s">
        <v>19</v>
      </c>
      <c r="L235" s="39"/>
      <c r="M235" s="208" t="s">
        <v>19</v>
      </c>
      <c r="N235" s="209" t="s">
        <v>40</v>
      </c>
      <c r="O235" s="64"/>
      <c r="P235" s="197">
        <f>O235*H235</f>
        <v>0</v>
      </c>
      <c r="Q235" s="197">
        <v>0</v>
      </c>
      <c r="R235" s="197">
        <f>Q235*H235</f>
        <v>0</v>
      </c>
      <c r="S235" s="197">
        <v>0</v>
      </c>
      <c r="T235" s="198">
        <f>S235*H235</f>
        <v>0</v>
      </c>
      <c r="U235" s="34"/>
      <c r="V235" s="34"/>
      <c r="W235" s="34"/>
      <c r="X235" s="34"/>
      <c r="Y235" s="34"/>
      <c r="Z235" s="34"/>
      <c r="AA235" s="34"/>
      <c r="AB235" s="34"/>
      <c r="AC235" s="34"/>
      <c r="AD235" s="34"/>
      <c r="AE235" s="34"/>
      <c r="AR235" s="199" t="s">
        <v>133</v>
      </c>
      <c r="AT235" s="199" t="s">
        <v>229</v>
      </c>
      <c r="AU235" s="199" t="s">
        <v>79</v>
      </c>
      <c r="AY235" s="17" t="s">
        <v>117</v>
      </c>
      <c r="BE235" s="200">
        <f>IF(N235="základní",J235,0)</f>
        <v>0</v>
      </c>
      <c r="BF235" s="200">
        <f>IF(N235="snížená",J235,0)</f>
        <v>0</v>
      </c>
      <c r="BG235" s="200">
        <f>IF(N235="zákl. přenesená",J235,0)</f>
        <v>0</v>
      </c>
      <c r="BH235" s="200">
        <f>IF(N235="sníž. přenesená",J235,0)</f>
        <v>0</v>
      </c>
      <c r="BI235" s="200">
        <f>IF(N235="nulová",J235,0)</f>
        <v>0</v>
      </c>
      <c r="BJ235" s="17" t="s">
        <v>77</v>
      </c>
      <c r="BK235" s="200">
        <f>ROUND(I235*H235,2)</f>
        <v>0</v>
      </c>
      <c r="BL235" s="17" t="s">
        <v>133</v>
      </c>
      <c r="BM235" s="199" t="s">
        <v>629</v>
      </c>
    </row>
    <row r="236" spans="1:65" s="15" customFormat="1">
      <c r="B236" s="241"/>
      <c r="C236" s="242"/>
      <c r="D236" s="210" t="s">
        <v>459</v>
      </c>
      <c r="E236" s="243" t="s">
        <v>19</v>
      </c>
      <c r="F236" s="244" t="s">
        <v>509</v>
      </c>
      <c r="G236" s="242"/>
      <c r="H236" s="243" t="s">
        <v>19</v>
      </c>
      <c r="I236" s="245"/>
      <c r="J236" s="242"/>
      <c r="K236" s="242"/>
      <c r="L236" s="246"/>
      <c r="M236" s="247"/>
      <c r="N236" s="248"/>
      <c r="O236" s="248"/>
      <c r="P236" s="248"/>
      <c r="Q236" s="248"/>
      <c r="R236" s="248"/>
      <c r="S236" s="248"/>
      <c r="T236" s="249"/>
      <c r="AT236" s="250" t="s">
        <v>459</v>
      </c>
      <c r="AU236" s="250" t="s">
        <v>79</v>
      </c>
      <c r="AV236" s="15" t="s">
        <v>77</v>
      </c>
      <c r="AW236" s="15" t="s">
        <v>31</v>
      </c>
      <c r="AX236" s="15" t="s">
        <v>69</v>
      </c>
      <c r="AY236" s="250" t="s">
        <v>117</v>
      </c>
    </row>
    <row r="237" spans="1:65" s="13" customFormat="1">
      <c r="B237" s="219"/>
      <c r="C237" s="220"/>
      <c r="D237" s="210" t="s">
        <v>459</v>
      </c>
      <c r="E237" s="221" t="s">
        <v>19</v>
      </c>
      <c r="F237" s="222" t="s">
        <v>630</v>
      </c>
      <c r="G237" s="220"/>
      <c r="H237" s="223">
        <v>13.09</v>
      </c>
      <c r="I237" s="224"/>
      <c r="J237" s="220"/>
      <c r="K237" s="220"/>
      <c r="L237" s="225"/>
      <c r="M237" s="226"/>
      <c r="N237" s="227"/>
      <c r="O237" s="227"/>
      <c r="P237" s="227"/>
      <c r="Q237" s="227"/>
      <c r="R237" s="227"/>
      <c r="S237" s="227"/>
      <c r="T237" s="228"/>
      <c r="AT237" s="229" t="s">
        <v>459</v>
      </c>
      <c r="AU237" s="229" t="s">
        <v>79</v>
      </c>
      <c r="AV237" s="13" t="s">
        <v>79</v>
      </c>
      <c r="AW237" s="13" t="s">
        <v>31</v>
      </c>
      <c r="AX237" s="13" t="s">
        <v>69</v>
      </c>
      <c r="AY237" s="229" t="s">
        <v>117</v>
      </c>
    </row>
    <row r="238" spans="1:65" s="13" customFormat="1">
      <c r="B238" s="219"/>
      <c r="C238" s="220"/>
      <c r="D238" s="210" t="s">
        <v>459</v>
      </c>
      <c r="E238" s="221" t="s">
        <v>19</v>
      </c>
      <c r="F238" s="222" t="s">
        <v>631</v>
      </c>
      <c r="G238" s="220"/>
      <c r="H238" s="223">
        <v>3.254</v>
      </c>
      <c r="I238" s="224"/>
      <c r="J238" s="220"/>
      <c r="K238" s="220"/>
      <c r="L238" s="225"/>
      <c r="M238" s="226"/>
      <c r="N238" s="227"/>
      <c r="O238" s="227"/>
      <c r="P238" s="227"/>
      <c r="Q238" s="227"/>
      <c r="R238" s="227"/>
      <c r="S238" s="227"/>
      <c r="T238" s="228"/>
      <c r="AT238" s="229" t="s">
        <v>459</v>
      </c>
      <c r="AU238" s="229" t="s">
        <v>79</v>
      </c>
      <c r="AV238" s="13" t="s">
        <v>79</v>
      </c>
      <c r="AW238" s="13" t="s">
        <v>31</v>
      </c>
      <c r="AX238" s="13" t="s">
        <v>69</v>
      </c>
      <c r="AY238" s="229" t="s">
        <v>117</v>
      </c>
    </row>
    <row r="239" spans="1:65" s="13" customFormat="1">
      <c r="B239" s="219"/>
      <c r="C239" s="220"/>
      <c r="D239" s="210" t="s">
        <v>459</v>
      </c>
      <c r="E239" s="221" t="s">
        <v>19</v>
      </c>
      <c r="F239" s="222" t="s">
        <v>632</v>
      </c>
      <c r="G239" s="220"/>
      <c r="H239" s="223">
        <v>3.9780000000000002</v>
      </c>
      <c r="I239" s="224"/>
      <c r="J239" s="220"/>
      <c r="K239" s="220"/>
      <c r="L239" s="225"/>
      <c r="M239" s="226"/>
      <c r="N239" s="227"/>
      <c r="O239" s="227"/>
      <c r="P239" s="227"/>
      <c r="Q239" s="227"/>
      <c r="R239" s="227"/>
      <c r="S239" s="227"/>
      <c r="T239" s="228"/>
      <c r="AT239" s="229" t="s">
        <v>459</v>
      </c>
      <c r="AU239" s="229" t="s">
        <v>79</v>
      </c>
      <c r="AV239" s="13" t="s">
        <v>79</v>
      </c>
      <c r="AW239" s="13" t="s">
        <v>31</v>
      </c>
      <c r="AX239" s="13" t="s">
        <v>69</v>
      </c>
      <c r="AY239" s="229" t="s">
        <v>117</v>
      </c>
    </row>
    <row r="240" spans="1:65" s="15" customFormat="1">
      <c r="B240" s="241"/>
      <c r="C240" s="242"/>
      <c r="D240" s="210" t="s">
        <v>459</v>
      </c>
      <c r="E240" s="243" t="s">
        <v>19</v>
      </c>
      <c r="F240" s="244" t="s">
        <v>514</v>
      </c>
      <c r="G240" s="242"/>
      <c r="H240" s="243" t="s">
        <v>19</v>
      </c>
      <c r="I240" s="245"/>
      <c r="J240" s="242"/>
      <c r="K240" s="242"/>
      <c r="L240" s="246"/>
      <c r="M240" s="247"/>
      <c r="N240" s="248"/>
      <c r="O240" s="248"/>
      <c r="P240" s="248"/>
      <c r="Q240" s="248"/>
      <c r="R240" s="248"/>
      <c r="S240" s="248"/>
      <c r="T240" s="249"/>
      <c r="AT240" s="250" t="s">
        <v>459</v>
      </c>
      <c r="AU240" s="250" t="s">
        <v>79</v>
      </c>
      <c r="AV240" s="15" t="s">
        <v>77</v>
      </c>
      <c r="AW240" s="15" t="s">
        <v>31</v>
      </c>
      <c r="AX240" s="15" t="s">
        <v>69</v>
      </c>
      <c r="AY240" s="250" t="s">
        <v>117</v>
      </c>
    </row>
    <row r="241" spans="1:65" s="13" customFormat="1">
      <c r="B241" s="219"/>
      <c r="C241" s="220"/>
      <c r="D241" s="210" t="s">
        <v>459</v>
      </c>
      <c r="E241" s="221" t="s">
        <v>19</v>
      </c>
      <c r="F241" s="222" t="s">
        <v>633</v>
      </c>
      <c r="G241" s="220"/>
      <c r="H241" s="223">
        <v>12.566000000000001</v>
      </c>
      <c r="I241" s="224"/>
      <c r="J241" s="220"/>
      <c r="K241" s="220"/>
      <c r="L241" s="225"/>
      <c r="M241" s="226"/>
      <c r="N241" s="227"/>
      <c r="O241" s="227"/>
      <c r="P241" s="227"/>
      <c r="Q241" s="227"/>
      <c r="R241" s="227"/>
      <c r="S241" s="227"/>
      <c r="T241" s="228"/>
      <c r="AT241" s="229" t="s">
        <v>459</v>
      </c>
      <c r="AU241" s="229" t="s">
        <v>79</v>
      </c>
      <c r="AV241" s="13" t="s">
        <v>79</v>
      </c>
      <c r="AW241" s="13" t="s">
        <v>31</v>
      </c>
      <c r="AX241" s="13" t="s">
        <v>69</v>
      </c>
      <c r="AY241" s="229" t="s">
        <v>117</v>
      </c>
    </row>
    <row r="242" spans="1:65" s="13" customFormat="1">
      <c r="B242" s="219"/>
      <c r="C242" s="220"/>
      <c r="D242" s="210" t="s">
        <v>459</v>
      </c>
      <c r="E242" s="221" t="s">
        <v>19</v>
      </c>
      <c r="F242" s="222" t="s">
        <v>634</v>
      </c>
      <c r="G242" s="220"/>
      <c r="H242" s="223">
        <v>4.3170000000000002</v>
      </c>
      <c r="I242" s="224"/>
      <c r="J242" s="220"/>
      <c r="K242" s="220"/>
      <c r="L242" s="225"/>
      <c r="M242" s="226"/>
      <c r="N242" s="227"/>
      <c r="O242" s="227"/>
      <c r="P242" s="227"/>
      <c r="Q242" s="227"/>
      <c r="R242" s="227"/>
      <c r="S242" s="227"/>
      <c r="T242" s="228"/>
      <c r="AT242" s="229" t="s">
        <v>459</v>
      </c>
      <c r="AU242" s="229" t="s">
        <v>79</v>
      </c>
      <c r="AV242" s="13" t="s">
        <v>79</v>
      </c>
      <c r="AW242" s="13" t="s">
        <v>31</v>
      </c>
      <c r="AX242" s="13" t="s">
        <v>69</v>
      </c>
      <c r="AY242" s="229" t="s">
        <v>117</v>
      </c>
    </row>
    <row r="243" spans="1:65" s="13" customFormat="1">
      <c r="B243" s="219"/>
      <c r="C243" s="220"/>
      <c r="D243" s="210" t="s">
        <v>459</v>
      </c>
      <c r="E243" s="221" t="s">
        <v>19</v>
      </c>
      <c r="F243" s="222" t="s">
        <v>523</v>
      </c>
      <c r="G243" s="220"/>
      <c r="H243" s="223">
        <v>2</v>
      </c>
      <c r="I243" s="224"/>
      <c r="J243" s="220"/>
      <c r="K243" s="220"/>
      <c r="L243" s="225"/>
      <c r="M243" s="226"/>
      <c r="N243" s="227"/>
      <c r="O243" s="227"/>
      <c r="P243" s="227"/>
      <c r="Q243" s="227"/>
      <c r="R243" s="227"/>
      <c r="S243" s="227"/>
      <c r="T243" s="228"/>
      <c r="AT243" s="229" t="s">
        <v>459</v>
      </c>
      <c r="AU243" s="229" t="s">
        <v>79</v>
      </c>
      <c r="AV243" s="13" t="s">
        <v>79</v>
      </c>
      <c r="AW243" s="13" t="s">
        <v>31</v>
      </c>
      <c r="AX243" s="13" t="s">
        <v>69</v>
      </c>
      <c r="AY243" s="229" t="s">
        <v>117</v>
      </c>
    </row>
    <row r="244" spans="1:65" s="13" customFormat="1">
      <c r="B244" s="219"/>
      <c r="C244" s="220"/>
      <c r="D244" s="210" t="s">
        <v>459</v>
      </c>
      <c r="E244" s="221" t="s">
        <v>19</v>
      </c>
      <c r="F244" s="222" t="s">
        <v>635</v>
      </c>
      <c r="G244" s="220"/>
      <c r="H244" s="223">
        <v>-1.3520000000000001</v>
      </c>
      <c r="I244" s="224"/>
      <c r="J244" s="220"/>
      <c r="K244" s="220"/>
      <c r="L244" s="225"/>
      <c r="M244" s="226"/>
      <c r="N244" s="227"/>
      <c r="O244" s="227"/>
      <c r="P244" s="227"/>
      <c r="Q244" s="227"/>
      <c r="R244" s="227"/>
      <c r="S244" s="227"/>
      <c r="T244" s="228"/>
      <c r="AT244" s="229" t="s">
        <v>459</v>
      </c>
      <c r="AU244" s="229" t="s">
        <v>79</v>
      </c>
      <c r="AV244" s="13" t="s">
        <v>79</v>
      </c>
      <c r="AW244" s="13" t="s">
        <v>31</v>
      </c>
      <c r="AX244" s="13" t="s">
        <v>69</v>
      </c>
      <c r="AY244" s="229" t="s">
        <v>117</v>
      </c>
    </row>
    <row r="245" spans="1:65" s="14" customFormat="1">
      <c r="B245" s="230"/>
      <c r="C245" s="231"/>
      <c r="D245" s="210" t="s">
        <v>459</v>
      </c>
      <c r="E245" s="232" t="s">
        <v>19</v>
      </c>
      <c r="F245" s="233" t="s">
        <v>463</v>
      </c>
      <c r="G245" s="231"/>
      <c r="H245" s="234">
        <v>37.853000000000009</v>
      </c>
      <c r="I245" s="235"/>
      <c r="J245" s="231"/>
      <c r="K245" s="231"/>
      <c r="L245" s="236"/>
      <c r="M245" s="237"/>
      <c r="N245" s="238"/>
      <c r="O245" s="238"/>
      <c r="P245" s="238"/>
      <c r="Q245" s="238"/>
      <c r="R245" s="238"/>
      <c r="S245" s="238"/>
      <c r="T245" s="239"/>
      <c r="AT245" s="240" t="s">
        <v>459</v>
      </c>
      <c r="AU245" s="240" t="s">
        <v>79</v>
      </c>
      <c r="AV245" s="14" t="s">
        <v>133</v>
      </c>
      <c r="AW245" s="14" t="s">
        <v>31</v>
      </c>
      <c r="AX245" s="14" t="s">
        <v>77</v>
      </c>
      <c r="AY245" s="240" t="s">
        <v>117</v>
      </c>
    </row>
    <row r="246" spans="1:65" s="2" customFormat="1" ht="16.5" customHeight="1">
      <c r="A246" s="34"/>
      <c r="B246" s="35"/>
      <c r="C246" s="201" t="s">
        <v>301</v>
      </c>
      <c r="D246" s="201" t="s">
        <v>229</v>
      </c>
      <c r="E246" s="202" t="s">
        <v>636</v>
      </c>
      <c r="F246" s="203" t="s">
        <v>637</v>
      </c>
      <c r="G246" s="204" t="s">
        <v>127</v>
      </c>
      <c r="H246" s="205">
        <v>78</v>
      </c>
      <c r="I246" s="206"/>
      <c r="J246" s="207">
        <f>ROUND(I246*H246,2)</f>
        <v>0</v>
      </c>
      <c r="K246" s="203" t="s">
        <v>19</v>
      </c>
      <c r="L246" s="39"/>
      <c r="M246" s="208" t="s">
        <v>19</v>
      </c>
      <c r="N246" s="209" t="s">
        <v>40</v>
      </c>
      <c r="O246" s="64"/>
      <c r="P246" s="197">
        <f>O246*H246</f>
        <v>0</v>
      </c>
      <c r="Q246" s="197">
        <v>0</v>
      </c>
      <c r="R246" s="197">
        <f>Q246*H246</f>
        <v>0</v>
      </c>
      <c r="S246" s="197">
        <v>0</v>
      </c>
      <c r="T246" s="198">
        <f>S246*H246</f>
        <v>0</v>
      </c>
      <c r="U246" s="34"/>
      <c r="V246" s="34"/>
      <c r="W246" s="34"/>
      <c r="X246" s="34"/>
      <c r="Y246" s="34"/>
      <c r="Z246" s="34"/>
      <c r="AA246" s="34"/>
      <c r="AB246" s="34"/>
      <c r="AC246" s="34"/>
      <c r="AD246" s="34"/>
      <c r="AE246" s="34"/>
      <c r="AR246" s="199" t="s">
        <v>133</v>
      </c>
      <c r="AT246" s="199" t="s">
        <v>229</v>
      </c>
      <c r="AU246" s="199" t="s">
        <v>79</v>
      </c>
      <c r="AY246" s="17" t="s">
        <v>117</v>
      </c>
      <c r="BE246" s="200">
        <f>IF(N246="základní",J246,0)</f>
        <v>0</v>
      </c>
      <c r="BF246" s="200">
        <f>IF(N246="snížená",J246,0)</f>
        <v>0</v>
      </c>
      <c r="BG246" s="200">
        <f>IF(N246="zákl. přenesená",J246,0)</f>
        <v>0</v>
      </c>
      <c r="BH246" s="200">
        <f>IF(N246="sníž. přenesená",J246,0)</f>
        <v>0</v>
      </c>
      <c r="BI246" s="200">
        <f>IF(N246="nulová",J246,0)</f>
        <v>0</v>
      </c>
      <c r="BJ246" s="17" t="s">
        <v>77</v>
      </c>
      <c r="BK246" s="200">
        <f>ROUND(I246*H246,2)</f>
        <v>0</v>
      </c>
      <c r="BL246" s="17" t="s">
        <v>133</v>
      </c>
      <c r="BM246" s="199" t="s">
        <v>638</v>
      </c>
    </row>
    <row r="247" spans="1:65" s="2" customFormat="1" ht="16.5" customHeight="1">
      <c r="A247" s="34"/>
      <c r="B247" s="35"/>
      <c r="C247" s="201" t="s">
        <v>305</v>
      </c>
      <c r="D247" s="201" t="s">
        <v>229</v>
      </c>
      <c r="E247" s="202" t="s">
        <v>639</v>
      </c>
      <c r="F247" s="203" t="s">
        <v>640</v>
      </c>
      <c r="G247" s="204" t="s">
        <v>458</v>
      </c>
      <c r="H247" s="205">
        <v>16.663</v>
      </c>
      <c r="I247" s="206"/>
      <c r="J247" s="207">
        <f>ROUND(I247*H247,2)</f>
        <v>0</v>
      </c>
      <c r="K247" s="203" t="s">
        <v>19</v>
      </c>
      <c r="L247" s="39"/>
      <c r="M247" s="208" t="s">
        <v>19</v>
      </c>
      <c r="N247" s="209" t="s">
        <v>40</v>
      </c>
      <c r="O247" s="64"/>
      <c r="P247" s="197">
        <f>O247*H247</f>
        <v>0</v>
      </c>
      <c r="Q247" s="197">
        <v>0</v>
      </c>
      <c r="R247" s="197">
        <f>Q247*H247</f>
        <v>0</v>
      </c>
      <c r="S247" s="197">
        <v>0</v>
      </c>
      <c r="T247" s="198">
        <f>S247*H247</f>
        <v>0</v>
      </c>
      <c r="U247" s="34"/>
      <c r="V247" s="34"/>
      <c r="W247" s="34"/>
      <c r="X247" s="34"/>
      <c r="Y247" s="34"/>
      <c r="Z247" s="34"/>
      <c r="AA247" s="34"/>
      <c r="AB247" s="34"/>
      <c r="AC247" s="34"/>
      <c r="AD247" s="34"/>
      <c r="AE247" s="34"/>
      <c r="AR247" s="199" t="s">
        <v>133</v>
      </c>
      <c r="AT247" s="199" t="s">
        <v>229</v>
      </c>
      <c r="AU247" s="199" t="s">
        <v>79</v>
      </c>
      <c r="AY247" s="17" t="s">
        <v>117</v>
      </c>
      <c r="BE247" s="200">
        <f>IF(N247="základní",J247,0)</f>
        <v>0</v>
      </c>
      <c r="BF247" s="200">
        <f>IF(N247="snížená",J247,0)</f>
        <v>0</v>
      </c>
      <c r="BG247" s="200">
        <f>IF(N247="zákl. přenesená",J247,0)</f>
        <v>0</v>
      </c>
      <c r="BH247" s="200">
        <f>IF(N247="sníž. přenesená",J247,0)</f>
        <v>0</v>
      </c>
      <c r="BI247" s="200">
        <f>IF(N247="nulová",J247,0)</f>
        <v>0</v>
      </c>
      <c r="BJ247" s="17" t="s">
        <v>77</v>
      </c>
      <c r="BK247" s="200">
        <f>ROUND(I247*H247,2)</f>
        <v>0</v>
      </c>
      <c r="BL247" s="17" t="s">
        <v>133</v>
      </c>
      <c r="BM247" s="199" t="s">
        <v>641</v>
      </c>
    </row>
    <row r="248" spans="1:65" s="13" customFormat="1">
      <c r="B248" s="219"/>
      <c r="C248" s="220"/>
      <c r="D248" s="210" t="s">
        <v>459</v>
      </c>
      <c r="E248" s="221" t="s">
        <v>19</v>
      </c>
      <c r="F248" s="222" t="s">
        <v>642</v>
      </c>
      <c r="G248" s="220"/>
      <c r="H248" s="223">
        <v>4.9080000000000004</v>
      </c>
      <c r="I248" s="224"/>
      <c r="J248" s="220"/>
      <c r="K248" s="220"/>
      <c r="L248" s="225"/>
      <c r="M248" s="226"/>
      <c r="N248" s="227"/>
      <c r="O248" s="227"/>
      <c r="P248" s="227"/>
      <c r="Q248" s="227"/>
      <c r="R248" s="227"/>
      <c r="S248" s="227"/>
      <c r="T248" s="228"/>
      <c r="AT248" s="229" t="s">
        <v>459</v>
      </c>
      <c r="AU248" s="229" t="s">
        <v>79</v>
      </c>
      <c r="AV248" s="13" t="s">
        <v>79</v>
      </c>
      <c r="AW248" s="13" t="s">
        <v>31</v>
      </c>
      <c r="AX248" s="13" t="s">
        <v>69</v>
      </c>
      <c r="AY248" s="229" t="s">
        <v>117</v>
      </c>
    </row>
    <row r="249" spans="1:65" s="13" customFormat="1">
      <c r="B249" s="219"/>
      <c r="C249" s="220"/>
      <c r="D249" s="210" t="s">
        <v>459</v>
      </c>
      <c r="E249" s="221" t="s">
        <v>19</v>
      </c>
      <c r="F249" s="222" t="s">
        <v>643</v>
      </c>
      <c r="G249" s="220"/>
      <c r="H249" s="223">
        <v>18.199000000000002</v>
      </c>
      <c r="I249" s="224"/>
      <c r="J249" s="220"/>
      <c r="K249" s="220"/>
      <c r="L249" s="225"/>
      <c r="M249" s="226"/>
      <c r="N249" s="227"/>
      <c r="O249" s="227"/>
      <c r="P249" s="227"/>
      <c r="Q249" s="227"/>
      <c r="R249" s="227"/>
      <c r="S249" s="227"/>
      <c r="T249" s="228"/>
      <c r="AT249" s="229" t="s">
        <v>459</v>
      </c>
      <c r="AU249" s="229" t="s">
        <v>79</v>
      </c>
      <c r="AV249" s="13" t="s">
        <v>79</v>
      </c>
      <c r="AW249" s="13" t="s">
        <v>31</v>
      </c>
      <c r="AX249" s="13" t="s">
        <v>69</v>
      </c>
      <c r="AY249" s="229" t="s">
        <v>117</v>
      </c>
    </row>
    <row r="250" spans="1:65" s="13" customFormat="1">
      <c r="B250" s="219"/>
      <c r="C250" s="220"/>
      <c r="D250" s="210" t="s">
        <v>459</v>
      </c>
      <c r="E250" s="221" t="s">
        <v>19</v>
      </c>
      <c r="F250" s="222" t="s">
        <v>644</v>
      </c>
      <c r="G250" s="220"/>
      <c r="H250" s="223">
        <v>-1.25</v>
      </c>
      <c r="I250" s="224"/>
      <c r="J250" s="220"/>
      <c r="K250" s="220"/>
      <c r="L250" s="225"/>
      <c r="M250" s="226"/>
      <c r="N250" s="227"/>
      <c r="O250" s="227"/>
      <c r="P250" s="227"/>
      <c r="Q250" s="227"/>
      <c r="R250" s="227"/>
      <c r="S250" s="227"/>
      <c r="T250" s="228"/>
      <c r="AT250" s="229" t="s">
        <v>459</v>
      </c>
      <c r="AU250" s="229" t="s">
        <v>79</v>
      </c>
      <c r="AV250" s="13" t="s">
        <v>79</v>
      </c>
      <c r="AW250" s="13" t="s">
        <v>31</v>
      </c>
      <c r="AX250" s="13" t="s">
        <v>69</v>
      </c>
      <c r="AY250" s="229" t="s">
        <v>117</v>
      </c>
    </row>
    <row r="251" spans="1:65" s="13" customFormat="1">
      <c r="B251" s="219"/>
      <c r="C251" s="220"/>
      <c r="D251" s="210" t="s">
        <v>459</v>
      </c>
      <c r="E251" s="221" t="s">
        <v>19</v>
      </c>
      <c r="F251" s="222" t="s">
        <v>645</v>
      </c>
      <c r="G251" s="220"/>
      <c r="H251" s="223">
        <v>-5.194</v>
      </c>
      <c r="I251" s="224"/>
      <c r="J251" s="220"/>
      <c r="K251" s="220"/>
      <c r="L251" s="225"/>
      <c r="M251" s="226"/>
      <c r="N251" s="227"/>
      <c r="O251" s="227"/>
      <c r="P251" s="227"/>
      <c r="Q251" s="227"/>
      <c r="R251" s="227"/>
      <c r="S251" s="227"/>
      <c r="T251" s="228"/>
      <c r="AT251" s="229" t="s">
        <v>459</v>
      </c>
      <c r="AU251" s="229" t="s">
        <v>79</v>
      </c>
      <c r="AV251" s="13" t="s">
        <v>79</v>
      </c>
      <c r="AW251" s="13" t="s">
        <v>31</v>
      </c>
      <c r="AX251" s="13" t="s">
        <v>69</v>
      </c>
      <c r="AY251" s="229" t="s">
        <v>117</v>
      </c>
    </row>
    <row r="252" spans="1:65" s="14" customFormat="1">
      <c r="B252" s="230"/>
      <c r="C252" s="231"/>
      <c r="D252" s="210" t="s">
        <v>459</v>
      </c>
      <c r="E252" s="232" t="s">
        <v>19</v>
      </c>
      <c r="F252" s="233" t="s">
        <v>463</v>
      </c>
      <c r="G252" s="231"/>
      <c r="H252" s="234">
        <v>16.663000000000004</v>
      </c>
      <c r="I252" s="235"/>
      <c r="J252" s="231"/>
      <c r="K252" s="231"/>
      <c r="L252" s="236"/>
      <c r="M252" s="237"/>
      <c r="N252" s="238"/>
      <c r="O252" s="238"/>
      <c r="P252" s="238"/>
      <c r="Q252" s="238"/>
      <c r="R252" s="238"/>
      <c r="S252" s="238"/>
      <c r="T252" s="239"/>
      <c r="AT252" s="240" t="s">
        <v>459</v>
      </c>
      <c r="AU252" s="240" t="s">
        <v>79</v>
      </c>
      <c r="AV252" s="14" t="s">
        <v>133</v>
      </c>
      <c r="AW252" s="14" t="s">
        <v>31</v>
      </c>
      <c r="AX252" s="14" t="s">
        <v>77</v>
      </c>
      <c r="AY252" s="240" t="s">
        <v>117</v>
      </c>
    </row>
    <row r="253" spans="1:65" s="2" customFormat="1" ht="16.5" customHeight="1">
      <c r="A253" s="34"/>
      <c r="B253" s="35"/>
      <c r="C253" s="201" t="s">
        <v>646</v>
      </c>
      <c r="D253" s="201" t="s">
        <v>229</v>
      </c>
      <c r="E253" s="202" t="s">
        <v>647</v>
      </c>
      <c r="F253" s="203" t="s">
        <v>648</v>
      </c>
      <c r="G253" s="204" t="s">
        <v>458</v>
      </c>
      <c r="H253" s="205">
        <v>16.663</v>
      </c>
      <c r="I253" s="206"/>
      <c r="J253" s="207">
        <f>ROUND(I253*H253,2)</f>
        <v>0</v>
      </c>
      <c r="K253" s="203" t="s">
        <v>19</v>
      </c>
      <c r="L253" s="39"/>
      <c r="M253" s="208" t="s">
        <v>19</v>
      </c>
      <c r="N253" s="209" t="s">
        <v>40</v>
      </c>
      <c r="O253" s="64"/>
      <c r="P253" s="197">
        <f>O253*H253</f>
        <v>0</v>
      </c>
      <c r="Q253" s="197">
        <v>0</v>
      </c>
      <c r="R253" s="197">
        <f>Q253*H253</f>
        <v>0</v>
      </c>
      <c r="S253" s="197">
        <v>0</v>
      </c>
      <c r="T253" s="198">
        <f>S253*H253</f>
        <v>0</v>
      </c>
      <c r="U253" s="34"/>
      <c r="V253" s="34"/>
      <c r="W253" s="34"/>
      <c r="X253" s="34"/>
      <c r="Y253" s="34"/>
      <c r="Z253" s="34"/>
      <c r="AA253" s="34"/>
      <c r="AB253" s="34"/>
      <c r="AC253" s="34"/>
      <c r="AD253" s="34"/>
      <c r="AE253" s="34"/>
      <c r="AR253" s="199" t="s">
        <v>133</v>
      </c>
      <c r="AT253" s="199" t="s">
        <v>229</v>
      </c>
      <c r="AU253" s="199" t="s">
        <v>79</v>
      </c>
      <c r="AY253" s="17" t="s">
        <v>117</v>
      </c>
      <c r="BE253" s="200">
        <f>IF(N253="základní",J253,0)</f>
        <v>0</v>
      </c>
      <c r="BF253" s="200">
        <f>IF(N253="snížená",J253,0)</f>
        <v>0</v>
      </c>
      <c r="BG253" s="200">
        <f>IF(N253="zákl. přenesená",J253,0)</f>
        <v>0</v>
      </c>
      <c r="BH253" s="200">
        <f>IF(N253="sníž. přenesená",J253,0)</f>
        <v>0</v>
      </c>
      <c r="BI253" s="200">
        <f>IF(N253="nulová",J253,0)</f>
        <v>0</v>
      </c>
      <c r="BJ253" s="17" t="s">
        <v>77</v>
      </c>
      <c r="BK253" s="200">
        <f>ROUND(I253*H253,2)</f>
        <v>0</v>
      </c>
      <c r="BL253" s="17" t="s">
        <v>133</v>
      </c>
      <c r="BM253" s="199" t="s">
        <v>649</v>
      </c>
    </row>
    <row r="254" spans="1:65" s="2" customFormat="1" ht="16.5" customHeight="1">
      <c r="A254" s="34"/>
      <c r="B254" s="35"/>
      <c r="C254" s="201" t="s">
        <v>309</v>
      </c>
      <c r="D254" s="201" t="s">
        <v>229</v>
      </c>
      <c r="E254" s="202" t="s">
        <v>650</v>
      </c>
      <c r="F254" s="203" t="s">
        <v>651</v>
      </c>
      <c r="G254" s="204" t="s">
        <v>652</v>
      </c>
      <c r="H254" s="205">
        <v>20</v>
      </c>
      <c r="I254" s="206"/>
      <c r="J254" s="207">
        <f>ROUND(I254*H254,2)</f>
        <v>0</v>
      </c>
      <c r="K254" s="203" t="s">
        <v>19</v>
      </c>
      <c r="L254" s="39"/>
      <c r="M254" s="208" t="s">
        <v>19</v>
      </c>
      <c r="N254" s="209" t="s">
        <v>40</v>
      </c>
      <c r="O254" s="64"/>
      <c r="P254" s="197">
        <f>O254*H254</f>
        <v>0</v>
      </c>
      <c r="Q254" s="197">
        <v>0</v>
      </c>
      <c r="R254" s="197">
        <f>Q254*H254</f>
        <v>0</v>
      </c>
      <c r="S254" s="197">
        <v>0</v>
      </c>
      <c r="T254" s="198">
        <f>S254*H254</f>
        <v>0</v>
      </c>
      <c r="U254" s="34"/>
      <c r="V254" s="34"/>
      <c r="W254" s="34"/>
      <c r="X254" s="34"/>
      <c r="Y254" s="34"/>
      <c r="Z254" s="34"/>
      <c r="AA254" s="34"/>
      <c r="AB254" s="34"/>
      <c r="AC254" s="34"/>
      <c r="AD254" s="34"/>
      <c r="AE254" s="34"/>
      <c r="AR254" s="199" t="s">
        <v>133</v>
      </c>
      <c r="AT254" s="199" t="s">
        <v>229</v>
      </c>
      <c r="AU254" s="199" t="s">
        <v>79</v>
      </c>
      <c r="AY254" s="17" t="s">
        <v>117</v>
      </c>
      <c r="BE254" s="200">
        <f>IF(N254="základní",J254,0)</f>
        <v>0</v>
      </c>
      <c r="BF254" s="200">
        <f>IF(N254="snížená",J254,0)</f>
        <v>0</v>
      </c>
      <c r="BG254" s="200">
        <f>IF(N254="zákl. přenesená",J254,0)</f>
        <v>0</v>
      </c>
      <c r="BH254" s="200">
        <f>IF(N254="sníž. přenesená",J254,0)</f>
        <v>0</v>
      </c>
      <c r="BI254" s="200">
        <f>IF(N254="nulová",J254,0)</f>
        <v>0</v>
      </c>
      <c r="BJ254" s="17" t="s">
        <v>77</v>
      </c>
      <c r="BK254" s="200">
        <f>ROUND(I254*H254,2)</f>
        <v>0</v>
      </c>
      <c r="BL254" s="17" t="s">
        <v>133</v>
      </c>
      <c r="BM254" s="199" t="s">
        <v>653</v>
      </c>
    </row>
    <row r="255" spans="1:65" s="12" customFormat="1" ht="22.9" customHeight="1">
      <c r="B255" s="171"/>
      <c r="C255" s="172"/>
      <c r="D255" s="173" t="s">
        <v>68</v>
      </c>
      <c r="E255" s="185" t="s">
        <v>654</v>
      </c>
      <c r="F255" s="185" t="s">
        <v>655</v>
      </c>
      <c r="G255" s="172"/>
      <c r="H255" s="172"/>
      <c r="I255" s="175"/>
      <c r="J255" s="186">
        <f>BK255</f>
        <v>0</v>
      </c>
      <c r="K255" s="172"/>
      <c r="L255" s="177"/>
      <c r="M255" s="178"/>
      <c r="N255" s="179"/>
      <c r="O255" s="179"/>
      <c r="P255" s="180">
        <f>SUM(P256:P263)</f>
        <v>0</v>
      </c>
      <c r="Q255" s="179"/>
      <c r="R255" s="180">
        <f>SUM(R256:R263)</f>
        <v>0</v>
      </c>
      <c r="S255" s="179"/>
      <c r="T255" s="181">
        <f>SUM(T256:T263)</f>
        <v>0</v>
      </c>
      <c r="AR255" s="182" t="s">
        <v>77</v>
      </c>
      <c r="AT255" s="183" t="s">
        <v>68</v>
      </c>
      <c r="AU255" s="183" t="s">
        <v>77</v>
      </c>
      <c r="AY255" s="182" t="s">
        <v>117</v>
      </c>
      <c r="BK255" s="184">
        <f>SUM(BK256:BK263)</f>
        <v>0</v>
      </c>
    </row>
    <row r="256" spans="1:65" s="2" customFormat="1" ht="16.5" customHeight="1">
      <c r="A256" s="34"/>
      <c r="B256" s="35"/>
      <c r="C256" s="201" t="s">
        <v>313</v>
      </c>
      <c r="D256" s="201" t="s">
        <v>229</v>
      </c>
      <c r="E256" s="202" t="s">
        <v>656</v>
      </c>
      <c r="F256" s="203" t="s">
        <v>657</v>
      </c>
      <c r="G256" s="204" t="s">
        <v>481</v>
      </c>
      <c r="H256" s="205">
        <v>140.49100000000001</v>
      </c>
      <c r="I256" s="206"/>
      <c r="J256" s="207">
        <f>ROUND(I256*H256,2)</f>
        <v>0</v>
      </c>
      <c r="K256" s="203" t="s">
        <v>19</v>
      </c>
      <c r="L256" s="39"/>
      <c r="M256" s="208" t="s">
        <v>19</v>
      </c>
      <c r="N256" s="209" t="s">
        <v>40</v>
      </c>
      <c r="O256" s="64"/>
      <c r="P256" s="197">
        <f>O256*H256</f>
        <v>0</v>
      </c>
      <c r="Q256" s="197">
        <v>0</v>
      </c>
      <c r="R256" s="197">
        <f>Q256*H256</f>
        <v>0</v>
      </c>
      <c r="S256" s="197">
        <v>0</v>
      </c>
      <c r="T256" s="198">
        <f>S256*H256</f>
        <v>0</v>
      </c>
      <c r="U256" s="34"/>
      <c r="V256" s="34"/>
      <c r="W256" s="34"/>
      <c r="X256" s="34"/>
      <c r="Y256" s="34"/>
      <c r="Z256" s="34"/>
      <c r="AA256" s="34"/>
      <c r="AB256" s="34"/>
      <c r="AC256" s="34"/>
      <c r="AD256" s="34"/>
      <c r="AE256" s="34"/>
      <c r="AR256" s="199" t="s">
        <v>133</v>
      </c>
      <c r="AT256" s="199" t="s">
        <v>229</v>
      </c>
      <c r="AU256" s="199" t="s">
        <v>79</v>
      </c>
      <c r="AY256" s="17" t="s">
        <v>117</v>
      </c>
      <c r="BE256" s="200">
        <f>IF(N256="základní",J256,0)</f>
        <v>0</v>
      </c>
      <c r="BF256" s="200">
        <f>IF(N256="snížená",J256,0)</f>
        <v>0</v>
      </c>
      <c r="BG256" s="200">
        <f>IF(N256="zákl. přenesená",J256,0)</f>
        <v>0</v>
      </c>
      <c r="BH256" s="200">
        <f>IF(N256="sníž. přenesená",J256,0)</f>
        <v>0</v>
      </c>
      <c r="BI256" s="200">
        <f>IF(N256="nulová",J256,0)</f>
        <v>0</v>
      </c>
      <c r="BJ256" s="17" t="s">
        <v>77</v>
      </c>
      <c r="BK256" s="200">
        <f>ROUND(I256*H256,2)</f>
        <v>0</v>
      </c>
      <c r="BL256" s="17" t="s">
        <v>133</v>
      </c>
      <c r="BM256" s="199" t="s">
        <v>658</v>
      </c>
    </row>
    <row r="257" spans="1:65" s="2" customFormat="1" ht="16.5" customHeight="1">
      <c r="A257" s="34"/>
      <c r="B257" s="35"/>
      <c r="C257" s="201" t="s">
        <v>317</v>
      </c>
      <c r="D257" s="201" t="s">
        <v>229</v>
      </c>
      <c r="E257" s="202" t="s">
        <v>659</v>
      </c>
      <c r="F257" s="203" t="s">
        <v>660</v>
      </c>
      <c r="G257" s="204" t="s">
        <v>481</v>
      </c>
      <c r="H257" s="205">
        <v>1264.4190000000001</v>
      </c>
      <c r="I257" s="206"/>
      <c r="J257" s="207">
        <f>ROUND(I257*H257,2)</f>
        <v>0</v>
      </c>
      <c r="K257" s="203" t="s">
        <v>19</v>
      </c>
      <c r="L257" s="39"/>
      <c r="M257" s="208" t="s">
        <v>19</v>
      </c>
      <c r="N257" s="209" t="s">
        <v>40</v>
      </c>
      <c r="O257" s="64"/>
      <c r="P257" s="197">
        <f>O257*H257</f>
        <v>0</v>
      </c>
      <c r="Q257" s="197">
        <v>0</v>
      </c>
      <c r="R257" s="197">
        <f>Q257*H257</f>
        <v>0</v>
      </c>
      <c r="S257" s="197">
        <v>0</v>
      </c>
      <c r="T257" s="198">
        <f>S257*H257</f>
        <v>0</v>
      </c>
      <c r="U257" s="34"/>
      <c r="V257" s="34"/>
      <c r="W257" s="34"/>
      <c r="X257" s="34"/>
      <c r="Y257" s="34"/>
      <c r="Z257" s="34"/>
      <c r="AA257" s="34"/>
      <c r="AB257" s="34"/>
      <c r="AC257" s="34"/>
      <c r="AD257" s="34"/>
      <c r="AE257" s="34"/>
      <c r="AR257" s="199" t="s">
        <v>133</v>
      </c>
      <c r="AT257" s="199" t="s">
        <v>229</v>
      </c>
      <c r="AU257" s="199" t="s">
        <v>79</v>
      </c>
      <c r="AY257" s="17" t="s">
        <v>117</v>
      </c>
      <c r="BE257" s="200">
        <f>IF(N257="základní",J257,0)</f>
        <v>0</v>
      </c>
      <c r="BF257" s="200">
        <f>IF(N257="snížená",J257,0)</f>
        <v>0</v>
      </c>
      <c r="BG257" s="200">
        <f>IF(N257="zákl. přenesená",J257,0)</f>
        <v>0</v>
      </c>
      <c r="BH257" s="200">
        <f>IF(N257="sníž. přenesená",J257,0)</f>
        <v>0</v>
      </c>
      <c r="BI257" s="200">
        <f>IF(N257="nulová",J257,0)</f>
        <v>0</v>
      </c>
      <c r="BJ257" s="17" t="s">
        <v>77</v>
      </c>
      <c r="BK257" s="200">
        <f>ROUND(I257*H257,2)</f>
        <v>0</v>
      </c>
      <c r="BL257" s="17" t="s">
        <v>133</v>
      </c>
      <c r="BM257" s="199" t="s">
        <v>661</v>
      </c>
    </row>
    <row r="258" spans="1:65" s="13" customFormat="1">
      <c r="B258" s="219"/>
      <c r="C258" s="220"/>
      <c r="D258" s="210" t="s">
        <v>459</v>
      </c>
      <c r="E258" s="221" t="s">
        <v>19</v>
      </c>
      <c r="F258" s="222" t="s">
        <v>662</v>
      </c>
      <c r="G258" s="220"/>
      <c r="H258" s="223">
        <v>1264.4190000000001</v>
      </c>
      <c r="I258" s="224"/>
      <c r="J258" s="220"/>
      <c r="K258" s="220"/>
      <c r="L258" s="225"/>
      <c r="M258" s="226"/>
      <c r="N258" s="227"/>
      <c r="O258" s="227"/>
      <c r="P258" s="227"/>
      <c r="Q258" s="227"/>
      <c r="R258" s="227"/>
      <c r="S258" s="227"/>
      <c r="T258" s="228"/>
      <c r="AT258" s="229" t="s">
        <v>459</v>
      </c>
      <c r="AU258" s="229" t="s">
        <v>79</v>
      </c>
      <c r="AV258" s="13" t="s">
        <v>79</v>
      </c>
      <c r="AW258" s="13" t="s">
        <v>31</v>
      </c>
      <c r="AX258" s="13" t="s">
        <v>69</v>
      </c>
      <c r="AY258" s="229" t="s">
        <v>117</v>
      </c>
    </row>
    <row r="259" spans="1:65" s="14" customFormat="1">
      <c r="B259" s="230"/>
      <c r="C259" s="231"/>
      <c r="D259" s="210" t="s">
        <v>459</v>
      </c>
      <c r="E259" s="232" t="s">
        <v>19</v>
      </c>
      <c r="F259" s="233" t="s">
        <v>463</v>
      </c>
      <c r="G259" s="231"/>
      <c r="H259" s="234">
        <v>1264.4190000000001</v>
      </c>
      <c r="I259" s="235"/>
      <c r="J259" s="231"/>
      <c r="K259" s="231"/>
      <c r="L259" s="236"/>
      <c r="M259" s="237"/>
      <c r="N259" s="238"/>
      <c r="O259" s="238"/>
      <c r="P259" s="238"/>
      <c r="Q259" s="238"/>
      <c r="R259" s="238"/>
      <c r="S259" s="238"/>
      <c r="T259" s="239"/>
      <c r="AT259" s="240" t="s">
        <v>459</v>
      </c>
      <c r="AU259" s="240" t="s">
        <v>79</v>
      </c>
      <c r="AV259" s="14" t="s">
        <v>133</v>
      </c>
      <c r="AW259" s="14" t="s">
        <v>31</v>
      </c>
      <c r="AX259" s="14" t="s">
        <v>77</v>
      </c>
      <c r="AY259" s="240" t="s">
        <v>117</v>
      </c>
    </row>
    <row r="260" spans="1:65" s="2" customFormat="1" ht="16.5" customHeight="1">
      <c r="A260" s="34"/>
      <c r="B260" s="35"/>
      <c r="C260" s="201" t="s">
        <v>277</v>
      </c>
      <c r="D260" s="201" t="s">
        <v>229</v>
      </c>
      <c r="E260" s="202" t="s">
        <v>663</v>
      </c>
      <c r="F260" s="203" t="s">
        <v>664</v>
      </c>
      <c r="G260" s="204" t="s">
        <v>481</v>
      </c>
      <c r="H260" s="205">
        <v>54.892000000000003</v>
      </c>
      <c r="I260" s="206"/>
      <c r="J260" s="207">
        <f>ROUND(I260*H260,2)</f>
        <v>0</v>
      </c>
      <c r="K260" s="203" t="s">
        <v>19</v>
      </c>
      <c r="L260" s="39"/>
      <c r="M260" s="208" t="s">
        <v>19</v>
      </c>
      <c r="N260" s="209" t="s">
        <v>40</v>
      </c>
      <c r="O260" s="64"/>
      <c r="P260" s="197">
        <f>O260*H260</f>
        <v>0</v>
      </c>
      <c r="Q260" s="197">
        <v>0</v>
      </c>
      <c r="R260" s="197">
        <f>Q260*H260</f>
        <v>0</v>
      </c>
      <c r="S260" s="197">
        <v>0</v>
      </c>
      <c r="T260" s="198">
        <f>S260*H260</f>
        <v>0</v>
      </c>
      <c r="U260" s="34"/>
      <c r="V260" s="34"/>
      <c r="W260" s="34"/>
      <c r="X260" s="34"/>
      <c r="Y260" s="34"/>
      <c r="Z260" s="34"/>
      <c r="AA260" s="34"/>
      <c r="AB260" s="34"/>
      <c r="AC260" s="34"/>
      <c r="AD260" s="34"/>
      <c r="AE260" s="34"/>
      <c r="AR260" s="199" t="s">
        <v>133</v>
      </c>
      <c r="AT260" s="199" t="s">
        <v>229</v>
      </c>
      <c r="AU260" s="199" t="s">
        <v>79</v>
      </c>
      <c r="AY260" s="17" t="s">
        <v>117</v>
      </c>
      <c r="BE260" s="200">
        <f>IF(N260="základní",J260,0)</f>
        <v>0</v>
      </c>
      <c r="BF260" s="200">
        <f>IF(N260="snížená",J260,0)</f>
        <v>0</v>
      </c>
      <c r="BG260" s="200">
        <f>IF(N260="zákl. přenesená",J260,0)</f>
        <v>0</v>
      </c>
      <c r="BH260" s="200">
        <f>IF(N260="sníž. přenesená",J260,0)</f>
        <v>0</v>
      </c>
      <c r="BI260" s="200">
        <f>IF(N260="nulová",J260,0)</f>
        <v>0</v>
      </c>
      <c r="BJ260" s="17" t="s">
        <v>77</v>
      </c>
      <c r="BK260" s="200">
        <f>ROUND(I260*H260,2)</f>
        <v>0</v>
      </c>
      <c r="BL260" s="17" t="s">
        <v>133</v>
      </c>
      <c r="BM260" s="199" t="s">
        <v>665</v>
      </c>
    </row>
    <row r="261" spans="1:65" s="13" customFormat="1">
      <c r="B261" s="219"/>
      <c r="C261" s="220"/>
      <c r="D261" s="210" t="s">
        <v>459</v>
      </c>
      <c r="E261" s="221" t="s">
        <v>19</v>
      </c>
      <c r="F261" s="222" t="s">
        <v>666</v>
      </c>
      <c r="G261" s="220"/>
      <c r="H261" s="223">
        <v>54.892000000000003</v>
      </c>
      <c r="I261" s="224"/>
      <c r="J261" s="220"/>
      <c r="K261" s="220"/>
      <c r="L261" s="225"/>
      <c r="M261" s="226"/>
      <c r="N261" s="227"/>
      <c r="O261" s="227"/>
      <c r="P261" s="227"/>
      <c r="Q261" s="227"/>
      <c r="R261" s="227"/>
      <c r="S261" s="227"/>
      <c r="T261" s="228"/>
      <c r="AT261" s="229" t="s">
        <v>459</v>
      </c>
      <c r="AU261" s="229" t="s">
        <v>79</v>
      </c>
      <c r="AV261" s="13" t="s">
        <v>79</v>
      </c>
      <c r="AW261" s="13" t="s">
        <v>31</v>
      </c>
      <c r="AX261" s="13" t="s">
        <v>69</v>
      </c>
      <c r="AY261" s="229" t="s">
        <v>117</v>
      </c>
    </row>
    <row r="262" spans="1:65" s="14" customFormat="1">
      <c r="B262" s="230"/>
      <c r="C262" s="231"/>
      <c r="D262" s="210" t="s">
        <v>459</v>
      </c>
      <c r="E262" s="232" t="s">
        <v>19</v>
      </c>
      <c r="F262" s="233" t="s">
        <v>463</v>
      </c>
      <c r="G262" s="231"/>
      <c r="H262" s="234">
        <v>54.892000000000003</v>
      </c>
      <c r="I262" s="235"/>
      <c r="J262" s="231"/>
      <c r="K262" s="231"/>
      <c r="L262" s="236"/>
      <c r="M262" s="237"/>
      <c r="N262" s="238"/>
      <c r="O262" s="238"/>
      <c r="P262" s="238"/>
      <c r="Q262" s="238"/>
      <c r="R262" s="238"/>
      <c r="S262" s="238"/>
      <c r="T262" s="239"/>
      <c r="AT262" s="240" t="s">
        <v>459</v>
      </c>
      <c r="AU262" s="240" t="s">
        <v>79</v>
      </c>
      <c r="AV262" s="14" t="s">
        <v>133</v>
      </c>
      <c r="AW262" s="14" t="s">
        <v>31</v>
      </c>
      <c r="AX262" s="14" t="s">
        <v>77</v>
      </c>
      <c r="AY262" s="240" t="s">
        <v>117</v>
      </c>
    </row>
    <row r="263" spans="1:65" s="2" customFormat="1" ht="16.5" customHeight="1">
      <c r="A263" s="34"/>
      <c r="B263" s="35"/>
      <c r="C263" s="201" t="s">
        <v>321</v>
      </c>
      <c r="D263" s="201" t="s">
        <v>229</v>
      </c>
      <c r="E263" s="202" t="s">
        <v>667</v>
      </c>
      <c r="F263" s="203" t="s">
        <v>668</v>
      </c>
      <c r="G263" s="204" t="s">
        <v>481</v>
      </c>
      <c r="H263" s="205">
        <v>140.49100000000001</v>
      </c>
      <c r="I263" s="206"/>
      <c r="J263" s="207">
        <f>ROUND(I263*H263,2)</f>
        <v>0</v>
      </c>
      <c r="K263" s="203" t="s">
        <v>19</v>
      </c>
      <c r="L263" s="39"/>
      <c r="M263" s="208" t="s">
        <v>19</v>
      </c>
      <c r="N263" s="209" t="s">
        <v>40</v>
      </c>
      <c r="O263" s="64"/>
      <c r="P263" s="197">
        <f>O263*H263</f>
        <v>0</v>
      </c>
      <c r="Q263" s="197">
        <v>0</v>
      </c>
      <c r="R263" s="197">
        <f>Q263*H263</f>
        <v>0</v>
      </c>
      <c r="S263" s="197">
        <v>0</v>
      </c>
      <c r="T263" s="198">
        <f>S263*H263</f>
        <v>0</v>
      </c>
      <c r="U263" s="34"/>
      <c r="V263" s="34"/>
      <c r="W263" s="34"/>
      <c r="X263" s="34"/>
      <c r="Y263" s="34"/>
      <c r="Z263" s="34"/>
      <c r="AA263" s="34"/>
      <c r="AB263" s="34"/>
      <c r="AC263" s="34"/>
      <c r="AD263" s="34"/>
      <c r="AE263" s="34"/>
      <c r="AR263" s="199" t="s">
        <v>133</v>
      </c>
      <c r="AT263" s="199" t="s">
        <v>229</v>
      </c>
      <c r="AU263" s="199" t="s">
        <v>79</v>
      </c>
      <c r="AY263" s="17" t="s">
        <v>117</v>
      </c>
      <c r="BE263" s="200">
        <f>IF(N263="základní",J263,0)</f>
        <v>0</v>
      </c>
      <c r="BF263" s="200">
        <f>IF(N263="snížená",J263,0)</f>
        <v>0</v>
      </c>
      <c r="BG263" s="200">
        <f>IF(N263="zákl. přenesená",J263,0)</f>
        <v>0</v>
      </c>
      <c r="BH263" s="200">
        <f>IF(N263="sníž. přenesená",J263,0)</f>
        <v>0</v>
      </c>
      <c r="BI263" s="200">
        <f>IF(N263="nulová",J263,0)</f>
        <v>0</v>
      </c>
      <c r="BJ263" s="17" t="s">
        <v>77</v>
      </c>
      <c r="BK263" s="200">
        <f>ROUND(I263*H263,2)</f>
        <v>0</v>
      </c>
      <c r="BL263" s="17" t="s">
        <v>133</v>
      </c>
      <c r="BM263" s="199" t="s">
        <v>669</v>
      </c>
    </row>
    <row r="264" spans="1:65" s="12" customFormat="1" ht="22.9" customHeight="1">
      <c r="B264" s="171"/>
      <c r="C264" s="172"/>
      <c r="D264" s="173" t="s">
        <v>68</v>
      </c>
      <c r="E264" s="185" t="s">
        <v>670</v>
      </c>
      <c r="F264" s="185" t="s">
        <v>671</v>
      </c>
      <c r="G264" s="172"/>
      <c r="H264" s="172"/>
      <c r="I264" s="175"/>
      <c r="J264" s="186">
        <f>BK264</f>
        <v>0</v>
      </c>
      <c r="K264" s="172"/>
      <c r="L264" s="177"/>
      <c r="M264" s="178"/>
      <c r="N264" s="179"/>
      <c r="O264" s="179"/>
      <c r="P264" s="180">
        <f>P265</f>
        <v>0</v>
      </c>
      <c r="Q264" s="179"/>
      <c r="R264" s="180">
        <f>R265</f>
        <v>0</v>
      </c>
      <c r="S264" s="179"/>
      <c r="T264" s="181">
        <f>T265</f>
        <v>0</v>
      </c>
      <c r="AR264" s="182" t="s">
        <v>77</v>
      </c>
      <c r="AT264" s="183" t="s">
        <v>68</v>
      </c>
      <c r="AU264" s="183" t="s">
        <v>77</v>
      </c>
      <c r="AY264" s="182" t="s">
        <v>117</v>
      </c>
      <c r="BK264" s="184">
        <f>BK265</f>
        <v>0</v>
      </c>
    </row>
    <row r="265" spans="1:65" s="2" customFormat="1" ht="16.5" customHeight="1">
      <c r="A265" s="34"/>
      <c r="B265" s="35"/>
      <c r="C265" s="201" t="s">
        <v>325</v>
      </c>
      <c r="D265" s="201" t="s">
        <v>229</v>
      </c>
      <c r="E265" s="202" t="s">
        <v>672</v>
      </c>
      <c r="F265" s="203" t="s">
        <v>673</v>
      </c>
      <c r="G265" s="204" t="s">
        <v>481</v>
      </c>
      <c r="H265" s="205">
        <v>257.654</v>
      </c>
      <c r="I265" s="206"/>
      <c r="J265" s="207">
        <f>ROUND(I265*H265,2)</f>
        <v>0</v>
      </c>
      <c r="K265" s="203" t="s">
        <v>19</v>
      </c>
      <c r="L265" s="39"/>
      <c r="M265" s="208" t="s">
        <v>19</v>
      </c>
      <c r="N265" s="209" t="s">
        <v>40</v>
      </c>
      <c r="O265" s="64"/>
      <c r="P265" s="197">
        <f>O265*H265</f>
        <v>0</v>
      </c>
      <c r="Q265" s="197">
        <v>0</v>
      </c>
      <c r="R265" s="197">
        <f>Q265*H265</f>
        <v>0</v>
      </c>
      <c r="S265" s="197">
        <v>0</v>
      </c>
      <c r="T265" s="198">
        <f>S265*H265</f>
        <v>0</v>
      </c>
      <c r="U265" s="34"/>
      <c r="V265" s="34"/>
      <c r="W265" s="34"/>
      <c r="X265" s="34"/>
      <c r="Y265" s="34"/>
      <c r="Z265" s="34"/>
      <c r="AA265" s="34"/>
      <c r="AB265" s="34"/>
      <c r="AC265" s="34"/>
      <c r="AD265" s="34"/>
      <c r="AE265" s="34"/>
      <c r="AR265" s="199" t="s">
        <v>133</v>
      </c>
      <c r="AT265" s="199" t="s">
        <v>229</v>
      </c>
      <c r="AU265" s="199" t="s">
        <v>79</v>
      </c>
      <c r="AY265" s="17" t="s">
        <v>117</v>
      </c>
      <c r="BE265" s="200">
        <f>IF(N265="základní",J265,0)</f>
        <v>0</v>
      </c>
      <c r="BF265" s="200">
        <f>IF(N265="snížená",J265,0)</f>
        <v>0</v>
      </c>
      <c r="BG265" s="200">
        <f>IF(N265="zákl. přenesená",J265,0)</f>
        <v>0</v>
      </c>
      <c r="BH265" s="200">
        <f>IF(N265="sníž. přenesená",J265,0)</f>
        <v>0</v>
      </c>
      <c r="BI265" s="200">
        <f>IF(N265="nulová",J265,0)</f>
        <v>0</v>
      </c>
      <c r="BJ265" s="17" t="s">
        <v>77</v>
      </c>
      <c r="BK265" s="200">
        <f>ROUND(I265*H265,2)</f>
        <v>0</v>
      </c>
      <c r="BL265" s="17" t="s">
        <v>133</v>
      </c>
      <c r="BM265" s="199" t="s">
        <v>674</v>
      </c>
    </row>
    <row r="266" spans="1:65" s="12" customFormat="1" ht="25.9" customHeight="1">
      <c r="B266" s="171"/>
      <c r="C266" s="172"/>
      <c r="D266" s="173" t="s">
        <v>68</v>
      </c>
      <c r="E266" s="174" t="s">
        <v>115</v>
      </c>
      <c r="F266" s="174" t="s">
        <v>116</v>
      </c>
      <c r="G266" s="172"/>
      <c r="H266" s="172"/>
      <c r="I266" s="175"/>
      <c r="J266" s="176">
        <f>BK266</f>
        <v>0</v>
      </c>
      <c r="K266" s="172"/>
      <c r="L266" s="177"/>
      <c r="M266" s="178"/>
      <c r="N266" s="179"/>
      <c r="O266" s="179"/>
      <c r="P266" s="180">
        <f>P267+P291+P303+P306+P308</f>
        <v>0</v>
      </c>
      <c r="Q266" s="179"/>
      <c r="R266" s="180">
        <f>R267+R291+R303+R306+R308</f>
        <v>0</v>
      </c>
      <c r="S266" s="179"/>
      <c r="T266" s="181">
        <f>T267+T291+T303+T306+T308</f>
        <v>0</v>
      </c>
      <c r="AR266" s="182" t="s">
        <v>79</v>
      </c>
      <c r="AT266" s="183" t="s">
        <v>68</v>
      </c>
      <c r="AU266" s="183" t="s">
        <v>69</v>
      </c>
      <c r="AY266" s="182" t="s">
        <v>117</v>
      </c>
      <c r="BK266" s="184">
        <f>BK267+BK291+BK303+BK306+BK308</f>
        <v>0</v>
      </c>
    </row>
    <row r="267" spans="1:65" s="12" customFormat="1" ht="22.9" customHeight="1">
      <c r="B267" s="171"/>
      <c r="C267" s="172"/>
      <c r="D267" s="173" t="s">
        <v>68</v>
      </c>
      <c r="E267" s="185" t="s">
        <v>675</v>
      </c>
      <c r="F267" s="185" t="s">
        <v>676</v>
      </c>
      <c r="G267" s="172"/>
      <c r="H267" s="172"/>
      <c r="I267" s="175"/>
      <c r="J267" s="186">
        <f>BK267</f>
        <v>0</v>
      </c>
      <c r="K267" s="172"/>
      <c r="L267" s="177"/>
      <c r="M267" s="178"/>
      <c r="N267" s="179"/>
      <c r="O267" s="179"/>
      <c r="P267" s="180">
        <f>SUM(P268:P290)</f>
        <v>0</v>
      </c>
      <c r="Q267" s="179"/>
      <c r="R267" s="180">
        <f>SUM(R268:R290)</f>
        <v>0</v>
      </c>
      <c r="S267" s="179"/>
      <c r="T267" s="181">
        <f>SUM(T268:T290)</f>
        <v>0</v>
      </c>
      <c r="AR267" s="182" t="s">
        <v>79</v>
      </c>
      <c r="AT267" s="183" t="s">
        <v>68</v>
      </c>
      <c r="AU267" s="183" t="s">
        <v>77</v>
      </c>
      <c r="AY267" s="182" t="s">
        <v>117</v>
      </c>
      <c r="BK267" s="184">
        <f>SUM(BK268:BK290)</f>
        <v>0</v>
      </c>
    </row>
    <row r="268" spans="1:65" s="2" customFormat="1" ht="16.5" customHeight="1">
      <c r="A268" s="34"/>
      <c r="B268" s="35"/>
      <c r="C268" s="201" t="s">
        <v>337</v>
      </c>
      <c r="D268" s="201" t="s">
        <v>229</v>
      </c>
      <c r="E268" s="202" t="s">
        <v>677</v>
      </c>
      <c r="F268" s="203" t="s">
        <v>678</v>
      </c>
      <c r="G268" s="204" t="s">
        <v>495</v>
      </c>
      <c r="H268" s="205">
        <v>35.252000000000002</v>
      </c>
      <c r="I268" s="206"/>
      <c r="J268" s="207">
        <f>ROUND(I268*H268,2)</f>
        <v>0</v>
      </c>
      <c r="K268" s="203" t="s">
        <v>19</v>
      </c>
      <c r="L268" s="39"/>
      <c r="M268" s="208" t="s">
        <v>19</v>
      </c>
      <c r="N268" s="209" t="s">
        <v>40</v>
      </c>
      <c r="O268" s="64"/>
      <c r="P268" s="197">
        <f>O268*H268</f>
        <v>0</v>
      </c>
      <c r="Q268" s="197">
        <v>0</v>
      </c>
      <c r="R268" s="197">
        <f>Q268*H268</f>
        <v>0</v>
      </c>
      <c r="S268" s="197">
        <v>0</v>
      </c>
      <c r="T268" s="198">
        <f>S268*H268</f>
        <v>0</v>
      </c>
      <c r="U268" s="34"/>
      <c r="V268" s="34"/>
      <c r="W268" s="34"/>
      <c r="X268" s="34"/>
      <c r="Y268" s="34"/>
      <c r="Z268" s="34"/>
      <c r="AA268" s="34"/>
      <c r="AB268" s="34"/>
      <c r="AC268" s="34"/>
      <c r="AD268" s="34"/>
      <c r="AE268" s="34"/>
      <c r="AR268" s="199" t="s">
        <v>182</v>
      </c>
      <c r="AT268" s="199" t="s">
        <v>229</v>
      </c>
      <c r="AU268" s="199" t="s">
        <v>79</v>
      </c>
      <c r="AY268" s="17" t="s">
        <v>117</v>
      </c>
      <c r="BE268" s="200">
        <f>IF(N268="základní",J268,0)</f>
        <v>0</v>
      </c>
      <c r="BF268" s="200">
        <f>IF(N268="snížená",J268,0)</f>
        <v>0</v>
      </c>
      <c r="BG268" s="200">
        <f>IF(N268="zákl. přenesená",J268,0)</f>
        <v>0</v>
      </c>
      <c r="BH268" s="200">
        <f>IF(N268="sníž. přenesená",J268,0)</f>
        <v>0</v>
      </c>
      <c r="BI268" s="200">
        <f>IF(N268="nulová",J268,0)</f>
        <v>0</v>
      </c>
      <c r="BJ268" s="17" t="s">
        <v>77</v>
      </c>
      <c r="BK268" s="200">
        <f>ROUND(I268*H268,2)</f>
        <v>0</v>
      </c>
      <c r="BL268" s="17" t="s">
        <v>182</v>
      </c>
      <c r="BM268" s="199" t="s">
        <v>679</v>
      </c>
    </row>
    <row r="269" spans="1:65" s="13" customFormat="1">
      <c r="B269" s="219"/>
      <c r="C269" s="220"/>
      <c r="D269" s="210" t="s">
        <v>459</v>
      </c>
      <c r="E269" s="221" t="s">
        <v>19</v>
      </c>
      <c r="F269" s="222" t="s">
        <v>680</v>
      </c>
      <c r="G269" s="220"/>
      <c r="H269" s="223">
        <v>27.872</v>
      </c>
      <c r="I269" s="224"/>
      <c r="J269" s="220"/>
      <c r="K269" s="220"/>
      <c r="L269" s="225"/>
      <c r="M269" s="226"/>
      <c r="N269" s="227"/>
      <c r="O269" s="227"/>
      <c r="P269" s="227"/>
      <c r="Q269" s="227"/>
      <c r="R269" s="227"/>
      <c r="S269" s="227"/>
      <c r="T269" s="228"/>
      <c r="AT269" s="229" t="s">
        <v>459</v>
      </c>
      <c r="AU269" s="229" t="s">
        <v>79</v>
      </c>
      <c r="AV269" s="13" t="s">
        <v>79</v>
      </c>
      <c r="AW269" s="13" t="s">
        <v>31</v>
      </c>
      <c r="AX269" s="13" t="s">
        <v>69</v>
      </c>
      <c r="AY269" s="229" t="s">
        <v>117</v>
      </c>
    </row>
    <row r="270" spans="1:65" s="13" customFormat="1">
      <c r="B270" s="219"/>
      <c r="C270" s="220"/>
      <c r="D270" s="210" t="s">
        <v>459</v>
      </c>
      <c r="E270" s="221" t="s">
        <v>19</v>
      </c>
      <c r="F270" s="222" t="s">
        <v>681</v>
      </c>
      <c r="G270" s="220"/>
      <c r="H270" s="223">
        <v>2.54</v>
      </c>
      <c r="I270" s="224"/>
      <c r="J270" s="220"/>
      <c r="K270" s="220"/>
      <c r="L270" s="225"/>
      <c r="M270" s="226"/>
      <c r="N270" s="227"/>
      <c r="O270" s="227"/>
      <c r="P270" s="227"/>
      <c r="Q270" s="227"/>
      <c r="R270" s="227"/>
      <c r="S270" s="227"/>
      <c r="T270" s="228"/>
      <c r="AT270" s="229" t="s">
        <v>459</v>
      </c>
      <c r="AU270" s="229" t="s">
        <v>79</v>
      </c>
      <c r="AV270" s="13" t="s">
        <v>79</v>
      </c>
      <c r="AW270" s="13" t="s">
        <v>31</v>
      </c>
      <c r="AX270" s="13" t="s">
        <v>69</v>
      </c>
      <c r="AY270" s="229" t="s">
        <v>117</v>
      </c>
    </row>
    <row r="271" spans="1:65" s="13" customFormat="1">
      <c r="B271" s="219"/>
      <c r="C271" s="220"/>
      <c r="D271" s="210" t="s">
        <v>459</v>
      </c>
      <c r="E271" s="221" t="s">
        <v>19</v>
      </c>
      <c r="F271" s="222" t="s">
        <v>682</v>
      </c>
      <c r="G271" s="220"/>
      <c r="H271" s="223">
        <v>1.84</v>
      </c>
      <c r="I271" s="224"/>
      <c r="J271" s="220"/>
      <c r="K271" s="220"/>
      <c r="L271" s="225"/>
      <c r="M271" s="226"/>
      <c r="N271" s="227"/>
      <c r="O271" s="227"/>
      <c r="P271" s="227"/>
      <c r="Q271" s="227"/>
      <c r="R271" s="227"/>
      <c r="S271" s="227"/>
      <c r="T271" s="228"/>
      <c r="AT271" s="229" t="s">
        <v>459</v>
      </c>
      <c r="AU271" s="229" t="s">
        <v>79</v>
      </c>
      <c r="AV271" s="13" t="s">
        <v>79</v>
      </c>
      <c r="AW271" s="13" t="s">
        <v>31</v>
      </c>
      <c r="AX271" s="13" t="s">
        <v>69</v>
      </c>
      <c r="AY271" s="229" t="s">
        <v>117</v>
      </c>
    </row>
    <row r="272" spans="1:65" s="13" customFormat="1">
      <c r="B272" s="219"/>
      <c r="C272" s="220"/>
      <c r="D272" s="210" t="s">
        <v>459</v>
      </c>
      <c r="E272" s="221" t="s">
        <v>19</v>
      </c>
      <c r="F272" s="222" t="s">
        <v>683</v>
      </c>
      <c r="G272" s="220"/>
      <c r="H272" s="223">
        <v>3</v>
      </c>
      <c r="I272" s="224"/>
      <c r="J272" s="220"/>
      <c r="K272" s="220"/>
      <c r="L272" s="225"/>
      <c r="M272" s="226"/>
      <c r="N272" s="227"/>
      <c r="O272" s="227"/>
      <c r="P272" s="227"/>
      <c r="Q272" s="227"/>
      <c r="R272" s="227"/>
      <c r="S272" s="227"/>
      <c r="T272" s="228"/>
      <c r="AT272" s="229" t="s">
        <v>459</v>
      </c>
      <c r="AU272" s="229" t="s">
        <v>79</v>
      </c>
      <c r="AV272" s="13" t="s">
        <v>79</v>
      </c>
      <c r="AW272" s="13" t="s">
        <v>31</v>
      </c>
      <c r="AX272" s="13" t="s">
        <v>69</v>
      </c>
      <c r="AY272" s="229" t="s">
        <v>117</v>
      </c>
    </row>
    <row r="273" spans="1:65" s="14" customFormat="1">
      <c r="B273" s="230"/>
      <c r="C273" s="231"/>
      <c r="D273" s="210" t="s">
        <v>459</v>
      </c>
      <c r="E273" s="232" t="s">
        <v>19</v>
      </c>
      <c r="F273" s="233" t="s">
        <v>463</v>
      </c>
      <c r="G273" s="231"/>
      <c r="H273" s="234">
        <v>35.252000000000002</v>
      </c>
      <c r="I273" s="235"/>
      <c r="J273" s="231"/>
      <c r="K273" s="231"/>
      <c r="L273" s="236"/>
      <c r="M273" s="237"/>
      <c r="N273" s="238"/>
      <c r="O273" s="238"/>
      <c r="P273" s="238"/>
      <c r="Q273" s="238"/>
      <c r="R273" s="238"/>
      <c r="S273" s="238"/>
      <c r="T273" s="239"/>
      <c r="AT273" s="240" t="s">
        <v>459</v>
      </c>
      <c r="AU273" s="240" t="s">
        <v>79</v>
      </c>
      <c r="AV273" s="14" t="s">
        <v>133</v>
      </c>
      <c r="AW273" s="14" t="s">
        <v>31</v>
      </c>
      <c r="AX273" s="14" t="s">
        <v>77</v>
      </c>
      <c r="AY273" s="240" t="s">
        <v>117</v>
      </c>
    </row>
    <row r="274" spans="1:65" s="2" customFormat="1" ht="16.5" customHeight="1">
      <c r="A274" s="34"/>
      <c r="B274" s="35"/>
      <c r="C274" s="201" t="s">
        <v>329</v>
      </c>
      <c r="D274" s="201" t="s">
        <v>229</v>
      </c>
      <c r="E274" s="202" t="s">
        <v>684</v>
      </c>
      <c r="F274" s="203" t="s">
        <v>685</v>
      </c>
      <c r="G274" s="204" t="s">
        <v>495</v>
      </c>
      <c r="H274" s="205">
        <v>77.441999999999993</v>
      </c>
      <c r="I274" s="206"/>
      <c r="J274" s="207">
        <f>ROUND(I274*H274,2)</f>
        <v>0</v>
      </c>
      <c r="K274" s="203" t="s">
        <v>19</v>
      </c>
      <c r="L274" s="39"/>
      <c r="M274" s="208" t="s">
        <v>19</v>
      </c>
      <c r="N274" s="209" t="s">
        <v>40</v>
      </c>
      <c r="O274" s="64"/>
      <c r="P274" s="197">
        <f>O274*H274</f>
        <v>0</v>
      </c>
      <c r="Q274" s="197">
        <v>0</v>
      </c>
      <c r="R274" s="197">
        <f>Q274*H274</f>
        <v>0</v>
      </c>
      <c r="S274" s="197">
        <v>0</v>
      </c>
      <c r="T274" s="198">
        <f>S274*H274</f>
        <v>0</v>
      </c>
      <c r="U274" s="34"/>
      <c r="V274" s="34"/>
      <c r="W274" s="34"/>
      <c r="X274" s="34"/>
      <c r="Y274" s="34"/>
      <c r="Z274" s="34"/>
      <c r="AA274" s="34"/>
      <c r="AB274" s="34"/>
      <c r="AC274" s="34"/>
      <c r="AD274" s="34"/>
      <c r="AE274" s="34"/>
      <c r="AR274" s="199" t="s">
        <v>182</v>
      </c>
      <c r="AT274" s="199" t="s">
        <v>229</v>
      </c>
      <c r="AU274" s="199" t="s">
        <v>79</v>
      </c>
      <c r="AY274" s="17" t="s">
        <v>117</v>
      </c>
      <c r="BE274" s="200">
        <f>IF(N274="základní",J274,0)</f>
        <v>0</v>
      </c>
      <c r="BF274" s="200">
        <f>IF(N274="snížená",J274,0)</f>
        <v>0</v>
      </c>
      <c r="BG274" s="200">
        <f>IF(N274="zákl. přenesená",J274,0)</f>
        <v>0</v>
      </c>
      <c r="BH274" s="200">
        <f>IF(N274="sníž. přenesená",J274,0)</f>
        <v>0</v>
      </c>
      <c r="BI274" s="200">
        <f>IF(N274="nulová",J274,0)</f>
        <v>0</v>
      </c>
      <c r="BJ274" s="17" t="s">
        <v>77</v>
      </c>
      <c r="BK274" s="200">
        <f>ROUND(I274*H274,2)</f>
        <v>0</v>
      </c>
      <c r="BL274" s="17" t="s">
        <v>182</v>
      </c>
      <c r="BM274" s="199" t="s">
        <v>686</v>
      </c>
    </row>
    <row r="275" spans="1:65" s="13" customFormat="1">
      <c r="B275" s="219"/>
      <c r="C275" s="220"/>
      <c r="D275" s="210" t="s">
        <v>459</v>
      </c>
      <c r="E275" s="221" t="s">
        <v>19</v>
      </c>
      <c r="F275" s="222" t="s">
        <v>687</v>
      </c>
      <c r="G275" s="220"/>
      <c r="H275" s="223">
        <v>66.563999999999993</v>
      </c>
      <c r="I275" s="224"/>
      <c r="J275" s="220"/>
      <c r="K275" s="220"/>
      <c r="L275" s="225"/>
      <c r="M275" s="226"/>
      <c r="N275" s="227"/>
      <c r="O275" s="227"/>
      <c r="P275" s="227"/>
      <c r="Q275" s="227"/>
      <c r="R275" s="227"/>
      <c r="S275" s="227"/>
      <c r="T275" s="228"/>
      <c r="AT275" s="229" t="s">
        <v>459</v>
      </c>
      <c r="AU275" s="229" t="s">
        <v>79</v>
      </c>
      <c r="AV275" s="13" t="s">
        <v>79</v>
      </c>
      <c r="AW275" s="13" t="s">
        <v>31</v>
      </c>
      <c r="AX275" s="13" t="s">
        <v>69</v>
      </c>
      <c r="AY275" s="229" t="s">
        <v>117</v>
      </c>
    </row>
    <row r="276" spans="1:65" s="13" customFormat="1">
      <c r="B276" s="219"/>
      <c r="C276" s="220"/>
      <c r="D276" s="210" t="s">
        <v>459</v>
      </c>
      <c r="E276" s="221" t="s">
        <v>19</v>
      </c>
      <c r="F276" s="222" t="s">
        <v>688</v>
      </c>
      <c r="G276" s="220"/>
      <c r="H276" s="223">
        <v>6.2779999999999996</v>
      </c>
      <c r="I276" s="224"/>
      <c r="J276" s="220"/>
      <c r="K276" s="220"/>
      <c r="L276" s="225"/>
      <c r="M276" s="226"/>
      <c r="N276" s="227"/>
      <c r="O276" s="227"/>
      <c r="P276" s="227"/>
      <c r="Q276" s="227"/>
      <c r="R276" s="227"/>
      <c r="S276" s="227"/>
      <c r="T276" s="228"/>
      <c r="AT276" s="229" t="s">
        <v>459</v>
      </c>
      <c r="AU276" s="229" t="s">
        <v>79</v>
      </c>
      <c r="AV276" s="13" t="s">
        <v>79</v>
      </c>
      <c r="AW276" s="13" t="s">
        <v>31</v>
      </c>
      <c r="AX276" s="13" t="s">
        <v>69</v>
      </c>
      <c r="AY276" s="229" t="s">
        <v>117</v>
      </c>
    </row>
    <row r="277" spans="1:65" s="13" customFormat="1">
      <c r="B277" s="219"/>
      <c r="C277" s="220"/>
      <c r="D277" s="210" t="s">
        <v>459</v>
      </c>
      <c r="E277" s="221" t="s">
        <v>19</v>
      </c>
      <c r="F277" s="222" t="s">
        <v>689</v>
      </c>
      <c r="G277" s="220"/>
      <c r="H277" s="223">
        <v>1.6</v>
      </c>
      <c r="I277" s="224"/>
      <c r="J277" s="220"/>
      <c r="K277" s="220"/>
      <c r="L277" s="225"/>
      <c r="M277" s="226"/>
      <c r="N277" s="227"/>
      <c r="O277" s="227"/>
      <c r="P277" s="227"/>
      <c r="Q277" s="227"/>
      <c r="R277" s="227"/>
      <c r="S277" s="227"/>
      <c r="T277" s="228"/>
      <c r="AT277" s="229" t="s">
        <v>459</v>
      </c>
      <c r="AU277" s="229" t="s">
        <v>79</v>
      </c>
      <c r="AV277" s="13" t="s">
        <v>79</v>
      </c>
      <c r="AW277" s="13" t="s">
        <v>31</v>
      </c>
      <c r="AX277" s="13" t="s">
        <v>69</v>
      </c>
      <c r="AY277" s="229" t="s">
        <v>117</v>
      </c>
    </row>
    <row r="278" spans="1:65" s="13" customFormat="1">
      <c r="B278" s="219"/>
      <c r="C278" s="220"/>
      <c r="D278" s="210" t="s">
        <v>459</v>
      </c>
      <c r="E278" s="221" t="s">
        <v>19</v>
      </c>
      <c r="F278" s="222" t="s">
        <v>683</v>
      </c>
      <c r="G278" s="220"/>
      <c r="H278" s="223">
        <v>3</v>
      </c>
      <c r="I278" s="224"/>
      <c r="J278" s="220"/>
      <c r="K278" s="220"/>
      <c r="L278" s="225"/>
      <c r="M278" s="226"/>
      <c r="N278" s="227"/>
      <c r="O278" s="227"/>
      <c r="P278" s="227"/>
      <c r="Q278" s="227"/>
      <c r="R278" s="227"/>
      <c r="S278" s="227"/>
      <c r="T278" s="228"/>
      <c r="AT278" s="229" t="s">
        <v>459</v>
      </c>
      <c r="AU278" s="229" t="s">
        <v>79</v>
      </c>
      <c r="AV278" s="13" t="s">
        <v>79</v>
      </c>
      <c r="AW278" s="13" t="s">
        <v>31</v>
      </c>
      <c r="AX278" s="13" t="s">
        <v>69</v>
      </c>
      <c r="AY278" s="229" t="s">
        <v>117</v>
      </c>
    </row>
    <row r="279" spans="1:65" s="14" customFormat="1">
      <c r="B279" s="230"/>
      <c r="C279" s="231"/>
      <c r="D279" s="210" t="s">
        <v>459</v>
      </c>
      <c r="E279" s="232" t="s">
        <v>19</v>
      </c>
      <c r="F279" s="233" t="s">
        <v>463</v>
      </c>
      <c r="G279" s="231"/>
      <c r="H279" s="234">
        <v>77.441999999999993</v>
      </c>
      <c r="I279" s="235"/>
      <c r="J279" s="231"/>
      <c r="K279" s="231"/>
      <c r="L279" s="236"/>
      <c r="M279" s="237"/>
      <c r="N279" s="238"/>
      <c r="O279" s="238"/>
      <c r="P279" s="238"/>
      <c r="Q279" s="238"/>
      <c r="R279" s="238"/>
      <c r="S279" s="238"/>
      <c r="T279" s="239"/>
      <c r="AT279" s="240" t="s">
        <v>459</v>
      </c>
      <c r="AU279" s="240" t="s">
        <v>79</v>
      </c>
      <c r="AV279" s="14" t="s">
        <v>133</v>
      </c>
      <c r="AW279" s="14" t="s">
        <v>31</v>
      </c>
      <c r="AX279" s="14" t="s">
        <v>77</v>
      </c>
      <c r="AY279" s="240" t="s">
        <v>117</v>
      </c>
    </row>
    <row r="280" spans="1:65" s="2" customFormat="1" ht="16.5" customHeight="1">
      <c r="A280" s="34"/>
      <c r="B280" s="35"/>
      <c r="C280" s="187" t="s">
        <v>333</v>
      </c>
      <c r="D280" s="187" t="s">
        <v>120</v>
      </c>
      <c r="E280" s="188" t="s">
        <v>690</v>
      </c>
      <c r="F280" s="189" t="s">
        <v>691</v>
      </c>
      <c r="G280" s="190" t="s">
        <v>481</v>
      </c>
      <c r="H280" s="191">
        <v>3.9E-2</v>
      </c>
      <c r="I280" s="192"/>
      <c r="J280" s="193">
        <f>ROUND(I280*H280,2)</f>
        <v>0</v>
      </c>
      <c r="K280" s="189" t="s">
        <v>19</v>
      </c>
      <c r="L280" s="194"/>
      <c r="M280" s="195" t="s">
        <v>19</v>
      </c>
      <c r="N280" s="196" t="s">
        <v>40</v>
      </c>
      <c r="O280" s="64"/>
      <c r="P280" s="197">
        <f>O280*H280</f>
        <v>0</v>
      </c>
      <c r="Q280" s="197">
        <v>0</v>
      </c>
      <c r="R280" s="197">
        <f>Q280*H280</f>
        <v>0</v>
      </c>
      <c r="S280" s="197">
        <v>0</v>
      </c>
      <c r="T280" s="198">
        <f>S280*H280</f>
        <v>0</v>
      </c>
      <c r="U280" s="34"/>
      <c r="V280" s="34"/>
      <c r="W280" s="34"/>
      <c r="X280" s="34"/>
      <c r="Y280" s="34"/>
      <c r="Z280" s="34"/>
      <c r="AA280" s="34"/>
      <c r="AB280" s="34"/>
      <c r="AC280" s="34"/>
      <c r="AD280" s="34"/>
      <c r="AE280" s="34"/>
      <c r="AR280" s="199" t="s">
        <v>257</v>
      </c>
      <c r="AT280" s="199" t="s">
        <v>120</v>
      </c>
      <c r="AU280" s="199" t="s">
        <v>79</v>
      </c>
      <c r="AY280" s="17" t="s">
        <v>117</v>
      </c>
      <c r="BE280" s="200">
        <f>IF(N280="základní",J280,0)</f>
        <v>0</v>
      </c>
      <c r="BF280" s="200">
        <f>IF(N280="snížená",J280,0)</f>
        <v>0</v>
      </c>
      <c r="BG280" s="200">
        <f>IF(N280="zákl. přenesená",J280,0)</f>
        <v>0</v>
      </c>
      <c r="BH280" s="200">
        <f>IF(N280="sníž. přenesená",J280,0)</f>
        <v>0</v>
      </c>
      <c r="BI280" s="200">
        <f>IF(N280="nulová",J280,0)</f>
        <v>0</v>
      </c>
      <c r="BJ280" s="17" t="s">
        <v>77</v>
      </c>
      <c r="BK280" s="200">
        <f>ROUND(I280*H280,2)</f>
        <v>0</v>
      </c>
      <c r="BL280" s="17" t="s">
        <v>182</v>
      </c>
      <c r="BM280" s="199" t="s">
        <v>692</v>
      </c>
    </row>
    <row r="281" spans="1:65" s="2" customFormat="1" ht="16.5" customHeight="1">
      <c r="A281" s="34"/>
      <c r="B281" s="35"/>
      <c r="C281" s="201" t="s">
        <v>693</v>
      </c>
      <c r="D281" s="201" t="s">
        <v>229</v>
      </c>
      <c r="E281" s="202" t="s">
        <v>694</v>
      </c>
      <c r="F281" s="203" t="s">
        <v>695</v>
      </c>
      <c r="G281" s="204" t="s">
        <v>495</v>
      </c>
      <c r="H281" s="205">
        <v>70.504000000000005</v>
      </c>
      <c r="I281" s="206"/>
      <c r="J281" s="207">
        <f>ROUND(I281*H281,2)</f>
        <v>0</v>
      </c>
      <c r="K281" s="203" t="s">
        <v>19</v>
      </c>
      <c r="L281" s="39"/>
      <c r="M281" s="208" t="s">
        <v>19</v>
      </c>
      <c r="N281" s="209" t="s">
        <v>40</v>
      </c>
      <c r="O281" s="64"/>
      <c r="P281" s="197">
        <f>O281*H281</f>
        <v>0</v>
      </c>
      <c r="Q281" s="197">
        <v>0</v>
      </c>
      <c r="R281" s="197">
        <f>Q281*H281</f>
        <v>0</v>
      </c>
      <c r="S281" s="197">
        <v>0</v>
      </c>
      <c r="T281" s="198">
        <f>S281*H281</f>
        <v>0</v>
      </c>
      <c r="U281" s="34"/>
      <c r="V281" s="34"/>
      <c r="W281" s="34"/>
      <c r="X281" s="34"/>
      <c r="Y281" s="34"/>
      <c r="Z281" s="34"/>
      <c r="AA281" s="34"/>
      <c r="AB281" s="34"/>
      <c r="AC281" s="34"/>
      <c r="AD281" s="34"/>
      <c r="AE281" s="34"/>
      <c r="AR281" s="199" t="s">
        <v>182</v>
      </c>
      <c r="AT281" s="199" t="s">
        <v>229</v>
      </c>
      <c r="AU281" s="199" t="s">
        <v>79</v>
      </c>
      <c r="AY281" s="17" t="s">
        <v>117</v>
      </c>
      <c r="BE281" s="200">
        <f>IF(N281="základní",J281,0)</f>
        <v>0</v>
      </c>
      <c r="BF281" s="200">
        <f>IF(N281="snížená",J281,0)</f>
        <v>0</v>
      </c>
      <c r="BG281" s="200">
        <f>IF(N281="zákl. přenesená",J281,0)</f>
        <v>0</v>
      </c>
      <c r="BH281" s="200">
        <f>IF(N281="sníž. přenesená",J281,0)</f>
        <v>0</v>
      </c>
      <c r="BI281" s="200">
        <f>IF(N281="nulová",J281,0)</f>
        <v>0</v>
      </c>
      <c r="BJ281" s="17" t="s">
        <v>77</v>
      </c>
      <c r="BK281" s="200">
        <f>ROUND(I281*H281,2)</f>
        <v>0</v>
      </c>
      <c r="BL281" s="17" t="s">
        <v>182</v>
      </c>
      <c r="BM281" s="199" t="s">
        <v>696</v>
      </c>
    </row>
    <row r="282" spans="1:65" s="13" customFormat="1">
      <c r="B282" s="219"/>
      <c r="C282" s="220"/>
      <c r="D282" s="210" t="s">
        <v>459</v>
      </c>
      <c r="E282" s="221" t="s">
        <v>19</v>
      </c>
      <c r="F282" s="222" t="s">
        <v>697</v>
      </c>
      <c r="G282" s="220"/>
      <c r="H282" s="223">
        <v>70.504000000000005</v>
      </c>
      <c r="I282" s="224"/>
      <c r="J282" s="220"/>
      <c r="K282" s="220"/>
      <c r="L282" s="225"/>
      <c r="M282" s="226"/>
      <c r="N282" s="227"/>
      <c r="O282" s="227"/>
      <c r="P282" s="227"/>
      <c r="Q282" s="227"/>
      <c r="R282" s="227"/>
      <c r="S282" s="227"/>
      <c r="T282" s="228"/>
      <c r="AT282" s="229" t="s">
        <v>459</v>
      </c>
      <c r="AU282" s="229" t="s">
        <v>79</v>
      </c>
      <c r="AV282" s="13" t="s">
        <v>79</v>
      </c>
      <c r="AW282" s="13" t="s">
        <v>31</v>
      </c>
      <c r="AX282" s="13" t="s">
        <v>69</v>
      </c>
      <c r="AY282" s="229" t="s">
        <v>117</v>
      </c>
    </row>
    <row r="283" spans="1:65" s="14" customFormat="1">
      <c r="B283" s="230"/>
      <c r="C283" s="231"/>
      <c r="D283" s="210" t="s">
        <v>459</v>
      </c>
      <c r="E283" s="232" t="s">
        <v>19</v>
      </c>
      <c r="F283" s="233" t="s">
        <v>463</v>
      </c>
      <c r="G283" s="231"/>
      <c r="H283" s="234">
        <v>70.504000000000005</v>
      </c>
      <c r="I283" s="235"/>
      <c r="J283" s="231"/>
      <c r="K283" s="231"/>
      <c r="L283" s="236"/>
      <c r="M283" s="237"/>
      <c r="N283" s="238"/>
      <c r="O283" s="238"/>
      <c r="P283" s="238"/>
      <c r="Q283" s="238"/>
      <c r="R283" s="238"/>
      <c r="S283" s="238"/>
      <c r="T283" s="239"/>
      <c r="AT283" s="240" t="s">
        <v>459</v>
      </c>
      <c r="AU283" s="240" t="s">
        <v>79</v>
      </c>
      <c r="AV283" s="14" t="s">
        <v>133</v>
      </c>
      <c r="AW283" s="14" t="s">
        <v>31</v>
      </c>
      <c r="AX283" s="14" t="s">
        <v>77</v>
      </c>
      <c r="AY283" s="240" t="s">
        <v>117</v>
      </c>
    </row>
    <row r="284" spans="1:65" s="2" customFormat="1" ht="16.5" customHeight="1">
      <c r="A284" s="34"/>
      <c r="B284" s="35"/>
      <c r="C284" s="201" t="s">
        <v>342</v>
      </c>
      <c r="D284" s="201" t="s">
        <v>229</v>
      </c>
      <c r="E284" s="202" t="s">
        <v>698</v>
      </c>
      <c r="F284" s="203" t="s">
        <v>699</v>
      </c>
      <c r="G284" s="204" t="s">
        <v>495</v>
      </c>
      <c r="H284" s="205">
        <v>154.88399999999999</v>
      </c>
      <c r="I284" s="206"/>
      <c r="J284" s="207">
        <f>ROUND(I284*H284,2)</f>
        <v>0</v>
      </c>
      <c r="K284" s="203" t="s">
        <v>19</v>
      </c>
      <c r="L284" s="39"/>
      <c r="M284" s="208" t="s">
        <v>19</v>
      </c>
      <c r="N284" s="209" t="s">
        <v>40</v>
      </c>
      <c r="O284" s="64"/>
      <c r="P284" s="197">
        <f>O284*H284</f>
        <v>0</v>
      </c>
      <c r="Q284" s="197">
        <v>0</v>
      </c>
      <c r="R284" s="197">
        <f>Q284*H284</f>
        <v>0</v>
      </c>
      <c r="S284" s="197">
        <v>0</v>
      </c>
      <c r="T284" s="198">
        <f>S284*H284</f>
        <v>0</v>
      </c>
      <c r="U284" s="34"/>
      <c r="V284" s="34"/>
      <c r="W284" s="34"/>
      <c r="X284" s="34"/>
      <c r="Y284" s="34"/>
      <c r="Z284" s="34"/>
      <c r="AA284" s="34"/>
      <c r="AB284" s="34"/>
      <c r="AC284" s="34"/>
      <c r="AD284" s="34"/>
      <c r="AE284" s="34"/>
      <c r="AR284" s="199" t="s">
        <v>182</v>
      </c>
      <c r="AT284" s="199" t="s">
        <v>229</v>
      </c>
      <c r="AU284" s="199" t="s">
        <v>79</v>
      </c>
      <c r="AY284" s="17" t="s">
        <v>117</v>
      </c>
      <c r="BE284" s="200">
        <f>IF(N284="základní",J284,0)</f>
        <v>0</v>
      </c>
      <c r="BF284" s="200">
        <f>IF(N284="snížená",J284,0)</f>
        <v>0</v>
      </c>
      <c r="BG284" s="200">
        <f>IF(N284="zákl. přenesená",J284,0)</f>
        <v>0</v>
      </c>
      <c r="BH284" s="200">
        <f>IF(N284="sníž. přenesená",J284,0)</f>
        <v>0</v>
      </c>
      <c r="BI284" s="200">
        <f>IF(N284="nulová",J284,0)</f>
        <v>0</v>
      </c>
      <c r="BJ284" s="17" t="s">
        <v>77</v>
      </c>
      <c r="BK284" s="200">
        <f>ROUND(I284*H284,2)</f>
        <v>0</v>
      </c>
      <c r="BL284" s="17" t="s">
        <v>182</v>
      </c>
      <c r="BM284" s="199" t="s">
        <v>700</v>
      </c>
    </row>
    <row r="285" spans="1:65" s="13" customFormat="1">
      <c r="B285" s="219"/>
      <c r="C285" s="220"/>
      <c r="D285" s="210" t="s">
        <v>459</v>
      </c>
      <c r="E285" s="221" t="s">
        <v>19</v>
      </c>
      <c r="F285" s="222" t="s">
        <v>701</v>
      </c>
      <c r="G285" s="220"/>
      <c r="H285" s="223">
        <v>154.88399999999999</v>
      </c>
      <c r="I285" s="224"/>
      <c r="J285" s="220"/>
      <c r="K285" s="220"/>
      <c r="L285" s="225"/>
      <c r="M285" s="226"/>
      <c r="N285" s="227"/>
      <c r="O285" s="227"/>
      <c r="P285" s="227"/>
      <c r="Q285" s="227"/>
      <c r="R285" s="227"/>
      <c r="S285" s="227"/>
      <c r="T285" s="228"/>
      <c r="AT285" s="229" t="s">
        <v>459</v>
      </c>
      <c r="AU285" s="229" t="s">
        <v>79</v>
      </c>
      <c r="AV285" s="13" t="s">
        <v>79</v>
      </c>
      <c r="AW285" s="13" t="s">
        <v>31</v>
      </c>
      <c r="AX285" s="13" t="s">
        <v>69</v>
      </c>
      <c r="AY285" s="229" t="s">
        <v>117</v>
      </c>
    </row>
    <row r="286" spans="1:65" s="14" customFormat="1">
      <c r="B286" s="230"/>
      <c r="C286" s="231"/>
      <c r="D286" s="210" t="s">
        <v>459</v>
      </c>
      <c r="E286" s="232" t="s">
        <v>19</v>
      </c>
      <c r="F286" s="233" t="s">
        <v>463</v>
      </c>
      <c r="G286" s="231"/>
      <c r="H286" s="234">
        <v>154.88399999999999</v>
      </c>
      <c r="I286" s="235"/>
      <c r="J286" s="231"/>
      <c r="K286" s="231"/>
      <c r="L286" s="236"/>
      <c r="M286" s="237"/>
      <c r="N286" s="238"/>
      <c r="O286" s="238"/>
      <c r="P286" s="238"/>
      <c r="Q286" s="238"/>
      <c r="R286" s="238"/>
      <c r="S286" s="238"/>
      <c r="T286" s="239"/>
      <c r="AT286" s="240" t="s">
        <v>459</v>
      </c>
      <c r="AU286" s="240" t="s">
        <v>79</v>
      </c>
      <c r="AV286" s="14" t="s">
        <v>133</v>
      </c>
      <c r="AW286" s="14" t="s">
        <v>31</v>
      </c>
      <c r="AX286" s="14" t="s">
        <v>77</v>
      </c>
      <c r="AY286" s="240" t="s">
        <v>117</v>
      </c>
    </row>
    <row r="287" spans="1:65" s="2" customFormat="1" ht="16.5" customHeight="1">
      <c r="A287" s="34"/>
      <c r="B287" s="35"/>
      <c r="C287" s="187" t="s">
        <v>347</v>
      </c>
      <c r="D287" s="187" t="s">
        <v>120</v>
      </c>
      <c r="E287" s="188" t="s">
        <v>702</v>
      </c>
      <c r="F287" s="189" t="s">
        <v>703</v>
      </c>
      <c r="G287" s="190" t="s">
        <v>495</v>
      </c>
      <c r="H287" s="191">
        <v>185.86099999999999</v>
      </c>
      <c r="I287" s="192"/>
      <c r="J287" s="193">
        <f>ROUND(I287*H287,2)</f>
        <v>0</v>
      </c>
      <c r="K287" s="189" t="s">
        <v>19</v>
      </c>
      <c r="L287" s="194"/>
      <c r="M287" s="195" t="s">
        <v>19</v>
      </c>
      <c r="N287" s="196" t="s">
        <v>40</v>
      </c>
      <c r="O287" s="64"/>
      <c r="P287" s="197">
        <f>O287*H287</f>
        <v>0</v>
      </c>
      <c r="Q287" s="197">
        <v>0</v>
      </c>
      <c r="R287" s="197">
        <f>Q287*H287</f>
        <v>0</v>
      </c>
      <c r="S287" s="197">
        <v>0</v>
      </c>
      <c r="T287" s="198">
        <f>S287*H287</f>
        <v>0</v>
      </c>
      <c r="U287" s="34"/>
      <c r="V287" s="34"/>
      <c r="W287" s="34"/>
      <c r="X287" s="34"/>
      <c r="Y287" s="34"/>
      <c r="Z287" s="34"/>
      <c r="AA287" s="34"/>
      <c r="AB287" s="34"/>
      <c r="AC287" s="34"/>
      <c r="AD287" s="34"/>
      <c r="AE287" s="34"/>
      <c r="AR287" s="199" t="s">
        <v>257</v>
      </c>
      <c r="AT287" s="199" t="s">
        <v>120</v>
      </c>
      <c r="AU287" s="199" t="s">
        <v>79</v>
      </c>
      <c r="AY287" s="17" t="s">
        <v>117</v>
      </c>
      <c r="BE287" s="200">
        <f>IF(N287="základní",J287,0)</f>
        <v>0</v>
      </c>
      <c r="BF287" s="200">
        <f>IF(N287="snížená",J287,0)</f>
        <v>0</v>
      </c>
      <c r="BG287" s="200">
        <f>IF(N287="zákl. přenesená",J287,0)</f>
        <v>0</v>
      </c>
      <c r="BH287" s="200">
        <f>IF(N287="sníž. přenesená",J287,0)</f>
        <v>0</v>
      </c>
      <c r="BI287" s="200">
        <f>IF(N287="nulová",J287,0)</f>
        <v>0</v>
      </c>
      <c r="BJ287" s="17" t="s">
        <v>77</v>
      </c>
      <c r="BK287" s="200">
        <f>ROUND(I287*H287,2)</f>
        <v>0</v>
      </c>
      <c r="BL287" s="17" t="s">
        <v>182</v>
      </c>
      <c r="BM287" s="199" t="s">
        <v>704</v>
      </c>
    </row>
    <row r="288" spans="1:65" s="2" customFormat="1" ht="16.5" customHeight="1">
      <c r="A288" s="34"/>
      <c r="B288" s="35"/>
      <c r="C288" s="187" t="s">
        <v>351</v>
      </c>
      <c r="D288" s="187" t="s">
        <v>120</v>
      </c>
      <c r="E288" s="188" t="s">
        <v>705</v>
      </c>
      <c r="F288" s="189" t="s">
        <v>703</v>
      </c>
      <c r="G288" s="190" t="s">
        <v>495</v>
      </c>
      <c r="H288" s="191">
        <v>81.08</v>
      </c>
      <c r="I288" s="192"/>
      <c r="J288" s="193">
        <f>ROUND(I288*H288,2)</f>
        <v>0</v>
      </c>
      <c r="K288" s="189" t="s">
        <v>19</v>
      </c>
      <c r="L288" s="194"/>
      <c r="M288" s="195" t="s">
        <v>19</v>
      </c>
      <c r="N288" s="196" t="s">
        <v>40</v>
      </c>
      <c r="O288" s="64"/>
      <c r="P288" s="197">
        <f>O288*H288</f>
        <v>0</v>
      </c>
      <c r="Q288" s="197">
        <v>0</v>
      </c>
      <c r="R288" s="197">
        <f>Q288*H288</f>
        <v>0</v>
      </c>
      <c r="S288" s="197">
        <v>0</v>
      </c>
      <c r="T288" s="198">
        <f>S288*H288</f>
        <v>0</v>
      </c>
      <c r="U288" s="34"/>
      <c r="V288" s="34"/>
      <c r="W288" s="34"/>
      <c r="X288" s="34"/>
      <c r="Y288" s="34"/>
      <c r="Z288" s="34"/>
      <c r="AA288" s="34"/>
      <c r="AB288" s="34"/>
      <c r="AC288" s="34"/>
      <c r="AD288" s="34"/>
      <c r="AE288" s="34"/>
      <c r="AR288" s="199" t="s">
        <v>257</v>
      </c>
      <c r="AT288" s="199" t="s">
        <v>120</v>
      </c>
      <c r="AU288" s="199" t="s">
        <v>79</v>
      </c>
      <c r="AY288" s="17" t="s">
        <v>117</v>
      </c>
      <c r="BE288" s="200">
        <f>IF(N288="základní",J288,0)</f>
        <v>0</v>
      </c>
      <c r="BF288" s="200">
        <f>IF(N288="snížená",J288,0)</f>
        <v>0</v>
      </c>
      <c r="BG288" s="200">
        <f>IF(N288="zákl. přenesená",J288,0)</f>
        <v>0</v>
      </c>
      <c r="BH288" s="200">
        <f>IF(N288="sníž. přenesená",J288,0)</f>
        <v>0</v>
      </c>
      <c r="BI288" s="200">
        <f>IF(N288="nulová",J288,0)</f>
        <v>0</v>
      </c>
      <c r="BJ288" s="17" t="s">
        <v>77</v>
      </c>
      <c r="BK288" s="200">
        <f>ROUND(I288*H288,2)</f>
        <v>0</v>
      </c>
      <c r="BL288" s="17" t="s">
        <v>182</v>
      </c>
      <c r="BM288" s="199" t="s">
        <v>706</v>
      </c>
    </row>
    <row r="289" spans="1:65" s="2" customFormat="1" ht="16.5" customHeight="1">
      <c r="A289" s="34"/>
      <c r="B289" s="35"/>
      <c r="C289" s="201" t="s">
        <v>357</v>
      </c>
      <c r="D289" s="201" t="s">
        <v>229</v>
      </c>
      <c r="E289" s="202" t="s">
        <v>707</v>
      </c>
      <c r="F289" s="203" t="s">
        <v>708</v>
      </c>
      <c r="G289" s="204" t="s">
        <v>495</v>
      </c>
      <c r="H289" s="205">
        <v>77.441999999999993</v>
      </c>
      <c r="I289" s="206"/>
      <c r="J289" s="207">
        <f>ROUND(I289*H289,2)</f>
        <v>0</v>
      </c>
      <c r="K289" s="203" t="s">
        <v>19</v>
      </c>
      <c r="L289" s="39"/>
      <c r="M289" s="208" t="s">
        <v>19</v>
      </c>
      <c r="N289" s="209" t="s">
        <v>40</v>
      </c>
      <c r="O289" s="64"/>
      <c r="P289" s="197">
        <f>O289*H289</f>
        <v>0</v>
      </c>
      <c r="Q289" s="197">
        <v>0</v>
      </c>
      <c r="R289" s="197">
        <f>Q289*H289</f>
        <v>0</v>
      </c>
      <c r="S289" s="197">
        <v>0</v>
      </c>
      <c r="T289" s="198">
        <f>S289*H289</f>
        <v>0</v>
      </c>
      <c r="U289" s="34"/>
      <c r="V289" s="34"/>
      <c r="W289" s="34"/>
      <c r="X289" s="34"/>
      <c r="Y289" s="34"/>
      <c r="Z289" s="34"/>
      <c r="AA289" s="34"/>
      <c r="AB289" s="34"/>
      <c r="AC289" s="34"/>
      <c r="AD289" s="34"/>
      <c r="AE289" s="34"/>
      <c r="AR289" s="199" t="s">
        <v>182</v>
      </c>
      <c r="AT289" s="199" t="s">
        <v>229</v>
      </c>
      <c r="AU289" s="199" t="s">
        <v>79</v>
      </c>
      <c r="AY289" s="17" t="s">
        <v>117</v>
      </c>
      <c r="BE289" s="200">
        <f>IF(N289="základní",J289,0)</f>
        <v>0</v>
      </c>
      <c r="BF289" s="200">
        <f>IF(N289="snížená",J289,0)</f>
        <v>0</v>
      </c>
      <c r="BG289" s="200">
        <f>IF(N289="zákl. přenesená",J289,0)</f>
        <v>0</v>
      </c>
      <c r="BH289" s="200">
        <f>IF(N289="sníž. přenesená",J289,0)</f>
        <v>0</v>
      </c>
      <c r="BI289" s="200">
        <f>IF(N289="nulová",J289,0)</f>
        <v>0</v>
      </c>
      <c r="BJ289" s="17" t="s">
        <v>77</v>
      </c>
      <c r="BK289" s="200">
        <f>ROUND(I289*H289,2)</f>
        <v>0</v>
      </c>
      <c r="BL289" s="17" t="s">
        <v>182</v>
      </c>
      <c r="BM289" s="199" t="s">
        <v>709</v>
      </c>
    </row>
    <row r="290" spans="1:65" s="2" customFormat="1" ht="16.5" customHeight="1">
      <c r="A290" s="34"/>
      <c r="B290" s="35"/>
      <c r="C290" s="201" t="s">
        <v>361</v>
      </c>
      <c r="D290" s="201" t="s">
        <v>229</v>
      </c>
      <c r="E290" s="202" t="s">
        <v>710</v>
      </c>
      <c r="F290" s="203" t="s">
        <v>711</v>
      </c>
      <c r="G290" s="204" t="s">
        <v>712</v>
      </c>
      <c r="H290" s="251"/>
      <c r="I290" s="206"/>
      <c r="J290" s="207">
        <f>ROUND(I290*H290,2)</f>
        <v>0</v>
      </c>
      <c r="K290" s="203" t="s">
        <v>19</v>
      </c>
      <c r="L290" s="39"/>
      <c r="M290" s="208" t="s">
        <v>19</v>
      </c>
      <c r="N290" s="209" t="s">
        <v>40</v>
      </c>
      <c r="O290" s="64"/>
      <c r="P290" s="197">
        <f>O290*H290</f>
        <v>0</v>
      </c>
      <c r="Q290" s="197">
        <v>0</v>
      </c>
      <c r="R290" s="197">
        <f>Q290*H290</f>
        <v>0</v>
      </c>
      <c r="S290" s="197">
        <v>0</v>
      </c>
      <c r="T290" s="198">
        <f>S290*H290</f>
        <v>0</v>
      </c>
      <c r="U290" s="34"/>
      <c r="V290" s="34"/>
      <c r="W290" s="34"/>
      <c r="X290" s="34"/>
      <c r="Y290" s="34"/>
      <c r="Z290" s="34"/>
      <c r="AA290" s="34"/>
      <c r="AB290" s="34"/>
      <c r="AC290" s="34"/>
      <c r="AD290" s="34"/>
      <c r="AE290" s="34"/>
      <c r="AR290" s="199" t="s">
        <v>182</v>
      </c>
      <c r="AT290" s="199" t="s">
        <v>229</v>
      </c>
      <c r="AU290" s="199" t="s">
        <v>79</v>
      </c>
      <c r="AY290" s="17" t="s">
        <v>117</v>
      </c>
      <c r="BE290" s="200">
        <f>IF(N290="základní",J290,0)</f>
        <v>0</v>
      </c>
      <c r="BF290" s="200">
        <f>IF(N290="snížená",J290,0)</f>
        <v>0</v>
      </c>
      <c r="BG290" s="200">
        <f>IF(N290="zákl. přenesená",J290,0)</f>
        <v>0</v>
      </c>
      <c r="BH290" s="200">
        <f>IF(N290="sníž. přenesená",J290,0)</f>
        <v>0</v>
      </c>
      <c r="BI290" s="200">
        <f>IF(N290="nulová",J290,0)</f>
        <v>0</v>
      </c>
      <c r="BJ290" s="17" t="s">
        <v>77</v>
      </c>
      <c r="BK290" s="200">
        <f>ROUND(I290*H290,2)</f>
        <v>0</v>
      </c>
      <c r="BL290" s="17" t="s">
        <v>182</v>
      </c>
      <c r="BM290" s="199" t="s">
        <v>713</v>
      </c>
    </row>
    <row r="291" spans="1:65" s="12" customFormat="1" ht="22.9" customHeight="1">
      <c r="B291" s="171"/>
      <c r="C291" s="172"/>
      <c r="D291" s="173" t="s">
        <v>68</v>
      </c>
      <c r="E291" s="185" t="s">
        <v>714</v>
      </c>
      <c r="F291" s="185" t="s">
        <v>715</v>
      </c>
      <c r="G291" s="172"/>
      <c r="H291" s="172"/>
      <c r="I291" s="175"/>
      <c r="J291" s="186">
        <f>BK291</f>
        <v>0</v>
      </c>
      <c r="K291" s="172"/>
      <c r="L291" s="177"/>
      <c r="M291" s="178"/>
      <c r="N291" s="179"/>
      <c r="O291" s="179"/>
      <c r="P291" s="180">
        <f>SUM(P292:P302)</f>
        <v>0</v>
      </c>
      <c r="Q291" s="179"/>
      <c r="R291" s="180">
        <f>SUM(R292:R302)</f>
        <v>0</v>
      </c>
      <c r="S291" s="179"/>
      <c r="T291" s="181">
        <f>SUM(T292:T302)</f>
        <v>0</v>
      </c>
      <c r="AR291" s="182" t="s">
        <v>79</v>
      </c>
      <c r="AT291" s="183" t="s">
        <v>68</v>
      </c>
      <c r="AU291" s="183" t="s">
        <v>77</v>
      </c>
      <c r="AY291" s="182" t="s">
        <v>117</v>
      </c>
      <c r="BK291" s="184">
        <f>SUM(BK292:BK302)</f>
        <v>0</v>
      </c>
    </row>
    <row r="292" spans="1:65" s="2" customFormat="1" ht="16.5" customHeight="1">
      <c r="A292" s="34"/>
      <c r="B292" s="35"/>
      <c r="C292" s="201" t="s">
        <v>365</v>
      </c>
      <c r="D292" s="201" t="s">
        <v>229</v>
      </c>
      <c r="E292" s="202" t="s">
        <v>716</v>
      </c>
      <c r="F292" s="203" t="s">
        <v>717</v>
      </c>
      <c r="G292" s="204" t="s">
        <v>495</v>
      </c>
      <c r="H292" s="205">
        <v>105.369</v>
      </c>
      <c r="I292" s="206"/>
      <c r="J292" s="207">
        <f>ROUND(I292*H292,2)</f>
        <v>0</v>
      </c>
      <c r="K292" s="203" t="s">
        <v>19</v>
      </c>
      <c r="L292" s="39"/>
      <c r="M292" s="208" t="s">
        <v>19</v>
      </c>
      <c r="N292" s="209" t="s">
        <v>40</v>
      </c>
      <c r="O292" s="64"/>
      <c r="P292" s="197">
        <f>O292*H292</f>
        <v>0</v>
      </c>
      <c r="Q292" s="197">
        <v>0</v>
      </c>
      <c r="R292" s="197">
        <f>Q292*H292</f>
        <v>0</v>
      </c>
      <c r="S292" s="197">
        <v>0</v>
      </c>
      <c r="T292" s="198">
        <f>S292*H292</f>
        <v>0</v>
      </c>
      <c r="U292" s="34"/>
      <c r="V292" s="34"/>
      <c r="W292" s="34"/>
      <c r="X292" s="34"/>
      <c r="Y292" s="34"/>
      <c r="Z292" s="34"/>
      <c r="AA292" s="34"/>
      <c r="AB292" s="34"/>
      <c r="AC292" s="34"/>
      <c r="AD292" s="34"/>
      <c r="AE292" s="34"/>
      <c r="AR292" s="199" t="s">
        <v>182</v>
      </c>
      <c r="AT292" s="199" t="s">
        <v>229</v>
      </c>
      <c r="AU292" s="199" t="s">
        <v>79</v>
      </c>
      <c r="AY292" s="17" t="s">
        <v>117</v>
      </c>
      <c r="BE292" s="200">
        <f>IF(N292="základní",J292,0)</f>
        <v>0</v>
      </c>
      <c r="BF292" s="200">
        <f>IF(N292="snížená",J292,0)</f>
        <v>0</v>
      </c>
      <c r="BG292" s="200">
        <f>IF(N292="zákl. přenesená",J292,0)</f>
        <v>0</v>
      </c>
      <c r="BH292" s="200">
        <f>IF(N292="sníž. přenesená",J292,0)</f>
        <v>0</v>
      </c>
      <c r="BI292" s="200">
        <f>IF(N292="nulová",J292,0)</f>
        <v>0</v>
      </c>
      <c r="BJ292" s="17" t="s">
        <v>77</v>
      </c>
      <c r="BK292" s="200">
        <f>ROUND(I292*H292,2)</f>
        <v>0</v>
      </c>
      <c r="BL292" s="17" t="s">
        <v>182</v>
      </c>
      <c r="BM292" s="199" t="s">
        <v>718</v>
      </c>
    </row>
    <row r="293" spans="1:65" s="15" customFormat="1">
      <c r="B293" s="241"/>
      <c r="C293" s="242"/>
      <c r="D293" s="210" t="s">
        <v>459</v>
      </c>
      <c r="E293" s="243" t="s">
        <v>19</v>
      </c>
      <c r="F293" s="244" t="s">
        <v>719</v>
      </c>
      <c r="G293" s="242"/>
      <c r="H293" s="243" t="s">
        <v>19</v>
      </c>
      <c r="I293" s="245"/>
      <c r="J293" s="242"/>
      <c r="K293" s="242"/>
      <c r="L293" s="246"/>
      <c r="M293" s="247"/>
      <c r="N293" s="248"/>
      <c r="O293" s="248"/>
      <c r="P293" s="248"/>
      <c r="Q293" s="248"/>
      <c r="R293" s="248"/>
      <c r="S293" s="248"/>
      <c r="T293" s="249"/>
      <c r="AT293" s="250" t="s">
        <v>459</v>
      </c>
      <c r="AU293" s="250" t="s">
        <v>79</v>
      </c>
      <c r="AV293" s="15" t="s">
        <v>77</v>
      </c>
      <c r="AW293" s="15" t="s">
        <v>31</v>
      </c>
      <c r="AX293" s="15" t="s">
        <v>69</v>
      </c>
      <c r="AY293" s="250" t="s">
        <v>117</v>
      </c>
    </row>
    <row r="294" spans="1:65" s="13" customFormat="1">
      <c r="B294" s="219"/>
      <c r="C294" s="220"/>
      <c r="D294" s="210" t="s">
        <v>459</v>
      </c>
      <c r="E294" s="221" t="s">
        <v>19</v>
      </c>
      <c r="F294" s="222" t="s">
        <v>720</v>
      </c>
      <c r="G294" s="220"/>
      <c r="H294" s="223">
        <v>45.923999999999999</v>
      </c>
      <c r="I294" s="224"/>
      <c r="J294" s="220"/>
      <c r="K294" s="220"/>
      <c r="L294" s="225"/>
      <c r="M294" s="226"/>
      <c r="N294" s="227"/>
      <c r="O294" s="227"/>
      <c r="P294" s="227"/>
      <c r="Q294" s="227"/>
      <c r="R294" s="227"/>
      <c r="S294" s="227"/>
      <c r="T294" s="228"/>
      <c r="AT294" s="229" t="s">
        <v>459</v>
      </c>
      <c r="AU294" s="229" t="s">
        <v>79</v>
      </c>
      <c r="AV294" s="13" t="s">
        <v>79</v>
      </c>
      <c r="AW294" s="13" t="s">
        <v>31</v>
      </c>
      <c r="AX294" s="13" t="s">
        <v>69</v>
      </c>
      <c r="AY294" s="229" t="s">
        <v>117</v>
      </c>
    </row>
    <row r="295" spans="1:65" s="13" customFormat="1">
      <c r="B295" s="219"/>
      <c r="C295" s="220"/>
      <c r="D295" s="210" t="s">
        <v>459</v>
      </c>
      <c r="E295" s="221" t="s">
        <v>19</v>
      </c>
      <c r="F295" s="222" t="s">
        <v>721</v>
      </c>
      <c r="G295" s="220"/>
      <c r="H295" s="223">
        <v>3.2469999999999999</v>
      </c>
      <c r="I295" s="224"/>
      <c r="J295" s="220"/>
      <c r="K295" s="220"/>
      <c r="L295" s="225"/>
      <c r="M295" s="226"/>
      <c r="N295" s="227"/>
      <c r="O295" s="227"/>
      <c r="P295" s="227"/>
      <c r="Q295" s="227"/>
      <c r="R295" s="227"/>
      <c r="S295" s="227"/>
      <c r="T295" s="228"/>
      <c r="AT295" s="229" t="s">
        <v>459</v>
      </c>
      <c r="AU295" s="229" t="s">
        <v>79</v>
      </c>
      <c r="AV295" s="13" t="s">
        <v>79</v>
      </c>
      <c r="AW295" s="13" t="s">
        <v>31</v>
      </c>
      <c r="AX295" s="13" t="s">
        <v>69</v>
      </c>
      <c r="AY295" s="229" t="s">
        <v>117</v>
      </c>
    </row>
    <row r="296" spans="1:65" s="13" customFormat="1">
      <c r="B296" s="219"/>
      <c r="C296" s="220"/>
      <c r="D296" s="210" t="s">
        <v>459</v>
      </c>
      <c r="E296" s="221" t="s">
        <v>19</v>
      </c>
      <c r="F296" s="222" t="s">
        <v>722</v>
      </c>
      <c r="G296" s="220"/>
      <c r="H296" s="223">
        <v>1.954</v>
      </c>
      <c r="I296" s="224"/>
      <c r="J296" s="220"/>
      <c r="K296" s="220"/>
      <c r="L296" s="225"/>
      <c r="M296" s="226"/>
      <c r="N296" s="227"/>
      <c r="O296" s="227"/>
      <c r="P296" s="227"/>
      <c r="Q296" s="227"/>
      <c r="R296" s="227"/>
      <c r="S296" s="227"/>
      <c r="T296" s="228"/>
      <c r="AT296" s="229" t="s">
        <v>459</v>
      </c>
      <c r="AU296" s="229" t="s">
        <v>79</v>
      </c>
      <c r="AV296" s="13" t="s">
        <v>79</v>
      </c>
      <c r="AW296" s="13" t="s">
        <v>31</v>
      </c>
      <c r="AX296" s="13" t="s">
        <v>69</v>
      </c>
      <c r="AY296" s="229" t="s">
        <v>117</v>
      </c>
    </row>
    <row r="297" spans="1:65" s="13" customFormat="1">
      <c r="B297" s="219"/>
      <c r="C297" s="220"/>
      <c r="D297" s="210" t="s">
        <v>459</v>
      </c>
      <c r="E297" s="221" t="s">
        <v>19</v>
      </c>
      <c r="F297" s="222" t="s">
        <v>723</v>
      </c>
      <c r="G297" s="220"/>
      <c r="H297" s="223">
        <v>1.78</v>
      </c>
      <c r="I297" s="224"/>
      <c r="J297" s="220"/>
      <c r="K297" s="220"/>
      <c r="L297" s="225"/>
      <c r="M297" s="226"/>
      <c r="N297" s="227"/>
      <c r="O297" s="227"/>
      <c r="P297" s="227"/>
      <c r="Q297" s="227"/>
      <c r="R297" s="227"/>
      <c r="S297" s="227"/>
      <c r="T297" s="228"/>
      <c r="AT297" s="229" t="s">
        <v>459</v>
      </c>
      <c r="AU297" s="229" t="s">
        <v>79</v>
      </c>
      <c r="AV297" s="13" t="s">
        <v>79</v>
      </c>
      <c r="AW297" s="13" t="s">
        <v>31</v>
      </c>
      <c r="AX297" s="13" t="s">
        <v>69</v>
      </c>
      <c r="AY297" s="229" t="s">
        <v>117</v>
      </c>
    </row>
    <row r="298" spans="1:65" s="15" customFormat="1">
      <c r="B298" s="241"/>
      <c r="C298" s="242"/>
      <c r="D298" s="210" t="s">
        <v>459</v>
      </c>
      <c r="E298" s="243" t="s">
        <v>19</v>
      </c>
      <c r="F298" s="244" t="s">
        <v>514</v>
      </c>
      <c r="G298" s="242"/>
      <c r="H298" s="243" t="s">
        <v>19</v>
      </c>
      <c r="I298" s="245"/>
      <c r="J298" s="242"/>
      <c r="K298" s="242"/>
      <c r="L298" s="246"/>
      <c r="M298" s="247"/>
      <c r="N298" s="248"/>
      <c r="O298" s="248"/>
      <c r="P298" s="248"/>
      <c r="Q298" s="248"/>
      <c r="R298" s="248"/>
      <c r="S298" s="248"/>
      <c r="T298" s="249"/>
      <c r="AT298" s="250" t="s">
        <v>459</v>
      </c>
      <c r="AU298" s="250" t="s">
        <v>79</v>
      </c>
      <c r="AV298" s="15" t="s">
        <v>77</v>
      </c>
      <c r="AW298" s="15" t="s">
        <v>31</v>
      </c>
      <c r="AX298" s="15" t="s">
        <v>69</v>
      </c>
      <c r="AY298" s="250" t="s">
        <v>117</v>
      </c>
    </row>
    <row r="299" spans="1:65" s="13" customFormat="1">
      <c r="B299" s="219"/>
      <c r="C299" s="220"/>
      <c r="D299" s="210" t="s">
        <v>459</v>
      </c>
      <c r="E299" s="221" t="s">
        <v>19</v>
      </c>
      <c r="F299" s="222" t="s">
        <v>724</v>
      </c>
      <c r="G299" s="220"/>
      <c r="H299" s="223">
        <v>51.264000000000003</v>
      </c>
      <c r="I299" s="224"/>
      <c r="J299" s="220"/>
      <c r="K299" s="220"/>
      <c r="L299" s="225"/>
      <c r="M299" s="226"/>
      <c r="N299" s="227"/>
      <c r="O299" s="227"/>
      <c r="P299" s="227"/>
      <c r="Q299" s="227"/>
      <c r="R299" s="227"/>
      <c r="S299" s="227"/>
      <c r="T299" s="228"/>
      <c r="AT299" s="229" t="s">
        <v>459</v>
      </c>
      <c r="AU299" s="229" t="s">
        <v>79</v>
      </c>
      <c r="AV299" s="13" t="s">
        <v>79</v>
      </c>
      <c r="AW299" s="13" t="s">
        <v>31</v>
      </c>
      <c r="AX299" s="13" t="s">
        <v>69</v>
      </c>
      <c r="AY299" s="229" t="s">
        <v>117</v>
      </c>
    </row>
    <row r="300" spans="1:65" s="13" customFormat="1">
      <c r="B300" s="219"/>
      <c r="C300" s="220"/>
      <c r="D300" s="210" t="s">
        <v>459</v>
      </c>
      <c r="E300" s="221" t="s">
        <v>19</v>
      </c>
      <c r="F300" s="222" t="s">
        <v>725</v>
      </c>
      <c r="G300" s="220"/>
      <c r="H300" s="223">
        <v>1.2</v>
      </c>
      <c r="I300" s="224"/>
      <c r="J300" s="220"/>
      <c r="K300" s="220"/>
      <c r="L300" s="225"/>
      <c r="M300" s="226"/>
      <c r="N300" s="227"/>
      <c r="O300" s="227"/>
      <c r="P300" s="227"/>
      <c r="Q300" s="227"/>
      <c r="R300" s="227"/>
      <c r="S300" s="227"/>
      <c r="T300" s="228"/>
      <c r="AT300" s="229" t="s">
        <v>459</v>
      </c>
      <c r="AU300" s="229" t="s">
        <v>79</v>
      </c>
      <c r="AV300" s="13" t="s">
        <v>79</v>
      </c>
      <c r="AW300" s="13" t="s">
        <v>31</v>
      </c>
      <c r="AX300" s="13" t="s">
        <v>69</v>
      </c>
      <c r="AY300" s="229" t="s">
        <v>117</v>
      </c>
    </row>
    <row r="301" spans="1:65" s="14" customFormat="1">
      <c r="B301" s="230"/>
      <c r="C301" s="231"/>
      <c r="D301" s="210" t="s">
        <v>459</v>
      </c>
      <c r="E301" s="232" t="s">
        <v>19</v>
      </c>
      <c r="F301" s="233" t="s">
        <v>463</v>
      </c>
      <c r="G301" s="231"/>
      <c r="H301" s="234">
        <v>105.36900000000001</v>
      </c>
      <c r="I301" s="235"/>
      <c r="J301" s="231"/>
      <c r="K301" s="231"/>
      <c r="L301" s="236"/>
      <c r="M301" s="237"/>
      <c r="N301" s="238"/>
      <c r="O301" s="238"/>
      <c r="P301" s="238"/>
      <c r="Q301" s="238"/>
      <c r="R301" s="238"/>
      <c r="S301" s="238"/>
      <c r="T301" s="239"/>
      <c r="AT301" s="240" t="s">
        <v>459</v>
      </c>
      <c r="AU301" s="240" t="s">
        <v>79</v>
      </c>
      <c r="AV301" s="14" t="s">
        <v>133</v>
      </c>
      <c r="AW301" s="14" t="s">
        <v>31</v>
      </c>
      <c r="AX301" s="14" t="s">
        <v>77</v>
      </c>
      <c r="AY301" s="240" t="s">
        <v>117</v>
      </c>
    </row>
    <row r="302" spans="1:65" s="2" customFormat="1" ht="16.5" customHeight="1">
      <c r="A302" s="34"/>
      <c r="B302" s="35"/>
      <c r="C302" s="201" t="s">
        <v>369</v>
      </c>
      <c r="D302" s="201" t="s">
        <v>229</v>
      </c>
      <c r="E302" s="202" t="s">
        <v>726</v>
      </c>
      <c r="F302" s="203" t="s">
        <v>727</v>
      </c>
      <c r="G302" s="204" t="s">
        <v>712</v>
      </c>
      <c r="H302" s="251"/>
      <c r="I302" s="206"/>
      <c r="J302" s="207">
        <f>ROUND(I302*H302,2)</f>
        <v>0</v>
      </c>
      <c r="K302" s="203" t="s">
        <v>19</v>
      </c>
      <c r="L302" s="39"/>
      <c r="M302" s="208" t="s">
        <v>19</v>
      </c>
      <c r="N302" s="209" t="s">
        <v>40</v>
      </c>
      <c r="O302" s="64"/>
      <c r="P302" s="197">
        <f>O302*H302</f>
        <v>0</v>
      </c>
      <c r="Q302" s="197">
        <v>0</v>
      </c>
      <c r="R302" s="197">
        <f>Q302*H302</f>
        <v>0</v>
      </c>
      <c r="S302" s="197">
        <v>0</v>
      </c>
      <c r="T302" s="198">
        <f>S302*H302</f>
        <v>0</v>
      </c>
      <c r="U302" s="34"/>
      <c r="V302" s="34"/>
      <c r="W302" s="34"/>
      <c r="X302" s="34"/>
      <c r="Y302" s="34"/>
      <c r="Z302" s="34"/>
      <c r="AA302" s="34"/>
      <c r="AB302" s="34"/>
      <c r="AC302" s="34"/>
      <c r="AD302" s="34"/>
      <c r="AE302" s="34"/>
      <c r="AR302" s="199" t="s">
        <v>182</v>
      </c>
      <c r="AT302" s="199" t="s">
        <v>229</v>
      </c>
      <c r="AU302" s="199" t="s">
        <v>79</v>
      </c>
      <c r="AY302" s="17" t="s">
        <v>117</v>
      </c>
      <c r="BE302" s="200">
        <f>IF(N302="základní",J302,0)</f>
        <v>0</v>
      </c>
      <c r="BF302" s="200">
        <f>IF(N302="snížená",J302,0)</f>
        <v>0</v>
      </c>
      <c r="BG302" s="200">
        <f>IF(N302="zákl. přenesená",J302,0)</f>
        <v>0</v>
      </c>
      <c r="BH302" s="200">
        <f>IF(N302="sníž. přenesená",J302,0)</f>
        <v>0</v>
      </c>
      <c r="BI302" s="200">
        <f>IF(N302="nulová",J302,0)</f>
        <v>0</v>
      </c>
      <c r="BJ302" s="17" t="s">
        <v>77</v>
      </c>
      <c r="BK302" s="200">
        <f>ROUND(I302*H302,2)</f>
        <v>0</v>
      </c>
      <c r="BL302" s="17" t="s">
        <v>182</v>
      </c>
      <c r="BM302" s="199" t="s">
        <v>728</v>
      </c>
    </row>
    <row r="303" spans="1:65" s="12" customFormat="1" ht="22.9" customHeight="1">
      <c r="B303" s="171"/>
      <c r="C303" s="172"/>
      <c r="D303" s="173" t="s">
        <v>68</v>
      </c>
      <c r="E303" s="185" t="s">
        <v>729</v>
      </c>
      <c r="F303" s="185" t="s">
        <v>730</v>
      </c>
      <c r="G303" s="172"/>
      <c r="H303" s="172"/>
      <c r="I303" s="175"/>
      <c r="J303" s="186">
        <f>BK303</f>
        <v>0</v>
      </c>
      <c r="K303" s="172"/>
      <c r="L303" s="177"/>
      <c r="M303" s="178"/>
      <c r="N303" s="179"/>
      <c r="O303" s="179"/>
      <c r="P303" s="180">
        <f>SUM(P304:P305)</f>
        <v>0</v>
      </c>
      <c r="Q303" s="179"/>
      <c r="R303" s="180">
        <f>SUM(R304:R305)</f>
        <v>0</v>
      </c>
      <c r="S303" s="179"/>
      <c r="T303" s="181">
        <f>SUM(T304:T305)</f>
        <v>0</v>
      </c>
      <c r="AR303" s="182" t="s">
        <v>79</v>
      </c>
      <c r="AT303" s="183" t="s">
        <v>68</v>
      </c>
      <c r="AU303" s="183" t="s">
        <v>77</v>
      </c>
      <c r="AY303" s="182" t="s">
        <v>117</v>
      </c>
      <c r="BK303" s="184">
        <f>SUM(BK304:BK305)</f>
        <v>0</v>
      </c>
    </row>
    <row r="304" spans="1:65" s="2" customFormat="1" ht="16.5" customHeight="1">
      <c r="A304" s="34"/>
      <c r="B304" s="35"/>
      <c r="C304" s="201" t="s">
        <v>374</v>
      </c>
      <c r="D304" s="201" t="s">
        <v>229</v>
      </c>
      <c r="E304" s="202" t="s">
        <v>731</v>
      </c>
      <c r="F304" s="203" t="s">
        <v>732</v>
      </c>
      <c r="G304" s="204" t="s">
        <v>140</v>
      </c>
      <c r="H304" s="205">
        <v>12</v>
      </c>
      <c r="I304" s="206"/>
      <c r="J304" s="207">
        <f>ROUND(I304*H304,2)</f>
        <v>0</v>
      </c>
      <c r="K304" s="203" t="s">
        <v>19</v>
      </c>
      <c r="L304" s="39"/>
      <c r="M304" s="208" t="s">
        <v>19</v>
      </c>
      <c r="N304" s="209" t="s">
        <v>40</v>
      </c>
      <c r="O304" s="64"/>
      <c r="P304" s="197">
        <f>O304*H304</f>
        <v>0</v>
      </c>
      <c r="Q304" s="197">
        <v>0</v>
      </c>
      <c r="R304" s="197">
        <f>Q304*H304</f>
        <v>0</v>
      </c>
      <c r="S304" s="197">
        <v>0</v>
      </c>
      <c r="T304" s="198">
        <f>S304*H304</f>
        <v>0</v>
      </c>
      <c r="U304" s="34"/>
      <c r="V304" s="34"/>
      <c r="W304" s="34"/>
      <c r="X304" s="34"/>
      <c r="Y304" s="34"/>
      <c r="Z304" s="34"/>
      <c r="AA304" s="34"/>
      <c r="AB304" s="34"/>
      <c r="AC304" s="34"/>
      <c r="AD304" s="34"/>
      <c r="AE304" s="34"/>
      <c r="AR304" s="199" t="s">
        <v>182</v>
      </c>
      <c r="AT304" s="199" t="s">
        <v>229</v>
      </c>
      <c r="AU304" s="199" t="s">
        <v>79</v>
      </c>
      <c r="AY304" s="17" t="s">
        <v>117</v>
      </c>
      <c r="BE304" s="200">
        <f>IF(N304="základní",J304,0)</f>
        <v>0</v>
      </c>
      <c r="BF304" s="200">
        <f>IF(N304="snížená",J304,0)</f>
        <v>0</v>
      </c>
      <c r="BG304" s="200">
        <f>IF(N304="zákl. přenesená",J304,0)</f>
        <v>0</v>
      </c>
      <c r="BH304" s="200">
        <f>IF(N304="sníž. přenesená",J304,0)</f>
        <v>0</v>
      </c>
      <c r="BI304" s="200">
        <f>IF(N304="nulová",J304,0)</f>
        <v>0</v>
      </c>
      <c r="BJ304" s="17" t="s">
        <v>77</v>
      </c>
      <c r="BK304" s="200">
        <f>ROUND(I304*H304,2)</f>
        <v>0</v>
      </c>
      <c r="BL304" s="17" t="s">
        <v>182</v>
      </c>
      <c r="BM304" s="199" t="s">
        <v>733</v>
      </c>
    </row>
    <row r="305" spans="1:65" s="2" customFormat="1" ht="16.5" customHeight="1">
      <c r="A305" s="34"/>
      <c r="B305" s="35"/>
      <c r="C305" s="201" t="s">
        <v>378</v>
      </c>
      <c r="D305" s="201" t="s">
        <v>229</v>
      </c>
      <c r="E305" s="202" t="s">
        <v>734</v>
      </c>
      <c r="F305" s="203" t="s">
        <v>735</v>
      </c>
      <c r="G305" s="204" t="s">
        <v>712</v>
      </c>
      <c r="H305" s="251"/>
      <c r="I305" s="206"/>
      <c r="J305" s="207">
        <f>ROUND(I305*H305,2)</f>
        <v>0</v>
      </c>
      <c r="K305" s="203" t="s">
        <v>19</v>
      </c>
      <c r="L305" s="39"/>
      <c r="M305" s="208" t="s">
        <v>19</v>
      </c>
      <c r="N305" s="209" t="s">
        <v>40</v>
      </c>
      <c r="O305" s="64"/>
      <c r="P305" s="197">
        <f>O305*H305</f>
        <v>0</v>
      </c>
      <c r="Q305" s="197">
        <v>0</v>
      </c>
      <c r="R305" s="197">
        <f>Q305*H305</f>
        <v>0</v>
      </c>
      <c r="S305" s="197">
        <v>0</v>
      </c>
      <c r="T305" s="198">
        <f>S305*H305</f>
        <v>0</v>
      </c>
      <c r="U305" s="34"/>
      <c r="V305" s="34"/>
      <c r="W305" s="34"/>
      <c r="X305" s="34"/>
      <c r="Y305" s="34"/>
      <c r="Z305" s="34"/>
      <c r="AA305" s="34"/>
      <c r="AB305" s="34"/>
      <c r="AC305" s="34"/>
      <c r="AD305" s="34"/>
      <c r="AE305" s="34"/>
      <c r="AR305" s="199" t="s">
        <v>182</v>
      </c>
      <c r="AT305" s="199" t="s">
        <v>229</v>
      </c>
      <c r="AU305" s="199" t="s">
        <v>79</v>
      </c>
      <c r="AY305" s="17" t="s">
        <v>117</v>
      </c>
      <c r="BE305" s="200">
        <f>IF(N305="základní",J305,0)</f>
        <v>0</v>
      </c>
      <c r="BF305" s="200">
        <f>IF(N305="snížená",J305,0)</f>
        <v>0</v>
      </c>
      <c r="BG305" s="200">
        <f>IF(N305="zákl. přenesená",J305,0)</f>
        <v>0</v>
      </c>
      <c r="BH305" s="200">
        <f>IF(N305="sníž. přenesená",J305,0)</f>
        <v>0</v>
      </c>
      <c r="BI305" s="200">
        <f>IF(N305="nulová",J305,0)</f>
        <v>0</v>
      </c>
      <c r="BJ305" s="17" t="s">
        <v>77</v>
      </c>
      <c r="BK305" s="200">
        <f>ROUND(I305*H305,2)</f>
        <v>0</v>
      </c>
      <c r="BL305" s="17" t="s">
        <v>182</v>
      </c>
      <c r="BM305" s="199" t="s">
        <v>736</v>
      </c>
    </row>
    <row r="306" spans="1:65" s="12" customFormat="1" ht="22.9" customHeight="1">
      <c r="B306" s="171"/>
      <c r="C306" s="172"/>
      <c r="D306" s="173" t="s">
        <v>68</v>
      </c>
      <c r="E306" s="185" t="s">
        <v>737</v>
      </c>
      <c r="F306" s="185" t="s">
        <v>738</v>
      </c>
      <c r="G306" s="172"/>
      <c r="H306" s="172"/>
      <c r="I306" s="175"/>
      <c r="J306" s="186">
        <f>BK306</f>
        <v>0</v>
      </c>
      <c r="K306" s="172"/>
      <c r="L306" s="177"/>
      <c r="M306" s="178"/>
      <c r="N306" s="179"/>
      <c r="O306" s="179"/>
      <c r="P306" s="180">
        <f>P307</f>
        <v>0</v>
      </c>
      <c r="Q306" s="179"/>
      <c r="R306" s="180">
        <f>R307</f>
        <v>0</v>
      </c>
      <c r="S306" s="179"/>
      <c r="T306" s="181">
        <f>T307</f>
        <v>0</v>
      </c>
      <c r="AR306" s="182" t="s">
        <v>79</v>
      </c>
      <c r="AT306" s="183" t="s">
        <v>68</v>
      </c>
      <c r="AU306" s="183" t="s">
        <v>77</v>
      </c>
      <c r="AY306" s="182" t="s">
        <v>117</v>
      </c>
      <c r="BK306" s="184">
        <f>BK307</f>
        <v>0</v>
      </c>
    </row>
    <row r="307" spans="1:65" s="2" customFormat="1" ht="16.5" customHeight="1">
      <c r="A307" s="34"/>
      <c r="B307" s="35"/>
      <c r="C307" s="201" t="s">
        <v>739</v>
      </c>
      <c r="D307" s="201" t="s">
        <v>229</v>
      </c>
      <c r="E307" s="202" t="s">
        <v>740</v>
      </c>
      <c r="F307" s="203" t="s">
        <v>741</v>
      </c>
      <c r="G307" s="204" t="s">
        <v>435</v>
      </c>
      <c r="H307" s="205">
        <v>1</v>
      </c>
      <c r="I307" s="206"/>
      <c r="J307" s="207">
        <f>ROUND(I307*H307,2)</f>
        <v>0</v>
      </c>
      <c r="K307" s="203" t="s">
        <v>19</v>
      </c>
      <c r="L307" s="39"/>
      <c r="M307" s="208" t="s">
        <v>19</v>
      </c>
      <c r="N307" s="209" t="s">
        <v>40</v>
      </c>
      <c r="O307" s="64"/>
      <c r="P307" s="197">
        <f>O307*H307</f>
        <v>0</v>
      </c>
      <c r="Q307" s="197">
        <v>0</v>
      </c>
      <c r="R307" s="197">
        <f>Q307*H307</f>
        <v>0</v>
      </c>
      <c r="S307" s="197">
        <v>0</v>
      </c>
      <c r="T307" s="198">
        <f>S307*H307</f>
        <v>0</v>
      </c>
      <c r="U307" s="34"/>
      <c r="V307" s="34"/>
      <c r="W307" s="34"/>
      <c r="X307" s="34"/>
      <c r="Y307" s="34"/>
      <c r="Z307" s="34"/>
      <c r="AA307" s="34"/>
      <c r="AB307" s="34"/>
      <c r="AC307" s="34"/>
      <c r="AD307" s="34"/>
      <c r="AE307" s="34"/>
      <c r="AR307" s="199" t="s">
        <v>182</v>
      </c>
      <c r="AT307" s="199" t="s">
        <v>229</v>
      </c>
      <c r="AU307" s="199" t="s">
        <v>79</v>
      </c>
      <c r="AY307" s="17" t="s">
        <v>117</v>
      </c>
      <c r="BE307" s="200">
        <f>IF(N307="základní",J307,0)</f>
        <v>0</v>
      </c>
      <c r="BF307" s="200">
        <f>IF(N307="snížená",J307,0)</f>
        <v>0</v>
      </c>
      <c r="BG307" s="200">
        <f>IF(N307="zákl. přenesená",J307,0)</f>
        <v>0</v>
      </c>
      <c r="BH307" s="200">
        <f>IF(N307="sníž. přenesená",J307,0)</f>
        <v>0</v>
      </c>
      <c r="BI307" s="200">
        <f>IF(N307="nulová",J307,0)</f>
        <v>0</v>
      </c>
      <c r="BJ307" s="17" t="s">
        <v>77</v>
      </c>
      <c r="BK307" s="200">
        <f>ROUND(I307*H307,2)</f>
        <v>0</v>
      </c>
      <c r="BL307" s="17" t="s">
        <v>182</v>
      </c>
      <c r="BM307" s="199" t="s">
        <v>742</v>
      </c>
    </row>
    <row r="308" spans="1:65" s="12" customFormat="1" ht="22.9" customHeight="1">
      <c r="B308" s="171"/>
      <c r="C308" s="172"/>
      <c r="D308" s="173" t="s">
        <v>68</v>
      </c>
      <c r="E308" s="185" t="s">
        <v>743</v>
      </c>
      <c r="F308" s="185" t="s">
        <v>744</v>
      </c>
      <c r="G308" s="172"/>
      <c r="H308" s="172"/>
      <c r="I308" s="175"/>
      <c r="J308" s="186">
        <f>BK308</f>
        <v>0</v>
      </c>
      <c r="K308" s="172"/>
      <c r="L308" s="177"/>
      <c r="M308" s="178"/>
      <c r="N308" s="179"/>
      <c r="O308" s="179"/>
      <c r="P308" s="180">
        <f>SUM(P309:P330)</f>
        <v>0</v>
      </c>
      <c r="Q308" s="179"/>
      <c r="R308" s="180">
        <f>SUM(R309:R330)</f>
        <v>0</v>
      </c>
      <c r="S308" s="179"/>
      <c r="T308" s="181">
        <f>SUM(T309:T330)</f>
        <v>0</v>
      </c>
      <c r="AR308" s="182" t="s">
        <v>79</v>
      </c>
      <c r="AT308" s="183" t="s">
        <v>68</v>
      </c>
      <c r="AU308" s="183" t="s">
        <v>77</v>
      </c>
      <c r="AY308" s="182" t="s">
        <v>117</v>
      </c>
      <c r="BK308" s="184">
        <f>SUM(BK309:BK330)</f>
        <v>0</v>
      </c>
    </row>
    <row r="309" spans="1:65" s="2" customFormat="1" ht="16.5" customHeight="1">
      <c r="A309" s="34"/>
      <c r="B309" s="35"/>
      <c r="C309" s="201" t="s">
        <v>592</v>
      </c>
      <c r="D309" s="201" t="s">
        <v>229</v>
      </c>
      <c r="E309" s="202" t="s">
        <v>745</v>
      </c>
      <c r="F309" s="203" t="s">
        <v>746</v>
      </c>
      <c r="G309" s="204" t="s">
        <v>140</v>
      </c>
      <c r="H309" s="205">
        <v>48.48</v>
      </c>
      <c r="I309" s="206"/>
      <c r="J309" s="207">
        <f>ROUND(I309*H309,2)</f>
        <v>0</v>
      </c>
      <c r="K309" s="203" t="s">
        <v>19</v>
      </c>
      <c r="L309" s="39"/>
      <c r="M309" s="208" t="s">
        <v>19</v>
      </c>
      <c r="N309" s="209" t="s">
        <v>40</v>
      </c>
      <c r="O309" s="64"/>
      <c r="P309" s="197">
        <f>O309*H309</f>
        <v>0</v>
      </c>
      <c r="Q309" s="197">
        <v>0</v>
      </c>
      <c r="R309" s="197">
        <f>Q309*H309</f>
        <v>0</v>
      </c>
      <c r="S309" s="197">
        <v>0</v>
      </c>
      <c r="T309" s="198">
        <f>S309*H309</f>
        <v>0</v>
      </c>
      <c r="U309" s="34"/>
      <c r="V309" s="34"/>
      <c r="W309" s="34"/>
      <c r="X309" s="34"/>
      <c r="Y309" s="34"/>
      <c r="Z309" s="34"/>
      <c r="AA309" s="34"/>
      <c r="AB309" s="34"/>
      <c r="AC309" s="34"/>
      <c r="AD309" s="34"/>
      <c r="AE309" s="34"/>
      <c r="AR309" s="199" t="s">
        <v>182</v>
      </c>
      <c r="AT309" s="199" t="s">
        <v>229</v>
      </c>
      <c r="AU309" s="199" t="s">
        <v>79</v>
      </c>
      <c r="AY309" s="17" t="s">
        <v>117</v>
      </c>
      <c r="BE309" s="200">
        <f>IF(N309="základní",J309,0)</f>
        <v>0</v>
      </c>
      <c r="BF309" s="200">
        <f>IF(N309="snížená",J309,0)</f>
        <v>0</v>
      </c>
      <c r="BG309" s="200">
        <f>IF(N309="zákl. přenesená",J309,0)</f>
        <v>0</v>
      </c>
      <c r="BH309" s="200">
        <f>IF(N309="sníž. přenesená",J309,0)</f>
        <v>0</v>
      </c>
      <c r="BI309" s="200">
        <f>IF(N309="nulová",J309,0)</f>
        <v>0</v>
      </c>
      <c r="BJ309" s="17" t="s">
        <v>77</v>
      </c>
      <c r="BK309" s="200">
        <f>ROUND(I309*H309,2)</f>
        <v>0</v>
      </c>
      <c r="BL309" s="17" t="s">
        <v>182</v>
      </c>
      <c r="BM309" s="199" t="s">
        <v>747</v>
      </c>
    </row>
    <row r="310" spans="1:65" s="13" customFormat="1">
      <c r="B310" s="219"/>
      <c r="C310" s="220"/>
      <c r="D310" s="210" t="s">
        <v>459</v>
      </c>
      <c r="E310" s="221" t="s">
        <v>19</v>
      </c>
      <c r="F310" s="222" t="s">
        <v>748</v>
      </c>
      <c r="G310" s="220"/>
      <c r="H310" s="223">
        <v>32</v>
      </c>
      <c r="I310" s="224"/>
      <c r="J310" s="220"/>
      <c r="K310" s="220"/>
      <c r="L310" s="225"/>
      <c r="M310" s="226"/>
      <c r="N310" s="227"/>
      <c r="O310" s="227"/>
      <c r="P310" s="227"/>
      <c r="Q310" s="227"/>
      <c r="R310" s="227"/>
      <c r="S310" s="227"/>
      <c r="T310" s="228"/>
      <c r="AT310" s="229" t="s">
        <v>459</v>
      </c>
      <c r="AU310" s="229" t="s">
        <v>79</v>
      </c>
      <c r="AV310" s="13" t="s">
        <v>79</v>
      </c>
      <c r="AW310" s="13" t="s">
        <v>31</v>
      </c>
      <c r="AX310" s="13" t="s">
        <v>69</v>
      </c>
      <c r="AY310" s="229" t="s">
        <v>117</v>
      </c>
    </row>
    <row r="311" spans="1:65" s="13" customFormat="1">
      <c r="B311" s="219"/>
      <c r="C311" s="220"/>
      <c r="D311" s="210" t="s">
        <v>459</v>
      </c>
      <c r="E311" s="221" t="s">
        <v>19</v>
      </c>
      <c r="F311" s="222" t="s">
        <v>749</v>
      </c>
      <c r="G311" s="220"/>
      <c r="H311" s="223">
        <v>8.68</v>
      </c>
      <c r="I311" s="224"/>
      <c r="J311" s="220"/>
      <c r="K311" s="220"/>
      <c r="L311" s="225"/>
      <c r="M311" s="226"/>
      <c r="N311" s="227"/>
      <c r="O311" s="227"/>
      <c r="P311" s="227"/>
      <c r="Q311" s="227"/>
      <c r="R311" s="227"/>
      <c r="S311" s="227"/>
      <c r="T311" s="228"/>
      <c r="AT311" s="229" t="s">
        <v>459</v>
      </c>
      <c r="AU311" s="229" t="s">
        <v>79</v>
      </c>
      <c r="AV311" s="13" t="s">
        <v>79</v>
      </c>
      <c r="AW311" s="13" t="s">
        <v>31</v>
      </c>
      <c r="AX311" s="13" t="s">
        <v>69</v>
      </c>
      <c r="AY311" s="229" t="s">
        <v>117</v>
      </c>
    </row>
    <row r="312" spans="1:65" s="13" customFormat="1">
      <c r="B312" s="219"/>
      <c r="C312" s="220"/>
      <c r="D312" s="210" t="s">
        <v>459</v>
      </c>
      <c r="E312" s="221" t="s">
        <v>19</v>
      </c>
      <c r="F312" s="222" t="s">
        <v>750</v>
      </c>
      <c r="G312" s="220"/>
      <c r="H312" s="223">
        <v>7.8</v>
      </c>
      <c r="I312" s="224"/>
      <c r="J312" s="220"/>
      <c r="K312" s="220"/>
      <c r="L312" s="225"/>
      <c r="M312" s="226"/>
      <c r="N312" s="227"/>
      <c r="O312" s="227"/>
      <c r="P312" s="227"/>
      <c r="Q312" s="227"/>
      <c r="R312" s="227"/>
      <c r="S312" s="227"/>
      <c r="T312" s="228"/>
      <c r="AT312" s="229" t="s">
        <v>459</v>
      </c>
      <c r="AU312" s="229" t="s">
        <v>79</v>
      </c>
      <c r="AV312" s="13" t="s">
        <v>79</v>
      </c>
      <c r="AW312" s="13" t="s">
        <v>31</v>
      </c>
      <c r="AX312" s="13" t="s">
        <v>69</v>
      </c>
      <c r="AY312" s="229" t="s">
        <v>117</v>
      </c>
    </row>
    <row r="313" spans="1:65" s="14" customFormat="1">
      <c r="B313" s="230"/>
      <c r="C313" s="231"/>
      <c r="D313" s="210" t="s">
        <v>459</v>
      </c>
      <c r="E313" s="232" t="s">
        <v>19</v>
      </c>
      <c r="F313" s="233" t="s">
        <v>463</v>
      </c>
      <c r="G313" s="231"/>
      <c r="H313" s="234">
        <v>48.48</v>
      </c>
      <c r="I313" s="235"/>
      <c r="J313" s="231"/>
      <c r="K313" s="231"/>
      <c r="L313" s="236"/>
      <c r="M313" s="237"/>
      <c r="N313" s="238"/>
      <c r="O313" s="238"/>
      <c r="P313" s="238"/>
      <c r="Q313" s="238"/>
      <c r="R313" s="238"/>
      <c r="S313" s="238"/>
      <c r="T313" s="239"/>
      <c r="AT313" s="240" t="s">
        <v>459</v>
      </c>
      <c r="AU313" s="240" t="s">
        <v>79</v>
      </c>
      <c r="AV313" s="14" t="s">
        <v>133</v>
      </c>
      <c r="AW313" s="14" t="s">
        <v>31</v>
      </c>
      <c r="AX313" s="14" t="s">
        <v>77</v>
      </c>
      <c r="AY313" s="240" t="s">
        <v>117</v>
      </c>
    </row>
    <row r="314" spans="1:65" s="2" customFormat="1" ht="16.5" customHeight="1">
      <c r="A314" s="34"/>
      <c r="B314" s="35"/>
      <c r="C314" s="201" t="s">
        <v>751</v>
      </c>
      <c r="D314" s="201" t="s">
        <v>229</v>
      </c>
      <c r="E314" s="202" t="s">
        <v>752</v>
      </c>
      <c r="F314" s="203" t="s">
        <v>753</v>
      </c>
      <c r="G314" s="204" t="s">
        <v>495</v>
      </c>
      <c r="H314" s="205">
        <v>21.789000000000001</v>
      </c>
      <c r="I314" s="206"/>
      <c r="J314" s="207">
        <f>ROUND(I314*H314,2)</f>
        <v>0</v>
      </c>
      <c r="K314" s="203" t="s">
        <v>19</v>
      </c>
      <c r="L314" s="39"/>
      <c r="M314" s="208" t="s">
        <v>19</v>
      </c>
      <c r="N314" s="209" t="s">
        <v>40</v>
      </c>
      <c r="O314" s="64"/>
      <c r="P314" s="197">
        <f>O314*H314</f>
        <v>0</v>
      </c>
      <c r="Q314" s="197">
        <v>0</v>
      </c>
      <c r="R314" s="197">
        <f>Q314*H314</f>
        <v>0</v>
      </c>
      <c r="S314" s="197">
        <v>0</v>
      </c>
      <c r="T314" s="198">
        <f>S314*H314</f>
        <v>0</v>
      </c>
      <c r="U314" s="34"/>
      <c r="V314" s="34"/>
      <c r="W314" s="34"/>
      <c r="X314" s="34"/>
      <c r="Y314" s="34"/>
      <c r="Z314" s="34"/>
      <c r="AA314" s="34"/>
      <c r="AB314" s="34"/>
      <c r="AC314" s="34"/>
      <c r="AD314" s="34"/>
      <c r="AE314" s="34"/>
      <c r="AR314" s="199" t="s">
        <v>182</v>
      </c>
      <c r="AT314" s="199" t="s">
        <v>229</v>
      </c>
      <c r="AU314" s="199" t="s">
        <v>79</v>
      </c>
      <c r="AY314" s="17" t="s">
        <v>117</v>
      </c>
      <c r="BE314" s="200">
        <f>IF(N314="základní",J314,0)</f>
        <v>0</v>
      </c>
      <c r="BF314" s="200">
        <f>IF(N314="snížená",J314,0)</f>
        <v>0</v>
      </c>
      <c r="BG314" s="200">
        <f>IF(N314="zákl. přenesená",J314,0)</f>
        <v>0</v>
      </c>
      <c r="BH314" s="200">
        <f>IF(N314="sníž. přenesená",J314,0)</f>
        <v>0</v>
      </c>
      <c r="BI314" s="200">
        <f>IF(N314="nulová",J314,0)</f>
        <v>0</v>
      </c>
      <c r="BJ314" s="17" t="s">
        <v>77</v>
      </c>
      <c r="BK314" s="200">
        <f>ROUND(I314*H314,2)</f>
        <v>0</v>
      </c>
      <c r="BL314" s="17" t="s">
        <v>182</v>
      </c>
      <c r="BM314" s="199" t="s">
        <v>754</v>
      </c>
    </row>
    <row r="315" spans="1:65" s="15" customFormat="1">
      <c r="B315" s="241"/>
      <c r="C315" s="242"/>
      <c r="D315" s="210" t="s">
        <v>459</v>
      </c>
      <c r="E315" s="243" t="s">
        <v>19</v>
      </c>
      <c r="F315" s="244" t="s">
        <v>755</v>
      </c>
      <c r="G315" s="242"/>
      <c r="H315" s="243" t="s">
        <v>19</v>
      </c>
      <c r="I315" s="245"/>
      <c r="J315" s="242"/>
      <c r="K315" s="242"/>
      <c r="L315" s="246"/>
      <c r="M315" s="247"/>
      <c r="N315" s="248"/>
      <c r="O315" s="248"/>
      <c r="P315" s="248"/>
      <c r="Q315" s="248"/>
      <c r="R315" s="248"/>
      <c r="S315" s="248"/>
      <c r="T315" s="249"/>
      <c r="AT315" s="250" t="s">
        <v>459</v>
      </c>
      <c r="AU315" s="250" t="s">
        <v>79</v>
      </c>
      <c r="AV315" s="15" t="s">
        <v>77</v>
      </c>
      <c r="AW315" s="15" t="s">
        <v>31</v>
      </c>
      <c r="AX315" s="15" t="s">
        <v>69</v>
      </c>
      <c r="AY315" s="250" t="s">
        <v>117</v>
      </c>
    </row>
    <row r="316" spans="1:65" s="13" customFormat="1">
      <c r="B316" s="219"/>
      <c r="C316" s="220"/>
      <c r="D316" s="210" t="s">
        <v>459</v>
      </c>
      <c r="E316" s="221" t="s">
        <v>19</v>
      </c>
      <c r="F316" s="222" t="s">
        <v>756</v>
      </c>
      <c r="G316" s="220"/>
      <c r="H316" s="223">
        <v>10.311</v>
      </c>
      <c r="I316" s="224"/>
      <c r="J316" s="220"/>
      <c r="K316" s="220"/>
      <c r="L316" s="225"/>
      <c r="M316" s="226"/>
      <c r="N316" s="227"/>
      <c r="O316" s="227"/>
      <c r="P316" s="227"/>
      <c r="Q316" s="227"/>
      <c r="R316" s="227"/>
      <c r="S316" s="227"/>
      <c r="T316" s="228"/>
      <c r="AT316" s="229" t="s">
        <v>459</v>
      </c>
      <c r="AU316" s="229" t="s">
        <v>79</v>
      </c>
      <c r="AV316" s="13" t="s">
        <v>79</v>
      </c>
      <c r="AW316" s="13" t="s">
        <v>31</v>
      </c>
      <c r="AX316" s="13" t="s">
        <v>69</v>
      </c>
      <c r="AY316" s="229" t="s">
        <v>117</v>
      </c>
    </row>
    <row r="317" spans="1:65" s="15" customFormat="1">
      <c r="B317" s="241"/>
      <c r="C317" s="242"/>
      <c r="D317" s="210" t="s">
        <v>459</v>
      </c>
      <c r="E317" s="243" t="s">
        <v>19</v>
      </c>
      <c r="F317" s="244" t="s">
        <v>757</v>
      </c>
      <c r="G317" s="242"/>
      <c r="H317" s="243" t="s">
        <v>19</v>
      </c>
      <c r="I317" s="245"/>
      <c r="J317" s="242"/>
      <c r="K317" s="242"/>
      <c r="L317" s="246"/>
      <c r="M317" s="247"/>
      <c r="N317" s="248"/>
      <c r="O317" s="248"/>
      <c r="P317" s="248"/>
      <c r="Q317" s="248"/>
      <c r="R317" s="248"/>
      <c r="S317" s="248"/>
      <c r="T317" s="249"/>
      <c r="AT317" s="250" t="s">
        <v>459</v>
      </c>
      <c r="AU317" s="250" t="s">
        <v>79</v>
      </c>
      <c r="AV317" s="15" t="s">
        <v>77</v>
      </c>
      <c r="AW317" s="15" t="s">
        <v>31</v>
      </c>
      <c r="AX317" s="15" t="s">
        <v>69</v>
      </c>
      <c r="AY317" s="250" t="s">
        <v>117</v>
      </c>
    </row>
    <row r="318" spans="1:65" s="13" customFormat="1">
      <c r="B318" s="219"/>
      <c r="C318" s="220"/>
      <c r="D318" s="210" t="s">
        <v>459</v>
      </c>
      <c r="E318" s="221" t="s">
        <v>19</v>
      </c>
      <c r="F318" s="222" t="s">
        <v>758</v>
      </c>
      <c r="G318" s="220"/>
      <c r="H318" s="223">
        <v>3.65</v>
      </c>
      <c r="I318" s="224"/>
      <c r="J318" s="220"/>
      <c r="K318" s="220"/>
      <c r="L318" s="225"/>
      <c r="M318" s="226"/>
      <c r="N318" s="227"/>
      <c r="O318" s="227"/>
      <c r="P318" s="227"/>
      <c r="Q318" s="227"/>
      <c r="R318" s="227"/>
      <c r="S318" s="227"/>
      <c r="T318" s="228"/>
      <c r="AT318" s="229" t="s">
        <v>459</v>
      </c>
      <c r="AU318" s="229" t="s">
        <v>79</v>
      </c>
      <c r="AV318" s="13" t="s">
        <v>79</v>
      </c>
      <c r="AW318" s="13" t="s">
        <v>31</v>
      </c>
      <c r="AX318" s="13" t="s">
        <v>69</v>
      </c>
      <c r="AY318" s="229" t="s">
        <v>117</v>
      </c>
    </row>
    <row r="319" spans="1:65" s="15" customFormat="1">
      <c r="B319" s="241"/>
      <c r="C319" s="242"/>
      <c r="D319" s="210" t="s">
        <v>459</v>
      </c>
      <c r="E319" s="243" t="s">
        <v>19</v>
      </c>
      <c r="F319" s="244" t="s">
        <v>759</v>
      </c>
      <c r="G319" s="242"/>
      <c r="H319" s="243" t="s">
        <v>19</v>
      </c>
      <c r="I319" s="245"/>
      <c r="J319" s="242"/>
      <c r="K319" s="242"/>
      <c r="L319" s="246"/>
      <c r="M319" s="247"/>
      <c r="N319" s="248"/>
      <c r="O319" s="248"/>
      <c r="P319" s="248"/>
      <c r="Q319" s="248"/>
      <c r="R319" s="248"/>
      <c r="S319" s="248"/>
      <c r="T319" s="249"/>
      <c r="AT319" s="250" t="s">
        <v>459</v>
      </c>
      <c r="AU319" s="250" t="s">
        <v>79</v>
      </c>
      <c r="AV319" s="15" t="s">
        <v>77</v>
      </c>
      <c r="AW319" s="15" t="s">
        <v>31</v>
      </c>
      <c r="AX319" s="15" t="s">
        <v>69</v>
      </c>
      <c r="AY319" s="250" t="s">
        <v>117</v>
      </c>
    </row>
    <row r="320" spans="1:65" s="13" customFormat="1">
      <c r="B320" s="219"/>
      <c r="C320" s="220"/>
      <c r="D320" s="210" t="s">
        <v>459</v>
      </c>
      <c r="E320" s="221" t="s">
        <v>19</v>
      </c>
      <c r="F320" s="222" t="s">
        <v>760</v>
      </c>
      <c r="G320" s="220"/>
      <c r="H320" s="223">
        <v>1.3280000000000001</v>
      </c>
      <c r="I320" s="224"/>
      <c r="J320" s="220"/>
      <c r="K320" s="220"/>
      <c r="L320" s="225"/>
      <c r="M320" s="226"/>
      <c r="N320" s="227"/>
      <c r="O320" s="227"/>
      <c r="P320" s="227"/>
      <c r="Q320" s="227"/>
      <c r="R320" s="227"/>
      <c r="S320" s="227"/>
      <c r="T320" s="228"/>
      <c r="AT320" s="229" t="s">
        <v>459</v>
      </c>
      <c r="AU320" s="229" t="s">
        <v>79</v>
      </c>
      <c r="AV320" s="13" t="s">
        <v>79</v>
      </c>
      <c r="AW320" s="13" t="s">
        <v>31</v>
      </c>
      <c r="AX320" s="13" t="s">
        <v>69</v>
      </c>
      <c r="AY320" s="229" t="s">
        <v>117</v>
      </c>
    </row>
    <row r="321" spans="1:65" s="15" customFormat="1">
      <c r="B321" s="241"/>
      <c r="C321" s="242"/>
      <c r="D321" s="210" t="s">
        <v>459</v>
      </c>
      <c r="E321" s="243" t="s">
        <v>19</v>
      </c>
      <c r="F321" s="244" t="s">
        <v>761</v>
      </c>
      <c r="G321" s="242"/>
      <c r="H321" s="243" t="s">
        <v>19</v>
      </c>
      <c r="I321" s="245"/>
      <c r="J321" s="242"/>
      <c r="K321" s="242"/>
      <c r="L321" s="246"/>
      <c r="M321" s="247"/>
      <c r="N321" s="248"/>
      <c r="O321" s="248"/>
      <c r="P321" s="248"/>
      <c r="Q321" s="248"/>
      <c r="R321" s="248"/>
      <c r="S321" s="248"/>
      <c r="T321" s="249"/>
      <c r="AT321" s="250" t="s">
        <v>459</v>
      </c>
      <c r="AU321" s="250" t="s">
        <v>79</v>
      </c>
      <c r="AV321" s="15" t="s">
        <v>77</v>
      </c>
      <c r="AW321" s="15" t="s">
        <v>31</v>
      </c>
      <c r="AX321" s="15" t="s">
        <v>69</v>
      </c>
      <c r="AY321" s="250" t="s">
        <v>117</v>
      </c>
    </row>
    <row r="322" spans="1:65" s="13" customFormat="1">
      <c r="B322" s="219"/>
      <c r="C322" s="220"/>
      <c r="D322" s="210" t="s">
        <v>459</v>
      </c>
      <c r="E322" s="221" t="s">
        <v>19</v>
      </c>
      <c r="F322" s="222" t="s">
        <v>762</v>
      </c>
      <c r="G322" s="220"/>
      <c r="H322" s="223">
        <v>3.75</v>
      </c>
      <c r="I322" s="224"/>
      <c r="J322" s="220"/>
      <c r="K322" s="220"/>
      <c r="L322" s="225"/>
      <c r="M322" s="226"/>
      <c r="N322" s="227"/>
      <c r="O322" s="227"/>
      <c r="P322" s="227"/>
      <c r="Q322" s="227"/>
      <c r="R322" s="227"/>
      <c r="S322" s="227"/>
      <c r="T322" s="228"/>
      <c r="AT322" s="229" t="s">
        <v>459</v>
      </c>
      <c r="AU322" s="229" t="s">
        <v>79</v>
      </c>
      <c r="AV322" s="13" t="s">
        <v>79</v>
      </c>
      <c r="AW322" s="13" t="s">
        <v>31</v>
      </c>
      <c r="AX322" s="13" t="s">
        <v>69</v>
      </c>
      <c r="AY322" s="229" t="s">
        <v>117</v>
      </c>
    </row>
    <row r="323" spans="1:65" s="15" customFormat="1">
      <c r="B323" s="241"/>
      <c r="C323" s="242"/>
      <c r="D323" s="210" t="s">
        <v>459</v>
      </c>
      <c r="E323" s="243" t="s">
        <v>19</v>
      </c>
      <c r="F323" s="244" t="s">
        <v>763</v>
      </c>
      <c r="G323" s="242"/>
      <c r="H323" s="243" t="s">
        <v>19</v>
      </c>
      <c r="I323" s="245"/>
      <c r="J323" s="242"/>
      <c r="K323" s="242"/>
      <c r="L323" s="246"/>
      <c r="M323" s="247"/>
      <c r="N323" s="248"/>
      <c r="O323" s="248"/>
      <c r="P323" s="248"/>
      <c r="Q323" s="248"/>
      <c r="R323" s="248"/>
      <c r="S323" s="248"/>
      <c r="T323" s="249"/>
      <c r="AT323" s="250" t="s">
        <v>459</v>
      </c>
      <c r="AU323" s="250" t="s">
        <v>79</v>
      </c>
      <c r="AV323" s="15" t="s">
        <v>77</v>
      </c>
      <c r="AW323" s="15" t="s">
        <v>31</v>
      </c>
      <c r="AX323" s="15" t="s">
        <v>69</v>
      </c>
      <c r="AY323" s="250" t="s">
        <v>117</v>
      </c>
    </row>
    <row r="324" spans="1:65" s="13" customFormat="1">
      <c r="B324" s="219"/>
      <c r="C324" s="220"/>
      <c r="D324" s="210" t="s">
        <v>459</v>
      </c>
      <c r="E324" s="221" t="s">
        <v>19</v>
      </c>
      <c r="F324" s="222" t="s">
        <v>764</v>
      </c>
      <c r="G324" s="220"/>
      <c r="H324" s="223">
        <v>1.75</v>
      </c>
      <c r="I324" s="224"/>
      <c r="J324" s="220"/>
      <c r="K324" s="220"/>
      <c r="L324" s="225"/>
      <c r="M324" s="226"/>
      <c r="N324" s="227"/>
      <c r="O324" s="227"/>
      <c r="P324" s="227"/>
      <c r="Q324" s="227"/>
      <c r="R324" s="227"/>
      <c r="S324" s="227"/>
      <c r="T324" s="228"/>
      <c r="AT324" s="229" t="s">
        <v>459</v>
      </c>
      <c r="AU324" s="229" t="s">
        <v>79</v>
      </c>
      <c r="AV324" s="13" t="s">
        <v>79</v>
      </c>
      <c r="AW324" s="13" t="s">
        <v>31</v>
      </c>
      <c r="AX324" s="13" t="s">
        <v>69</v>
      </c>
      <c r="AY324" s="229" t="s">
        <v>117</v>
      </c>
    </row>
    <row r="325" spans="1:65" s="15" customFormat="1">
      <c r="B325" s="241"/>
      <c r="C325" s="242"/>
      <c r="D325" s="210" t="s">
        <v>459</v>
      </c>
      <c r="E325" s="243" t="s">
        <v>19</v>
      </c>
      <c r="F325" s="244" t="s">
        <v>765</v>
      </c>
      <c r="G325" s="242"/>
      <c r="H325" s="243" t="s">
        <v>19</v>
      </c>
      <c r="I325" s="245"/>
      <c r="J325" s="242"/>
      <c r="K325" s="242"/>
      <c r="L325" s="246"/>
      <c r="M325" s="247"/>
      <c r="N325" s="248"/>
      <c r="O325" s="248"/>
      <c r="P325" s="248"/>
      <c r="Q325" s="248"/>
      <c r="R325" s="248"/>
      <c r="S325" s="248"/>
      <c r="T325" s="249"/>
      <c r="AT325" s="250" t="s">
        <v>459</v>
      </c>
      <c r="AU325" s="250" t="s">
        <v>79</v>
      </c>
      <c r="AV325" s="15" t="s">
        <v>77</v>
      </c>
      <c r="AW325" s="15" t="s">
        <v>31</v>
      </c>
      <c r="AX325" s="15" t="s">
        <v>69</v>
      </c>
      <c r="AY325" s="250" t="s">
        <v>117</v>
      </c>
    </row>
    <row r="326" spans="1:65" s="13" customFormat="1">
      <c r="B326" s="219"/>
      <c r="C326" s="220"/>
      <c r="D326" s="210" t="s">
        <v>459</v>
      </c>
      <c r="E326" s="221" t="s">
        <v>19</v>
      </c>
      <c r="F326" s="222" t="s">
        <v>766</v>
      </c>
      <c r="G326" s="220"/>
      <c r="H326" s="223">
        <v>1</v>
      </c>
      <c r="I326" s="224"/>
      <c r="J326" s="220"/>
      <c r="K326" s="220"/>
      <c r="L326" s="225"/>
      <c r="M326" s="226"/>
      <c r="N326" s="227"/>
      <c r="O326" s="227"/>
      <c r="P326" s="227"/>
      <c r="Q326" s="227"/>
      <c r="R326" s="227"/>
      <c r="S326" s="227"/>
      <c r="T326" s="228"/>
      <c r="AT326" s="229" t="s">
        <v>459</v>
      </c>
      <c r="AU326" s="229" t="s">
        <v>79</v>
      </c>
      <c r="AV326" s="13" t="s">
        <v>79</v>
      </c>
      <c r="AW326" s="13" t="s">
        <v>31</v>
      </c>
      <c r="AX326" s="13" t="s">
        <v>69</v>
      </c>
      <c r="AY326" s="229" t="s">
        <v>117</v>
      </c>
    </row>
    <row r="327" spans="1:65" s="14" customFormat="1">
      <c r="B327" s="230"/>
      <c r="C327" s="231"/>
      <c r="D327" s="210" t="s">
        <v>459</v>
      </c>
      <c r="E327" s="232" t="s">
        <v>19</v>
      </c>
      <c r="F327" s="233" t="s">
        <v>463</v>
      </c>
      <c r="G327" s="231"/>
      <c r="H327" s="234">
        <v>21.789000000000001</v>
      </c>
      <c r="I327" s="235"/>
      <c r="J327" s="231"/>
      <c r="K327" s="231"/>
      <c r="L327" s="236"/>
      <c r="M327" s="237"/>
      <c r="N327" s="238"/>
      <c r="O327" s="238"/>
      <c r="P327" s="238"/>
      <c r="Q327" s="238"/>
      <c r="R327" s="238"/>
      <c r="S327" s="238"/>
      <c r="T327" s="239"/>
      <c r="AT327" s="240" t="s">
        <v>459</v>
      </c>
      <c r="AU327" s="240" t="s">
        <v>79</v>
      </c>
      <c r="AV327" s="14" t="s">
        <v>133</v>
      </c>
      <c r="AW327" s="14" t="s">
        <v>31</v>
      </c>
      <c r="AX327" s="14" t="s">
        <v>77</v>
      </c>
      <c r="AY327" s="240" t="s">
        <v>117</v>
      </c>
    </row>
    <row r="328" spans="1:65" s="2" customFormat="1" ht="16.5" customHeight="1">
      <c r="A328" s="34"/>
      <c r="B328" s="35"/>
      <c r="C328" s="201" t="s">
        <v>595</v>
      </c>
      <c r="D328" s="201" t="s">
        <v>229</v>
      </c>
      <c r="E328" s="202" t="s">
        <v>767</v>
      </c>
      <c r="F328" s="203" t="s">
        <v>768</v>
      </c>
      <c r="G328" s="204" t="s">
        <v>495</v>
      </c>
      <c r="H328" s="205">
        <v>21.789000000000001</v>
      </c>
      <c r="I328" s="206"/>
      <c r="J328" s="207">
        <f>ROUND(I328*H328,2)</f>
        <v>0</v>
      </c>
      <c r="K328" s="203" t="s">
        <v>19</v>
      </c>
      <c r="L328" s="39"/>
      <c r="M328" s="208" t="s">
        <v>19</v>
      </c>
      <c r="N328" s="209" t="s">
        <v>40</v>
      </c>
      <c r="O328" s="64"/>
      <c r="P328" s="197">
        <f>O328*H328</f>
        <v>0</v>
      </c>
      <c r="Q328" s="197">
        <v>0</v>
      </c>
      <c r="R328" s="197">
        <f>Q328*H328</f>
        <v>0</v>
      </c>
      <c r="S328" s="197">
        <v>0</v>
      </c>
      <c r="T328" s="198">
        <f>S328*H328</f>
        <v>0</v>
      </c>
      <c r="U328" s="34"/>
      <c r="V328" s="34"/>
      <c r="W328" s="34"/>
      <c r="X328" s="34"/>
      <c r="Y328" s="34"/>
      <c r="Z328" s="34"/>
      <c r="AA328" s="34"/>
      <c r="AB328" s="34"/>
      <c r="AC328" s="34"/>
      <c r="AD328" s="34"/>
      <c r="AE328" s="34"/>
      <c r="AR328" s="199" t="s">
        <v>182</v>
      </c>
      <c r="AT328" s="199" t="s">
        <v>229</v>
      </c>
      <c r="AU328" s="199" t="s">
        <v>79</v>
      </c>
      <c r="AY328" s="17" t="s">
        <v>117</v>
      </c>
      <c r="BE328" s="200">
        <f>IF(N328="základní",J328,0)</f>
        <v>0</v>
      </c>
      <c r="BF328" s="200">
        <f>IF(N328="snížená",J328,0)</f>
        <v>0</v>
      </c>
      <c r="BG328" s="200">
        <f>IF(N328="zákl. přenesená",J328,0)</f>
        <v>0</v>
      </c>
      <c r="BH328" s="200">
        <f>IF(N328="sníž. přenesená",J328,0)</f>
        <v>0</v>
      </c>
      <c r="BI328" s="200">
        <f>IF(N328="nulová",J328,0)</f>
        <v>0</v>
      </c>
      <c r="BJ328" s="17" t="s">
        <v>77</v>
      </c>
      <c r="BK328" s="200">
        <f>ROUND(I328*H328,2)</f>
        <v>0</v>
      </c>
      <c r="BL328" s="17" t="s">
        <v>182</v>
      </c>
      <c r="BM328" s="199" t="s">
        <v>769</v>
      </c>
    </row>
    <row r="329" spans="1:65" s="2" customFormat="1" ht="16.5" customHeight="1">
      <c r="A329" s="34"/>
      <c r="B329" s="35"/>
      <c r="C329" s="201" t="s">
        <v>770</v>
      </c>
      <c r="D329" s="201" t="s">
        <v>229</v>
      </c>
      <c r="E329" s="202" t="s">
        <v>771</v>
      </c>
      <c r="F329" s="203" t="s">
        <v>772</v>
      </c>
      <c r="G329" s="204" t="s">
        <v>495</v>
      </c>
      <c r="H329" s="205">
        <v>21.789000000000001</v>
      </c>
      <c r="I329" s="206"/>
      <c r="J329" s="207">
        <f>ROUND(I329*H329,2)</f>
        <v>0</v>
      </c>
      <c r="K329" s="203" t="s">
        <v>19</v>
      </c>
      <c r="L329" s="39"/>
      <c r="M329" s="208" t="s">
        <v>19</v>
      </c>
      <c r="N329" s="209" t="s">
        <v>40</v>
      </c>
      <c r="O329" s="64"/>
      <c r="P329" s="197">
        <f>O329*H329</f>
        <v>0</v>
      </c>
      <c r="Q329" s="197">
        <v>0</v>
      </c>
      <c r="R329" s="197">
        <f>Q329*H329</f>
        <v>0</v>
      </c>
      <c r="S329" s="197">
        <v>0</v>
      </c>
      <c r="T329" s="198">
        <f>S329*H329</f>
        <v>0</v>
      </c>
      <c r="U329" s="34"/>
      <c r="V329" s="34"/>
      <c r="W329" s="34"/>
      <c r="X329" s="34"/>
      <c r="Y329" s="34"/>
      <c r="Z329" s="34"/>
      <c r="AA329" s="34"/>
      <c r="AB329" s="34"/>
      <c r="AC329" s="34"/>
      <c r="AD329" s="34"/>
      <c r="AE329" s="34"/>
      <c r="AR329" s="199" t="s">
        <v>182</v>
      </c>
      <c r="AT329" s="199" t="s">
        <v>229</v>
      </c>
      <c r="AU329" s="199" t="s">
        <v>79</v>
      </c>
      <c r="AY329" s="17" t="s">
        <v>117</v>
      </c>
      <c r="BE329" s="200">
        <f>IF(N329="základní",J329,0)</f>
        <v>0</v>
      </c>
      <c r="BF329" s="200">
        <f>IF(N329="snížená",J329,0)</f>
        <v>0</v>
      </c>
      <c r="BG329" s="200">
        <f>IF(N329="zákl. přenesená",J329,0)</f>
        <v>0</v>
      </c>
      <c r="BH329" s="200">
        <f>IF(N329="sníž. přenesená",J329,0)</f>
        <v>0</v>
      </c>
      <c r="BI329" s="200">
        <f>IF(N329="nulová",J329,0)</f>
        <v>0</v>
      </c>
      <c r="BJ329" s="17" t="s">
        <v>77</v>
      </c>
      <c r="BK329" s="200">
        <f>ROUND(I329*H329,2)</f>
        <v>0</v>
      </c>
      <c r="BL329" s="17" t="s">
        <v>182</v>
      </c>
      <c r="BM329" s="199" t="s">
        <v>773</v>
      </c>
    </row>
    <row r="330" spans="1:65" s="2" customFormat="1" ht="16.5" customHeight="1">
      <c r="A330" s="34"/>
      <c r="B330" s="35"/>
      <c r="C330" s="201" t="s">
        <v>598</v>
      </c>
      <c r="D330" s="201" t="s">
        <v>229</v>
      </c>
      <c r="E330" s="202" t="s">
        <v>774</v>
      </c>
      <c r="F330" s="203" t="s">
        <v>775</v>
      </c>
      <c r="G330" s="204" t="s">
        <v>495</v>
      </c>
      <c r="H330" s="205">
        <v>21.789000000000001</v>
      </c>
      <c r="I330" s="206"/>
      <c r="J330" s="207">
        <f>ROUND(I330*H330,2)</f>
        <v>0</v>
      </c>
      <c r="K330" s="203" t="s">
        <v>19</v>
      </c>
      <c r="L330" s="39"/>
      <c r="M330" s="208" t="s">
        <v>19</v>
      </c>
      <c r="N330" s="209" t="s">
        <v>40</v>
      </c>
      <c r="O330" s="64"/>
      <c r="P330" s="197">
        <f>O330*H330</f>
        <v>0</v>
      </c>
      <c r="Q330" s="197">
        <v>0</v>
      </c>
      <c r="R330" s="197">
        <f>Q330*H330</f>
        <v>0</v>
      </c>
      <c r="S330" s="197">
        <v>0</v>
      </c>
      <c r="T330" s="198">
        <f>S330*H330</f>
        <v>0</v>
      </c>
      <c r="U330" s="34"/>
      <c r="V330" s="34"/>
      <c r="W330" s="34"/>
      <c r="X330" s="34"/>
      <c r="Y330" s="34"/>
      <c r="Z330" s="34"/>
      <c r="AA330" s="34"/>
      <c r="AB330" s="34"/>
      <c r="AC330" s="34"/>
      <c r="AD330" s="34"/>
      <c r="AE330" s="34"/>
      <c r="AR330" s="199" t="s">
        <v>182</v>
      </c>
      <c r="AT330" s="199" t="s">
        <v>229</v>
      </c>
      <c r="AU330" s="199" t="s">
        <v>79</v>
      </c>
      <c r="AY330" s="17" t="s">
        <v>117</v>
      </c>
      <c r="BE330" s="200">
        <f>IF(N330="základní",J330,0)</f>
        <v>0</v>
      </c>
      <c r="BF330" s="200">
        <f>IF(N330="snížená",J330,0)</f>
        <v>0</v>
      </c>
      <c r="BG330" s="200">
        <f>IF(N330="zákl. přenesená",J330,0)</f>
        <v>0</v>
      </c>
      <c r="BH330" s="200">
        <f>IF(N330="sníž. přenesená",J330,0)</f>
        <v>0</v>
      </c>
      <c r="BI330" s="200">
        <f>IF(N330="nulová",J330,0)</f>
        <v>0</v>
      </c>
      <c r="BJ330" s="17" t="s">
        <v>77</v>
      </c>
      <c r="BK330" s="200">
        <f>ROUND(I330*H330,2)</f>
        <v>0</v>
      </c>
      <c r="BL330" s="17" t="s">
        <v>182</v>
      </c>
      <c r="BM330" s="199" t="s">
        <v>776</v>
      </c>
    </row>
    <row r="331" spans="1:65" s="12" customFormat="1" ht="25.9" customHeight="1">
      <c r="B331" s="171"/>
      <c r="C331" s="172"/>
      <c r="D331" s="173" t="s">
        <v>68</v>
      </c>
      <c r="E331" s="174" t="s">
        <v>777</v>
      </c>
      <c r="F331" s="174" t="s">
        <v>778</v>
      </c>
      <c r="G331" s="172"/>
      <c r="H331" s="172"/>
      <c r="I331" s="175"/>
      <c r="J331" s="176">
        <f>BK331</f>
        <v>0</v>
      </c>
      <c r="K331" s="172"/>
      <c r="L331" s="177"/>
      <c r="M331" s="178"/>
      <c r="N331" s="179"/>
      <c r="O331" s="179"/>
      <c r="P331" s="180">
        <f>SUM(P332:P333)</f>
        <v>0</v>
      </c>
      <c r="Q331" s="179"/>
      <c r="R331" s="180">
        <f>SUM(R332:R333)</f>
        <v>0</v>
      </c>
      <c r="S331" s="179"/>
      <c r="T331" s="181">
        <f>SUM(T332:T333)</f>
        <v>0</v>
      </c>
      <c r="AR331" s="182" t="s">
        <v>137</v>
      </c>
      <c r="AT331" s="183" t="s">
        <v>68</v>
      </c>
      <c r="AU331" s="183" t="s">
        <v>69</v>
      </c>
      <c r="AY331" s="182" t="s">
        <v>117</v>
      </c>
      <c r="BK331" s="184">
        <f>SUM(BK332:BK333)</f>
        <v>0</v>
      </c>
    </row>
    <row r="332" spans="1:65" s="2" customFormat="1" ht="16.5" customHeight="1">
      <c r="A332" s="34"/>
      <c r="B332" s="35"/>
      <c r="C332" s="201" t="s">
        <v>779</v>
      </c>
      <c r="D332" s="201" t="s">
        <v>229</v>
      </c>
      <c r="E332" s="202" t="s">
        <v>780</v>
      </c>
      <c r="F332" s="203" t="s">
        <v>781</v>
      </c>
      <c r="G332" s="204" t="s">
        <v>345</v>
      </c>
      <c r="H332" s="205">
        <v>1</v>
      </c>
      <c r="I332" s="206"/>
      <c r="J332" s="207">
        <f>ROUND(I332*H332,2)</f>
        <v>0</v>
      </c>
      <c r="K332" s="203" t="s">
        <v>150</v>
      </c>
      <c r="L332" s="39"/>
      <c r="M332" s="208" t="s">
        <v>19</v>
      </c>
      <c r="N332" s="209" t="s">
        <v>40</v>
      </c>
      <c r="O332" s="64"/>
      <c r="P332" s="197">
        <f>O332*H332</f>
        <v>0</v>
      </c>
      <c r="Q332" s="197">
        <v>0</v>
      </c>
      <c r="R332" s="197">
        <f>Q332*H332</f>
        <v>0</v>
      </c>
      <c r="S332" s="197">
        <v>0</v>
      </c>
      <c r="T332" s="198">
        <f>S332*H332</f>
        <v>0</v>
      </c>
      <c r="U332" s="34"/>
      <c r="V332" s="34"/>
      <c r="W332" s="34"/>
      <c r="X332" s="34"/>
      <c r="Y332" s="34"/>
      <c r="Z332" s="34"/>
      <c r="AA332" s="34"/>
      <c r="AB332" s="34"/>
      <c r="AC332" s="34"/>
      <c r="AD332" s="34"/>
      <c r="AE332" s="34"/>
      <c r="AR332" s="199" t="s">
        <v>382</v>
      </c>
      <c r="AT332" s="199" t="s">
        <v>229</v>
      </c>
      <c r="AU332" s="199" t="s">
        <v>77</v>
      </c>
      <c r="AY332" s="17" t="s">
        <v>117</v>
      </c>
      <c r="BE332" s="200">
        <f>IF(N332="základní",J332,0)</f>
        <v>0</v>
      </c>
      <c r="BF332" s="200">
        <f>IF(N332="snížená",J332,0)</f>
        <v>0</v>
      </c>
      <c r="BG332" s="200">
        <f>IF(N332="zákl. přenesená",J332,0)</f>
        <v>0</v>
      </c>
      <c r="BH332" s="200">
        <f>IF(N332="sníž. přenesená",J332,0)</f>
        <v>0</v>
      </c>
      <c r="BI332" s="200">
        <f>IF(N332="nulová",J332,0)</f>
        <v>0</v>
      </c>
      <c r="BJ332" s="17" t="s">
        <v>77</v>
      </c>
      <c r="BK332" s="200">
        <f>ROUND(I332*H332,2)</f>
        <v>0</v>
      </c>
      <c r="BL332" s="17" t="s">
        <v>382</v>
      </c>
      <c r="BM332" s="199" t="s">
        <v>782</v>
      </c>
    </row>
    <row r="333" spans="1:65" s="2" customFormat="1" ht="16.5" customHeight="1">
      <c r="A333" s="34"/>
      <c r="B333" s="35"/>
      <c r="C333" s="201" t="s">
        <v>602</v>
      </c>
      <c r="D333" s="201" t="s">
        <v>229</v>
      </c>
      <c r="E333" s="202" t="s">
        <v>783</v>
      </c>
      <c r="F333" s="203" t="s">
        <v>784</v>
      </c>
      <c r="G333" s="204" t="s">
        <v>345</v>
      </c>
      <c r="H333" s="205">
        <v>1</v>
      </c>
      <c r="I333" s="206"/>
      <c r="J333" s="207">
        <f>ROUND(I333*H333,2)</f>
        <v>0</v>
      </c>
      <c r="K333" s="203" t="s">
        <v>150</v>
      </c>
      <c r="L333" s="39"/>
      <c r="M333" s="214" t="s">
        <v>19</v>
      </c>
      <c r="N333" s="215" t="s">
        <v>40</v>
      </c>
      <c r="O333" s="216"/>
      <c r="P333" s="217">
        <f>O333*H333</f>
        <v>0</v>
      </c>
      <c r="Q333" s="217">
        <v>0</v>
      </c>
      <c r="R333" s="217">
        <f>Q333*H333</f>
        <v>0</v>
      </c>
      <c r="S333" s="217">
        <v>0</v>
      </c>
      <c r="T333" s="218">
        <f>S333*H333</f>
        <v>0</v>
      </c>
      <c r="U333" s="34"/>
      <c r="V333" s="34"/>
      <c r="W333" s="34"/>
      <c r="X333" s="34"/>
      <c r="Y333" s="34"/>
      <c r="Z333" s="34"/>
      <c r="AA333" s="34"/>
      <c r="AB333" s="34"/>
      <c r="AC333" s="34"/>
      <c r="AD333" s="34"/>
      <c r="AE333" s="34"/>
      <c r="AR333" s="199" t="s">
        <v>382</v>
      </c>
      <c r="AT333" s="199" t="s">
        <v>229</v>
      </c>
      <c r="AU333" s="199" t="s">
        <v>77</v>
      </c>
      <c r="AY333" s="17" t="s">
        <v>117</v>
      </c>
      <c r="BE333" s="200">
        <f>IF(N333="základní",J333,0)</f>
        <v>0</v>
      </c>
      <c r="BF333" s="200">
        <f>IF(N333="snížená",J333,0)</f>
        <v>0</v>
      </c>
      <c r="BG333" s="200">
        <f>IF(N333="zákl. přenesená",J333,0)</f>
        <v>0</v>
      </c>
      <c r="BH333" s="200">
        <f>IF(N333="sníž. přenesená",J333,0)</f>
        <v>0</v>
      </c>
      <c r="BI333" s="200">
        <f>IF(N333="nulová",J333,0)</f>
        <v>0</v>
      </c>
      <c r="BJ333" s="17" t="s">
        <v>77</v>
      </c>
      <c r="BK333" s="200">
        <f>ROUND(I333*H333,2)</f>
        <v>0</v>
      </c>
      <c r="BL333" s="17" t="s">
        <v>382</v>
      </c>
      <c r="BM333" s="199" t="s">
        <v>785</v>
      </c>
    </row>
    <row r="334" spans="1:65" s="2" customFormat="1" ht="6.95" customHeight="1">
      <c r="A334" s="34"/>
      <c r="B334" s="47"/>
      <c r="C334" s="48"/>
      <c r="D334" s="48"/>
      <c r="E334" s="48"/>
      <c r="F334" s="48"/>
      <c r="G334" s="48"/>
      <c r="H334" s="48"/>
      <c r="I334" s="136"/>
      <c r="J334" s="48"/>
      <c r="K334" s="48"/>
      <c r="L334" s="39"/>
      <c r="M334" s="34"/>
      <c r="O334" s="34"/>
      <c r="P334" s="34"/>
      <c r="Q334" s="34"/>
      <c r="R334" s="34"/>
      <c r="S334" s="34"/>
      <c r="T334" s="34"/>
      <c r="U334" s="34"/>
      <c r="V334" s="34"/>
      <c r="W334" s="34"/>
      <c r="X334" s="34"/>
      <c r="Y334" s="34"/>
      <c r="Z334" s="34"/>
      <c r="AA334" s="34"/>
      <c r="AB334" s="34"/>
      <c r="AC334" s="34"/>
      <c r="AD334" s="34"/>
      <c r="AE334" s="34"/>
    </row>
  </sheetData>
  <sheetProtection algorithmName="SHA-512" hashValue="jbjb4BSDRBfp5TCltBStFEaj+FXfwKuNFJ2OPpT+bxx67QjS0cjT0v4uPMkhgIgj+m8DqQKqvKecECfDzT1weQ==" saltValue="BqPdUphbl2aXmyekkfPOxW71SKt4QU8o8G1ynUOaIn+qX2x/LSC3HOgY8Z6PUhMjpcmtOOXAG9fuDay6JhB47g==" spinCount="100000" sheet="1" objects="1" scenarios="1" formatColumns="0" formatRows="0" autoFilter="0"/>
  <autoFilter ref="C93:K333"/>
  <mergeCells count="9">
    <mergeCell ref="E50:H50"/>
    <mergeCell ref="E84:H84"/>
    <mergeCell ref="E86:H86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scale="85" fitToHeight="100" orientation="landscape" blackAndWhite="1" r:id="rId1"/>
  <headerFooter>
    <oddFooter>&amp;CStrana &amp;P z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96"/>
  <sheetViews>
    <sheetView showGridLines="0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9" width="20.1640625" style="101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1"/>
      <c r="L2" s="279"/>
      <c r="M2" s="279"/>
      <c r="N2" s="279"/>
      <c r="O2" s="279"/>
      <c r="P2" s="279"/>
      <c r="Q2" s="279"/>
      <c r="R2" s="279"/>
      <c r="S2" s="279"/>
      <c r="T2" s="279"/>
      <c r="U2" s="279"/>
      <c r="V2" s="279"/>
      <c r="AT2" s="17" t="s">
        <v>89</v>
      </c>
    </row>
    <row r="3" spans="1:46" s="1" customFormat="1" ht="6.95" customHeight="1">
      <c r="B3" s="102"/>
      <c r="C3" s="103"/>
      <c r="D3" s="103"/>
      <c r="E3" s="103"/>
      <c r="F3" s="103"/>
      <c r="G3" s="103"/>
      <c r="H3" s="103"/>
      <c r="I3" s="104"/>
      <c r="J3" s="103"/>
      <c r="K3" s="103"/>
      <c r="L3" s="20"/>
      <c r="AT3" s="17" t="s">
        <v>79</v>
      </c>
    </row>
    <row r="4" spans="1:46" s="1" customFormat="1" ht="24.95" customHeight="1">
      <c r="B4" s="20"/>
      <c r="D4" s="105" t="s">
        <v>90</v>
      </c>
      <c r="I4" s="101"/>
      <c r="L4" s="20"/>
      <c r="M4" s="106" t="s">
        <v>10</v>
      </c>
      <c r="AT4" s="17" t="s">
        <v>4</v>
      </c>
    </row>
    <row r="5" spans="1:46" s="1" customFormat="1" ht="6.95" customHeight="1">
      <c r="B5" s="20"/>
      <c r="I5" s="101"/>
      <c r="L5" s="20"/>
    </row>
    <row r="6" spans="1:46" s="1" customFormat="1" ht="12" customHeight="1">
      <c r="B6" s="20"/>
      <c r="D6" s="107" t="s">
        <v>16</v>
      </c>
      <c r="I6" s="101"/>
      <c r="L6" s="20"/>
    </row>
    <row r="7" spans="1:46" s="1" customFormat="1" ht="16.5" customHeight="1">
      <c r="B7" s="20"/>
      <c r="E7" s="295" t="str">
        <f>'Rekapitulace stavby'!K6</f>
        <v>Kanály pro diagnostiku Trolejbusy</v>
      </c>
      <c r="F7" s="296"/>
      <c r="G7" s="296"/>
      <c r="H7" s="296"/>
      <c r="I7" s="101"/>
      <c r="L7" s="20"/>
    </row>
    <row r="8" spans="1:46" s="2" customFormat="1" ht="12" customHeight="1">
      <c r="A8" s="34"/>
      <c r="B8" s="39"/>
      <c r="C8" s="34"/>
      <c r="D8" s="107" t="s">
        <v>91</v>
      </c>
      <c r="E8" s="34"/>
      <c r="F8" s="34"/>
      <c r="G8" s="34"/>
      <c r="H8" s="34"/>
      <c r="I8" s="108"/>
      <c r="J8" s="34"/>
      <c r="K8" s="34"/>
      <c r="L8" s="109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297" t="s">
        <v>786</v>
      </c>
      <c r="F9" s="298"/>
      <c r="G9" s="298"/>
      <c r="H9" s="298"/>
      <c r="I9" s="108"/>
      <c r="J9" s="34"/>
      <c r="K9" s="34"/>
      <c r="L9" s="109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>
      <c r="A10" s="34"/>
      <c r="B10" s="39"/>
      <c r="C10" s="34"/>
      <c r="D10" s="34"/>
      <c r="E10" s="34"/>
      <c r="F10" s="34"/>
      <c r="G10" s="34"/>
      <c r="H10" s="34"/>
      <c r="I10" s="108"/>
      <c r="J10" s="34"/>
      <c r="K10" s="34"/>
      <c r="L10" s="109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07" t="s">
        <v>18</v>
      </c>
      <c r="E11" s="34"/>
      <c r="F11" s="110" t="s">
        <v>19</v>
      </c>
      <c r="G11" s="34"/>
      <c r="H11" s="34"/>
      <c r="I11" s="111" t="s">
        <v>20</v>
      </c>
      <c r="J11" s="110" t="s">
        <v>19</v>
      </c>
      <c r="K11" s="34"/>
      <c r="L11" s="109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07" t="s">
        <v>21</v>
      </c>
      <c r="E12" s="34"/>
      <c r="F12" s="110" t="s">
        <v>22</v>
      </c>
      <c r="G12" s="34"/>
      <c r="H12" s="34"/>
      <c r="I12" s="111" t="s">
        <v>23</v>
      </c>
      <c r="J12" s="112" t="str">
        <f>'Rekapitulace stavby'!AN8</f>
        <v>8. 1. 2020</v>
      </c>
      <c r="K12" s="34"/>
      <c r="L12" s="109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108"/>
      <c r="J13" s="34"/>
      <c r="K13" s="34"/>
      <c r="L13" s="109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07" t="s">
        <v>25</v>
      </c>
      <c r="E14" s="34"/>
      <c r="F14" s="34"/>
      <c r="G14" s="34"/>
      <c r="H14" s="34"/>
      <c r="I14" s="111" t="s">
        <v>26</v>
      </c>
      <c r="J14" s="110" t="str">
        <f>IF('Rekapitulace stavby'!AN10="","",'Rekapitulace stavby'!AN10)</f>
        <v/>
      </c>
      <c r="K14" s="34"/>
      <c r="L14" s="109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10" t="str">
        <f>IF('Rekapitulace stavby'!E11="","",'Rekapitulace stavby'!E11)</f>
        <v xml:space="preserve"> </v>
      </c>
      <c r="F15" s="34"/>
      <c r="G15" s="34"/>
      <c r="H15" s="34"/>
      <c r="I15" s="111" t="s">
        <v>27</v>
      </c>
      <c r="J15" s="110" t="str">
        <f>IF('Rekapitulace stavby'!AN11="","",'Rekapitulace stavby'!AN11)</f>
        <v/>
      </c>
      <c r="K15" s="34"/>
      <c r="L15" s="109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108"/>
      <c r="J16" s="34"/>
      <c r="K16" s="34"/>
      <c r="L16" s="109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07" t="s">
        <v>28</v>
      </c>
      <c r="E17" s="34"/>
      <c r="F17" s="34"/>
      <c r="G17" s="34"/>
      <c r="H17" s="34"/>
      <c r="I17" s="111" t="s">
        <v>26</v>
      </c>
      <c r="J17" s="30" t="str">
        <f>'Rekapitulace stavby'!AN13</f>
        <v>Vyplň údaj</v>
      </c>
      <c r="K17" s="34"/>
      <c r="L17" s="109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299" t="str">
        <f>'Rekapitulace stavby'!E14</f>
        <v>Vyplň údaj</v>
      </c>
      <c r="F18" s="300"/>
      <c r="G18" s="300"/>
      <c r="H18" s="300"/>
      <c r="I18" s="111" t="s">
        <v>27</v>
      </c>
      <c r="J18" s="30" t="str">
        <f>'Rekapitulace stavby'!AN14</f>
        <v>Vyplň údaj</v>
      </c>
      <c r="K18" s="34"/>
      <c r="L18" s="109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108"/>
      <c r="J19" s="34"/>
      <c r="K19" s="34"/>
      <c r="L19" s="109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07" t="s">
        <v>30</v>
      </c>
      <c r="E20" s="34"/>
      <c r="F20" s="34"/>
      <c r="G20" s="34"/>
      <c r="H20" s="34"/>
      <c r="I20" s="111" t="s">
        <v>26</v>
      </c>
      <c r="J20" s="110" t="str">
        <f>IF('Rekapitulace stavby'!AN16="","",'Rekapitulace stavby'!AN16)</f>
        <v/>
      </c>
      <c r="K20" s="34"/>
      <c r="L20" s="109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10" t="str">
        <f>IF('Rekapitulace stavby'!E17="","",'Rekapitulace stavby'!E17)</f>
        <v xml:space="preserve"> </v>
      </c>
      <c r="F21" s="34"/>
      <c r="G21" s="34"/>
      <c r="H21" s="34"/>
      <c r="I21" s="111" t="s">
        <v>27</v>
      </c>
      <c r="J21" s="110" t="str">
        <f>IF('Rekapitulace stavby'!AN17="","",'Rekapitulace stavby'!AN17)</f>
        <v/>
      </c>
      <c r="K21" s="34"/>
      <c r="L21" s="109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108"/>
      <c r="J22" s="34"/>
      <c r="K22" s="34"/>
      <c r="L22" s="109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07" t="s">
        <v>32</v>
      </c>
      <c r="E23" s="34"/>
      <c r="F23" s="34"/>
      <c r="G23" s="34"/>
      <c r="H23" s="34"/>
      <c r="I23" s="111" t="s">
        <v>26</v>
      </c>
      <c r="J23" s="110" t="str">
        <f>IF('Rekapitulace stavby'!AN19="","",'Rekapitulace stavby'!AN19)</f>
        <v/>
      </c>
      <c r="K23" s="34"/>
      <c r="L23" s="109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10" t="str">
        <f>IF('Rekapitulace stavby'!E20="","",'Rekapitulace stavby'!E20)</f>
        <v xml:space="preserve"> </v>
      </c>
      <c r="F24" s="34"/>
      <c r="G24" s="34"/>
      <c r="H24" s="34"/>
      <c r="I24" s="111" t="s">
        <v>27</v>
      </c>
      <c r="J24" s="110" t="str">
        <f>IF('Rekapitulace stavby'!AN20="","",'Rekapitulace stavby'!AN20)</f>
        <v/>
      </c>
      <c r="K24" s="34"/>
      <c r="L24" s="109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108"/>
      <c r="J25" s="34"/>
      <c r="K25" s="34"/>
      <c r="L25" s="109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07" t="s">
        <v>33</v>
      </c>
      <c r="E26" s="34"/>
      <c r="F26" s="34"/>
      <c r="G26" s="34"/>
      <c r="H26" s="34"/>
      <c r="I26" s="108"/>
      <c r="J26" s="34"/>
      <c r="K26" s="34"/>
      <c r="L26" s="109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13"/>
      <c r="B27" s="114"/>
      <c r="C27" s="113"/>
      <c r="D27" s="113"/>
      <c r="E27" s="301" t="s">
        <v>19</v>
      </c>
      <c r="F27" s="301"/>
      <c r="G27" s="301"/>
      <c r="H27" s="301"/>
      <c r="I27" s="115"/>
      <c r="J27" s="113"/>
      <c r="K27" s="113"/>
      <c r="L27" s="116"/>
      <c r="S27" s="113"/>
      <c r="T27" s="113"/>
      <c r="U27" s="113"/>
      <c r="V27" s="113"/>
      <c r="W27" s="113"/>
      <c r="X27" s="113"/>
      <c r="Y27" s="113"/>
      <c r="Z27" s="113"/>
      <c r="AA27" s="113"/>
      <c r="AB27" s="113"/>
      <c r="AC27" s="113"/>
      <c r="AD27" s="113"/>
      <c r="AE27" s="113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108"/>
      <c r="J28" s="34"/>
      <c r="K28" s="34"/>
      <c r="L28" s="109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17"/>
      <c r="E29" s="117"/>
      <c r="F29" s="117"/>
      <c r="G29" s="117"/>
      <c r="H29" s="117"/>
      <c r="I29" s="118"/>
      <c r="J29" s="117"/>
      <c r="K29" s="117"/>
      <c r="L29" s="109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19" t="s">
        <v>35</v>
      </c>
      <c r="E30" s="34"/>
      <c r="F30" s="34"/>
      <c r="G30" s="34"/>
      <c r="H30" s="34"/>
      <c r="I30" s="108"/>
      <c r="J30" s="120">
        <f>ROUND(J82, 2)</f>
        <v>0</v>
      </c>
      <c r="K30" s="34"/>
      <c r="L30" s="109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17"/>
      <c r="E31" s="117"/>
      <c r="F31" s="117"/>
      <c r="G31" s="117"/>
      <c r="H31" s="117"/>
      <c r="I31" s="118"/>
      <c r="J31" s="117"/>
      <c r="K31" s="117"/>
      <c r="L31" s="109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21" t="s">
        <v>37</v>
      </c>
      <c r="G32" s="34"/>
      <c r="H32" s="34"/>
      <c r="I32" s="122" t="s">
        <v>36</v>
      </c>
      <c r="J32" s="121" t="s">
        <v>38</v>
      </c>
      <c r="K32" s="34"/>
      <c r="L32" s="109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23" t="s">
        <v>39</v>
      </c>
      <c r="E33" s="107" t="s">
        <v>40</v>
      </c>
      <c r="F33" s="124">
        <f>ROUND((SUM(BE82:BE95)),  2)</f>
        <v>0</v>
      </c>
      <c r="G33" s="34"/>
      <c r="H33" s="34"/>
      <c r="I33" s="125">
        <v>0.21</v>
      </c>
      <c r="J33" s="124">
        <f>ROUND(((SUM(BE82:BE95))*I33),  2)</f>
        <v>0</v>
      </c>
      <c r="K33" s="34"/>
      <c r="L33" s="109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07" t="s">
        <v>41</v>
      </c>
      <c r="F34" s="124">
        <f>ROUND((SUM(BF82:BF95)),  2)</f>
        <v>0</v>
      </c>
      <c r="G34" s="34"/>
      <c r="H34" s="34"/>
      <c r="I34" s="125">
        <v>0.15</v>
      </c>
      <c r="J34" s="124">
        <f>ROUND(((SUM(BF82:BF95))*I34),  2)</f>
        <v>0</v>
      </c>
      <c r="K34" s="34"/>
      <c r="L34" s="109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07" t="s">
        <v>42</v>
      </c>
      <c r="F35" s="124">
        <f>ROUND((SUM(BG82:BG95)),  2)</f>
        <v>0</v>
      </c>
      <c r="G35" s="34"/>
      <c r="H35" s="34"/>
      <c r="I35" s="125">
        <v>0.21</v>
      </c>
      <c r="J35" s="124">
        <f>0</f>
        <v>0</v>
      </c>
      <c r="K35" s="34"/>
      <c r="L35" s="109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07" t="s">
        <v>43</v>
      </c>
      <c r="F36" s="124">
        <f>ROUND((SUM(BH82:BH95)),  2)</f>
        <v>0</v>
      </c>
      <c r="G36" s="34"/>
      <c r="H36" s="34"/>
      <c r="I36" s="125">
        <v>0.15</v>
      </c>
      <c r="J36" s="124">
        <f>0</f>
        <v>0</v>
      </c>
      <c r="K36" s="34"/>
      <c r="L36" s="109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07" t="s">
        <v>44</v>
      </c>
      <c r="F37" s="124">
        <f>ROUND((SUM(BI82:BI95)),  2)</f>
        <v>0</v>
      </c>
      <c r="G37" s="34"/>
      <c r="H37" s="34"/>
      <c r="I37" s="125">
        <v>0</v>
      </c>
      <c r="J37" s="124">
        <f>0</f>
        <v>0</v>
      </c>
      <c r="K37" s="34"/>
      <c r="L37" s="109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108"/>
      <c r="J38" s="34"/>
      <c r="K38" s="34"/>
      <c r="L38" s="109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26"/>
      <c r="D39" s="127" t="s">
        <v>45</v>
      </c>
      <c r="E39" s="128"/>
      <c r="F39" s="128"/>
      <c r="G39" s="129" t="s">
        <v>46</v>
      </c>
      <c r="H39" s="130" t="s">
        <v>47</v>
      </c>
      <c r="I39" s="131"/>
      <c r="J39" s="132">
        <f>SUM(J30:J37)</f>
        <v>0</v>
      </c>
      <c r="K39" s="133"/>
      <c r="L39" s="109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134"/>
      <c r="C40" s="135"/>
      <c r="D40" s="135"/>
      <c r="E40" s="135"/>
      <c r="F40" s="135"/>
      <c r="G40" s="135"/>
      <c r="H40" s="135"/>
      <c r="I40" s="136"/>
      <c r="J40" s="135"/>
      <c r="K40" s="135"/>
      <c r="L40" s="109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4" spans="1:31" s="2" customFormat="1" ht="6.95" customHeight="1">
      <c r="A44" s="34"/>
      <c r="B44" s="137"/>
      <c r="C44" s="138"/>
      <c r="D44" s="138"/>
      <c r="E44" s="138"/>
      <c r="F44" s="138"/>
      <c r="G44" s="138"/>
      <c r="H44" s="138"/>
      <c r="I44" s="139"/>
      <c r="J44" s="138"/>
      <c r="K44" s="138"/>
      <c r="L44" s="109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pans="1:31" s="2" customFormat="1" ht="24.95" customHeight="1">
      <c r="A45" s="34"/>
      <c r="B45" s="35"/>
      <c r="C45" s="23" t="s">
        <v>93</v>
      </c>
      <c r="D45" s="36"/>
      <c r="E45" s="36"/>
      <c r="F45" s="36"/>
      <c r="G45" s="36"/>
      <c r="H45" s="36"/>
      <c r="I45" s="108"/>
      <c r="J45" s="36"/>
      <c r="K45" s="36"/>
      <c r="L45" s="109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</row>
    <row r="46" spans="1:31" s="2" customFormat="1" ht="6.95" customHeight="1">
      <c r="A46" s="34"/>
      <c r="B46" s="35"/>
      <c r="C46" s="36"/>
      <c r="D46" s="36"/>
      <c r="E46" s="36"/>
      <c r="F46" s="36"/>
      <c r="G46" s="36"/>
      <c r="H46" s="36"/>
      <c r="I46" s="108"/>
      <c r="J46" s="36"/>
      <c r="K46" s="36"/>
      <c r="L46" s="109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pans="1:31" s="2" customFormat="1" ht="12" customHeight="1">
      <c r="A47" s="34"/>
      <c r="B47" s="35"/>
      <c r="C47" s="29" t="s">
        <v>16</v>
      </c>
      <c r="D47" s="36"/>
      <c r="E47" s="36"/>
      <c r="F47" s="36"/>
      <c r="G47" s="36"/>
      <c r="H47" s="36"/>
      <c r="I47" s="108"/>
      <c r="J47" s="36"/>
      <c r="K47" s="36"/>
      <c r="L47" s="109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pans="1:31" s="2" customFormat="1" ht="16.5" customHeight="1">
      <c r="A48" s="34"/>
      <c r="B48" s="35"/>
      <c r="C48" s="36"/>
      <c r="D48" s="36"/>
      <c r="E48" s="293" t="str">
        <f>E7</f>
        <v>Kanály pro diagnostiku Trolejbusy</v>
      </c>
      <c r="F48" s="294"/>
      <c r="G48" s="294"/>
      <c r="H48" s="294"/>
      <c r="I48" s="108"/>
      <c r="J48" s="36"/>
      <c r="K48" s="36"/>
      <c r="L48" s="109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pans="1:47" s="2" customFormat="1" ht="12" customHeight="1">
      <c r="A49" s="34"/>
      <c r="B49" s="35"/>
      <c r="C49" s="29" t="s">
        <v>91</v>
      </c>
      <c r="D49" s="36"/>
      <c r="E49" s="36"/>
      <c r="F49" s="36"/>
      <c r="G49" s="36"/>
      <c r="H49" s="36"/>
      <c r="I49" s="108"/>
      <c r="J49" s="36"/>
      <c r="K49" s="36"/>
      <c r="L49" s="109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pans="1:47" s="2" customFormat="1" ht="16.5" customHeight="1">
      <c r="A50" s="34"/>
      <c r="B50" s="35"/>
      <c r="C50" s="36"/>
      <c r="D50" s="36"/>
      <c r="E50" s="271" t="str">
        <f>E9</f>
        <v>04 - PS01 Strojní zařízení</v>
      </c>
      <c r="F50" s="292"/>
      <c r="G50" s="292"/>
      <c r="H50" s="292"/>
      <c r="I50" s="108"/>
      <c r="J50" s="36"/>
      <c r="K50" s="36"/>
      <c r="L50" s="109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pans="1:47" s="2" customFormat="1" ht="6.95" customHeight="1">
      <c r="A51" s="34"/>
      <c r="B51" s="35"/>
      <c r="C51" s="36"/>
      <c r="D51" s="36"/>
      <c r="E51" s="36"/>
      <c r="F51" s="36"/>
      <c r="G51" s="36"/>
      <c r="H51" s="36"/>
      <c r="I51" s="108"/>
      <c r="J51" s="36"/>
      <c r="K51" s="36"/>
      <c r="L51" s="109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</row>
    <row r="52" spans="1:47" s="2" customFormat="1" ht="12" customHeight="1">
      <c r="A52" s="34"/>
      <c r="B52" s="35"/>
      <c r="C52" s="29" t="s">
        <v>21</v>
      </c>
      <c r="D52" s="36"/>
      <c r="E52" s="36"/>
      <c r="F52" s="27" t="str">
        <f>F12</f>
        <v xml:space="preserve"> </v>
      </c>
      <c r="G52" s="36"/>
      <c r="H52" s="36"/>
      <c r="I52" s="111" t="s">
        <v>23</v>
      </c>
      <c r="J52" s="59" t="str">
        <f>IF(J12="","",J12)</f>
        <v>8. 1. 2020</v>
      </c>
      <c r="K52" s="36"/>
      <c r="L52" s="109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pans="1:47" s="2" customFormat="1" ht="6.95" customHeight="1">
      <c r="A53" s="34"/>
      <c r="B53" s="35"/>
      <c r="C53" s="36"/>
      <c r="D53" s="36"/>
      <c r="E53" s="36"/>
      <c r="F53" s="36"/>
      <c r="G53" s="36"/>
      <c r="H53" s="36"/>
      <c r="I53" s="108"/>
      <c r="J53" s="36"/>
      <c r="K53" s="36"/>
      <c r="L53" s="109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pans="1:47" s="2" customFormat="1" ht="15.2" customHeight="1">
      <c r="A54" s="34"/>
      <c r="B54" s="35"/>
      <c r="C54" s="29" t="s">
        <v>25</v>
      </c>
      <c r="D54" s="36"/>
      <c r="E54" s="36"/>
      <c r="F54" s="27" t="str">
        <f>E15</f>
        <v xml:space="preserve"> </v>
      </c>
      <c r="G54" s="36"/>
      <c r="H54" s="36"/>
      <c r="I54" s="111" t="s">
        <v>30</v>
      </c>
      <c r="J54" s="32" t="str">
        <f>E21</f>
        <v xml:space="preserve"> </v>
      </c>
      <c r="K54" s="36"/>
      <c r="L54" s="109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pans="1:47" s="2" customFormat="1" ht="15.2" customHeight="1">
      <c r="A55" s="34"/>
      <c r="B55" s="35"/>
      <c r="C55" s="29" t="s">
        <v>28</v>
      </c>
      <c r="D55" s="36"/>
      <c r="E55" s="36"/>
      <c r="F55" s="27" t="str">
        <f>IF(E18="","",E18)</f>
        <v>Vyplň údaj</v>
      </c>
      <c r="G55" s="36"/>
      <c r="H55" s="36"/>
      <c r="I55" s="111" t="s">
        <v>32</v>
      </c>
      <c r="J55" s="32" t="str">
        <f>E24</f>
        <v xml:space="preserve"> </v>
      </c>
      <c r="K55" s="36"/>
      <c r="L55" s="109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pans="1:47" s="2" customFormat="1" ht="10.35" customHeight="1">
      <c r="A56" s="34"/>
      <c r="B56" s="35"/>
      <c r="C56" s="36"/>
      <c r="D56" s="36"/>
      <c r="E56" s="36"/>
      <c r="F56" s="36"/>
      <c r="G56" s="36"/>
      <c r="H56" s="36"/>
      <c r="I56" s="108"/>
      <c r="J56" s="36"/>
      <c r="K56" s="36"/>
      <c r="L56" s="109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pans="1:47" s="2" customFormat="1" ht="29.25" customHeight="1">
      <c r="A57" s="34"/>
      <c r="B57" s="35"/>
      <c r="C57" s="140" t="s">
        <v>94</v>
      </c>
      <c r="D57" s="141"/>
      <c r="E57" s="141"/>
      <c r="F57" s="141"/>
      <c r="G57" s="141"/>
      <c r="H57" s="141"/>
      <c r="I57" s="142"/>
      <c r="J57" s="143" t="s">
        <v>95</v>
      </c>
      <c r="K57" s="141"/>
      <c r="L57" s="109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pans="1:47" s="2" customFormat="1" ht="10.35" customHeight="1">
      <c r="A58" s="34"/>
      <c r="B58" s="35"/>
      <c r="C58" s="36"/>
      <c r="D58" s="36"/>
      <c r="E58" s="36"/>
      <c r="F58" s="36"/>
      <c r="G58" s="36"/>
      <c r="H58" s="36"/>
      <c r="I58" s="108"/>
      <c r="J58" s="36"/>
      <c r="K58" s="36"/>
      <c r="L58" s="109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pans="1:47" s="2" customFormat="1" ht="22.9" customHeight="1">
      <c r="A59" s="34"/>
      <c r="B59" s="35"/>
      <c r="C59" s="144" t="s">
        <v>67</v>
      </c>
      <c r="D59" s="36"/>
      <c r="E59" s="36"/>
      <c r="F59" s="36"/>
      <c r="G59" s="36"/>
      <c r="H59" s="36"/>
      <c r="I59" s="108"/>
      <c r="J59" s="77">
        <f>J82</f>
        <v>0</v>
      </c>
      <c r="K59" s="36"/>
      <c r="L59" s="109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U59" s="17" t="s">
        <v>96</v>
      </c>
    </row>
    <row r="60" spans="1:47" s="9" customFormat="1" ht="24.95" customHeight="1">
      <c r="B60" s="145"/>
      <c r="C60" s="146"/>
      <c r="D60" s="147" t="s">
        <v>99</v>
      </c>
      <c r="E60" s="148"/>
      <c r="F60" s="148"/>
      <c r="G60" s="148"/>
      <c r="H60" s="148"/>
      <c r="I60" s="149"/>
      <c r="J60" s="150">
        <f>J83</f>
        <v>0</v>
      </c>
      <c r="K60" s="146"/>
      <c r="L60" s="151"/>
    </row>
    <row r="61" spans="1:47" s="10" customFormat="1" ht="19.899999999999999" customHeight="1">
      <c r="B61" s="152"/>
      <c r="C61" s="153"/>
      <c r="D61" s="154" t="s">
        <v>787</v>
      </c>
      <c r="E61" s="155"/>
      <c r="F61" s="155"/>
      <c r="G61" s="155"/>
      <c r="H61" s="155"/>
      <c r="I61" s="156"/>
      <c r="J61" s="157">
        <f>J84</f>
        <v>0</v>
      </c>
      <c r="K61" s="153"/>
      <c r="L61" s="158"/>
    </row>
    <row r="62" spans="1:47" s="10" customFormat="1" ht="19.899999999999999" customHeight="1">
      <c r="B62" s="152"/>
      <c r="C62" s="153"/>
      <c r="D62" s="154" t="s">
        <v>788</v>
      </c>
      <c r="E62" s="155"/>
      <c r="F62" s="155"/>
      <c r="G62" s="155"/>
      <c r="H62" s="155"/>
      <c r="I62" s="156"/>
      <c r="J62" s="157">
        <f>J86</f>
        <v>0</v>
      </c>
      <c r="K62" s="153"/>
      <c r="L62" s="158"/>
    </row>
    <row r="63" spans="1:47" s="2" customFormat="1" ht="21.75" customHeight="1">
      <c r="A63" s="34"/>
      <c r="B63" s="35"/>
      <c r="C63" s="36"/>
      <c r="D63" s="36"/>
      <c r="E63" s="36"/>
      <c r="F63" s="36"/>
      <c r="G63" s="36"/>
      <c r="H63" s="36"/>
      <c r="I63" s="108"/>
      <c r="J63" s="36"/>
      <c r="K63" s="36"/>
      <c r="L63" s="109"/>
      <c r="S63" s="34"/>
      <c r="T63" s="34"/>
      <c r="U63" s="34"/>
      <c r="V63" s="34"/>
      <c r="W63" s="34"/>
      <c r="X63" s="34"/>
      <c r="Y63" s="34"/>
      <c r="Z63" s="34"/>
      <c r="AA63" s="34"/>
      <c r="AB63" s="34"/>
      <c r="AC63" s="34"/>
      <c r="AD63" s="34"/>
      <c r="AE63" s="34"/>
    </row>
    <row r="64" spans="1:47" s="2" customFormat="1" ht="6.95" customHeight="1">
      <c r="A64" s="34"/>
      <c r="B64" s="47"/>
      <c r="C64" s="48"/>
      <c r="D64" s="48"/>
      <c r="E64" s="48"/>
      <c r="F64" s="48"/>
      <c r="G64" s="48"/>
      <c r="H64" s="48"/>
      <c r="I64" s="136"/>
      <c r="J64" s="48"/>
      <c r="K64" s="48"/>
      <c r="L64" s="109"/>
      <c r="S64" s="34"/>
      <c r="T64" s="34"/>
      <c r="U64" s="34"/>
      <c r="V64" s="34"/>
      <c r="W64" s="34"/>
      <c r="X64" s="34"/>
      <c r="Y64" s="34"/>
      <c r="Z64" s="34"/>
      <c r="AA64" s="34"/>
      <c r="AB64" s="34"/>
      <c r="AC64" s="34"/>
      <c r="AD64" s="34"/>
      <c r="AE64" s="34"/>
    </row>
    <row r="68" spans="1:31" s="2" customFormat="1" ht="6.95" customHeight="1">
      <c r="A68" s="34"/>
      <c r="B68" s="49"/>
      <c r="C68" s="50"/>
      <c r="D68" s="50"/>
      <c r="E68" s="50"/>
      <c r="F68" s="50"/>
      <c r="G68" s="50"/>
      <c r="H68" s="50"/>
      <c r="I68" s="139"/>
      <c r="J68" s="50"/>
      <c r="K68" s="50"/>
      <c r="L68" s="109"/>
      <c r="S68" s="34"/>
      <c r="T68" s="34"/>
      <c r="U68" s="34"/>
      <c r="V68" s="34"/>
      <c r="W68" s="34"/>
      <c r="X68" s="34"/>
      <c r="Y68" s="34"/>
      <c r="Z68" s="34"/>
      <c r="AA68" s="34"/>
      <c r="AB68" s="34"/>
      <c r="AC68" s="34"/>
      <c r="AD68" s="34"/>
      <c r="AE68" s="34"/>
    </row>
    <row r="69" spans="1:31" s="2" customFormat="1" ht="24.95" customHeight="1">
      <c r="A69" s="34"/>
      <c r="B69" s="35"/>
      <c r="C69" s="23" t="s">
        <v>102</v>
      </c>
      <c r="D69" s="36"/>
      <c r="E69" s="36"/>
      <c r="F69" s="36"/>
      <c r="G69" s="36"/>
      <c r="H69" s="36"/>
      <c r="I69" s="108"/>
      <c r="J69" s="36"/>
      <c r="K69" s="36"/>
      <c r="L69" s="109"/>
      <c r="S69" s="34"/>
      <c r="T69" s="34"/>
      <c r="U69" s="34"/>
      <c r="V69" s="34"/>
      <c r="W69" s="34"/>
      <c r="X69" s="34"/>
      <c r="Y69" s="34"/>
      <c r="Z69" s="34"/>
      <c r="AA69" s="34"/>
      <c r="AB69" s="34"/>
      <c r="AC69" s="34"/>
      <c r="AD69" s="34"/>
      <c r="AE69" s="34"/>
    </row>
    <row r="70" spans="1:31" s="2" customFormat="1" ht="6.95" customHeight="1">
      <c r="A70" s="34"/>
      <c r="B70" s="35"/>
      <c r="C70" s="36"/>
      <c r="D70" s="36"/>
      <c r="E70" s="36"/>
      <c r="F70" s="36"/>
      <c r="G70" s="36"/>
      <c r="H70" s="36"/>
      <c r="I70" s="108"/>
      <c r="J70" s="36"/>
      <c r="K70" s="36"/>
      <c r="L70" s="109"/>
      <c r="S70" s="34"/>
      <c r="T70" s="34"/>
      <c r="U70" s="34"/>
      <c r="V70" s="34"/>
      <c r="W70" s="34"/>
      <c r="X70" s="34"/>
      <c r="Y70" s="34"/>
      <c r="Z70" s="34"/>
      <c r="AA70" s="34"/>
      <c r="AB70" s="34"/>
      <c r="AC70" s="34"/>
      <c r="AD70" s="34"/>
      <c r="AE70" s="34"/>
    </row>
    <row r="71" spans="1:31" s="2" customFormat="1" ht="12" customHeight="1">
      <c r="A71" s="34"/>
      <c r="B71" s="35"/>
      <c r="C71" s="29" t="s">
        <v>16</v>
      </c>
      <c r="D71" s="36"/>
      <c r="E71" s="36"/>
      <c r="F71" s="36"/>
      <c r="G71" s="36"/>
      <c r="H71" s="36"/>
      <c r="I71" s="108"/>
      <c r="J71" s="36"/>
      <c r="K71" s="36"/>
      <c r="L71" s="109"/>
      <c r="S71" s="34"/>
      <c r="T71" s="34"/>
      <c r="U71" s="34"/>
      <c r="V71" s="34"/>
      <c r="W71" s="34"/>
      <c r="X71" s="34"/>
      <c r="Y71" s="34"/>
      <c r="Z71" s="34"/>
      <c r="AA71" s="34"/>
      <c r="AB71" s="34"/>
      <c r="AC71" s="34"/>
      <c r="AD71" s="34"/>
      <c r="AE71" s="34"/>
    </row>
    <row r="72" spans="1:31" s="2" customFormat="1" ht="16.5" customHeight="1">
      <c r="A72" s="34"/>
      <c r="B72" s="35"/>
      <c r="C72" s="36"/>
      <c r="D72" s="36"/>
      <c r="E72" s="293" t="str">
        <f>E7</f>
        <v>Kanály pro diagnostiku Trolejbusy</v>
      </c>
      <c r="F72" s="294"/>
      <c r="G72" s="294"/>
      <c r="H72" s="294"/>
      <c r="I72" s="108"/>
      <c r="J72" s="36"/>
      <c r="K72" s="36"/>
      <c r="L72" s="109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</row>
    <row r="73" spans="1:31" s="2" customFormat="1" ht="12" customHeight="1">
      <c r="A73" s="34"/>
      <c r="B73" s="35"/>
      <c r="C73" s="29" t="s">
        <v>91</v>
      </c>
      <c r="D73" s="36"/>
      <c r="E73" s="36"/>
      <c r="F73" s="36"/>
      <c r="G73" s="36"/>
      <c r="H73" s="36"/>
      <c r="I73" s="108"/>
      <c r="J73" s="36"/>
      <c r="K73" s="36"/>
      <c r="L73" s="109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</row>
    <row r="74" spans="1:31" s="2" customFormat="1" ht="16.5" customHeight="1">
      <c r="A74" s="34"/>
      <c r="B74" s="35"/>
      <c r="C74" s="36"/>
      <c r="D74" s="36"/>
      <c r="E74" s="271" t="str">
        <f>E9</f>
        <v>04 - PS01 Strojní zařízení</v>
      </c>
      <c r="F74" s="292"/>
      <c r="G74" s="292"/>
      <c r="H74" s="292"/>
      <c r="I74" s="108"/>
      <c r="J74" s="36"/>
      <c r="K74" s="36"/>
      <c r="L74" s="109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</row>
    <row r="75" spans="1:31" s="2" customFormat="1" ht="6.95" customHeight="1">
      <c r="A75" s="34"/>
      <c r="B75" s="35"/>
      <c r="C75" s="36"/>
      <c r="D75" s="36"/>
      <c r="E75" s="36"/>
      <c r="F75" s="36"/>
      <c r="G75" s="36"/>
      <c r="H75" s="36"/>
      <c r="I75" s="108"/>
      <c r="J75" s="36"/>
      <c r="K75" s="36"/>
      <c r="L75" s="109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6" spans="1:31" s="2" customFormat="1" ht="12" customHeight="1">
      <c r="A76" s="34"/>
      <c r="B76" s="35"/>
      <c r="C76" s="29" t="s">
        <v>21</v>
      </c>
      <c r="D76" s="36"/>
      <c r="E76" s="36"/>
      <c r="F76" s="27" t="str">
        <f>F12</f>
        <v xml:space="preserve"> </v>
      </c>
      <c r="G76" s="36"/>
      <c r="H76" s="36"/>
      <c r="I76" s="111" t="s">
        <v>23</v>
      </c>
      <c r="J76" s="59" t="str">
        <f>IF(J12="","",J12)</f>
        <v>8. 1. 2020</v>
      </c>
      <c r="K76" s="36"/>
      <c r="L76" s="109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6.95" customHeight="1">
      <c r="A77" s="34"/>
      <c r="B77" s="35"/>
      <c r="C77" s="36"/>
      <c r="D77" s="36"/>
      <c r="E77" s="36"/>
      <c r="F77" s="36"/>
      <c r="G77" s="36"/>
      <c r="H77" s="36"/>
      <c r="I77" s="108"/>
      <c r="J77" s="36"/>
      <c r="K77" s="36"/>
      <c r="L77" s="109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pans="1:31" s="2" customFormat="1" ht="15.2" customHeight="1">
      <c r="A78" s="34"/>
      <c r="B78" s="35"/>
      <c r="C78" s="29" t="s">
        <v>25</v>
      </c>
      <c r="D78" s="36"/>
      <c r="E78" s="36"/>
      <c r="F78" s="27" t="str">
        <f>E15</f>
        <v xml:space="preserve"> </v>
      </c>
      <c r="G78" s="36"/>
      <c r="H78" s="36"/>
      <c r="I78" s="111" t="s">
        <v>30</v>
      </c>
      <c r="J78" s="32" t="str">
        <f>E21</f>
        <v xml:space="preserve"> </v>
      </c>
      <c r="K78" s="36"/>
      <c r="L78" s="109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</row>
    <row r="79" spans="1:31" s="2" customFormat="1" ht="15.2" customHeight="1">
      <c r="A79" s="34"/>
      <c r="B79" s="35"/>
      <c r="C79" s="29" t="s">
        <v>28</v>
      </c>
      <c r="D79" s="36"/>
      <c r="E79" s="36"/>
      <c r="F79" s="27" t="str">
        <f>IF(E18="","",E18)</f>
        <v>Vyplň údaj</v>
      </c>
      <c r="G79" s="36"/>
      <c r="H79" s="36"/>
      <c r="I79" s="111" t="s">
        <v>32</v>
      </c>
      <c r="J79" s="32" t="str">
        <f>E24</f>
        <v xml:space="preserve"> </v>
      </c>
      <c r="K79" s="36"/>
      <c r="L79" s="109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</row>
    <row r="80" spans="1:31" s="2" customFormat="1" ht="10.35" customHeight="1">
      <c r="A80" s="34"/>
      <c r="B80" s="35"/>
      <c r="C80" s="36"/>
      <c r="D80" s="36"/>
      <c r="E80" s="36"/>
      <c r="F80" s="36"/>
      <c r="G80" s="36"/>
      <c r="H80" s="36"/>
      <c r="I80" s="108"/>
      <c r="J80" s="36"/>
      <c r="K80" s="36"/>
      <c r="L80" s="109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</row>
    <row r="81" spans="1:65" s="11" customFormat="1" ht="29.25" customHeight="1">
      <c r="A81" s="159"/>
      <c r="B81" s="160"/>
      <c r="C81" s="161" t="s">
        <v>103</v>
      </c>
      <c r="D81" s="162" t="s">
        <v>54</v>
      </c>
      <c r="E81" s="162" t="s">
        <v>50</v>
      </c>
      <c r="F81" s="162" t="s">
        <v>51</v>
      </c>
      <c r="G81" s="162" t="s">
        <v>104</v>
      </c>
      <c r="H81" s="162" t="s">
        <v>105</v>
      </c>
      <c r="I81" s="163" t="s">
        <v>106</v>
      </c>
      <c r="J81" s="162" t="s">
        <v>95</v>
      </c>
      <c r="K81" s="164" t="s">
        <v>107</v>
      </c>
      <c r="L81" s="165"/>
      <c r="M81" s="68" t="s">
        <v>19</v>
      </c>
      <c r="N81" s="69" t="s">
        <v>39</v>
      </c>
      <c r="O81" s="69" t="s">
        <v>108</v>
      </c>
      <c r="P81" s="69" t="s">
        <v>109</v>
      </c>
      <c r="Q81" s="69" t="s">
        <v>110</v>
      </c>
      <c r="R81" s="69" t="s">
        <v>111</v>
      </c>
      <c r="S81" s="69" t="s">
        <v>112</v>
      </c>
      <c r="T81" s="70" t="s">
        <v>113</v>
      </c>
      <c r="U81" s="159"/>
      <c r="V81" s="159"/>
      <c r="W81" s="159"/>
      <c r="X81" s="159"/>
      <c r="Y81" s="159"/>
      <c r="Z81" s="159"/>
      <c r="AA81" s="159"/>
      <c r="AB81" s="159"/>
      <c r="AC81" s="159"/>
      <c r="AD81" s="159"/>
      <c r="AE81" s="159"/>
    </row>
    <row r="82" spans="1:65" s="2" customFormat="1" ht="22.9" customHeight="1">
      <c r="A82" s="34"/>
      <c r="B82" s="35"/>
      <c r="C82" s="75" t="s">
        <v>114</v>
      </c>
      <c r="D82" s="36"/>
      <c r="E82" s="36"/>
      <c r="F82" s="36"/>
      <c r="G82" s="36"/>
      <c r="H82" s="36"/>
      <c r="I82" s="108"/>
      <c r="J82" s="166">
        <f>BK82</f>
        <v>0</v>
      </c>
      <c r="K82" s="36"/>
      <c r="L82" s="39"/>
      <c r="M82" s="71"/>
      <c r="N82" s="167"/>
      <c r="O82" s="72"/>
      <c r="P82" s="168">
        <f>P83</f>
        <v>0</v>
      </c>
      <c r="Q82" s="72"/>
      <c r="R82" s="168">
        <f>R83</f>
        <v>0</v>
      </c>
      <c r="S82" s="72"/>
      <c r="T82" s="169">
        <f>T83</f>
        <v>0</v>
      </c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  <c r="AT82" s="17" t="s">
        <v>68</v>
      </c>
      <c r="AU82" s="17" t="s">
        <v>96</v>
      </c>
      <c r="BK82" s="170">
        <f>BK83</f>
        <v>0</v>
      </c>
    </row>
    <row r="83" spans="1:65" s="12" customFormat="1" ht="25.9" customHeight="1">
      <c r="B83" s="171"/>
      <c r="C83" s="172"/>
      <c r="D83" s="173" t="s">
        <v>68</v>
      </c>
      <c r="E83" s="174" t="s">
        <v>120</v>
      </c>
      <c r="F83" s="174" t="s">
        <v>225</v>
      </c>
      <c r="G83" s="172"/>
      <c r="H83" s="172"/>
      <c r="I83" s="175"/>
      <c r="J83" s="176">
        <f>BK83</f>
        <v>0</v>
      </c>
      <c r="K83" s="172"/>
      <c r="L83" s="177"/>
      <c r="M83" s="178"/>
      <c r="N83" s="179"/>
      <c r="O83" s="179"/>
      <c r="P83" s="180">
        <f>P84+P86</f>
        <v>0</v>
      </c>
      <c r="Q83" s="179"/>
      <c r="R83" s="180">
        <f>R84+R86</f>
        <v>0</v>
      </c>
      <c r="S83" s="179"/>
      <c r="T83" s="181">
        <f>T84+T86</f>
        <v>0</v>
      </c>
      <c r="AR83" s="182" t="s">
        <v>129</v>
      </c>
      <c r="AT83" s="183" t="s">
        <v>68</v>
      </c>
      <c r="AU83" s="183" t="s">
        <v>69</v>
      </c>
      <c r="AY83" s="182" t="s">
        <v>117</v>
      </c>
      <c r="BK83" s="184">
        <f>BK84+BK86</f>
        <v>0</v>
      </c>
    </row>
    <row r="84" spans="1:65" s="12" customFormat="1" ht="22.9" customHeight="1">
      <c r="B84" s="171"/>
      <c r="C84" s="172"/>
      <c r="D84" s="173" t="s">
        <v>68</v>
      </c>
      <c r="E84" s="185" t="s">
        <v>789</v>
      </c>
      <c r="F84" s="185" t="s">
        <v>790</v>
      </c>
      <c r="G84" s="172"/>
      <c r="H84" s="172"/>
      <c r="I84" s="175"/>
      <c r="J84" s="186">
        <f>BK84</f>
        <v>0</v>
      </c>
      <c r="K84" s="172"/>
      <c r="L84" s="177"/>
      <c r="M84" s="178"/>
      <c r="N84" s="179"/>
      <c r="O84" s="179"/>
      <c r="P84" s="180">
        <f>P85</f>
        <v>0</v>
      </c>
      <c r="Q84" s="179"/>
      <c r="R84" s="180">
        <f>R85</f>
        <v>0</v>
      </c>
      <c r="S84" s="179"/>
      <c r="T84" s="181">
        <f>T85</f>
        <v>0</v>
      </c>
      <c r="AR84" s="182" t="s">
        <v>129</v>
      </c>
      <c r="AT84" s="183" t="s">
        <v>68</v>
      </c>
      <c r="AU84" s="183" t="s">
        <v>77</v>
      </c>
      <c r="AY84" s="182" t="s">
        <v>117</v>
      </c>
      <c r="BK84" s="184">
        <f>BK85</f>
        <v>0</v>
      </c>
    </row>
    <row r="85" spans="1:65" s="2" customFormat="1" ht="16.5" customHeight="1">
      <c r="A85" s="34"/>
      <c r="B85" s="35"/>
      <c r="C85" s="201" t="s">
        <v>143</v>
      </c>
      <c r="D85" s="201" t="s">
        <v>229</v>
      </c>
      <c r="E85" s="202" t="s">
        <v>791</v>
      </c>
      <c r="F85" s="203" t="s">
        <v>792</v>
      </c>
      <c r="G85" s="204" t="s">
        <v>19</v>
      </c>
      <c r="H85" s="205">
        <v>1</v>
      </c>
      <c r="I85" s="206"/>
      <c r="J85" s="207">
        <f>ROUND(I85*H85,2)</f>
        <v>0</v>
      </c>
      <c r="K85" s="203" t="s">
        <v>19</v>
      </c>
      <c r="L85" s="39"/>
      <c r="M85" s="208" t="s">
        <v>19</v>
      </c>
      <c r="N85" s="209" t="s">
        <v>40</v>
      </c>
      <c r="O85" s="64"/>
      <c r="P85" s="197">
        <f>O85*H85</f>
        <v>0</v>
      </c>
      <c r="Q85" s="197">
        <v>0</v>
      </c>
      <c r="R85" s="197">
        <f>Q85*H85</f>
        <v>0</v>
      </c>
      <c r="S85" s="197">
        <v>0</v>
      </c>
      <c r="T85" s="198">
        <f>S85*H85</f>
        <v>0</v>
      </c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  <c r="AR85" s="199" t="s">
        <v>77</v>
      </c>
      <c r="AT85" s="199" t="s">
        <v>229</v>
      </c>
      <c r="AU85" s="199" t="s">
        <v>79</v>
      </c>
      <c r="AY85" s="17" t="s">
        <v>117</v>
      </c>
      <c r="BE85" s="200">
        <f>IF(N85="základní",J85,0)</f>
        <v>0</v>
      </c>
      <c r="BF85" s="200">
        <f>IF(N85="snížená",J85,0)</f>
        <v>0</v>
      </c>
      <c r="BG85" s="200">
        <f>IF(N85="zákl. přenesená",J85,0)</f>
        <v>0</v>
      </c>
      <c r="BH85" s="200">
        <f>IF(N85="sníž. přenesená",J85,0)</f>
        <v>0</v>
      </c>
      <c r="BI85" s="200">
        <f>IF(N85="nulová",J85,0)</f>
        <v>0</v>
      </c>
      <c r="BJ85" s="17" t="s">
        <v>77</v>
      </c>
      <c r="BK85" s="200">
        <f>ROUND(I85*H85,2)</f>
        <v>0</v>
      </c>
      <c r="BL85" s="17" t="s">
        <v>77</v>
      </c>
      <c r="BM85" s="199" t="s">
        <v>793</v>
      </c>
    </row>
    <row r="86" spans="1:65" s="12" customFormat="1" ht="22.9" customHeight="1">
      <c r="B86" s="171"/>
      <c r="C86" s="172"/>
      <c r="D86" s="173" t="s">
        <v>68</v>
      </c>
      <c r="E86" s="185" t="s">
        <v>794</v>
      </c>
      <c r="F86" s="185" t="s">
        <v>795</v>
      </c>
      <c r="G86" s="172"/>
      <c r="H86" s="172"/>
      <c r="I86" s="175"/>
      <c r="J86" s="186">
        <f>BK86</f>
        <v>0</v>
      </c>
      <c r="K86" s="172"/>
      <c r="L86" s="177"/>
      <c r="M86" s="178"/>
      <c r="N86" s="179"/>
      <c r="O86" s="179"/>
      <c r="P86" s="180">
        <f>SUM(P87:P95)</f>
        <v>0</v>
      </c>
      <c r="Q86" s="179"/>
      <c r="R86" s="180">
        <f>SUM(R87:R95)</f>
        <v>0</v>
      </c>
      <c r="S86" s="179"/>
      <c r="T86" s="181">
        <f>SUM(T87:T95)</f>
        <v>0</v>
      </c>
      <c r="AR86" s="182" t="s">
        <v>129</v>
      </c>
      <c r="AT86" s="183" t="s">
        <v>68</v>
      </c>
      <c r="AU86" s="183" t="s">
        <v>77</v>
      </c>
      <c r="AY86" s="182" t="s">
        <v>117</v>
      </c>
      <c r="BK86" s="184">
        <f>SUM(BK87:BK95)</f>
        <v>0</v>
      </c>
    </row>
    <row r="87" spans="1:65" s="2" customFormat="1" ht="16.5" customHeight="1">
      <c r="A87" s="34"/>
      <c r="B87" s="35"/>
      <c r="C87" s="187" t="s">
        <v>160</v>
      </c>
      <c r="D87" s="187" t="s">
        <v>120</v>
      </c>
      <c r="E87" s="188" t="s">
        <v>796</v>
      </c>
      <c r="F87" s="189" t="s">
        <v>797</v>
      </c>
      <c r="G87" s="190" t="s">
        <v>416</v>
      </c>
      <c r="H87" s="191">
        <v>357</v>
      </c>
      <c r="I87" s="192"/>
      <c r="J87" s="193">
        <f t="shared" ref="J87:J95" si="0">ROUND(I87*H87,2)</f>
        <v>0</v>
      </c>
      <c r="K87" s="189" t="s">
        <v>19</v>
      </c>
      <c r="L87" s="194"/>
      <c r="M87" s="195" t="s">
        <v>19</v>
      </c>
      <c r="N87" s="196" t="s">
        <v>40</v>
      </c>
      <c r="O87" s="64"/>
      <c r="P87" s="197">
        <f t="shared" ref="P87:P95" si="1">O87*H87</f>
        <v>0</v>
      </c>
      <c r="Q87" s="197">
        <v>0</v>
      </c>
      <c r="R87" s="197">
        <f t="shared" ref="R87:R95" si="2">Q87*H87</f>
        <v>0</v>
      </c>
      <c r="S87" s="197">
        <v>0</v>
      </c>
      <c r="T87" s="198">
        <f t="shared" ref="T87:T95" si="3">S87*H87</f>
        <v>0</v>
      </c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  <c r="AR87" s="199" t="s">
        <v>79</v>
      </c>
      <c r="AT87" s="199" t="s">
        <v>120</v>
      </c>
      <c r="AU87" s="199" t="s">
        <v>79</v>
      </c>
      <c r="AY87" s="17" t="s">
        <v>117</v>
      </c>
      <c r="BE87" s="200">
        <f t="shared" ref="BE87:BE95" si="4">IF(N87="základní",J87,0)</f>
        <v>0</v>
      </c>
      <c r="BF87" s="200">
        <f t="shared" ref="BF87:BF95" si="5">IF(N87="snížená",J87,0)</f>
        <v>0</v>
      </c>
      <c r="BG87" s="200">
        <f t="shared" ref="BG87:BG95" si="6">IF(N87="zákl. přenesená",J87,0)</f>
        <v>0</v>
      </c>
      <c r="BH87" s="200">
        <f t="shared" ref="BH87:BH95" si="7">IF(N87="sníž. přenesená",J87,0)</f>
        <v>0</v>
      </c>
      <c r="BI87" s="200">
        <f t="shared" ref="BI87:BI95" si="8">IF(N87="nulová",J87,0)</f>
        <v>0</v>
      </c>
      <c r="BJ87" s="17" t="s">
        <v>77</v>
      </c>
      <c r="BK87" s="200">
        <f t="shared" ref="BK87:BK95" si="9">ROUND(I87*H87,2)</f>
        <v>0</v>
      </c>
      <c r="BL87" s="17" t="s">
        <v>77</v>
      </c>
      <c r="BM87" s="199" t="s">
        <v>798</v>
      </c>
    </row>
    <row r="88" spans="1:65" s="2" customFormat="1" ht="16.5" customHeight="1">
      <c r="A88" s="34"/>
      <c r="B88" s="35"/>
      <c r="C88" s="201" t="s">
        <v>168</v>
      </c>
      <c r="D88" s="201" t="s">
        <v>229</v>
      </c>
      <c r="E88" s="202" t="s">
        <v>799</v>
      </c>
      <c r="F88" s="203" t="s">
        <v>800</v>
      </c>
      <c r="G88" s="204" t="s">
        <v>416</v>
      </c>
      <c r="H88" s="205">
        <v>357</v>
      </c>
      <c r="I88" s="206"/>
      <c r="J88" s="207">
        <f t="shared" si="0"/>
        <v>0</v>
      </c>
      <c r="K88" s="203" t="s">
        <v>19</v>
      </c>
      <c r="L88" s="39"/>
      <c r="M88" s="208" t="s">
        <v>19</v>
      </c>
      <c r="N88" s="209" t="s">
        <v>40</v>
      </c>
      <c r="O88" s="64"/>
      <c r="P88" s="197">
        <f t="shared" si="1"/>
        <v>0</v>
      </c>
      <c r="Q88" s="197">
        <v>0</v>
      </c>
      <c r="R88" s="197">
        <f t="shared" si="2"/>
        <v>0</v>
      </c>
      <c r="S88" s="197">
        <v>0</v>
      </c>
      <c r="T88" s="198">
        <f t="shared" si="3"/>
        <v>0</v>
      </c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R88" s="199" t="s">
        <v>77</v>
      </c>
      <c r="AT88" s="199" t="s">
        <v>229</v>
      </c>
      <c r="AU88" s="199" t="s">
        <v>79</v>
      </c>
      <c r="AY88" s="17" t="s">
        <v>117</v>
      </c>
      <c r="BE88" s="200">
        <f t="shared" si="4"/>
        <v>0</v>
      </c>
      <c r="BF88" s="200">
        <f t="shared" si="5"/>
        <v>0</v>
      </c>
      <c r="BG88" s="200">
        <f t="shared" si="6"/>
        <v>0</v>
      </c>
      <c r="BH88" s="200">
        <f t="shared" si="7"/>
        <v>0</v>
      </c>
      <c r="BI88" s="200">
        <f t="shared" si="8"/>
        <v>0</v>
      </c>
      <c r="BJ88" s="17" t="s">
        <v>77</v>
      </c>
      <c r="BK88" s="200">
        <f t="shared" si="9"/>
        <v>0</v>
      </c>
      <c r="BL88" s="17" t="s">
        <v>77</v>
      </c>
      <c r="BM88" s="199" t="s">
        <v>801</v>
      </c>
    </row>
    <row r="89" spans="1:65" s="2" customFormat="1" ht="16.5" customHeight="1">
      <c r="A89" s="34"/>
      <c r="B89" s="35"/>
      <c r="C89" s="187" t="s">
        <v>14</v>
      </c>
      <c r="D89" s="187" t="s">
        <v>120</v>
      </c>
      <c r="E89" s="188" t="s">
        <v>802</v>
      </c>
      <c r="F89" s="189" t="s">
        <v>803</v>
      </c>
      <c r="G89" s="190" t="s">
        <v>416</v>
      </c>
      <c r="H89" s="191">
        <v>931</v>
      </c>
      <c r="I89" s="192"/>
      <c r="J89" s="193">
        <f t="shared" si="0"/>
        <v>0</v>
      </c>
      <c r="K89" s="189" t="s">
        <v>19</v>
      </c>
      <c r="L89" s="194"/>
      <c r="M89" s="195" t="s">
        <v>19</v>
      </c>
      <c r="N89" s="196" t="s">
        <v>40</v>
      </c>
      <c r="O89" s="64"/>
      <c r="P89" s="197">
        <f t="shared" si="1"/>
        <v>0</v>
      </c>
      <c r="Q89" s="197">
        <v>0</v>
      </c>
      <c r="R89" s="197">
        <f t="shared" si="2"/>
        <v>0</v>
      </c>
      <c r="S89" s="197">
        <v>0</v>
      </c>
      <c r="T89" s="198">
        <f t="shared" si="3"/>
        <v>0</v>
      </c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R89" s="199" t="s">
        <v>79</v>
      </c>
      <c r="AT89" s="199" t="s">
        <v>120</v>
      </c>
      <c r="AU89" s="199" t="s">
        <v>79</v>
      </c>
      <c r="AY89" s="17" t="s">
        <v>117</v>
      </c>
      <c r="BE89" s="200">
        <f t="shared" si="4"/>
        <v>0</v>
      </c>
      <c r="BF89" s="200">
        <f t="shared" si="5"/>
        <v>0</v>
      </c>
      <c r="BG89" s="200">
        <f t="shared" si="6"/>
        <v>0</v>
      </c>
      <c r="BH89" s="200">
        <f t="shared" si="7"/>
        <v>0</v>
      </c>
      <c r="BI89" s="200">
        <f t="shared" si="8"/>
        <v>0</v>
      </c>
      <c r="BJ89" s="17" t="s">
        <v>77</v>
      </c>
      <c r="BK89" s="200">
        <f t="shared" si="9"/>
        <v>0</v>
      </c>
      <c r="BL89" s="17" t="s">
        <v>77</v>
      </c>
      <c r="BM89" s="199" t="s">
        <v>804</v>
      </c>
    </row>
    <row r="90" spans="1:65" s="2" customFormat="1" ht="16.5" customHeight="1">
      <c r="A90" s="34"/>
      <c r="B90" s="35"/>
      <c r="C90" s="201" t="s">
        <v>156</v>
      </c>
      <c r="D90" s="201" t="s">
        <v>229</v>
      </c>
      <c r="E90" s="202" t="s">
        <v>805</v>
      </c>
      <c r="F90" s="203" t="s">
        <v>806</v>
      </c>
      <c r="G90" s="204" t="s">
        <v>416</v>
      </c>
      <c r="H90" s="205">
        <v>931</v>
      </c>
      <c r="I90" s="206"/>
      <c r="J90" s="207">
        <f t="shared" si="0"/>
        <v>0</v>
      </c>
      <c r="K90" s="203" t="s">
        <v>19</v>
      </c>
      <c r="L90" s="39"/>
      <c r="M90" s="208" t="s">
        <v>19</v>
      </c>
      <c r="N90" s="209" t="s">
        <v>40</v>
      </c>
      <c r="O90" s="64"/>
      <c r="P90" s="197">
        <f t="shared" si="1"/>
        <v>0</v>
      </c>
      <c r="Q90" s="197">
        <v>0</v>
      </c>
      <c r="R90" s="197">
        <f t="shared" si="2"/>
        <v>0</v>
      </c>
      <c r="S90" s="197">
        <v>0</v>
      </c>
      <c r="T90" s="198">
        <f t="shared" si="3"/>
        <v>0</v>
      </c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R90" s="199" t="s">
        <v>77</v>
      </c>
      <c r="AT90" s="199" t="s">
        <v>229</v>
      </c>
      <c r="AU90" s="199" t="s">
        <v>79</v>
      </c>
      <c r="AY90" s="17" t="s">
        <v>117</v>
      </c>
      <c r="BE90" s="200">
        <f t="shared" si="4"/>
        <v>0</v>
      </c>
      <c r="BF90" s="200">
        <f t="shared" si="5"/>
        <v>0</v>
      </c>
      <c r="BG90" s="200">
        <f t="shared" si="6"/>
        <v>0</v>
      </c>
      <c r="BH90" s="200">
        <f t="shared" si="7"/>
        <v>0</v>
      </c>
      <c r="BI90" s="200">
        <f t="shared" si="8"/>
        <v>0</v>
      </c>
      <c r="BJ90" s="17" t="s">
        <v>77</v>
      </c>
      <c r="BK90" s="200">
        <f t="shared" si="9"/>
        <v>0</v>
      </c>
      <c r="BL90" s="17" t="s">
        <v>77</v>
      </c>
      <c r="BM90" s="199" t="s">
        <v>807</v>
      </c>
    </row>
    <row r="91" spans="1:65" s="2" customFormat="1" ht="16.5" customHeight="1">
      <c r="A91" s="34"/>
      <c r="B91" s="35"/>
      <c r="C91" s="187" t="s">
        <v>164</v>
      </c>
      <c r="D91" s="187" t="s">
        <v>120</v>
      </c>
      <c r="E91" s="188" t="s">
        <v>808</v>
      </c>
      <c r="F91" s="189" t="s">
        <v>809</v>
      </c>
      <c r="G91" s="190" t="s">
        <v>416</v>
      </c>
      <c r="H91" s="191">
        <v>2</v>
      </c>
      <c r="I91" s="192"/>
      <c r="J91" s="193">
        <f t="shared" si="0"/>
        <v>0</v>
      </c>
      <c r="K91" s="189" t="s">
        <v>19</v>
      </c>
      <c r="L91" s="194"/>
      <c r="M91" s="195" t="s">
        <v>19</v>
      </c>
      <c r="N91" s="196" t="s">
        <v>40</v>
      </c>
      <c r="O91" s="64"/>
      <c r="P91" s="197">
        <f t="shared" si="1"/>
        <v>0</v>
      </c>
      <c r="Q91" s="197">
        <v>0</v>
      </c>
      <c r="R91" s="197">
        <f t="shared" si="2"/>
        <v>0</v>
      </c>
      <c r="S91" s="197">
        <v>0</v>
      </c>
      <c r="T91" s="198">
        <f t="shared" si="3"/>
        <v>0</v>
      </c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R91" s="199" t="s">
        <v>79</v>
      </c>
      <c r="AT91" s="199" t="s">
        <v>120</v>
      </c>
      <c r="AU91" s="199" t="s">
        <v>79</v>
      </c>
      <c r="AY91" s="17" t="s">
        <v>117</v>
      </c>
      <c r="BE91" s="200">
        <f t="shared" si="4"/>
        <v>0</v>
      </c>
      <c r="BF91" s="200">
        <f t="shared" si="5"/>
        <v>0</v>
      </c>
      <c r="BG91" s="200">
        <f t="shared" si="6"/>
        <v>0</v>
      </c>
      <c r="BH91" s="200">
        <f t="shared" si="7"/>
        <v>0</v>
      </c>
      <c r="BI91" s="200">
        <f t="shared" si="8"/>
        <v>0</v>
      </c>
      <c r="BJ91" s="17" t="s">
        <v>77</v>
      </c>
      <c r="BK91" s="200">
        <f t="shared" si="9"/>
        <v>0</v>
      </c>
      <c r="BL91" s="17" t="s">
        <v>77</v>
      </c>
      <c r="BM91" s="199" t="s">
        <v>810</v>
      </c>
    </row>
    <row r="92" spans="1:65" s="2" customFormat="1" ht="16.5" customHeight="1">
      <c r="A92" s="34"/>
      <c r="B92" s="35"/>
      <c r="C92" s="201" t="s">
        <v>175</v>
      </c>
      <c r="D92" s="201" t="s">
        <v>229</v>
      </c>
      <c r="E92" s="202" t="s">
        <v>811</v>
      </c>
      <c r="F92" s="203" t="s">
        <v>812</v>
      </c>
      <c r="G92" s="204" t="s">
        <v>813</v>
      </c>
      <c r="H92" s="205">
        <v>2</v>
      </c>
      <c r="I92" s="206"/>
      <c r="J92" s="207">
        <f t="shared" si="0"/>
        <v>0</v>
      </c>
      <c r="K92" s="203" t="s">
        <v>19</v>
      </c>
      <c r="L92" s="39"/>
      <c r="M92" s="208" t="s">
        <v>19</v>
      </c>
      <c r="N92" s="209" t="s">
        <v>40</v>
      </c>
      <c r="O92" s="64"/>
      <c r="P92" s="197">
        <f t="shared" si="1"/>
        <v>0</v>
      </c>
      <c r="Q92" s="197">
        <v>0</v>
      </c>
      <c r="R92" s="197">
        <f t="shared" si="2"/>
        <v>0</v>
      </c>
      <c r="S92" s="197">
        <v>0</v>
      </c>
      <c r="T92" s="198">
        <f t="shared" si="3"/>
        <v>0</v>
      </c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  <c r="AR92" s="199" t="s">
        <v>77</v>
      </c>
      <c r="AT92" s="199" t="s">
        <v>229</v>
      </c>
      <c r="AU92" s="199" t="s">
        <v>79</v>
      </c>
      <c r="AY92" s="17" t="s">
        <v>117</v>
      </c>
      <c r="BE92" s="200">
        <f t="shared" si="4"/>
        <v>0</v>
      </c>
      <c r="BF92" s="200">
        <f t="shared" si="5"/>
        <v>0</v>
      </c>
      <c r="BG92" s="200">
        <f t="shared" si="6"/>
        <v>0</v>
      </c>
      <c r="BH92" s="200">
        <f t="shared" si="7"/>
        <v>0</v>
      </c>
      <c r="BI92" s="200">
        <f t="shared" si="8"/>
        <v>0</v>
      </c>
      <c r="BJ92" s="17" t="s">
        <v>77</v>
      </c>
      <c r="BK92" s="200">
        <f t="shared" si="9"/>
        <v>0</v>
      </c>
      <c r="BL92" s="17" t="s">
        <v>77</v>
      </c>
      <c r="BM92" s="199" t="s">
        <v>814</v>
      </c>
    </row>
    <row r="93" spans="1:65" s="2" customFormat="1" ht="16.5" customHeight="1">
      <c r="A93" s="34"/>
      <c r="B93" s="35"/>
      <c r="C93" s="187" t="s">
        <v>8</v>
      </c>
      <c r="D93" s="187" t="s">
        <v>120</v>
      </c>
      <c r="E93" s="188" t="s">
        <v>815</v>
      </c>
      <c r="F93" s="189" t="s">
        <v>816</v>
      </c>
      <c r="G93" s="190" t="s">
        <v>416</v>
      </c>
      <c r="H93" s="191">
        <v>154</v>
      </c>
      <c r="I93" s="192"/>
      <c r="J93" s="193">
        <f t="shared" si="0"/>
        <v>0</v>
      </c>
      <c r="K93" s="189" t="s">
        <v>19</v>
      </c>
      <c r="L93" s="194"/>
      <c r="M93" s="195" t="s">
        <v>19</v>
      </c>
      <c r="N93" s="196" t="s">
        <v>40</v>
      </c>
      <c r="O93" s="64"/>
      <c r="P93" s="197">
        <f t="shared" si="1"/>
        <v>0</v>
      </c>
      <c r="Q93" s="197">
        <v>0</v>
      </c>
      <c r="R93" s="197">
        <f t="shared" si="2"/>
        <v>0</v>
      </c>
      <c r="S93" s="197">
        <v>0</v>
      </c>
      <c r="T93" s="198">
        <f t="shared" si="3"/>
        <v>0</v>
      </c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R93" s="199" t="s">
        <v>79</v>
      </c>
      <c r="AT93" s="199" t="s">
        <v>120</v>
      </c>
      <c r="AU93" s="199" t="s">
        <v>79</v>
      </c>
      <c r="AY93" s="17" t="s">
        <v>117</v>
      </c>
      <c r="BE93" s="200">
        <f t="shared" si="4"/>
        <v>0</v>
      </c>
      <c r="BF93" s="200">
        <f t="shared" si="5"/>
        <v>0</v>
      </c>
      <c r="BG93" s="200">
        <f t="shared" si="6"/>
        <v>0</v>
      </c>
      <c r="BH93" s="200">
        <f t="shared" si="7"/>
        <v>0</v>
      </c>
      <c r="BI93" s="200">
        <f t="shared" si="8"/>
        <v>0</v>
      </c>
      <c r="BJ93" s="17" t="s">
        <v>77</v>
      </c>
      <c r="BK93" s="200">
        <f t="shared" si="9"/>
        <v>0</v>
      </c>
      <c r="BL93" s="17" t="s">
        <v>77</v>
      </c>
      <c r="BM93" s="199" t="s">
        <v>817</v>
      </c>
    </row>
    <row r="94" spans="1:65" s="2" customFormat="1" ht="16.5" customHeight="1">
      <c r="A94" s="34"/>
      <c r="B94" s="35"/>
      <c r="C94" s="201" t="s">
        <v>182</v>
      </c>
      <c r="D94" s="201" t="s">
        <v>229</v>
      </c>
      <c r="E94" s="202" t="s">
        <v>818</v>
      </c>
      <c r="F94" s="203" t="s">
        <v>819</v>
      </c>
      <c r="G94" s="204" t="s">
        <v>416</v>
      </c>
      <c r="H94" s="205">
        <v>154</v>
      </c>
      <c r="I94" s="206"/>
      <c r="J94" s="207">
        <f t="shared" si="0"/>
        <v>0</v>
      </c>
      <c r="K94" s="203" t="s">
        <v>19</v>
      </c>
      <c r="L94" s="39"/>
      <c r="M94" s="208" t="s">
        <v>19</v>
      </c>
      <c r="N94" s="209" t="s">
        <v>40</v>
      </c>
      <c r="O94" s="64"/>
      <c r="P94" s="197">
        <f t="shared" si="1"/>
        <v>0</v>
      </c>
      <c r="Q94" s="197">
        <v>0</v>
      </c>
      <c r="R94" s="197">
        <f t="shared" si="2"/>
        <v>0</v>
      </c>
      <c r="S94" s="197">
        <v>0</v>
      </c>
      <c r="T94" s="198">
        <f t="shared" si="3"/>
        <v>0</v>
      </c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  <c r="AR94" s="199" t="s">
        <v>77</v>
      </c>
      <c r="AT94" s="199" t="s">
        <v>229</v>
      </c>
      <c r="AU94" s="199" t="s">
        <v>79</v>
      </c>
      <c r="AY94" s="17" t="s">
        <v>117</v>
      </c>
      <c r="BE94" s="200">
        <f t="shared" si="4"/>
        <v>0</v>
      </c>
      <c r="BF94" s="200">
        <f t="shared" si="5"/>
        <v>0</v>
      </c>
      <c r="BG94" s="200">
        <f t="shared" si="6"/>
        <v>0</v>
      </c>
      <c r="BH94" s="200">
        <f t="shared" si="7"/>
        <v>0</v>
      </c>
      <c r="BI94" s="200">
        <f t="shared" si="8"/>
        <v>0</v>
      </c>
      <c r="BJ94" s="17" t="s">
        <v>77</v>
      </c>
      <c r="BK94" s="200">
        <f t="shared" si="9"/>
        <v>0</v>
      </c>
      <c r="BL94" s="17" t="s">
        <v>77</v>
      </c>
      <c r="BM94" s="199" t="s">
        <v>820</v>
      </c>
    </row>
    <row r="95" spans="1:65" s="2" customFormat="1" ht="16.5" customHeight="1">
      <c r="A95" s="34"/>
      <c r="B95" s="35"/>
      <c r="C95" s="201" t="s">
        <v>186</v>
      </c>
      <c r="D95" s="201" t="s">
        <v>229</v>
      </c>
      <c r="E95" s="202" t="s">
        <v>821</v>
      </c>
      <c r="F95" s="203" t="s">
        <v>822</v>
      </c>
      <c r="G95" s="204" t="s">
        <v>495</v>
      </c>
      <c r="H95" s="205">
        <v>35</v>
      </c>
      <c r="I95" s="206"/>
      <c r="J95" s="207">
        <f t="shared" si="0"/>
        <v>0</v>
      </c>
      <c r="K95" s="203" t="s">
        <v>19</v>
      </c>
      <c r="L95" s="39"/>
      <c r="M95" s="214" t="s">
        <v>19</v>
      </c>
      <c r="N95" s="215" t="s">
        <v>40</v>
      </c>
      <c r="O95" s="216"/>
      <c r="P95" s="217">
        <f t="shared" si="1"/>
        <v>0</v>
      </c>
      <c r="Q95" s="217">
        <v>0</v>
      </c>
      <c r="R95" s="217">
        <f t="shared" si="2"/>
        <v>0</v>
      </c>
      <c r="S95" s="217">
        <v>0</v>
      </c>
      <c r="T95" s="218">
        <f t="shared" si="3"/>
        <v>0</v>
      </c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  <c r="AR95" s="199" t="s">
        <v>77</v>
      </c>
      <c r="AT95" s="199" t="s">
        <v>229</v>
      </c>
      <c r="AU95" s="199" t="s">
        <v>79</v>
      </c>
      <c r="AY95" s="17" t="s">
        <v>117</v>
      </c>
      <c r="BE95" s="200">
        <f t="shared" si="4"/>
        <v>0</v>
      </c>
      <c r="BF95" s="200">
        <f t="shared" si="5"/>
        <v>0</v>
      </c>
      <c r="BG95" s="200">
        <f t="shared" si="6"/>
        <v>0</v>
      </c>
      <c r="BH95" s="200">
        <f t="shared" si="7"/>
        <v>0</v>
      </c>
      <c r="BI95" s="200">
        <f t="shared" si="8"/>
        <v>0</v>
      </c>
      <c r="BJ95" s="17" t="s">
        <v>77</v>
      </c>
      <c r="BK95" s="200">
        <f t="shared" si="9"/>
        <v>0</v>
      </c>
      <c r="BL95" s="17" t="s">
        <v>77</v>
      </c>
      <c r="BM95" s="199" t="s">
        <v>823</v>
      </c>
    </row>
    <row r="96" spans="1:65" s="2" customFormat="1" ht="6.95" customHeight="1">
      <c r="A96" s="34"/>
      <c r="B96" s="47"/>
      <c r="C96" s="48"/>
      <c r="D96" s="48"/>
      <c r="E96" s="48"/>
      <c r="F96" s="48"/>
      <c r="G96" s="48"/>
      <c r="H96" s="48"/>
      <c r="I96" s="136"/>
      <c r="J96" s="48"/>
      <c r="K96" s="48"/>
      <c r="L96" s="39"/>
      <c r="M96" s="34"/>
      <c r="O96" s="34"/>
      <c r="P96" s="34"/>
      <c r="Q96" s="34"/>
      <c r="R96" s="34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</sheetData>
  <sheetProtection algorithmName="SHA-512" hashValue="i8+rKlQ1y5EEga2uAv5Uf25TRKzKI5SlgP0o+N5rkY2lOwZ6sYBkoCfKTfPpNcOiC6dQGQM+Ot8bw0oviCIF5g==" saltValue="aEEg+yOKmZbSBYiiTvbqxaJnxcbNWb2+dbQUgA06x663tVoaIB5TP245Ab6QgrpsSOK9TJeBQwHsoJx27IgmOQ==" spinCount="100000" sheet="1" objects="1" scenarios="1" formatColumns="0" formatRows="0" autoFilter="0"/>
  <autoFilter ref="C81:K95"/>
  <mergeCells count="9">
    <mergeCell ref="E50:H50"/>
    <mergeCell ref="E72:H72"/>
    <mergeCell ref="E74:H74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scale="85" fitToHeight="100" orientation="landscape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10</vt:i4>
      </vt:variant>
    </vt:vector>
  </HeadingPairs>
  <TitlesOfParts>
    <vt:vector size="15" baseType="lpstr">
      <vt:lpstr>Rekapitulace stavby</vt:lpstr>
      <vt:lpstr>02 - PS02 Provozní rozvod...</vt:lpstr>
      <vt:lpstr>03 - PS03 Demontáže a pře...</vt:lpstr>
      <vt:lpstr>01 - SO10 Stavebně konstr...</vt:lpstr>
      <vt:lpstr>04 - PS01 Strojní zařízení</vt:lpstr>
      <vt:lpstr>'01 - SO10 Stavebně konstr...'!Názvy_tisku</vt:lpstr>
      <vt:lpstr>'02 - PS02 Provozní rozvod...'!Názvy_tisku</vt:lpstr>
      <vt:lpstr>'03 - PS03 Demontáže a pře...'!Názvy_tisku</vt:lpstr>
      <vt:lpstr>'04 - PS01 Strojní zařízení'!Názvy_tisku</vt:lpstr>
      <vt:lpstr>'Rekapitulace stavby'!Názvy_tisku</vt:lpstr>
      <vt:lpstr>'01 - SO10 Stavebně konstr...'!Oblast_tisku</vt:lpstr>
      <vt:lpstr>'02 - PS02 Provozní rozvod...'!Oblast_tisku</vt:lpstr>
      <vt:lpstr>'03 - PS03 Demontáže a pře...'!Oblast_tisku</vt:lpstr>
      <vt:lpstr>'04 - PS01 Strojní zařízení'!Oblast_tisku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Jiří Menšík</dc:creator>
  <cp:lastModifiedBy>Řezáčová Sylva, Ing.</cp:lastModifiedBy>
  <cp:lastPrinted>2020-02-21T09:25:30Z</cp:lastPrinted>
  <dcterms:created xsi:type="dcterms:W3CDTF">2020-02-21T09:04:43Z</dcterms:created>
  <dcterms:modified xsi:type="dcterms:W3CDTF">2020-02-24T06:01:53Z</dcterms:modified>
</cp:coreProperties>
</file>