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20\Výměna betonových žlabů a úprava myčky Martinov II\ZD\ZD FN\"/>
    </mc:Choice>
  </mc:AlternateContent>
  <bookViews>
    <workbookView xWindow="0" yWindow="0" windowWidth="14670" windowHeight="9900" firstSheet="1" activeTab="1"/>
  </bookViews>
  <sheets>
    <sheet name="Rekapitulace stavby" sheetId="1" state="veryHidden" r:id="rId1"/>
    <sheet name="2019_05_NR - Výměna beton..." sheetId="2" r:id="rId2"/>
  </sheets>
  <definedNames>
    <definedName name="_xlnm._FilterDatabase" localSheetId="1" hidden="1">'2019_05_NR - Výměna beton...'!$C$126:$K$188</definedName>
    <definedName name="_xlnm.Print_Titles" localSheetId="1">'2019_05_NR - Výměna beton...'!$126:$126</definedName>
    <definedName name="_xlnm.Print_Titles" localSheetId="0">'Rekapitulace stavby'!$92:$92</definedName>
    <definedName name="_xlnm.Print_Area" localSheetId="1">'2019_05_NR - Výměna beton...'!$C$116:$K$188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T184" i="2" s="1"/>
  <c r="R185" i="2"/>
  <c r="R184" i="2" s="1"/>
  <c r="P185" i="2"/>
  <c r="P184" i="2" s="1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T177" i="2" s="1"/>
  <c r="R178" i="2"/>
  <c r="R177" i="2" s="1"/>
  <c r="P178" i="2"/>
  <c r="P177" i="2" s="1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T170" i="2" s="1"/>
  <c r="R171" i="2"/>
  <c r="R170" i="2" s="1"/>
  <c r="P171" i="2"/>
  <c r="P170" i="2" s="1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T145" i="2" s="1"/>
  <c r="R146" i="2"/>
  <c r="R145" i="2" s="1"/>
  <c r="P146" i="2"/>
  <c r="P145" i="2" s="1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F123" i="2"/>
  <c r="F121" i="2"/>
  <c r="E119" i="2"/>
  <c r="F89" i="2"/>
  <c r="F87" i="2"/>
  <c r="E85" i="2"/>
  <c r="J22" i="2"/>
  <c r="E22" i="2"/>
  <c r="J124" i="2"/>
  <c r="J21" i="2"/>
  <c r="J19" i="2"/>
  <c r="E19" i="2"/>
  <c r="J123" i="2"/>
  <c r="J18" i="2"/>
  <c r="J16" i="2"/>
  <c r="E16" i="2"/>
  <c r="F124" i="2"/>
  <c r="J15" i="2"/>
  <c r="J10" i="2"/>
  <c r="J121" i="2" s="1"/>
  <c r="L90" i="1"/>
  <c r="AM90" i="1"/>
  <c r="AM89" i="1"/>
  <c r="L89" i="1"/>
  <c r="AM87" i="1"/>
  <c r="L87" i="1"/>
  <c r="L85" i="1"/>
  <c r="L84" i="1"/>
  <c r="BK188" i="2"/>
  <c r="J188" i="2"/>
  <c r="BK187" i="2"/>
  <c r="J187" i="2"/>
  <c r="BK185" i="2"/>
  <c r="J185" i="2"/>
  <c r="BK183" i="2"/>
  <c r="J183" i="2"/>
  <c r="BK182" i="2"/>
  <c r="J182" i="2"/>
  <c r="BK181" i="2"/>
  <c r="J181" i="2"/>
  <c r="BK180" i="2"/>
  <c r="J180" i="2"/>
  <c r="BK178" i="2"/>
  <c r="J178" i="2"/>
  <c r="BK176" i="2"/>
  <c r="J176" i="2"/>
  <c r="BK175" i="2"/>
  <c r="J175" i="2"/>
  <c r="BK174" i="2"/>
  <c r="J174" i="2"/>
  <c r="BK173" i="2"/>
  <c r="J173" i="2"/>
  <c r="BK171" i="2"/>
  <c r="J171" i="2"/>
  <c r="BK169" i="2"/>
  <c r="J169" i="2"/>
  <c r="BK168" i="2"/>
  <c r="J168" i="2"/>
  <c r="BK167" i="2"/>
  <c r="J167" i="2"/>
  <c r="BK166" i="2"/>
  <c r="J166" i="2"/>
  <c r="BK165" i="2"/>
  <c r="J165" i="2"/>
  <c r="BK163" i="2"/>
  <c r="J163" i="2"/>
  <c r="BK162" i="2"/>
  <c r="J162" i="2"/>
  <c r="BK161" i="2"/>
  <c r="J161" i="2"/>
  <c r="BK160" i="2"/>
  <c r="J160" i="2"/>
  <c r="BK158" i="2"/>
  <c r="J158" i="2"/>
  <c r="BK157" i="2"/>
  <c r="J157" i="2"/>
  <c r="BK156" i="2"/>
  <c r="J156" i="2"/>
  <c r="BK154" i="2"/>
  <c r="J154" i="2"/>
  <c r="BK153" i="2"/>
  <c r="J153" i="2"/>
  <c r="BK151" i="2"/>
  <c r="J151" i="2"/>
  <c r="BK150" i="2"/>
  <c r="J150" i="2"/>
  <c r="BK149" i="2"/>
  <c r="J149" i="2"/>
  <c r="J148" i="2"/>
  <c r="BK146" i="2"/>
  <c r="J146" i="2"/>
  <c r="BK144" i="2"/>
  <c r="J144" i="2"/>
  <c r="BK143" i="2"/>
  <c r="J143" i="2"/>
  <c r="BK142" i="2"/>
  <c r="J142" i="2"/>
  <c r="BK140" i="2"/>
  <c r="J140" i="2"/>
  <c r="BK139" i="2"/>
  <c r="J139" i="2"/>
  <c r="BK138" i="2"/>
  <c r="J138" i="2"/>
  <c r="BK137" i="2"/>
  <c r="J137" i="2"/>
  <c r="BK136" i="2"/>
  <c r="J136" i="2"/>
  <c r="BK134" i="2"/>
  <c r="J134" i="2"/>
  <c r="BK133" i="2"/>
  <c r="J133" i="2"/>
  <c r="BK132" i="2"/>
  <c r="J132" i="2"/>
  <c r="BK131" i="2"/>
  <c r="J131" i="2"/>
  <c r="BK130" i="2"/>
  <c r="J130" i="2"/>
  <c r="BK129" i="2"/>
  <c r="J129" i="2"/>
  <c r="AS94" i="1"/>
  <c r="BK148" i="2"/>
  <c r="BK135" i="2" l="1"/>
  <c r="J135" i="2"/>
  <c r="J96" i="2" s="1"/>
  <c r="P135" i="2"/>
  <c r="R135" i="2"/>
  <c r="T135" i="2"/>
  <c r="BK141" i="2"/>
  <c r="J141" i="2" s="1"/>
  <c r="J97" i="2" s="1"/>
  <c r="P141" i="2"/>
  <c r="P128" i="2" s="1"/>
  <c r="R141" i="2"/>
  <c r="R128" i="2" s="1"/>
  <c r="T141" i="2"/>
  <c r="T128" i="2" s="1"/>
  <c r="BK147" i="2"/>
  <c r="J147" i="2" s="1"/>
  <c r="J99" i="2" s="1"/>
  <c r="P147" i="2"/>
  <c r="R147" i="2"/>
  <c r="T147" i="2"/>
  <c r="BK152" i="2"/>
  <c r="J152" i="2" s="1"/>
  <c r="J100" i="2" s="1"/>
  <c r="P152" i="2"/>
  <c r="R152" i="2"/>
  <c r="T152" i="2"/>
  <c r="P155" i="2"/>
  <c r="R155" i="2"/>
  <c r="T155" i="2"/>
  <c r="BK159" i="2"/>
  <c r="J159" i="2"/>
  <c r="J102" i="2" s="1"/>
  <c r="P159" i="2"/>
  <c r="R159" i="2"/>
  <c r="T159" i="2"/>
  <c r="BK164" i="2"/>
  <c r="J164" i="2"/>
  <c r="J103" i="2" s="1"/>
  <c r="P164" i="2"/>
  <c r="R164" i="2"/>
  <c r="T164" i="2"/>
  <c r="BK179" i="2"/>
  <c r="J179" i="2"/>
  <c r="J107" i="2" s="1"/>
  <c r="P179" i="2"/>
  <c r="P172" i="2" s="1"/>
  <c r="R179" i="2"/>
  <c r="R172" i="2" s="1"/>
  <c r="T179" i="2"/>
  <c r="T172" i="2" s="1"/>
  <c r="P186" i="2"/>
  <c r="R186" i="2"/>
  <c r="BK155" i="2"/>
  <c r="J155" i="2" s="1"/>
  <c r="J101" i="2" s="1"/>
  <c r="BK186" i="2"/>
  <c r="J186" i="2"/>
  <c r="J109" i="2" s="1"/>
  <c r="T186" i="2"/>
  <c r="BE148" i="2"/>
  <c r="BE149" i="2"/>
  <c r="BE188" i="2"/>
  <c r="BK145" i="2"/>
  <c r="J145" i="2"/>
  <c r="J98" i="2" s="1"/>
  <c r="BK170" i="2"/>
  <c r="J170" i="2" s="1"/>
  <c r="J104" i="2" s="1"/>
  <c r="BK177" i="2"/>
  <c r="J177" i="2"/>
  <c r="J106" i="2" s="1"/>
  <c r="BK184" i="2"/>
  <c r="J184" i="2" s="1"/>
  <c r="J108" i="2" s="1"/>
  <c r="J87" i="2"/>
  <c r="J89" i="2"/>
  <c r="F90" i="2"/>
  <c r="J90" i="2"/>
  <c r="BE129" i="2"/>
  <c r="BE130" i="2"/>
  <c r="BE131" i="2"/>
  <c r="BE132" i="2"/>
  <c r="BE133" i="2"/>
  <c r="BE134" i="2"/>
  <c r="BE136" i="2"/>
  <c r="BE137" i="2"/>
  <c r="BE138" i="2"/>
  <c r="BE139" i="2"/>
  <c r="BE140" i="2"/>
  <c r="BE142" i="2"/>
  <c r="BE143" i="2"/>
  <c r="BE144" i="2"/>
  <c r="BE146" i="2"/>
  <c r="BE150" i="2"/>
  <c r="BE151" i="2"/>
  <c r="BE153" i="2"/>
  <c r="BE154" i="2"/>
  <c r="BE156" i="2"/>
  <c r="BE157" i="2"/>
  <c r="BE158" i="2"/>
  <c r="BE160" i="2"/>
  <c r="BE161" i="2"/>
  <c r="BE162" i="2"/>
  <c r="BE163" i="2"/>
  <c r="BE165" i="2"/>
  <c r="BE166" i="2"/>
  <c r="BE167" i="2"/>
  <c r="BE168" i="2"/>
  <c r="BE169" i="2"/>
  <c r="BE171" i="2"/>
  <c r="BE173" i="2"/>
  <c r="BE174" i="2"/>
  <c r="BE175" i="2"/>
  <c r="BE176" i="2"/>
  <c r="BE178" i="2"/>
  <c r="BE180" i="2"/>
  <c r="BE181" i="2"/>
  <c r="BE182" i="2"/>
  <c r="BE183" i="2"/>
  <c r="BE185" i="2"/>
  <c r="BE187" i="2"/>
  <c r="F32" i="2"/>
  <c r="BA95" i="1" s="1"/>
  <c r="BA94" i="1" s="1"/>
  <c r="W30" i="1" s="1"/>
  <c r="J32" i="2"/>
  <c r="AW95" i="1" s="1"/>
  <c r="F33" i="2"/>
  <c r="BB95" i="1" s="1"/>
  <c r="BB94" i="1" s="1"/>
  <c r="W31" i="1" s="1"/>
  <c r="F34" i="2"/>
  <c r="BC95" i="1" s="1"/>
  <c r="BC94" i="1" s="1"/>
  <c r="W32" i="1" s="1"/>
  <c r="F35" i="2"/>
  <c r="BD95" i="1" s="1"/>
  <c r="BD94" i="1" s="1"/>
  <c r="W33" i="1" s="1"/>
  <c r="BK128" i="2" l="1"/>
  <c r="J128" i="2" s="1"/>
  <c r="J95" i="2" s="1"/>
  <c r="R127" i="2"/>
  <c r="T127" i="2"/>
  <c r="P127" i="2"/>
  <c r="AU95" i="1" s="1"/>
  <c r="AU94" i="1" s="1"/>
  <c r="BK172" i="2"/>
  <c r="J172" i="2" s="1"/>
  <c r="J105" i="2" s="1"/>
  <c r="AY94" i="1"/>
  <c r="J31" i="2"/>
  <c r="AV95" i="1"/>
  <c r="AT95" i="1" s="1"/>
  <c r="AW94" i="1"/>
  <c r="AK30" i="1" s="1"/>
  <c r="AX94" i="1"/>
  <c r="F31" i="2"/>
  <c r="AZ95" i="1"/>
  <c r="AZ94" i="1" s="1"/>
  <c r="W29" i="1" s="1"/>
  <c r="BK127" i="2" l="1"/>
  <c r="J127" i="2"/>
  <c r="J94" i="2" s="1"/>
  <c r="AV94" i="1"/>
  <c r="AK29" i="1" s="1"/>
  <c r="J28" i="2" l="1"/>
  <c r="AG95" i="1"/>
  <c r="AG94" i="1" s="1"/>
  <c r="AK26" i="1" s="1"/>
  <c r="AK35" i="1" s="1"/>
  <c r="AT94" i="1"/>
  <c r="AN95" i="1" l="1"/>
  <c r="AN94" i="1"/>
  <c r="J37" i="2"/>
</calcChain>
</file>

<file path=xl/sharedStrings.xml><?xml version="1.0" encoding="utf-8"?>
<sst xmlns="http://schemas.openxmlformats.org/spreadsheetml/2006/main" count="1000" uniqueCount="329">
  <si>
    <t>Export Komplet</t>
  </si>
  <si>
    <t/>
  </si>
  <si>
    <t>2.0</t>
  </si>
  <si>
    <t>ZAMOK</t>
  </si>
  <si>
    <t>False</t>
  </si>
  <si>
    <t>{3ceaf9f6-13b1-44b4-aecb-e4c132388f8a}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</si>
  <si>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</si>
  <si>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</si>
  <si>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</si>
  <si>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</si>
  <si>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</si>
  <si>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</si>
  <si>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</si>
  <si>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</si>
  <si>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2019_05_NR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</si>
  <si>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</si>
  <si>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</si>
  <si>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betonových žlabů a úprava myčky Martinov II</t>
  </si>
  <si>
    <t>KSO:</t>
  </si>
  <si>
    <t>CC-CZ:</t>
  </si>
  <si>
    <t>Místo:</t>
  </si>
  <si>
    <t xml:space="preserve"> </t>
  </si>
  <si>
    <t>Datum:</t>
  </si>
  <si>
    <t>1. 4. 2019</t>
  </si>
  <si>
    <t>Zadavatel:</t>
  </si>
  <si>
    <t>IČ:</t>
  </si>
  <si>
    <t>DPO a.s.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</si>
  <si>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</si>
  <si>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</si>
  <si>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</si>
  <si>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</si>
  <si>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</si>
  <si>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</si>
  <si>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</si>
  <si>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</si>
  <si>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</si>
  <si>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</si>
  <si>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</si>
  <si>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</si>
  <si>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</si>
  <si>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</si>
  <si>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</si>
  <si>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</si>
  <si>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</si>
  <si>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</si>
  <si>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</si>
  <si>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</si>
  <si>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</si>
  <si>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</si>
  <si>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</si>
  <si>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</si>
  <si>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</si>
  <si>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</si>
  <si>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</si>
  <si>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</si>
  <si>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</si>
  <si>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</si>
  <si>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</si>
  <si>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</si>
  <si>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</si>
  <si>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</si>
  <si>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</si>
  <si>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</si>
  <si>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</si>
  <si>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</si>
  <si>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</si>
  <si>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</si>
  <si>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</si>
  <si>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</si>
  <si>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</si>
  <si>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</si>
  <si>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</si>
  <si>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</si>
  <si>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</si>
  <si>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</si>
  <si>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</si>
  <si>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</si>
  <si>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</si>
  <si>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</si>
  <si>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</si>
  <si>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</si>
  <si>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</si>
  <si>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</si>
  <si>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</si>
  <si>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</si>
  <si>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</si>
  <si>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</si>
  <si>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</si>
  <si>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</si>
  <si>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</si>
  <si>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</si>
  <si>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</si>
  <si>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</si>
  <si>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</si>
  <si>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</si>
  <si>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</si>
  <si>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</si>
  <si>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</si>
  <si>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</si>
  <si>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</si>
  <si>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</si>
  <si>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</si>
  <si>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</si>
  <si>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</si>
  <si>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</si>
  <si>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</si>
  <si>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</si>
  <si>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</si>
  <si>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</si>
  <si>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</si>
  <si>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</si>
  <si>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</si>
  <si>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</si>
  <si>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</si>
  <si>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</si>
  <si>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</si>
  <si>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</si>
  <si>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</si>
  <si>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</si>
  <si>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</si>
  <si>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935114...R</t>
  </si>
  <si>
    <t>Čistící kus TZD-Q400/500/1000 - MV</t>
  </si>
  <si>
    <t>ks</t>
  </si>
  <si>
    <t>4</t>
  </si>
  <si>
    <t>685582838</t>
  </si>
  <si>
    <t>935114...R1</t>
  </si>
  <si>
    <t>Přechodový prstenec TBV-Q-600/45</t>
  </si>
  <si>
    <t>kus</t>
  </si>
  <si>
    <t>958880043</t>
  </si>
  <si>
    <t>3</t>
  </si>
  <si>
    <t>935114...R2</t>
  </si>
  <si>
    <t>Dno s výtokem TBV-Q 450/330/1a PVC</t>
  </si>
  <si>
    <t>2021641549</t>
  </si>
  <si>
    <t>935114...R3</t>
  </si>
  <si>
    <t>Kalový koš DIN 4052 - D1</t>
  </si>
  <si>
    <t>-88250503</t>
  </si>
  <si>
    <t>5</t>
  </si>
  <si>
    <t>935114...R4</t>
  </si>
  <si>
    <t>Skruž TBv - Q 450/295/5b</t>
  </si>
  <si>
    <t>-943831834</t>
  </si>
  <si>
    <t>6</t>
  </si>
  <si>
    <t>R01</t>
  </si>
  <si>
    <t>D+ M  Nerezový nájezdový klín</t>
  </si>
  <si>
    <t>kpl</t>
  </si>
  <si>
    <t>1600703469</t>
  </si>
  <si>
    <t>Zemní práce</t>
  </si>
  <si>
    <t>7</t>
  </si>
  <si>
    <t>113107030</t>
  </si>
  <si>
    <t>Odstranění podkladu z betonu prostého tl 100 mm při překopech ručně</t>
  </si>
  <si>
    <t>m2</t>
  </si>
  <si>
    <t>936372120</t>
  </si>
  <si>
    <t>8</t>
  </si>
  <si>
    <t>113154123</t>
  </si>
  <si>
    <t>Frézování živičného krytu tl 50 mm pruh š 1 m pl do 500 m2 bez překážek v trase</t>
  </si>
  <si>
    <t>-1619106399</t>
  </si>
  <si>
    <t>9</t>
  </si>
  <si>
    <t>132201201</t>
  </si>
  <si>
    <t>Hloubení rýh š do 2000 mm v hornině tř. 3 objemu do 100 m3</t>
  </si>
  <si>
    <t>m3</t>
  </si>
  <si>
    <t>-1233646250</t>
  </si>
  <si>
    <t>10</t>
  </si>
  <si>
    <t>175111101</t>
  </si>
  <si>
    <t>Obsypání potrubí ručně sypaninou bez prohození sítem, uloženou do 3 m</t>
  </si>
  <si>
    <t>393426738</t>
  </si>
  <si>
    <t>11</t>
  </si>
  <si>
    <t>M</t>
  </si>
  <si>
    <t>58337310</t>
  </si>
  <si>
    <t>štěrkopísek frakce 0/4</t>
  </si>
  <si>
    <t>t</t>
  </si>
  <si>
    <t>1402747971</t>
  </si>
  <si>
    <t>Zakládání</t>
  </si>
  <si>
    <t>12</t>
  </si>
  <si>
    <t>274313511</t>
  </si>
  <si>
    <t>Základové pásy z betonu tř. C 12/15 - nad překopy</t>
  </si>
  <si>
    <t>-731395363</t>
  </si>
  <si>
    <t>13</t>
  </si>
  <si>
    <t>R002</t>
  </si>
  <si>
    <t xml:space="preserve">Obetonování štěrb. žlabu, zalití zvedáku, zabetonování překopu kanalizace - beton C30/37 XF4 </t>
  </si>
  <si>
    <t>499668412</t>
  </si>
  <si>
    <t>14</t>
  </si>
  <si>
    <t>R003</t>
  </si>
  <si>
    <t>Beton  C 25/30 - podkladní beton pod štěrbinový žlab</t>
  </si>
  <si>
    <t>37552947</t>
  </si>
  <si>
    <t>Vodorovné konstrukce</t>
  </si>
  <si>
    <t>451572111</t>
  </si>
  <si>
    <t>Lože pod potrubí otevřený výkop z kameniva drobného těženého</t>
  </si>
  <si>
    <t>-51608676</t>
  </si>
  <si>
    <t>Komunikace pozemní</t>
  </si>
  <si>
    <t>16</t>
  </si>
  <si>
    <t>5648311..R</t>
  </si>
  <si>
    <t>Hutněný zásyp ze štěrkodrtě ŠD  frakce 0-63</t>
  </si>
  <si>
    <t>694471345</t>
  </si>
  <si>
    <t>17</t>
  </si>
  <si>
    <t>564831111</t>
  </si>
  <si>
    <t>Podklad ze štěrkodrtě ŠD tl 100 mm,frakce 0-32</t>
  </si>
  <si>
    <t>944739068</t>
  </si>
  <si>
    <t>18</t>
  </si>
  <si>
    <t>573211109</t>
  </si>
  <si>
    <t>Postřik živičný spojovací z asfaltu v množství 0,50 kg/m2</t>
  </si>
  <si>
    <t>2027948136</t>
  </si>
  <si>
    <t>19</t>
  </si>
  <si>
    <t>577144111</t>
  </si>
  <si>
    <t>Asfaltový beton vrstva obrusná ACO 11 (ABS) tř. I tl 50 mm z nemodifikovaného asfaltu</t>
  </si>
  <si>
    <t>-1167301973</t>
  </si>
  <si>
    <t>Úpravy povrchů, podlahy a osazování výplní</t>
  </si>
  <si>
    <t>20</t>
  </si>
  <si>
    <t>612325412</t>
  </si>
  <si>
    <t>Oprava vnitřní vápenocementové hladké omítky stěn v rozsahu plochy do 30%</t>
  </si>
  <si>
    <t>-1876906879</t>
  </si>
  <si>
    <t>631362021</t>
  </si>
  <si>
    <t>Výztuž mazanin svařovanými sítěmi Kari</t>
  </si>
  <si>
    <t>-1765920313</t>
  </si>
  <si>
    <t>Trubní vedení</t>
  </si>
  <si>
    <t>22</t>
  </si>
  <si>
    <t>899722112</t>
  </si>
  <si>
    <t>Krytí potrubí z plastů výstražnou fólií z PVC 25 cm</t>
  </si>
  <si>
    <t>m</t>
  </si>
  <si>
    <t>-592586472</t>
  </si>
  <si>
    <t>23</t>
  </si>
  <si>
    <t>R4</t>
  </si>
  <si>
    <t>Demontáž zvedacího zařízení</t>
  </si>
  <si>
    <t>-926718765</t>
  </si>
  <si>
    <t>24</t>
  </si>
  <si>
    <t>R5</t>
  </si>
  <si>
    <t>Dodávka a montáž kanalizace pro napojení svodů do žlabu</t>
  </si>
  <si>
    <t>-989014781</t>
  </si>
  <si>
    <t>Ostatní konstrukce a práce, bourání</t>
  </si>
  <si>
    <t>25</t>
  </si>
  <si>
    <t>919122....R</t>
  </si>
  <si>
    <t>Asfaltová zálivka spár</t>
  </si>
  <si>
    <t>-171002729</t>
  </si>
  <si>
    <t>26</t>
  </si>
  <si>
    <t>919735112</t>
  </si>
  <si>
    <t>Řezání stávajícího živičného krytu hl do 100 mm</t>
  </si>
  <si>
    <t>1180400419</t>
  </si>
  <si>
    <t>27</t>
  </si>
  <si>
    <t>935114121</t>
  </si>
  <si>
    <t>Štěrbinový odvodňovací betonový žlab 400x500 mm bez vnitřního spádu se základem</t>
  </si>
  <si>
    <t>-1292419568</t>
  </si>
  <si>
    <t>28</t>
  </si>
  <si>
    <t>966008222</t>
  </si>
  <si>
    <t>Bourání betonového nebo polymerbetonového odvodňovacího žlabu š přes 200 mm</t>
  </si>
  <si>
    <t>-678452940</t>
  </si>
  <si>
    <t>997</t>
  </si>
  <si>
    <t>Přesun sutě</t>
  </si>
  <si>
    <t>29</t>
  </si>
  <si>
    <t>997211511</t>
  </si>
  <si>
    <t>Vodorovná doprava suti po suchu na vzdálenost do 1 km</t>
  </si>
  <si>
    <t>1199904117</t>
  </si>
  <si>
    <t>30</t>
  </si>
  <si>
    <t>997211519</t>
  </si>
  <si>
    <t>Příplatek ZKD 1 km u vodorovné dopravy suti</t>
  </si>
  <si>
    <t>-1748810431</t>
  </si>
  <si>
    <t>31</t>
  </si>
  <si>
    <t>997221815</t>
  </si>
  <si>
    <t>Poplatek za uložení na skládce (skládkovné) stavebního odpadu betonového kód odpadu 170 101</t>
  </si>
  <si>
    <t>1866950745</t>
  </si>
  <si>
    <t>32</t>
  </si>
  <si>
    <t>997221845</t>
  </si>
  <si>
    <t>Poplatek za uložení na skládce (skládkovné) odpadu asfaltového bez dehtu kód odpadu 170 302</t>
  </si>
  <si>
    <t>280222353</t>
  </si>
  <si>
    <t>33</t>
  </si>
  <si>
    <t>R čištění</t>
  </si>
  <si>
    <t>Čištění kanalizace - 2x</t>
  </si>
  <si>
    <t>1761268077</t>
  </si>
  <si>
    <t>998</t>
  </si>
  <si>
    <t>Přesun hmot</t>
  </si>
  <si>
    <t>34</t>
  </si>
  <si>
    <t>998225111</t>
  </si>
  <si>
    <t>Přesun hmot pro pozemní komunikace s krytem z kamene, monolitickým betonovým nebo živičným</t>
  </si>
  <si>
    <t>1471107966</t>
  </si>
  <si>
    <t>PSV</t>
  </si>
  <si>
    <t>Práce a dodávky PSV</t>
  </si>
  <si>
    <t>35</t>
  </si>
  <si>
    <t>R6</t>
  </si>
  <si>
    <t>Demontáž a zpětná montáž elektrorozvodů vč. svítidel (na obklady)</t>
  </si>
  <si>
    <t>-1665519239</t>
  </si>
  <si>
    <t>36</t>
  </si>
  <si>
    <t>R7</t>
  </si>
  <si>
    <t>Demontáž a zpětná montáž rozvodů vody (na obklady)</t>
  </si>
  <si>
    <t>-500892235</t>
  </si>
  <si>
    <t>37</t>
  </si>
  <si>
    <t>R8</t>
  </si>
  <si>
    <t>Demontáž a zpětná montáž topení (na obklady)</t>
  </si>
  <si>
    <t>-369332849</t>
  </si>
  <si>
    <t>38</t>
  </si>
  <si>
    <t>R9</t>
  </si>
  <si>
    <t>Demontáž a zpětná montážrozvodu stlačeného vzduchu (na obklady)</t>
  </si>
  <si>
    <t>-1268869171</t>
  </si>
  <si>
    <t>721</t>
  </si>
  <si>
    <t>Zdravotechnika - vnitřní kanalizace</t>
  </si>
  <si>
    <t>39</t>
  </si>
  <si>
    <t>721290112</t>
  </si>
  <si>
    <t>Zkouška těsnosti potrubí kanalizace vodou do DN 200</t>
  </si>
  <si>
    <t>-1161143504</t>
  </si>
  <si>
    <t>781</t>
  </si>
  <si>
    <t>Dokončovací práce - obklady</t>
  </si>
  <si>
    <t>40</t>
  </si>
  <si>
    <t>781131112</t>
  </si>
  <si>
    <t>Izolace pod obklad nátěrem nebo stěrkou ve dvou vrstvách</t>
  </si>
  <si>
    <t>-1865055569</t>
  </si>
  <si>
    <t>41</t>
  </si>
  <si>
    <t>781413112</t>
  </si>
  <si>
    <t>Montáž obkladaček vnitřních pórovinových pravoúhlých do 25 ks/m2 lepených standardním lepidlem</t>
  </si>
  <si>
    <t>912522858</t>
  </si>
  <si>
    <t>42</t>
  </si>
  <si>
    <t>59761039</t>
  </si>
  <si>
    <t>obkládačky keramické koupelnové bílé 22 do 25 ks/m2</t>
  </si>
  <si>
    <t>-1975095733</t>
  </si>
  <si>
    <t>43</t>
  </si>
  <si>
    <t>998781101</t>
  </si>
  <si>
    <t>Přesun hmot tonážní pro obklady keramické v objektech v do 6 m</t>
  </si>
  <si>
    <t>-1342283159</t>
  </si>
  <si>
    <t>783</t>
  </si>
  <si>
    <t>Dokončovací práce - nátěry</t>
  </si>
  <si>
    <t>44</t>
  </si>
  <si>
    <t>783....</t>
  </si>
  <si>
    <t>Odstranění nátěrů tryskáním s použitím saponátu na odmaštění</t>
  </si>
  <si>
    <t>-1225011989</t>
  </si>
  <si>
    <t>784</t>
  </si>
  <si>
    <t>Dokončovací práce - malby a tapety</t>
  </si>
  <si>
    <t>45</t>
  </si>
  <si>
    <t>784....R</t>
  </si>
  <si>
    <t>Písková penetrace stěn</t>
  </si>
  <si>
    <t>95704407</t>
  </si>
  <si>
    <t>46</t>
  </si>
  <si>
    <t>784221105</t>
  </si>
  <si>
    <t>Dvojnásobné bílé malby ze směsí za sucha dobře otěruvzdorných v místnostech přes 5,00 m</t>
  </si>
  <si>
    <t>91818868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</si>
</sst>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  <protection locked="0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0" fillId="0" borderId="22" xfId="0" applyFont="1" applyBorder="1" applyAlignment="1" applyProtection="1">
      <alignment horizontal="center" vertical="center"/>
    </xf>
    <xf numFmtId="49" fontId="30" fillId="0" borderId="22" xfId="0" applyNumberFormat="1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167" fontId="30" fillId="0" borderId="22" xfId="0" applyNumberFormat="1" applyFont="1" applyBorder="1" applyAlignment="1" applyProtection="1">
      <alignment vertical="center"/>
    </xf>
    <xf numFmtId="4" fontId="30" fillId="2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</xf>
    <xf numFmtId="0" fontId="31" fillId="0" borderId="22" xfId="0" applyFont="1" applyBorder="1" applyAlignment="1" applyProtection="1">
      <alignment vertical="center"/>
    </xf>
    <xf numFmtId="0" fontId="31" fillId="0" borderId="3" xfId="0" applyFont="1" applyBorder="1" applyAlignment="1">
      <alignment vertical="center"/>
    </xf>
    <xf numFmtId="0" fontId="30" fillId="2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32" t="s">
        <v>14</v>
      </c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19"/>
      <c r="AQ5" s="19"/>
      <c r="AR5" s="17"/>
      <c r="BE5" s="229" t="s">
        <v>15</v>
      </c>
      <c r="BS5" s="14" t="s">
        <v>6</v>
      </c>
    </row>
    <row r="6" spans="1:74" s="1" customFormat="1" ht="36.950000000000003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34" t="s">
        <v>17</v>
      </c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19"/>
      <c r="AQ6" s="19"/>
      <c r="AR6" s="17"/>
      <c r="BE6" s="230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30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 t="s">
        <v>23</v>
      </c>
      <c r="AO8" s="19"/>
      <c r="AP8" s="19"/>
      <c r="AQ8" s="19"/>
      <c r="AR8" s="17"/>
      <c r="BE8" s="230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30"/>
      <c r="BS9" s="14" t="s">
        <v>6</v>
      </c>
    </row>
    <row r="10" spans="1:74" s="1" customFormat="1" ht="12" customHeight="1">
      <c r="B10" s="18"/>
      <c r="C10" s="19"/>
      <c r="D10" s="26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30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30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30"/>
      <c r="BS12" s="14" t="s">
        <v>6</v>
      </c>
    </row>
    <row r="13" spans="1:74" s="1" customFormat="1" ht="12" customHeight="1">
      <c r="B13" s="18"/>
      <c r="C13" s="19"/>
      <c r="D13" s="26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25</v>
      </c>
      <c r="AL13" s="19"/>
      <c r="AM13" s="19"/>
      <c r="AN13" s="28" t="s">
        <v>29</v>
      </c>
      <c r="AO13" s="19"/>
      <c r="AP13" s="19"/>
      <c r="AQ13" s="19"/>
      <c r="AR13" s="17"/>
      <c r="BE13" s="230"/>
      <c r="BS13" s="14" t="s">
        <v>6</v>
      </c>
    </row>
    <row r="14" spans="1:74" ht="12.75">
      <c r="B14" s="18"/>
      <c r="C14" s="19"/>
      <c r="D14" s="19"/>
      <c r="E14" s="235" t="s">
        <v>29</v>
      </c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6" t="s">
        <v>27</v>
      </c>
      <c r="AL14" s="19"/>
      <c r="AM14" s="19"/>
      <c r="AN14" s="28" t="s">
        <v>29</v>
      </c>
      <c r="AO14" s="19"/>
      <c r="AP14" s="19"/>
      <c r="AQ14" s="19"/>
      <c r="AR14" s="17"/>
      <c r="BE14" s="230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30"/>
      <c r="BS15" s="14" t="s">
        <v>4</v>
      </c>
    </row>
    <row r="16" spans="1:74" s="1" customFormat="1" ht="12" customHeight="1">
      <c r="B16" s="18"/>
      <c r="C16" s="19"/>
      <c r="D16" s="26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30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30"/>
      <c r="BS17" s="14" t="s">
        <v>31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30"/>
      <c r="BS18" s="14" t="s">
        <v>6</v>
      </c>
    </row>
    <row r="19" spans="1:71" s="1" customFormat="1" ht="12" customHeight="1">
      <c r="B19" s="18"/>
      <c r="C19" s="19"/>
      <c r="D19" s="26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30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30"/>
      <c r="BS20" s="14" t="s">
        <v>31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30"/>
    </row>
    <row r="22" spans="1:71" s="1" customFormat="1" ht="12" customHeight="1">
      <c r="B22" s="18"/>
      <c r="C22" s="19"/>
      <c r="D22" s="26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30"/>
    </row>
    <row r="23" spans="1:71" s="1" customFormat="1" ht="16.5" customHeight="1">
      <c r="B23" s="18"/>
      <c r="C23" s="19"/>
      <c r="D23" s="19"/>
      <c r="E23" s="237" t="s">
        <v>1</v>
      </c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O23" s="19"/>
      <c r="AP23" s="19"/>
      <c r="AQ23" s="19"/>
      <c r="AR23" s="17"/>
      <c r="BE23" s="230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30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30"/>
    </row>
    <row r="26" spans="1:71" s="2" customFormat="1" ht="25.9" customHeight="1">
      <c r="A26" s="31"/>
      <c r="B26" s="32"/>
      <c r="C26" s="33"/>
      <c r="D26" s="34" t="s">
        <v>34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38">
        <f>ROUND(AG94,2)</f>
        <v>0</v>
      </c>
      <c r="AL26" s="239"/>
      <c r="AM26" s="239"/>
      <c r="AN26" s="239"/>
      <c r="AO26" s="239"/>
      <c r="AP26" s="33"/>
      <c r="AQ26" s="33"/>
      <c r="AR26" s="36"/>
      <c r="BE26" s="230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30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40" t="s">
        <v>35</v>
      </c>
      <c r="M28" s="240"/>
      <c r="N28" s="240"/>
      <c r="O28" s="240"/>
      <c r="P28" s="240"/>
      <c r="Q28" s="33"/>
      <c r="R28" s="33"/>
      <c r="S28" s="33"/>
      <c r="T28" s="33"/>
      <c r="U28" s="33"/>
      <c r="V28" s="33"/>
      <c r="W28" s="240" t="s">
        <v>36</v>
      </c>
      <c r="X28" s="240"/>
      <c r="Y28" s="240"/>
      <c r="Z28" s="240"/>
      <c r="AA28" s="240"/>
      <c r="AB28" s="240"/>
      <c r="AC28" s="240"/>
      <c r="AD28" s="240"/>
      <c r="AE28" s="240"/>
      <c r="AF28" s="33"/>
      <c r="AG28" s="33"/>
      <c r="AH28" s="33"/>
      <c r="AI28" s="33"/>
      <c r="AJ28" s="33"/>
      <c r="AK28" s="240" t="s">
        <v>37</v>
      </c>
      <c r="AL28" s="240"/>
      <c r="AM28" s="240"/>
      <c r="AN28" s="240"/>
      <c r="AO28" s="240"/>
      <c r="AP28" s="33"/>
      <c r="AQ28" s="33"/>
      <c r="AR28" s="36"/>
      <c r="BE28" s="230"/>
    </row>
    <row r="29" spans="1:71" s="3" customFormat="1" ht="14.45" customHeight="1">
      <c r="B29" s="37"/>
      <c r="C29" s="38"/>
      <c r="D29" s="26" t="s">
        <v>38</v>
      </c>
      <c r="E29" s="38"/>
      <c r="F29" s="26" t="s">
        <v>39</v>
      </c>
      <c r="G29" s="38"/>
      <c r="H29" s="38"/>
      <c r="I29" s="38"/>
      <c r="J29" s="38"/>
      <c r="K29" s="38"/>
      <c r="L29" s="228">
        <v>0.21</v>
      </c>
      <c r="M29" s="227"/>
      <c r="N29" s="227"/>
      <c r="O29" s="227"/>
      <c r="P29" s="227"/>
      <c r="Q29" s="38"/>
      <c r="R29" s="38"/>
      <c r="S29" s="38"/>
      <c r="T29" s="38"/>
      <c r="U29" s="38"/>
      <c r="V29" s="38"/>
      <c r="W29" s="226">
        <f>ROUND(AZ94, 2)</f>
        <v>0</v>
      </c>
      <c r="X29" s="227"/>
      <c r="Y29" s="227"/>
      <c r="Z29" s="227"/>
      <c r="AA29" s="227"/>
      <c r="AB29" s="227"/>
      <c r="AC29" s="227"/>
      <c r="AD29" s="227"/>
      <c r="AE29" s="227"/>
      <c r="AF29" s="38"/>
      <c r="AG29" s="38"/>
      <c r="AH29" s="38"/>
      <c r="AI29" s="38"/>
      <c r="AJ29" s="38"/>
      <c r="AK29" s="226">
        <f>ROUND(AV94, 2)</f>
        <v>0</v>
      </c>
      <c r="AL29" s="227"/>
      <c r="AM29" s="227"/>
      <c r="AN29" s="227"/>
      <c r="AO29" s="227"/>
      <c r="AP29" s="38"/>
      <c r="AQ29" s="38"/>
      <c r="AR29" s="39"/>
      <c r="BE29" s="231"/>
    </row>
    <row r="30" spans="1:71" s="3" customFormat="1" ht="14.45" customHeight="1">
      <c r="B30" s="37"/>
      <c r="C30" s="38"/>
      <c r="D30" s="38"/>
      <c r="E30" s="38"/>
      <c r="F30" s="26" t="s">
        <v>40</v>
      </c>
      <c r="G30" s="38"/>
      <c r="H30" s="38"/>
      <c r="I30" s="38"/>
      <c r="J30" s="38"/>
      <c r="K30" s="38"/>
      <c r="L30" s="228">
        <v>0.15</v>
      </c>
      <c r="M30" s="227"/>
      <c r="N30" s="227"/>
      <c r="O30" s="227"/>
      <c r="P30" s="227"/>
      <c r="Q30" s="38"/>
      <c r="R30" s="38"/>
      <c r="S30" s="38"/>
      <c r="T30" s="38"/>
      <c r="U30" s="38"/>
      <c r="V30" s="38"/>
      <c r="W30" s="226">
        <f>ROUND(BA94, 2)</f>
        <v>0</v>
      </c>
      <c r="X30" s="227"/>
      <c r="Y30" s="227"/>
      <c r="Z30" s="227"/>
      <c r="AA30" s="227"/>
      <c r="AB30" s="227"/>
      <c r="AC30" s="227"/>
      <c r="AD30" s="227"/>
      <c r="AE30" s="227"/>
      <c r="AF30" s="38"/>
      <c r="AG30" s="38"/>
      <c r="AH30" s="38"/>
      <c r="AI30" s="38"/>
      <c r="AJ30" s="38"/>
      <c r="AK30" s="226">
        <f>ROUND(AW94, 2)</f>
        <v>0</v>
      </c>
      <c r="AL30" s="227"/>
      <c r="AM30" s="227"/>
      <c r="AN30" s="227"/>
      <c r="AO30" s="227"/>
      <c r="AP30" s="38"/>
      <c r="AQ30" s="38"/>
      <c r="AR30" s="39"/>
      <c r="BE30" s="231"/>
    </row>
    <row r="31" spans="1:71" s="3" customFormat="1" ht="14.45" hidden="1" customHeight="1">
      <c r="B31" s="37"/>
      <c r="C31" s="38"/>
      <c r="D31" s="38"/>
      <c r="E31" s="38"/>
      <c r="F31" s="26" t="s">
        <v>41</v>
      </c>
      <c r="G31" s="38"/>
      <c r="H31" s="38"/>
      <c r="I31" s="38"/>
      <c r="J31" s="38"/>
      <c r="K31" s="38"/>
      <c r="L31" s="228">
        <v>0.21</v>
      </c>
      <c r="M31" s="227"/>
      <c r="N31" s="227"/>
      <c r="O31" s="227"/>
      <c r="P31" s="227"/>
      <c r="Q31" s="38"/>
      <c r="R31" s="38"/>
      <c r="S31" s="38"/>
      <c r="T31" s="38"/>
      <c r="U31" s="38"/>
      <c r="V31" s="38"/>
      <c r="W31" s="226">
        <f>ROUND(BB94, 2)</f>
        <v>0</v>
      </c>
      <c r="X31" s="227"/>
      <c r="Y31" s="227"/>
      <c r="Z31" s="227"/>
      <c r="AA31" s="227"/>
      <c r="AB31" s="227"/>
      <c r="AC31" s="227"/>
      <c r="AD31" s="227"/>
      <c r="AE31" s="227"/>
      <c r="AF31" s="38"/>
      <c r="AG31" s="38"/>
      <c r="AH31" s="38"/>
      <c r="AI31" s="38"/>
      <c r="AJ31" s="38"/>
      <c r="AK31" s="226">
        <v>0</v>
      </c>
      <c r="AL31" s="227"/>
      <c r="AM31" s="227"/>
      <c r="AN31" s="227"/>
      <c r="AO31" s="227"/>
      <c r="AP31" s="38"/>
      <c r="AQ31" s="38"/>
      <c r="AR31" s="39"/>
      <c r="BE31" s="231"/>
    </row>
    <row r="32" spans="1:71" s="3" customFormat="1" ht="14.45" hidden="1" customHeight="1">
      <c r="B32" s="37"/>
      <c r="C32" s="38"/>
      <c r="D32" s="38"/>
      <c r="E32" s="38"/>
      <c r="F32" s="26" t="s">
        <v>42</v>
      </c>
      <c r="G32" s="38"/>
      <c r="H32" s="38"/>
      <c r="I32" s="38"/>
      <c r="J32" s="38"/>
      <c r="K32" s="38"/>
      <c r="L32" s="228">
        <v>0.15</v>
      </c>
      <c r="M32" s="227"/>
      <c r="N32" s="227"/>
      <c r="O32" s="227"/>
      <c r="P32" s="227"/>
      <c r="Q32" s="38"/>
      <c r="R32" s="38"/>
      <c r="S32" s="38"/>
      <c r="T32" s="38"/>
      <c r="U32" s="38"/>
      <c r="V32" s="38"/>
      <c r="W32" s="226">
        <f>ROUND(BC94, 2)</f>
        <v>0</v>
      </c>
      <c r="X32" s="227"/>
      <c r="Y32" s="227"/>
      <c r="Z32" s="227"/>
      <c r="AA32" s="227"/>
      <c r="AB32" s="227"/>
      <c r="AC32" s="227"/>
      <c r="AD32" s="227"/>
      <c r="AE32" s="227"/>
      <c r="AF32" s="38"/>
      <c r="AG32" s="38"/>
      <c r="AH32" s="38"/>
      <c r="AI32" s="38"/>
      <c r="AJ32" s="38"/>
      <c r="AK32" s="226">
        <v>0</v>
      </c>
      <c r="AL32" s="227"/>
      <c r="AM32" s="227"/>
      <c r="AN32" s="227"/>
      <c r="AO32" s="227"/>
      <c r="AP32" s="38"/>
      <c r="AQ32" s="38"/>
      <c r="AR32" s="39"/>
      <c r="BE32" s="231"/>
    </row>
    <row r="33" spans="1:57" s="3" customFormat="1" ht="14.45" hidden="1" customHeight="1">
      <c r="B33" s="37"/>
      <c r="C33" s="38"/>
      <c r="D33" s="38"/>
      <c r="E33" s="38"/>
      <c r="F33" s="26" t="s">
        <v>43</v>
      </c>
      <c r="G33" s="38"/>
      <c r="H33" s="38"/>
      <c r="I33" s="38"/>
      <c r="J33" s="38"/>
      <c r="K33" s="38"/>
      <c r="L33" s="228">
        <v>0</v>
      </c>
      <c r="M33" s="227"/>
      <c r="N33" s="227"/>
      <c r="O33" s="227"/>
      <c r="P33" s="227"/>
      <c r="Q33" s="38"/>
      <c r="R33" s="38"/>
      <c r="S33" s="38"/>
      <c r="T33" s="38"/>
      <c r="U33" s="38"/>
      <c r="V33" s="38"/>
      <c r="W33" s="226">
        <f>ROUND(BD94, 2)</f>
        <v>0</v>
      </c>
      <c r="X33" s="227"/>
      <c r="Y33" s="227"/>
      <c r="Z33" s="227"/>
      <c r="AA33" s="227"/>
      <c r="AB33" s="227"/>
      <c r="AC33" s="227"/>
      <c r="AD33" s="227"/>
      <c r="AE33" s="227"/>
      <c r="AF33" s="38"/>
      <c r="AG33" s="38"/>
      <c r="AH33" s="38"/>
      <c r="AI33" s="38"/>
      <c r="AJ33" s="38"/>
      <c r="AK33" s="226">
        <v>0</v>
      </c>
      <c r="AL33" s="227"/>
      <c r="AM33" s="227"/>
      <c r="AN33" s="227"/>
      <c r="AO33" s="227"/>
      <c r="AP33" s="38"/>
      <c r="AQ33" s="38"/>
      <c r="AR33" s="39"/>
      <c r="BE33" s="231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30"/>
    </row>
    <row r="35" spans="1:57" s="2" customFormat="1" ht="25.9" customHeight="1">
      <c r="A35" s="31"/>
      <c r="B35" s="32"/>
      <c r="C35" s="40"/>
      <c r="D35" s="41" t="s">
        <v>44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45</v>
      </c>
      <c r="U35" s="42"/>
      <c r="V35" s="42"/>
      <c r="W35" s="42"/>
      <c r="X35" s="263" t="s">
        <v>46</v>
      </c>
      <c r="Y35" s="264"/>
      <c r="Z35" s="264"/>
      <c r="AA35" s="264"/>
      <c r="AB35" s="264"/>
      <c r="AC35" s="42"/>
      <c r="AD35" s="42"/>
      <c r="AE35" s="42"/>
      <c r="AF35" s="42"/>
      <c r="AG35" s="42"/>
      <c r="AH35" s="42"/>
      <c r="AI35" s="42"/>
      <c r="AJ35" s="42"/>
      <c r="AK35" s="265">
        <f>SUM(AK26:AK33)</f>
        <v>0</v>
      </c>
      <c r="AL35" s="264"/>
      <c r="AM35" s="264"/>
      <c r="AN35" s="264"/>
      <c r="AO35" s="266"/>
      <c r="AP35" s="40"/>
      <c r="AQ35" s="40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4"/>
      <c r="C49" s="45"/>
      <c r="D49" s="46" t="s">
        <v>47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48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49" t="s">
        <v>49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50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49</v>
      </c>
      <c r="AI60" s="35"/>
      <c r="AJ60" s="35"/>
      <c r="AK60" s="35"/>
      <c r="AL60" s="35"/>
      <c r="AM60" s="49" t="s">
        <v>50</v>
      </c>
      <c r="AN60" s="35"/>
      <c r="AO60" s="35"/>
      <c r="AP60" s="33"/>
      <c r="AQ60" s="33"/>
      <c r="AR60" s="36"/>
      <c r="BE60" s="31"/>
    </row>
    <row r="61" spans="1:57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6" t="s">
        <v>51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52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49" t="s">
        <v>49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50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49</v>
      </c>
      <c r="AI75" s="35"/>
      <c r="AJ75" s="35"/>
      <c r="AK75" s="35"/>
      <c r="AL75" s="35"/>
      <c r="AM75" s="49" t="s">
        <v>50</v>
      </c>
      <c r="AN75" s="35"/>
      <c r="AO75" s="35"/>
      <c r="AP75" s="33"/>
      <c r="AQ75" s="33"/>
      <c r="AR75" s="36"/>
      <c r="BE75" s="31"/>
    </row>
    <row r="76" spans="1:57" s="2" customFormat="1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0" s="2" customFormat="1" ht="6.95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0" s="2" customFormat="1" ht="24.95" customHeight="1">
      <c r="A82" s="31"/>
      <c r="B82" s="32"/>
      <c r="C82" s="20" t="s">
        <v>53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0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0" s="4" customFormat="1" ht="12" customHeight="1">
      <c r="B84" s="55"/>
      <c r="C84" s="26" t="s">
        <v>13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2019_05_NR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0" s="5" customFormat="1" ht="36.950000000000003" customHeight="1"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252" t="str">
        <f>K6</f>
        <v>Výměna betonových žlabů a úprava myčky Martinov II</v>
      </c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  <c r="AA85" s="253"/>
      <c r="AB85" s="253"/>
      <c r="AC85" s="253"/>
      <c r="AD85" s="253"/>
      <c r="AE85" s="253"/>
      <c r="AF85" s="253"/>
      <c r="AG85" s="253"/>
      <c r="AH85" s="253"/>
      <c r="AI85" s="253"/>
      <c r="AJ85" s="253"/>
      <c r="AK85" s="253"/>
      <c r="AL85" s="253"/>
      <c r="AM85" s="253"/>
      <c r="AN85" s="253"/>
      <c r="AO85" s="253"/>
      <c r="AP85" s="60"/>
      <c r="AQ85" s="60"/>
      <c r="AR85" s="61"/>
    </row>
    <row r="86" spans="1:90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0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54" t="str">
        <f>IF(AN8= "","",AN8)</f>
        <v>1. 4. 2019</v>
      </c>
      <c r="AN87" s="254"/>
      <c r="AO87" s="33"/>
      <c r="AP87" s="33"/>
      <c r="AQ87" s="33"/>
      <c r="AR87" s="36"/>
      <c r="BE87" s="31"/>
    </row>
    <row r="88" spans="1:90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0" s="2" customFormat="1" ht="15.2" customHeight="1">
      <c r="A89" s="31"/>
      <c r="B89" s="32"/>
      <c r="C89" s="26" t="s">
        <v>24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>DPO a.s.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30</v>
      </c>
      <c r="AJ89" s="33"/>
      <c r="AK89" s="33"/>
      <c r="AL89" s="33"/>
      <c r="AM89" s="255" t="str">
        <f>IF(E17="","",E17)</f>
        <v xml:space="preserve"> </v>
      </c>
      <c r="AN89" s="256"/>
      <c r="AO89" s="256"/>
      <c r="AP89" s="256"/>
      <c r="AQ89" s="33"/>
      <c r="AR89" s="36"/>
      <c r="AS89" s="257" t="s">
        <v>54</v>
      </c>
      <c r="AT89" s="258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0" s="2" customFormat="1" ht="15.2" customHeight="1">
      <c r="A90" s="31"/>
      <c r="B90" s="32"/>
      <c r="C90" s="26" t="s">
        <v>28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32</v>
      </c>
      <c r="AJ90" s="33"/>
      <c r="AK90" s="33"/>
      <c r="AL90" s="33"/>
      <c r="AM90" s="255" t="str">
        <f>IF(E20="","",E20)</f>
        <v xml:space="preserve"> </v>
      </c>
      <c r="AN90" s="256"/>
      <c r="AO90" s="256"/>
      <c r="AP90" s="256"/>
      <c r="AQ90" s="33"/>
      <c r="AR90" s="36"/>
      <c r="AS90" s="259"/>
      <c r="AT90" s="260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0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61"/>
      <c r="AT91" s="262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0" s="2" customFormat="1" ht="29.25" customHeight="1">
      <c r="A92" s="31"/>
      <c r="B92" s="32"/>
      <c r="C92" s="247" t="s">
        <v>55</v>
      </c>
      <c r="D92" s="248"/>
      <c r="E92" s="248"/>
      <c r="F92" s="248"/>
      <c r="G92" s="248"/>
      <c r="H92" s="70"/>
      <c r="I92" s="249" t="s">
        <v>56</v>
      </c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/>
      <c r="AE92" s="248"/>
      <c r="AF92" s="248"/>
      <c r="AG92" s="250" t="s">
        <v>57</v>
      </c>
      <c r="AH92" s="248"/>
      <c r="AI92" s="248"/>
      <c r="AJ92" s="248"/>
      <c r="AK92" s="248"/>
      <c r="AL92" s="248"/>
      <c r="AM92" s="248"/>
      <c r="AN92" s="249" t="s">
        <v>58</v>
      </c>
      <c r="AO92" s="248"/>
      <c r="AP92" s="251"/>
      <c r="AQ92" s="71" t="s">
        <v>59</v>
      </c>
      <c r="AR92" s="36"/>
      <c r="AS92" s="72" t="s">
        <v>60</v>
      </c>
      <c r="AT92" s="73" t="s">
        <v>61</v>
      </c>
      <c r="AU92" s="73" t="s">
        <v>62</v>
      </c>
      <c r="AV92" s="73" t="s">
        <v>63</v>
      </c>
      <c r="AW92" s="73" t="s">
        <v>64</v>
      </c>
      <c r="AX92" s="73" t="s">
        <v>65</v>
      </c>
      <c r="AY92" s="73" t="s">
        <v>66</v>
      </c>
      <c r="AZ92" s="73" t="s">
        <v>67</v>
      </c>
      <c r="BA92" s="73" t="s">
        <v>68</v>
      </c>
      <c r="BB92" s="73" t="s">
        <v>69</v>
      </c>
      <c r="BC92" s="73" t="s">
        <v>70</v>
      </c>
      <c r="BD92" s="74" t="s">
        <v>71</v>
      </c>
      <c r="BE92" s="31"/>
    </row>
    <row r="93" spans="1:90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0" s="6" customFormat="1" ht="32.450000000000003" customHeight="1">
      <c r="B94" s="78"/>
      <c r="C94" s="79" t="s">
        <v>72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44">
        <f>ROUND(AG95,2)</f>
        <v>0</v>
      </c>
      <c r="AH94" s="244"/>
      <c r="AI94" s="244"/>
      <c r="AJ94" s="244"/>
      <c r="AK94" s="244"/>
      <c r="AL94" s="244"/>
      <c r="AM94" s="244"/>
      <c r="AN94" s="245">
        <f>SUM(AG94,AT94)</f>
        <v>0</v>
      </c>
      <c r="AO94" s="245"/>
      <c r="AP94" s="245"/>
      <c r="AQ94" s="82" t="s">
        <v>1</v>
      </c>
      <c r="AR94" s="83"/>
      <c r="AS94" s="84">
        <f>ROUND(AS95,2)</f>
        <v>0</v>
      </c>
      <c r="AT94" s="85">
        <f>ROUND(SUM(AV94:AW94),2)</f>
        <v>0</v>
      </c>
      <c r="AU94" s="86">
        <f>ROUND(AU95,5)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ROUND(AZ95,2)</f>
        <v>0</v>
      </c>
      <c r="BA94" s="85">
        <f>ROUND(BA95,2)</f>
        <v>0</v>
      </c>
      <c r="BB94" s="85">
        <f>ROUND(BB95,2)</f>
        <v>0</v>
      </c>
      <c r="BC94" s="85">
        <f>ROUND(BC95,2)</f>
        <v>0</v>
      </c>
      <c r="BD94" s="87">
        <f>ROUND(BD95,2)</f>
        <v>0</v>
      </c>
      <c r="BS94" s="88" t="s">
        <v>73</v>
      </c>
      <c r="BT94" s="88" t="s">
        <v>74</v>
      </c>
      <c r="BV94" s="88" t="s">
        <v>75</v>
      </c>
      <c r="BW94" s="88" t="s">
        <v>5</v>
      </c>
      <c r="BX94" s="88" t="s">
        <v>76</v>
      </c>
      <c r="CL94" s="88" t="s">
        <v>1</v>
      </c>
    </row>
    <row r="95" spans="1:90" s="7" customFormat="1" ht="24.75" customHeight="1">
      <c r="A95" s="89" t="s">
        <v>77</v>
      </c>
      <c r="B95" s="90"/>
      <c r="C95" s="91"/>
      <c r="D95" s="243" t="s">
        <v>14</v>
      </c>
      <c r="E95" s="243"/>
      <c r="F95" s="243"/>
      <c r="G95" s="243"/>
      <c r="H95" s="243"/>
      <c r="I95" s="92"/>
      <c r="J95" s="243" t="s">
        <v>17</v>
      </c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1">
        <f>'2019_05_NR - Výměna beton...'!J28</f>
        <v>0</v>
      </c>
      <c r="AH95" s="242"/>
      <c r="AI95" s="242"/>
      <c r="AJ95" s="242"/>
      <c r="AK95" s="242"/>
      <c r="AL95" s="242"/>
      <c r="AM95" s="242"/>
      <c r="AN95" s="241">
        <f>SUM(AG95,AT95)</f>
        <v>0</v>
      </c>
      <c r="AO95" s="242"/>
      <c r="AP95" s="242"/>
      <c r="AQ95" s="93" t="s">
        <v>78</v>
      </c>
      <c r="AR95" s="94"/>
      <c r="AS95" s="95">
        <v>0</v>
      </c>
      <c r="AT95" s="96">
        <f>ROUND(SUM(AV95:AW95),2)</f>
        <v>0</v>
      </c>
      <c r="AU95" s="97">
        <f>'2019_05_NR - Výměna beton...'!P127</f>
        <v>0</v>
      </c>
      <c r="AV95" s="96">
        <f>'2019_05_NR - Výměna beton...'!J31</f>
        <v>0</v>
      </c>
      <c r="AW95" s="96">
        <f>'2019_05_NR - Výměna beton...'!J32</f>
        <v>0</v>
      </c>
      <c r="AX95" s="96">
        <f>'2019_05_NR - Výměna beton...'!J33</f>
        <v>0</v>
      </c>
      <c r="AY95" s="96">
        <f>'2019_05_NR - Výměna beton...'!J34</f>
        <v>0</v>
      </c>
      <c r="AZ95" s="96">
        <f>'2019_05_NR - Výměna beton...'!F31</f>
        <v>0</v>
      </c>
      <c r="BA95" s="96">
        <f>'2019_05_NR - Výměna beton...'!F32</f>
        <v>0</v>
      </c>
      <c r="BB95" s="96">
        <f>'2019_05_NR - Výměna beton...'!F33</f>
        <v>0</v>
      </c>
      <c r="BC95" s="96">
        <f>'2019_05_NR - Výměna beton...'!F34</f>
        <v>0</v>
      </c>
      <c r="BD95" s="98">
        <f>'2019_05_NR - Výměna beton...'!F35</f>
        <v>0</v>
      </c>
      <c r="BT95" s="99" t="s">
        <v>79</v>
      </c>
      <c r="BU95" s="99" t="s">
        <v>80</v>
      </c>
      <c r="BV95" s="99" t="s">
        <v>75</v>
      </c>
      <c r="BW95" s="99" t="s">
        <v>5</v>
      </c>
      <c r="BX95" s="99" t="s">
        <v>76</v>
      </c>
      <c r="CL95" s="99" t="s">
        <v>1</v>
      </c>
    </row>
    <row r="96" spans="1:90" s="2" customFormat="1" ht="30" customHeight="1">
      <c r="A96" s="31"/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6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5" customHeight="1">
      <c r="A97" s="31"/>
      <c r="B97" s="51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sheetProtection algorithmName="SHA-512" hashValue="YAcnJ7Byqm19DCXRy51T/8TaY2WRSeZK0K0PumyeworjRvqQzf2QWg5RWSRr79TB4n10DtUnwZ2tCmSL34U3aQ==" saltValue="MRwd65UKeiqF/g9wi9ID4cvWZVT+yqRQxgl6s3m3J8KLjsEFogh4vJ1FD6FbJx/XVVFDLJNXFZrot5K5YJasbA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2019_05_NR - Výměna beton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9"/>
  <sheetViews>
    <sheetView showGridLines="0" tabSelected="1" workbookViewId="0">
      <selection activeCell="F182" sqref="F18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94.5" style="1" bestFit="1" customWidth="1"/>
    <col min="7" max="7" width="7" style="1" customWidth="1"/>
    <col min="8" max="8" width="11.5" style="1" customWidth="1"/>
    <col min="9" max="9" width="20.1640625" style="10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0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4" t="s">
        <v>5</v>
      </c>
    </row>
    <row r="3" spans="1:46" s="1" customFormat="1" ht="6.95" hidden="1" customHeight="1">
      <c r="B3" s="101"/>
      <c r="C3" s="102"/>
      <c r="D3" s="102"/>
      <c r="E3" s="102"/>
      <c r="F3" s="102"/>
      <c r="G3" s="102"/>
      <c r="H3" s="102"/>
      <c r="I3" s="103"/>
      <c r="J3" s="102"/>
      <c r="K3" s="102"/>
      <c r="L3" s="17"/>
      <c r="AT3" s="14" t="s">
        <v>81</v>
      </c>
    </row>
    <row r="4" spans="1:46" s="1" customFormat="1" ht="24.95" hidden="1" customHeight="1">
      <c r="B4" s="17"/>
      <c r="D4" s="104" t="s">
        <v>82</v>
      </c>
      <c r="I4" s="100"/>
      <c r="L4" s="17"/>
      <c r="M4" s="105" t="s">
        <v>10</v>
      </c>
      <c r="AT4" s="14" t="s">
        <v>4</v>
      </c>
    </row>
    <row r="5" spans="1:46" s="1" customFormat="1" ht="6.95" hidden="1" customHeight="1">
      <c r="B5" s="17"/>
      <c r="I5" s="100"/>
      <c r="L5" s="17"/>
    </row>
    <row r="6" spans="1:46" s="2" customFormat="1" ht="12" hidden="1" customHeight="1">
      <c r="A6" s="31"/>
      <c r="B6" s="36"/>
      <c r="C6" s="31"/>
      <c r="D6" s="106" t="s">
        <v>16</v>
      </c>
      <c r="E6" s="31"/>
      <c r="F6" s="31"/>
      <c r="G6" s="31"/>
      <c r="H6" s="31"/>
      <c r="I6" s="107"/>
      <c r="J6" s="31"/>
      <c r="K6" s="31"/>
      <c r="L6" s="48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46" s="2" customFormat="1" ht="16.5" hidden="1" customHeight="1">
      <c r="A7" s="31"/>
      <c r="B7" s="36"/>
      <c r="C7" s="31"/>
      <c r="D7" s="31"/>
      <c r="E7" s="268" t="s">
        <v>17</v>
      </c>
      <c r="F7" s="269"/>
      <c r="G7" s="269"/>
      <c r="H7" s="269"/>
      <c r="I7" s="107"/>
      <c r="J7" s="31"/>
      <c r="K7" s="31"/>
      <c r="L7" s="48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46" s="2" customFormat="1" hidden="1">
      <c r="A8" s="31"/>
      <c r="B8" s="36"/>
      <c r="C8" s="31"/>
      <c r="D8" s="31"/>
      <c r="E8" s="31"/>
      <c r="F8" s="31"/>
      <c r="G8" s="31"/>
      <c r="H8" s="31"/>
      <c r="I8" s="107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2" hidden="1" customHeight="1">
      <c r="A9" s="31"/>
      <c r="B9" s="36"/>
      <c r="C9" s="31"/>
      <c r="D9" s="106" t="s">
        <v>18</v>
      </c>
      <c r="E9" s="31"/>
      <c r="F9" s="108" t="s">
        <v>1</v>
      </c>
      <c r="G9" s="31"/>
      <c r="H9" s="31"/>
      <c r="I9" s="109" t="s">
        <v>19</v>
      </c>
      <c r="J9" s="108" t="s">
        <v>1</v>
      </c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hidden="1" customHeight="1">
      <c r="A10" s="31"/>
      <c r="B10" s="36"/>
      <c r="C10" s="31"/>
      <c r="D10" s="106" t="s">
        <v>20</v>
      </c>
      <c r="E10" s="31"/>
      <c r="F10" s="108" t="s">
        <v>21</v>
      </c>
      <c r="G10" s="31"/>
      <c r="H10" s="31"/>
      <c r="I10" s="109" t="s">
        <v>22</v>
      </c>
      <c r="J10" s="110" t="str">
        <f>'Rekapitulace stavby'!AN8</f>
        <v>1. 4. 2019</v>
      </c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0.9" hidden="1" customHeight="1">
      <c r="A11" s="31"/>
      <c r="B11" s="36"/>
      <c r="C11" s="31"/>
      <c r="D11" s="31"/>
      <c r="E11" s="31"/>
      <c r="F11" s="31"/>
      <c r="G11" s="31"/>
      <c r="H11" s="31"/>
      <c r="I11" s="107"/>
      <c r="J11" s="31"/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hidden="1" customHeight="1">
      <c r="A12" s="31"/>
      <c r="B12" s="36"/>
      <c r="C12" s="31"/>
      <c r="D12" s="106" t="s">
        <v>24</v>
      </c>
      <c r="E12" s="31"/>
      <c r="F12" s="31"/>
      <c r="G12" s="31"/>
      <c r="H12" s="31"/>
      <c r="I12" s="109" t="s">
        <v>25</v>
      </c>
      <c r="J12" s="108" t="s">
        <v>1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8" hidden="1" customHeight="1">
      <c r="A13" s="31"/>
      <c r="B13" s="36"/>
      <c r="C13" s="31"/>
      <c r="D13" s="31"/>
      <c r="E13" s="108" t="s">
        <v>26</v>
      </c>
      <c r="F13" s="31"/>
      <c r="G13" s="31"/>
      <c r="H13" s="31"/>
      <c r="I13" s="109" t="s">
        <v>27</v>
      </c>
      <c r="J13" s="108" t="s">
        <v>1</v>
      </c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6.95" hidden="1" customHeight="1">
      <c r="A14" s="31"/>
      <c r="B14" s="36"/>
      <c r="C14" s="31"/>
      <c r="D14" s="31"/>
      <c r="E14" s="31"/>
      <c r="F14" s="31"/>
      <c r="G14" s="31"/>
      <c r="H14" s="31"/>
      <c r="I14" s="107"/>
      <c r="J14" s="31"/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hidden="1" customHeight="1">
      <c r="A15" s="31"/>
      <c r="B15" s="36"/>
      <c r="C15" s="31"/>
      <c r="D15" s="106" t="s">
        <v>28</v>
      </c>
      <c r="E15" s="31"/>
      <c r="F15" s="31"/>
      <c r="G15" s="31"/>
      <c r="H15" s="31"/>
      <c r="I15" s="109" t="s">
        <v>25</v>
      </c>
      <c r="J15" s="27" t="str">
        <f>'Rekapitulace stavby'!AN13</f>
        <v>Vyplň údaj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8" hidden="1" customHeight="1">
      <c r="A16" s="31"/>
      <c r="B16" s="36"/>
      <c r="C16" s="31"/>
      <c r="D16" s="31"/>
      <c r="E16" s="270" t="str">
        <f>'Rekapitulace stavby'!E14</f>
        <v>Vyplň údaj</v>
      </c>
      <c r="F16" s="271"/>
      <c r="G16" s="271"/>
      <c r="H16" s="271"/>
      <c r="I16" s="109" t="s">
        <v>27</v>
      </c>
      <c r="J16" s="27" t="str">
        <f>'Rekapitulace stavby'!AN14</f>
        <v>Vyplň údaj</v>
      </c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6.95" hidden="1" customHeight="1">
      <c r="A17" s="31"/>
      <c r="B17" s="36"/>
      <c r="C17" s="31"/>
      <c r="D17" s="31"/>
      <c r="E17" s="31"/>
      <c r="F17" s="31"/>
      <c r="G17" s="31"/>
      <c r="H17" s="31"/>
      <c r="I17" s="107"/>
      <c r="J17" s="31"/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hidden="1" customHeight="1">
      <c r="A18" s="31"/>
      <c r="B18" s="36"/>
      <c r="C18" s="31"/>
      <c r="D18" s="106" t="s">
        <v>30</v>
      </c>
      <c r="E18" s="31"/>
      <c r="F18" s="31"/>
      <c r="G18" s="31"/>
      <c r="H18" s="31"/>
      <c r="I18" s="109" t="s">
        <v>25</v>
      </c>
      <c r="J18" s="108" t="str">
        <f>IF('Rekapitulace stavby'!AN16="","",'Rekapitulace stavby'!AN16)</f>
        <v/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hidden="1" customHeight="1">
      <c r="A19" s="31"/>
      <c r="B19" s="36"/>
      <c r="C19" s="31"/>
      <c r="D19" s="31"/>
      <c r="E19" s="108" t="str">
        <f>IF('Rekapitulace stavby'!E17="","",'Rekapitulace stavby'!E17)</f>
        <v xml:space="preserve"> </v>
      </c>
      <c r="F19" s="31"/>
      <c r="G19" s="31"/>
      <c r="H19" s="31"/>
      <c r="I19" s="109" t="s">
        <v>27</v>
      </c>
      <c r="J19" s="108" t="str">
        <f>IF('Rekapitulace stavby'!AN17="","",'Rekapitulace stavby'!AN17)</f>
        <v/>
      </c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hidden="1" customHeight="1">
      <c r="A20" s="31"/>
      <c r="B20" s="36"/>
      <c r="C20" s="31"/>
      <c r="D20" s="31"/>
      <c r="E20" s="31"/>
      <c r="F20" s="31"/>
      <c r="G20" s="31"/>
      <c r="H20" s="31"/>
      <c r="I20" s="107"/>
      <c r="J20" s="31"/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hidden="1" customHeight="1">
      <c r="A21" s="31"/>
      <c r="B21" s="36"/>
      <c r="C21" s="31"/>
      <c r="D21" s="106" t="s">
        <v>32</v>
      </c>
      <c r="E21" s="31"/>
      <c r="F21" s="31"/>
      <c r="G21" s="31"/>
      <c r="H21" s="31"/>
      <c r="I21" s="109" t="s">
        <v>25</v>
      </c>
      <c r="J21" s="108" t="str">
        <f>IF('Rekapitulace stavby'!AN19="","",'Rekapitulace stavby'!AN19)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hidden="1" customHeight="1">
      <c r="A22" s="31"/>
      <c r="B22" s="36"/>
      <c r="C22" s="31"/>
      <c r="D22" s="31"/>
      <c r="E22" s="108" t="str">
        <f>IF('Rekapitulace stavby'!E20="","",'Rekapitulace stavby'!E20)</f>
        <v xml:space="preserve"> </v>
      </c>
      <c r="F22" s="31"/>
      <c r="G22" s="31"/>
      <c r="H22" s="31"/>
      <c r="I22" s="109" t="s">
        <v>27</v>
      </c>
      <c r="J22" s="108" t="str">
        <f>IF('Rekapitulace stavby'!AN20="","",'Rekapitulace stavby'!AN20)</f>
        <v/>
      </c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hidden="1" customHeight="1">
      <c r="A23" s="31"/>
      <c r="B23" s="36"/>
      <c r="C23" s="31"/>
      <c r="D23" s="31"/>
      <c r="E23" s="31"/>
      <c r="F23" s="31"/>
      <c r="G23" s="31"/>
      <c r="H23" s="31"/>
      <c r="I23" s="107"/>
      <c r="J23" s="31"/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hidden="1" customHeight="1">
      <c r="A24" s="31"/>
      <c r="B24" s="36"/>
      <c r="C24" s="31"/>
      <c r="D24" s="106" t="s">
        <v>33</v>
      </c>
      <c r="E24" s="31"/>
      <c r="F24" s="31"/>
      <c r="G24" s="31"/>
      <c r="H24" s="31"/>
      <c r="I24" s="107"/>
      <c r="J24" s="31"/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8" customFormat="1" ht="16.5" hidden="1" customHeight="1">
      <c r="A25" s="111"/>
      <c r="B25" s="112"/>
      <c r="C25" s="111"/>
      <c r="D25" s="111"/>
      <c r="E25" s="272" t="s">
        <v>1</v>
      </c>
      <c r="F25" s="272"/>
      <c r="G25" s="272"/>
      <c r="H25" s="272"/>
      <c r="I25" s="113"/>
      <c r="J25" s="111"/>
      <c r="K25" s="111"/>
      <c r="L25" s="114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</row>
    <row r="26" spans="1:31" s="2" customFormat="1" ht="6.95" hidden="1" customHeight="1">
      <c r="A26" s="31"/>
      <c r="B26" s="36"/>
      <c r="C26" s="31"/>
      <c r="D26" s="31"/>
      <c r="E26" s="31"/>
      <c r="F26" s="31"/>
      <c r="G26" s="31"/>
      <c r="H26" s="31"/>
      <c r="I26" s="107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hidden="1" customHeight="1">
      <c r="A27" s="31"/>
      <c r="B27" s="36"/>
      <c r="C27" s="31"/>
      <c r="D27" s="115"/>
      <c r="E27" s="115"/>
      <c r="F27" s="115"/>
      <c r="G27" s="115"/>
      <c r="H27" s="115"/>
      <c r="I27" s="116"/>
      <c r="J27" s="115"/>
      <c r="K27" s="115"/>
      <c r="L27" s="48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25.35" hidden="1" customHeight="1">
      <c r="A28" s="31"/>
      <c r="B28" s="36"/>
      <c r="C28" s="31"/>
      <c r="D28" s="117" t="s">
        <v>34</v>
      </c>
      <c r="E28" s="31"/>
      <c r="F28" s="31"/>
      <c r="G28" s="31"/>
      <c r="H28" s="31"/>
      <c r="I28" s="107"/>
      <c r="J28" s="118">
        <f>ROUND(J127, 2)</f>
        <v>0</v>
      </c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hidden="1" customHeight="1">
      <c r="A29" s="31"/>
      <c r="B29" s="36"/>
      <c r="C29" s="31"/>
      <c r="D29" s="115"/>
      <c r="E29" s="115"/>
      <c r="F29" s="115"/>
      <c r="G29" s="115"/>
      <c r="H29" s="115"/>
      <c r="I29" s="116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hidden="1" customHeight="1">
      <c r="A30" s="31"/>
      <c r="B30" s="36"/>
      <c r="C30" s="31"/>
      <c r="D30" s="31"/>
      <c r="E30" s="31"/>
      <c r="F30" s="119" t="s">
        <v>36</v>
      </c>
      <c r="G30" s="31"/>
      <c r="H30" s="31"/>
      <c r="I30" s="120" t="s">
        <v>35</v>
      </c>
      <c r="J30" s="119" t="s">
        <v>37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hidden="1" customHeight="1">
      <c r="A31" s="31"/>
      <c r="B31" s="36"/>
      <c r="C31" s="31"/>
      <c r="D31" s="121" t="s">
        <v>38</v>
      </c>
      <c r="E31" s="106" t="s">
        <v>39</v>
      </c>
      <c r="F31" s="122">
        <f>ROUND((SUM(BE127:BE188)),  2)</f>
        <v>0</v>
      </c>
      <c r="G31" s="31"/>
      <c r="H31" s="31"/>
      <c r="I31" s="123">
        <v>0.21</v>
      </c>
      <c r="J31" s="122">
        <f>ROUND(((SUM(BE127:BE188))*I31),  2)</f>
        <v>0</v>
      </c>
      <c r="K31" s="31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hidden="1" customHeight="1">
      <c r="A32" s="31"/>
      <c r="B32" s="36"/>
      <c r="C32" s="31"/>
      <c r="D32" s="31"/>
      <c r="E32" s="106" t="s">
        <v>40</v>
      </c>
      <c r="F32" s="122">
        <f>ROUND((SUM(BF127:BF188)),  2)</f>
        <v>0</v>
      </c>
      <c r="G32" s="31"/>
      <c r="H32" s="31"/>
      <c r="I32" s="123">
        <v>0.15</v>
      </c>
      <c r="J32" s="122">
        <f>ROUND(((SUM(BF127:BF188))*I32),  2)</f>
        <v>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hidden="1" customHeight="1">
      <c r="A33" s="31"/>
      <c r="B33" s="36"/>
      <c r="C33" s="31"/>
      <c r="D33" s="31"/>
      <c r="E33" s="106" t="s">
        <v>41</v>
      </c>
      <c r="F33" s="122">
        <f>ROUND((SUM(BG127:BG188)),  2)</f>
        <v>0</v>
      </c>
      <c r="G33" s="31"/>
      <c r="H33" s="31"/>
      <c r="I33" s="123">
        <v>0.21</v>
      </c>
      <c r="J33" s="122">
        <f>0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6"/>
      <c r="C34" s="31"/>
      <c r="D34" s="31"/>
      <c r="E34" s="106" t="s">
        <v>42</v>
      </c>
      <c r="F34" s="122">
        <f>ROUND((SUM(BH127:BH188)),  2)</f>
        <v>0</v>
      </c>
      <c r="G34" s="31"/>
      <c r="H34" s="31"/>
      <c r="I34" s="123">
        <v>0.15</v>
      </c>
      <c r="J34" s="122">
        <f>0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6" t="s">
        <v>43</v>
      </c>
      <c r="F35" s="122">
        <f>ROUND((SUM(BI127:BI188)),  2)</f>
        <v>0</v>
      </c>
      <c r="G35" s="31"/>
      <c r="H35" s="31"/>
      <c r="I35" s="123">
        <v>0</v>
      </c>
      <c r="J35" s="122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6.95" hidden="1" customHeight="1">
      <c r="A36" s="31"/>
      <c r="B36" s="36"/>
      <c r="C36" s="31"/>
      <c r="D36" s="31"/>
      <c r="E36" s="31"/>
      <c r="F36" s="31"/>
      <c r="G36" s="31"/>
      <c r="H36" s="31"/>
      <c r="I36" s="107"/>
      <c r="J36" s="31"/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25.35" hidden="1" customHeight="1">
      <c r="A37" s="31"/>
      <c r="B37" s="36"/>
      <c r="C37" s="124"/>
      <c r="D37" s="125" t="s">
        <v>44</v>
      </c>
      <c r="E37" s="126"/>
      <c r="F37" s="126"/>
      <c r="G37" s="127" t="s">
        <v>45</v>
      </c>
      <c r="H37" s="128" t="s">
        <v>46</v>
      </c>
      <c r="I37" s="129"/>
      <c r="J37" s="130">
        <f>SUM(J28:J35)</f>
        <v>0</v>
      </c>
      <c r="K37" s="1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6"/>
      <c r="C38" s="31"/>
      <c r="D38" s="31"/>
      <c r="E38" s="31"/>
      <c r="F38" s="31"/>
      <c r="G38" s="31"/>
      <c r="H38" s="31"/>
      <c r="I38" s="107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1" customFormat="1" ht="14.45" hidden="1" customHeight="1">
      <c r="B39" s="17"/>
      <c r="I39" s="100"/>
      <c r="L39" s="17"/>
    </row>
    <row r="40" spans="1:31" s="1" customFormat="1" ht="14.45" hidden="1" customHeight="1">
      <c r="B40" s="17"/>
      <c r="I40" s="100"/>
      <c r="L40" s="17"/>
    </row>
    <row r="41" spans="1:31" s="1" customFormat="1" ht="14.45" hidden="1" customHeight="1">
      <c r="B41" s="17"/>
      <c r="I41" s="100"/>
      <c r="L41" s="17"/>
    </row>
    <row r="42" spans="1:31" s="1" customFormat="1" ht="14.45" hidden="1" customHeight="1">
      <c r="B42" s="17"/>
      <c r="I42" s="100"/>
      <c r="L42" s="17"/>
    </row>
    <row r="43" spans="1:31" s="1" customFormat="1" ht="14.45" hidden="1" customHeight="1">
      <c r="B43" s="17"/>
      <c r="I43" s="100"/>
      <c r="L43" s="17"/>
    </row>
    <row r="44" spans="1:31" s="1" customFormat="1" ht="14.45" hidden="1" customHeight="1">
      <c r="B44" s="17"/>
      <c r="I44" s="100"/>
      <c r="L44" s="17"/>
    </row>
    <row r="45" spans="1:31" s="1" customFormat="1" ht="14.45" hidden="1" customHeight="1">
      <c r="B45" s="17"/>
      <c r="I45" s="100"/>
      <c r="L45" s="17"/>
    </row>
    <row r="46" spans="1:31" s="1" customFormat="1" ht="14.45" hidden="1" customHeight="1">
      <c r="B46" s="17"/>
      <c r="I46" s="100"/>
      <c r="L46" s="17"/>
    </row>
    <row r="47" spans="1:31" s="1" customFormat="1" ht="14.45" hidden="1" customHeight="1">
      <c r="B47" s="17"/>
      <c r="I47" s="100"/>
      <c r="L47" s="17"/>
    </row>
    <row r="48" spans="1:31" s="1" customFormat="1" ht="14.45" hidden="1" customHeight="1">
      <c r="B48" s="17"/>
      <c r="I48" s="100"/>
      <c r="L48" s="17"/>
    </row>
    <row r="49" spans="1:31" s="1" customFormat="1" ht="14.45" hidden="1" customHeight="1">
      <c r="B49" s="17"/>
      <c r="I49" s="100"/>
      <c r="L49" s="17"/>
    </row>
    <row r="50" spans="1:31" s="2" customFormat="1" ht="14.45" hidden="1" customHeight="1">
      <c r="B50" s="48"/>
      <c r="D50" s="132" t="s">
        <v>47</v>
      </c>
      <c r="E50" s="133"/>
      <c r="F50" s="133"/>
      <c r="G50" s="132" t="s">
        <v>48</v>
      </c>
      <c r="H50" s="133"/>
      <c r="I50" s="134"/>
      <c r="J50" s="133"/>
      <c r="K50" s="133"/>
      <c r="L50" s="48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31"/>
      <c r="B61" s="36"/>
      <c r="C61" s="31"/>
      <c r="D61" s="135" t="s">
        <v>49</v>
      </c>
      <c r="E61" s="136"/>
      <c r="F61" s="137" t="s">
        <v>50</v>
      </c>
      <c r="G61" s="135" t="s">
        <v>49</v>
      </c>
      <c r="H61" s="136"/>
      <c r="I61" s="138"/>
      <c r="J61" s="139" t="s">
        <v>50</v>
      </c>
      <c r="K61" s="136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31"/>
      <c r="B65" s="36"/>
      <c r="C65" s="31"/>
      <c r="D65" s="132" t="s">
        <v>51</v>
      </c>
      <c r="E65" s="140"/>
      <c r="F65" s="140"/>
      <c r="G65" s="132" t="s">
        <v>52</v>
      </c>
      <c r="H65" s="140"/>
      <c r="I65" s="141"/>
      <c r="J65" s="140"/>
      <c r="K65" s="140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31"/>
      <c r="B76" s="36"/>
      <c r="C76" s="31"/>
      <c r="D76" s="135" t="s">
        <v>49</v>
      </c>
      <c r="E76" s="136"/>
      <c r="F76" s="137" t="s">
        <v>50</v>
      </c>
      <c r="G76" s="135" t="s">
        <v>49</v>
      </c>
      <c r="H76" s="136"/>
      <c r="I76" s="138"/>
      <c r="J76" s="139" t="s">
        <v>50</v>
      </c>
      <c r="K76" s="136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hidden="1" customHeight="1">
      <c r="A77" s="31"/>
      <c r="B77" s="142"/>
      <c r="C77" s="143"/>
      <c r="D77" s="143"/>
      <c r="E77" s="143"/>
      <c r="F77" s="143"/>
      <c r="G77" s="143"/>
      <c r="H77" s="143"/>
      <c r="I77" s="144"/>
      <c r="J77" s="143"/>
      <c r="K77" s="143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hidden="1"/>
    <row r="79" spans="1:31" hidden="1"/>
    <row r="80" spans="1:31" hidden="1"/>
    <row r="81" spans="1:47" s="2" customFormat="1" ht="6.95" hidden="1" customHeight="1">
      <c r="A81" s="31"/>
      <c r="B81" s="145"/>
      <c r="C81" s="146"/>
      <c r="D81" s="146"/>
      <c r="E81" s="146"/>
      <c r="F81" s="146"/>
      <c r="G81" s="146"/>
      <c r="H81" s="146"/>
      <c r="I81" s="147"/>
      <c r="J81" s="146"/>
      <c r="K81" s="146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83</v>
      </c>
      <c r="D82" s="33"/>
      <c r="E82" s="33"/>
      <c r="F82" s="33"/>
      <c r="G82" s="33"/>
      <c r="H82" s="33"/>
      <c r="I82" s="107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107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107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52" t="str">
        <f>E7</f>
        <v>Výměna betonových žlabů a úprava myčky Martinov II</v>
      </c>
      <c r="F85" s="267"/>
      <c r="G85" s="267"/>
      <c r="H85" s="267"/>
      <c r="I85" s="107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6.95" hidden="1" customHeight="1">
      <c r="A86" s="31"/>
      <c r="B86" s="32"/>
      <c r="C86" s="33"/>
      <c r="D86" s="33"/>
      <c r="E86" s="33"/>
      <c r="F86" s="33"/>
      <c r="G86" s="33"/>
      <c r="H86" s="33"/>
      <c r="I86" s="107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2" hidden="1" customHeight="1">
      <c r="A87" s="31"/>
      <c r="B87" s="32"/>
      <c r="C87" s="26" t="s">
        <v>20</v>
      </c>
      <c r="D87" s="33"/>
      <c r="E87" s="33"/>
      <c r="F87" s="24" t="str">
        <f>F10</f>
        <v xml:space="preserve"> </v>
      </c>
      <c r="G87" s="33"/>
      <c r="H87" s="33"/>
      <c r="I87" s="109" t="s">
        <v>22</v>
      </c>
      <c r="J87" s="63" t="str">
        <f>IF(J10="","",J10)</f>
        <v>1. 4. 2019</v>
      </c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107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5.2" hidden="1" customHeight="1">
      <c r="A89" s="31"/>
      <c r="B89" s="32"/>
      <c r="C89" s="26" t="s">
        <v>24</v>
      </c>
      <c r="D89" s="33"/>
      <c r="E89" s="33"/>
      <c r="F89" s="24" t="str">
        <f>E13</f>
        <v>DPO a.s.</v>
      </c>
      <c r="G89" s="33"/>
      <c r="H89" s="33"/>
      <c r="I89" s="109" t="s">
        <v>30</v>
      </c>
      <c r="J89" s="29" t="str">
        <f>E19</f>
        <v xml:space="preserve"> 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15.2" hidden="1" customHeight="1">
      <c r="A90" s="31"/>
      <c r="B90" s="32"/>
      <c r="C90" s="26" t="s">
        <v>28</v>
      </c>
      <c r="D90" s="33"/>
      <c r="E90" s="33"/>
      <c r="F90" s="24" t="str">
        <f>IF(E16="","",E16)</f>
        <v>Vyplň údaj</v>
      </c>
      <c r="G90" s="33"/>
      <c r="H90" s="33"/>
      <c r="I90" s="109" t="s">
        <v>32</v>
      </c>
      <c r="J90" s="29" t="str">
        <f>E22</f>
        <v xml:space="preserve"> </v>
      </c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0.35" hidden="1" customHeight="1">
      <c r="A91" s="31"/>
      <c r="B91" s="32"/>
      <c r="C91" s="33"/>
      <c r="D91" s="33"/>
      <c r="E91" s="33"/>
      <c r="F91" s="33"/>
      <c r="G91" s="33"/>
      <c r="H91" s="33"/>
      <c r="I91" s="107"/>
      <c r="J91" s="33"/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9.25" hidden="1" customHeight="1">
      <c r="A92" s="31"/>
      <c r="B92" s="32"/>
      <c r="C92" s="148" t="s">
        <v>84</v>
      </c>
      <c r="D92" s="149"/>
      <c r="E92" s="149"/>
      <c r="F92" s="149"/>
      <c r="G92" s="149"/>
      <c r="H92" s="149"/>
      <c r="I92" s="150"/>
      <c r="J92" s="151" t="s">
        <v>85</v>
      </c>
      <c r="K92" s="149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107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2.9" hidden="1" customHeight="1">
      <c r="A94" s="31"/>
      <c r="B94" s="32"/>
      <c r="C94" s="152" t="s">
        <v>86</v>
      </c>
      <c r="D94" s="33"/>
      <c r="E94" s="33"/>
      <c r="F94" s="33"/>
      <c r="G94" s="33"/>
      <c r="H94" s="33"/>
      <c r="I94" s="107"/>
      <c r="J94" s="81">
        <f>J127</f>
        <v>0</v>
      </c>
      <c r="K94" s="33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U94" s="14" t="s">
        <v>87</v>
      </c>
    </row>
    <row r="95" spans="1:47" s="9" customFormat="1" ht="24.95" hidden="1" customHeight="1">
      <c r="B95" s="153"/>
      <c r="C95" s="154"/>
      <c r="D95" s="155" t="s">
        <v>88</v>
      </c>
      <c r="E95" s="156"/>
      <c r="F95" s="156"/>
      <c r="G95" s="156"/>
      <c r="H95" s="156"/>
      <c r="I95" s="157"/>
      <c r="J95" s="158">
        <f>J128</f>
        <v>0</v>
      </c>
      <c r="K95" s="154"/>
      <c r="L95" s="159"/>
    </row>
    <row r="96" spans="1:47" s="10" customFormat="1" ht="19.899999999999999" hidden="1" customHeight="1">
      <c r="B96" s="160"/>
      <c r="C96" s="161"/>
      <c r="D96" s="162" t="s">
        <v>89</v>
      </c>
      <c r="E96" s="163"/>
      <c r="F96" s="163"/>
      <c r="G96" s="163"/>
      <c r="H96" s="163"/>
      <c r="I96" s="164"/>
      <c r="J96" s="165">
        <f>J135</f>
        <v>0</v>
      </c>
      <c r="K96" s="161"/>
      <c r="L96" s="166"/>
    </row>
    <row r="97" spans="1:31" s="10" customFormat="1" ht="19.899999999999999" hidden="1" customHeight="1">
      <c r="B97" s="160"/>
      <c r="C97" s="161"/>
      <c r="D97" s="162" t="s">
        <v>90</v>
      </c>
      <c r="E97" s="163"/>
      <c r="F97" s="163"/>
      <c r="G97" s="163"/>
      <c r="H97" s="163"/>
      <c r="I97" s="164"/>
      <c r="J97" s="165">
        <f>J141</f>
        <v>0</v>
      </c>
      <c r="K97" s="161"/>
      <c r="L97" s="166"/>
    </row>
    <row r="98" spans="1:31" s="10" customFormat="1" ht="19.899999999999999" hidden="1" customHeight="1">
      <c r="B98" s="160"/>
      <c r="C98" s="161"/>
      <c r="D98" s="162" t="s">
        <v>91</v>
      </c>
      <c r="E98" s="163"/>
      <c r="F98" s="163"/>
      <c r="G98" s="163"/>
      <c r="H98" s="163"/>
      <c r="I98" s="164"/>
      <c r="J98" s="165">
        <f>J145</f>
        <v>0</v>
      </c>
      <c r="K98" s="161"/>
      <c r="L98" s="166"/>
    </row>
    <row r="99" spans="1:31" s="10" customFormat="1" ht="19.899999999999999" hidden="1" customHeight="1">
      <c r="B99" s="160"/>
      <c r="C99" s="161"/>
      <c r="D99" s="162" t="s">
        <v>92</v>
      </c>
      <c r="E99" s="163"/>
      <c r="F99" s="163"/>
      <c r="G99" s="163"/>
      <c r="H99" s="163"/>
      <c r="I99" s="164"/>
      <c r="J99" s="165">
        <f>J147</f>
        <v>0</v>
      </c>
      <c r="K99" s="161"/>
      <c r="L99" s="166"/>
    </row>
    <row r="100" spans="1:31" s="10" customFormat="1" ht="19.899999999999999" hidden="1" customHeight="1">
      <c r="B100" s="160"/>
      <c r="C100" s="161"/>
      <c r="D100" s="162" t="s">
        <v>93</v>
      </c>
      <c r="E100" s="163"/>
      <c r="F100" s="163"/>
      <c r="G100" s="163"/>
      <c r="H100" s="163"/>
      <c r="I100" s="164"/>
      <c r="J100" s="165">
        <f>J152</f>
        <v>0</v>
      </c>
      <c r="K100" s="161"/>
      <c r="L100" s="166"/>
    </row>
    <row r="101" spans="1:31" s="10" customFormat="1" ht="19.899999999999999" hidden="1" customHeight="1">
      <c r="B101" s="160"/>
      <c r="C101" s="161"/>
      <c r="D101" s="162" t="s">
        <v>94</v>
      </c>
      <c r="E101" s="163"/>
      <c r="F101" s="163"/>
      <c r="G101" s="163"/>
      <c r="H101" s="163"/>
      <c r="I101" s="164"/>
      <c r="J101" s="165">
        <f>J155</f>
        <v>0</v>
      </c>
      <c r="K101" s="161"/>
      <c r="L101" s="166"/>
    </row>
    <row r="102" spans="1:31" s="10" customFormat="1" ht="19.899999999999999" hidden="1" customHeight="1">
      <c r="B102" s="160"/>
      <c r="C102" s="161"/>
      <c r="D102" s="162" t="s">
        <v>95</v>
      </c>
      <c r="E102" s="163"/>
      <c r="F102" s="163"/>
      <c r="G102" s="163"/>
      <c r="H102" s="163"/>
      <c r="I102" s="164"/>
      <c r="J102" s="165">
        <f>J159</f>
        <v>0</v>
      </c>
      <c r="K102" s="161"/>
      <c r="L102" s="166"/>
    </row>
    <row r="103" spans="1:31" s="10" customFormat="1" ht="19.899999999999999" hidden="1" customHeight="1">
      <c r="B103" s="160"/>
      <c r="C103" s="161"/>
      <c r="D103" s="162" t="s">
        <v>96</v>
      </c>
      <c r="E103" s="163"/>
      <c r="F103" s="163"/>
      <c r="G103" s="163"/>
      <c r="H103" s="163"/>
      <c r="I103" s="164"/>
      <c r="J103" s="165">
        <f>J164</f>
        <v>0</v>
      </c>
      <c r="K103" s="161"/>
      <c r="L103" s="166"/>
    </row>
    <row r="104" spans="1:31" s="10" customFormat="1" ht="19.899999999999999" hidden="1" customHeight="1">
      <c r="B104" s="160"/>
      <c r="C104" s="161"/>
      <c r="D104" s="162" t="s">
        <v>97</v>
      </c>
      <c r="E104" s="163"/>
      <c r="F104" s="163"/>
      <c r="G104" s="163"/>
      <c r="H104" s="163"/>
      <c r="I104" s="164"/>
      <c r="J104" s="165">
        <f>J170</f>
        <v>0</v>
      </c>
      <c r="K104" s="161"/>
      <c r="L104" s="166"/>
    </row>
    <row r="105" spans="1:31" s="9" customFormat="1" ht="24.95" hidden="1" customHeight="1">
      <c r="B105" s="153"/>
      <c r="C105" s="154"/>
      <c r="D105" s="155" t="s">
        <v>98</v>
      </c>
      <c r="E105" s="156"/>
      <c r="F105" s="156"/>
      <c r="G105" s="156"/>
      <c r="H105" s="156"/>
      <c r="I105" s="157"/>
      <c r="J105" s="158">
        <f>J172</f>
        <v>0</v>
      </c>
      <c r="K105" s="154"/>
      <c r="L105" s="159"/>
    </row>
    <row r="106" spans="1:31" s="10" customFormat="1" ht="19.899999999999999" hidden="1" customHeight="1">
      <c r="B106" s="160"/>
      <c r="C106" s="161"/>
      <c r="D106" s="162" t="s">
        <v>99</v>
      </c>
      <c r="E106" s="163"/>
      <c r="F106" s="163"/>
      <c r="G106" s="163"/>
      <c r="H106" s="163"/>
      <c r="I106" s="164"/>
      <c r="J106" s="165">
        <f>J177</f>
        <v>0</v>
      </c>
      <c r="K106" s="161"/>
      <c r="L106" s="166"/>
    </row>
    <row r="107" spans="1:31" s="10" customFormat="1" ht="19.899999999999999" hidden="1" customHeight="1">
      <c r="B107" s="160"/>
      <c r="C107" s="161"/>
      <c r="D107" s="162" t="s">
        <v>100</v>
      </c>
      <c r="E107" s="163"/>
      <c r="F107" s="163"/>
      <c r="G107" s="163"/>
      <c r="H107" s="163"/>
      <c r="I107" s="164"/>
      <c r="J107" s="165">
        <f>J179</f>
        <v>0</v>
      </c>
      <c r="K107" s="161"/>
      <c r="L107" s="166"/>
    </row>
    <row r="108" spans="1:31" s="10" customFormat="1" ht="19.899999999999999" hidden="1" customHeight="1">
      <c r="B108" s="160"/>
      <c r="C108" s="161"/>
      <c r="D108" s="162" t="s">
        <v>101</v>
      </c>
      <c r="E108" s="163"/>
      <c r="F108" s="163"/>
      <c r="G108" s="163"/>
      <c r="H108" s="163"/>
      <c r="I108" s="164"/>
      <c r="J108" s="165">
        <f>J184</f>
        <v>0</v>
      </c>
      <c r="K108" s="161"/>
      <c r="L108" s="166"/>
    </row>
    <row r="109" spans="1:31" s="10" customFormat="1" ht="19.899999999999999" hidden="1" customHeight="1">
      <c r="B109" s="160"/>
      <c r="C109" s="161"/>
      <c r="D109" s="162" t="s">
        <v>102</v>
      </c>
      <c r="E109" s="163"/>
      <c r="F109" s="163"/>
      <c r="G109" s="163"/>
      <c r="H109" s="163"/>
      <c r="I109" s="164"/>
      <c r="J109" s="165">
        <f>J186</f>
        <v>0</v>
      </c>
      <c r="K109" s="161"/>
      <c r="L109" s="166"/>
    </row>
    <row r="110" spans="1:31" s="2" customFormat="1" ht="21.75" hidden="1" customHeight="1">
      <c r="A110" s="31"/>
      <c r="B110" s="32"/>
      <c r="C110" s="33"/>
      <c r="D110" s="33"/>
      <c r="E110" s="33"/>
      <c r="F110" s="33"/>
      <c r="G110" s="33"/>
      <c r="H110" s="33"/>
      <c r="I110" s="107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hidden="1" customHeight="1">
      <c r="A111" s="31"/>
      <c r="B111" s="51"/>
      <c r="C111" s="52"/>
      <c r="D111" s="52"/>
      <c r="E111" s="52"/>
      <c r="F111" s="52"/>
      <c r="G111" s="52"/>
      <c r="H111" s="52"/>
      <c r="I111" s="144"/>
      <c r="J111" s="52"/>
      <c r="K111" s="52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hidden="1"/>
    <row r="113" spans="1:63" hidden="1"/>
    <row r="114" spans="1:63" hidden="1"/>
    <row r="115" spans="1:63" s="2" customFormat="1" ht="6.95" customHeight="1">
      <c r="A115" s="31"/>
      <c r="B115" s="53"/>
      <c r="C115" s="54"/>
      <c r="D115" s="54"/>
      <c r="E115" s="54"/>
      <c r="F115" s="54"/>
      <c r="G115" s="54"/>
      <c r="H115" s="54"/>
      <c r="I115" s="147"/>
      <c r="J115" s="54"/>
      <c r="K115" s="54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24.95" customHeight="1">
      <c r="A116" s="31"/>
      <c r="B116" s="32"/>
      <c r="C116" s="20" t="s">
        <v>103</v>
      </c>
      <c r="D116" s="33"/>
      <c r="E116" s="33"/>
      <c r="F116" s="33"/>
      <c r="G116" s="33"/>
      <c r="H116" s="33"/>
      <c r="I116" s="107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107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2" customHeight="1">
      <c r="A118" s="31"/>
      <c r="B118" s="32"/>
      <c r="C118" s="26" t="s">
        <v>16</v>
      </c>
      <c r="D118" s="33"/>
      <c r="E118" s="33"/>
      <c r="F118" s="33"/>
      <c r="G118" s="33"/>
      <c r="H118" s="33"/>
      <c r="I118" s="107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6.5" customHeight="1">
      <c r="A119" s="31"/>
      <c r="B119" s="32"/>
      <c r="C119" s="33"/>
      <c r="D119" s="33"/>
      <c r="E119" s="252" t="str">
        <f>E7</f>
        <v>Výměna betonových žlabů a úprava myčky Martinov II</v>
      </c>
      <c r="F119" s="267"/>
      <c r="G119" s="267"/>
      <c r="H119" s="267"/>
      <c r="I119" s="107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6.95" customHeight="1">
      <c r="A120" s="31"/>
      <c r="B120" s="32"/>
      <c r="C120" s="33"/>
      <c r="D120" s="33"/>
      <c r="E120" s="33"/>
      <c r="F120" s="33"/>
      <c r="G120" s="33"/>
      <c r="H120" s="33"/>
      <c r="I120" s="107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12" customHeight="1">
      <c r="A121" s="31"/>
      <c r="B121" s="32"/>
      <c r="C121" s="26" t="s">
        <v>20</v>
      </c>
      <c r="D121" s="33"/>
      <c r="E121" s="33"/>
      <c r="F121" s="24" t="str">
        <f>F10</f>
        <v xml:space="preserve"> </v>
      </c>
      <c r="G121" s="33"/>
      <c r="H121" s="33"/>
      <c r="I121" s="109" t="s">
        <v>22</v>
      </c>
      <c r="J121" s="63" t="str">
        <f>IF(J10="","",J10)</f>
        <v>1. 4. 2019</v>
      </c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6.95" customHeight="1">
      <c r="A122" s="31"/>
      <c r="B122" s="32"/>
      <c r="C122" s="33"/>
      <c r="D122" s="33"/>
      <c r="E122" s="33"/>
      <c r="F122" s="33"/>
      <c r="G122" s="33"/>
      <c r="H122" s="33"/>
      <c r="I122" s="107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2" customHeight="1">
      <c r="A123" s="31"/>
      <c r="B123" s="32"/>
      <c r="C123" s="26" t="s">
        <v>24</v>
      </c>
      <c r="D123" s="33"/>
      <c r="E123" s="33"/>
      <c r="F123" s="24" t="str">
        <f>E13</f>
        <v>DPO a.s.</v>
      </c>
      <c r="G123" s="33"/>
      <c r="H123" s="33"/>
      <c r="I123" s="109" t="s">
        <v>30</v>
      </c>
      <c r="J123" s="29" t="str">
        <f>E19</f>
        <v xml:space="preserve"> </v>
      </c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28</v>
      </c>
      <c r="D124" s="33"/>
      <c r="E124" s="33"/>
      <c r="F124" s="24" t="str">
        <f>IF(E16="","",E16)</f>
        <v>Vyplň údaj</v>
      </c>
      <c r="G124" s="33"/>
      <c r="H124" s="33"/>
      <c r="I124" s="109" t="s">
        <v>32</v>
      </c>
      <c r="J124" s="29" t="str">
        <f>E22</f>
        <v xml:space="preserve"> </v>
      </c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0.35" customHeight="1">
      <c r="A125" s="31"/>
      <c r="B125" s="32"/>
      <c r="C125" s="33"/>
      <c r="D125" s="33"/>
      <c r="E125" s="33"/>
      <c r="F125" s="33"/>
      <c r="G125" s="33"/>
      <c r="H125" s="33"/>
      <c r="I125" s="107"/>
      <c r="J125" s="33"/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11" customFormat="1" ht="29.25" customHeight="1">
      <c r="A126" s="167"/>
      <c r="B126" s="168"/>
      <c r="C126" s="169" t="s">
        <v>104</v>
      </c>
      <c r="D126" s="170" t="s">
        <v>59</v>
      </c>
      <c r="E126" s="170" t="s">
        <v>55</v>
      </c>
      <c r="F126" s="170" t="s">
        <v>56</v>
      </c>
      <c r="G126" s="170" t="s">
        <v>105</v>
      </c>
      <c r="H126" s="170" t="s">
        <v>106</v>
      </c>
      <c r="I126" s="171" t="s">
        <v>107</v>
      </c>
      <c r="J126" s="172" t="s">
        <v>85</v>
      </c>
      <c r="K126" s="173" t="s">
        <v>108</v>
      </c>
      <c r="L126" s="174"/>
      <c r="M126" s="72" t="s">
        <v>1</v>
      </c>
      <c r="N126" s="73" t="s">
        <v>38</v>
      </c>
      <c r="O126" s="73" t="s">
        <v>109</v>
      </c>
      <c r="P126" s="73" t="s">
        <v>110</v>
      </c>
      <c r="Q126" s="73" t="s">
        <v>111</v>
      </c>
      <c r="R126" s="73" t="s">
        <v>112</v>
      </c>
      <c r="S126" s="73" t="s">
        <v>113</v>
      </c>
      <c r="T126" s="74" t="s">
        <v>114</v>
      </c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</row>
    <row r="127" spans="1:63" s="2" customFormat="1" ht="22.9" customHeight="1">
      <c r="A127" s="31"/>
      <c r="B127" s="32"/>
      <c r="C127" s="79" t="s">
        <v>115</v>
      </c>
      <c r="D127" s="33"/>
      <c r="E127" s="33"/>
      <c r="F127" s="33"/>
      <c r="G127" s="33"/>
      <c r="H127" s="33"/>
      <c r="I127" s="107"/>
      <c r="J127" s="175">
        <f>BK127</f>
        <v>0</v>
      </c>
      <c r="K127" s="33"/>
      <c r="L127" s="36"/>
      <c r="M127" s="75"/>
      <c r="N127" s="176"/>
      <c r="O127" s="76"/>
      <c r="P127" s="177">
        <f>P128+P172</f>
        <v>0</v>
      </c>
      <c r="Q127" s="76"/>
      <c r="R127" s="177">
        <f>R128+R172</f>
        <v>75.942359304907697</v>
      </c>
      <c r="S127" s="76"/>
      <c r="T127" s="178">
        <f>T128+T172</f>
        <v>158.64000000000001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4" t="s">
        <v>73</v>
      </c>
      <c r="AU127" s="14" t="s">
        <v>87</v>
      </c>
      <c r="BK127" s="179">
        <f>BK128+BK172</f>
        <v>0</v>
      </c>
    </row>
    <row r="128" spans="1:63" s="12" customFormat="1" ht="25.9" customHeight="1">
      <c r="B128" s="180"/>
      <c r="C128" s="181"/>
      <c r="D128" s="182" t="s">
        <v>73</v>
      </c>
      <c r="E128" s="183" t="s">
        <v>116</v>
      </c>
      <c r="F128" s="183" t="s">
        <v>117</v>
      </c>
      <c r="G128" s="181"/>
      <c r="H128" s="181"/>
      <c r="I128" s="184"/>
      <c r="J128" s="185">
        <f>BK128</f>
        <v>0</v>
      </c>
      <c r="K128" s="181"/>
      <c r="L128" s="186"/>
      <c r="M128" s="187"/>
      <c r="N128" s="188"/>
      <c r="O128" s="188"/>
      <c r="P128" s="189">
        <f>P129+SUM(P130:P135)+P141+P145+P147+P152+P155+P159+P164+P170</f>
        <v>0</v>
      </c>
      <c r="Q128" s="188"/>
      <c r="R128" s="189">
        <f>R129+SUM(R130:R135)+R141+R145+R147+R152+R155+R159+R164+R170</f>
        <v>64.8362873049077</v>
      </c>
      <c r="S128" s="188"/>
      <c r="T128" s="190">
        <f>T129+SUM(T130:T135)+T141+T145+T147+T152+T155+T159+T164+T170</f>
        <v>158.64000000000001</v>
      </c>
      <c r="AR128" s="191" t="s">
        <v>79</v>
      </c>
      <c r="AT128" s="192" t="s">
        <v>73</v>
      </c>
      <c r="AU128" s="192" t="s">
        <v>74</v>
      </c>
      <c r="AY128" s="191" t="s">
        <v>118</v>
      </c>
      <c r="BK128" s="193">
        <f>BK129+SUM(BK130:BK135)+BK141+BK145+BK147+BK152+BK155+BK159+BK164+BK170</f>
        <v>0</v>
      </c>
    </row>
    <row r="129" spans="1:65" s="2" customFormat="1" ht="16.5" customHeight="1">
      <c r="A129" s="31"/>
      <c r="B129" s="32"/>
      <c r="C129" s="194" t="s">
        <v>79</v>
      </c>
      <c r="D129" s="194" t="s">
        <v>119</v>
      </c>
      <c r="E129" s="195" t="s">
        <v>120</v>
      </c>
      <c r="F129" s="196" t="s">
        <v>121</v>
      </c>
      <c r="G129" s="197" t="s">
        <v>122</v>
      </c>
      <c r="H129" s="198">
        <v>4</v>
      </c>
      <c r="I129" s="199"/>
      <c r="J129" s="200">
        <f t="shared" ref="J129:J134" si="0">ROUND(I129*H129,2)</f>
        <v>0</v>
      </c>
      <c r="K129" s="201"/>
      <c r="L129" s="36"/>
      <c r="M129" s="202" t="s">
        <v>1</v>
      </c>
      <c r="N129" s="203" t="s">
        <v>39</v>
      </c>
      <c r="O129" s="68"/>
      <c r="P129" s="204">
        <f t="shared" ref="P129:P134" si="1">O129*H129</f>
        <v>0</v>
      </c>
      <c r="Q129" s="204">
        <v>0</v>
      </c>
      <c r="R129" s="204">
        <f t="shared" ref="R129:R134" si="2">Q129*H129</f>
        <v>0</v>
      </c>
      <c r="S129" s="204">
        <v>0</v>
      </c>
      <c r="T129" s="205">
        <f t="shared" ref="T129:T134" si="3"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6" t="s">
        <v>123</v>
      </c>
      <c r="AT129" s="206" t="s">
        <v>119</v>
      </c>
      <c r="AU129" s="206" t="s">
        <v>79</v>
      </c>
      <c r="AY129" s="14" t="s">
        <v>118</v>
      </c>
      <c r="BE129" s="207">
        <f t="shared" ref="BE129:BE134" si="4">IF(N129="základní",J129,0)</f>
        <v>0</v>
      </c>
      <c r="BF129" s="207">
        <f t="shared" ref="BF129:BF134" si="5">IF(N129="snížená",J129,0)</f>
        <v>0</v>
      </c>
      <c r="BG129" s="207">
        <f t="shared" ref="BG129:BG134" si="6">IF(N129="zákl. přenesená",J129,0)</f>
        <v>0</v>
      </c>
      <c r="BH129" s="207">
        <f t="shared" ref="BH129:BH134" si="7">IF(N129="sníž. přenesená",J129,0)</f>
        <v>0</v>
      </c>
      <c r="BI129" s="207">
        <f t="shared" ref="BI129:BI134" si="8">IF(N129="nulová",J129,0)</f>
        <v>0</v>
      </c>
      <c r="BJ129" s="14" t="s">
        <v>79</v>
      </c>
      <c r="BK129" s="207">
        <f t="shared" ref="BK129:BK134" si="9">ROUND(I129*H129,2)</f>
        <v>0</v>
      </c>
      <c r="BL129" s="14" t="s">
        <v>123</v>
      </c>
      <c r="BM129" s="206" t="s">
        <v>124</v>
      </c>
    </row>
    <row r="130" spans="1:65" s="2" customFormat="1" ht="16.5" customHeight="1">
      <c r="A130" s="31"/>
      <c r="B130" s="32"/>
      <c r="C130" s="194" t="s">
        <v>81</v>
      </c>
      <c r="D130" s="194" t="s">
        <v>119</v>
      </c>
      <c r="E130" s="195" t="s">
        <v>125</v>
      </c>
      <c r="F130" s="196" t="s">
        <v>126</v>
      </c>
      <c r="G130" s="197" t="s">
        <v>127</v>
      </c>
      <c r="H130" s="198">
        <v>4</v>
      </c>
      <c r="I130" s="199"/>
      <c r="J130" s="200">
        <f t="shared" si="0"/>
        <v>0</v>
      </c>
      <c r="K130" s="201"/>
      <c r="L130" s="36"/>
      <c r="M130" s="202" t="s">
        <v>1</v>
      </c>
      <c r="N130" s="203" t="s">
        <v>39</v>
      </c>
      <c r="O130" s="68"/>
      <c r="P130" s="204">
        <f t="shared" si="1"/>
        <v>0</v>
      </c>
      <c r="Q130" s="204">
        <v>0</v>
      </c>
      <c r="R130" s="204">
        <f t="shared" si="2"/>
        <v>0</v>
      </c>
      <c r="S130" s="204">
        <v>0</v>
      </c>
      <c r="T130" s="205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06" t="s">
        <v>123</v>
      </c>
      <c r="AT130" s="206" t="s">
        <v>119</v>
      </c>
      <c r="AU130" s="206" t="s">
        <v>79</v>
      </c>
      <c r="AY130" s="14" t="s">
        <v>118</v>
      </c>
      <c r="BE130" s="207">
        <f t="shared" si="4"/>
        <v>0</v>
      </c>
      <c r="BF130" s="207">
        <f t="shared" si="5"/>
        <v>0</v>
      </c>
      <c r="BG130" s="207">
        <f t="shared" si="6"/>
        <v>0</v>
      </c>
      <c r="BH130" s="207">
        <f t="shared" si="7"/>
        <v>0</v>
      </c>
      <c r="BI130" s="207">
        <f t="shared" si="8"/>
        <v>0</v>
      </c>
      <c r="BJ130" s="14" t="s">
        <v>79</v>
      </c>
      <c r="BK130" s="207">
        <f t="shared" si="9"/>
        <v>0</v>
      </c>
      <c r="BL130" s="14" t="s">
        <v>123</v>
      </c>
      <c r="BM130" s="206" t="s">
        <v>128</v>
      </c>
    </row>
    <row r="131" spans="1:65" s="2" customFormat="1" ht="16.5" customHeight="1">
      <c r="A131" s="31"/>
      <c r="B131" s="32"/>
      <c r="C131" s="194" t="s">
        <v>129</v>
      </c>
      <c r="D131" s="194" t="s">
        <v>119</v>
      </c>
      <c r="E131" s="195" t="s">
        <v>130</v>
      </c>
      <c r="F131" s="196" t="s">
        <v>131</v>
      </c>
      <c r="G131" s="197" t="s">
        <v>127</v>
      </c>
      <c r="H131" s="198">
        <v>4</v>
      </c>
      <c r="I131" s="199"/>
      <c r="J131" s="200">
        <f t="shared" si="0"/>
        <v>0</v>
      </c>
      <c r="K131" s="201"/>
      <c r="L131" s="36"/>
      <c r="M131" s="202" t="s">
        <v>1</v>
      </c>
      <c r="N131" s="203" t="s">
        <v>39</v>
      </c>
      <c r="O131" s="68"/>
      <c r="P131" s="204">
        <f t="shared" si="1"/>
        <v>0</v>
      </c>
      <c r="Q131" s="204">
        <v>0</v>
      </c>
      <c r="R131" s="204">
        <f t="shared" si="2"/>
        <v>0</v>
      </c>
      <c r="S131" s="204">
        <v>0</v>
      </c>
      <c r="T131" s="205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6" t="s">
        <v>123</v>
      </c>
      <c r="AT131" s="206" t="s">
        <v>119</v>
      </c>
      <c r="AU131" s="206" t="s">
        <v>79</v>
      </c>
      <c r="AY131" s="14" t="s">
        <v>118</v>
      </c>
      <c r="BE131" s="207">
        <f t="shared" si="4"/>
        <v>0</v>
      </c>
      <c r="BF131" s="207">
        <f t="shared" si="5"/>
        <v>0</v>
      </c>
      <c r="BG131" s="207">
        <f t="shared" si="6"/>
        <v>0</v>
      </c>
      <c r="BH131" s="207">
        <f t="shared" si="7"/>
        <v>0</v>
      </c>
      <c r="BI131" s="207">
        <f t="shared" si="8"/>
        <v>0</v>
      </c>
      <c r="BJ131" s="14" t="s">
        <v>79</v>
      </c>
      <c r="BK131" s="207">
        <f t="shared" si="9"/>
        <v>0</v>
      </c>
      <c r="BL131" s="14" t="s">
        <v>123</v>
      </c>
      <c r="BM131" s="206" t="s">
        <v>132</v>
      </c>
    </row>
    <row r="132" spans="1:65" s="2" customFormat="1" ht="16.5" customHeight="1">
      <c r="A132" s="31"/>
      <c r="B132" s="32"/>
      <c r="C132" s="194" t="s">
        <v>123</v>
      </c>
      <c r="D132" s="194" t="s">
        <v>119</v>
      </c>
      <c r="E132" s="195" t="s">
        <v>133</v>
      </c>
      <c r="F132" s="196" t="s">
        <v>134</v>
      </c>
      <c r="G132" s="197" t="s">
        <v>127</v>
      </c>
      <c r="H132" s="198">
        <v>2</v>
      </c>
      <c r="I132" s="199"/>
      <c r="J132" s="200">
        <f t="shared" si="0"/>
        <v>0</v>
      </c>
      <c r="K132" s="201"/>
      <c r="L132" s="36"/>
      <c r="M132" s="202" t="s">
        <v>1</v>
      </c>
      <c r="N132" s="203" t="s">
        <v>39</v>
      </c>
      <c r="O132" s="68"/>
      <c r="P132" s="204">
        <f t="shared" si="1"/>
        <v>0</v>
      </c>
      <c r="Q132" s="204">
        <v>0</v>
      </c>
      <c r="R132" s="204">
        <f t="shared" si="2"/>
        <v>0</v>
      </c>
      <c r="S132" s="204">
        <v>0</v>
      </c>
      <c r="T132" s="205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6" t="s">
        <v>123</v>
      </c>
      <c r="AT132" s="206" t="s">
        <v>119</v>
      </c>
      <c r="AU132" s="206" t="s">
        <v>79</v>
      </c>
      <c r="AY132" s="14" t="s">
        <v>118</v>
      </c>
      <c r="BE132" s="207">
        <f t="shared" si="4"/>
        <v>0</v>
      </c>
      <c r="BF132" s="207">
        <f t="shared" si="5"/>
        <v>0</v>
      </c>
      <c r="BG132" s="207">
        <f t="shared" si="6"/>
        <v>0</v>
      </c>
      <c r="BH132" s="207">
        <f t="shared" si="7"/>
        <v>0</v>
      </c>
      <c r="BI132" s="207">
        <f t="shared" si="8"/>
        <v>0</v>
      </c>
      <c r="BJ132" s="14" t="s">
        <v>79</v>
      </c>
      <c r="BK132" s="207">
        <f t="shared" si="9"/>
        <v>0</v>
      </c>
      <c r="BL132" s="14" t="s">
        <v>123</v>
      </c>
      <c r="BM132" s="206" t="s">
        <v>135</v>
      </c>
    </row>
    <row r="133" spans="1:65" s="2" customFormat="1" ht="16.5" customHeight="1">
      <c r="A133" s="31"/>
      <c r="B133" s="32"/>
      <c r="C133" s="194" t="s">
        <v>136</v>
      </c>
      <c r="D133" s="194" t="s">
        <v>119</v>
      </c>
      <c r="E133" s="195" t="s">
        <v>137</v>
      </c>
      <c r="F133" s="196" t="s">
        <v>138</v>
      </c>
      <c r="G133" s="197" t="s">
        <v>127</v>
      </c>
      <c r="H133" s="198">
        <v>2</v>
      </c>
      <c r="I133" s="199"/>
      <c r="J133" s="200">
        <f t="shared" si="0"/>
        <v>0</v>
      </c>
      <c r="K133" s="201"/>
      <c r="L133" s="36"/>
      <c r="M133" s="202" t="s">
        <v>1</v>
      </c>
      <c r="N133" s="203" t="s">
        <v>39</v>
      </c>
      <c r="O133" s="68"/>
      <c r="P133" s="204">
        <f t="shared" si="1"/>
        <v>0</v>
      </c>
      <c r="Q133" s="204">
        <v>0</v>
      </c>
      <c r="R133" s="204">
        <f t="shared" si="2"/>
        <v>0</v>
      </c>
      <c r="S133" s="204">
        <v>0</v>
      </c>
      <c r="T133" s="205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6" t="s">
        <v>123</v>
      </c>
      <c r="AT133" s="206" t="s">
        <v>119</v>
      </c>
      <c r="AU133" s="206" t="s">
        <v>79</v>
      </c>
      <c r="AY133" s="14" t="s">
        <v>118</v>
      </c>
      <c r="BE133" s="207">
        <f t="shared" si="4"/>
        <v>0</v>
      </c>
      <c r="BF133" s="207">
        <f t="shared" si="5"/>
        <v>0</v>
      </c>
      <c r="BG133" s="207">
        <f t="shared" si="6"/>
        <v>0</v>
      </c>
      <c r="BH133" s="207">
        <f t="shared" si="7"/>
        <v>0</v>
      </c>
      <c r="BI133" s="207">
        <f t="shared" si="8"/>
        <v>0</v>
      </c>
      <c r="BJ133" s="14" t="s">
        <v>79</v>
      </c>
      <c r="BK133" s="207">
        <f t="shared" si="9"/>
        <v>0</v>
      </c>
      <c r="BL133" s="14" t="s">
        <v>123</v>
      </c>
      <c r="BM133" s="206" t="s">
        <v>139</v>
      </c>
    </row>
    <row r="134" spans="1:65" s="2" customFormat="1" ht="16.5" customHeight="1">
      <c r="A134" s="31"/>
      <c r="B134" s="32"/>
      <c r="C134" s="194" t="s">
        <v>140</v>
      </c>
      <c r="D134" s="194" t="s">
        <v>119</v>
      </c>
      <c r="E134" s="195" t="s">
        <v>141</v>
      </c>
      <c r="F134" s="196" t="s">
        <v>142</v>
      </c>
      <c r="G134" s="197" t="s">
        <v>143</v>
      </c>
      <c r="H134" s="198">
        <v>1</v>
      </c>
      <c r="I134" s="199"/>
      <c r="J134" s="200">
        <f t="shared" si="0"/>
        <v>0</v>
      </c>
      <c r="K134" s="201"/>
      <c r="L134" s="36"/>
      <c r="M134" s="202" t="s">
        <v>1</v>
      </c>
      <c r="N134" s="203" t="s">
        <v>39</v>
      </c>
      <c r="O134" s="68"/>
      <c r="P134" s="204">
        <f t="shared" si="1"/>
        <v>0</v>
      </c>
      <c r="Q134" s="204">
        <v>0</v>
      </c>
      <c r="R134" s="204">
        <f t="shared" si="2"/>
        <v>0</v>
      </c>
      <c r="S134" s="204">
        <v>0</v>
      </c>
      <c r="T134" s="205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6" t="s">
        <v>123</v>
      </c>
      <c r="AT134" s="206" t="s">
        <v>119</v>
      </c>
      <c r="AU134" s="206" t="s">
        <v>79</v>
      </c>
      <c r="AY134" s="14" t="s">
        <v>118</v>
      </c>
      <c r="BE134" s="207">
        <f t="shared" si="4"/>
        <v>0</v>
      </c>
      <c r="BF134" s="207">
        <f t="shared" si="5"/>
        <v>0</v>
      </c>
      <c r="BG134" s="207">
        <f t="shared" si="6"/>
        <v>0</v>
      </c>
      <c r="BH134" s="207">
        <f t="shared" si="7"/>
        <v>0</v>
      </c>
      <c r="BI134" s="207">
        <f t="shared" si="8"/>
        <v>0</v>
      </c>
      <c r="BJ134" s="14" t="s">
        <v>79</v>
      </c>
      <c r="BK134" s="207">
        <f t="shared" si="9"/>
        <v>0</v>
      </c>
      <c r="BL134" s="14" t="s">
        <v>123</v>
      </c>
      <c r="BM134" s="206" t="s">
        <v>144</v>
      </c>
    </row>
    <row r="135" spans="1:65" s="12" customFormat="1" ht="22.9" customHeight="1">
      <c r="B135" s="180"/>
      <c r="C135" s="181"/>
      <c r="D135" s="182" t="s">
        <v>73</v>
      </c>
      <c r="E135" s="208" t="s">
        <v>79</v>
      </c>
      <c r="F135" s="208" t="s">
        <v>145</v>
      </c>
      <c r="G135" s="181"/>
      <c r="H135" s="181"/>
      <c r="I135" s="184"/>
      <c r="J135" s="209">
        <f>BK135</f>
        <v>0</v>
      </c>
      <c r="K135" s="181"/>
      <c r="L135" s="186"/>
      <c r="M135" s="187"/>
      <c r="N135" s="188"/>
      <c r="O135" s="188"/>
      <c r="P135" s="189">
        <f>SUM(P136:P140)</f>
        <v>0</v>
      </c>
      <c r="Q135" s="188"/>
      <c r="R135" s="189">
        <f>SUM(R136:R140)</f>
        <v>2.4053943749999998</v>
      </c>
      <c r="S135" s="188"/>
      <c r="T135" s="190">
        <f>SUM(T136:T140)</f>
        <v>15.84</v>
      </c>
      <c r="AR135" s="191" t="s">
        <v>79</v>
      </c>
      <c r="AT135" s="192" t="s">
        <v>73</v>
      </c>
      <c r="AU135" s="192" t="s">
        <v>79</v>
      </c>
      <c r="AY135" s="191" t="s">
        <v>118</v>
      </c>
      <c r="BK135" s="193">
        <f>SUM(BK136:BK140)</f>
        <v>0</v>
      </c>
    </row>
    <row r="136" spans="1:65" s="2" customFormat="1" ht="21.75" customHeight="1">
      <c r="A136" s="31"/>
      <c r="B136" s="32"/>
      <c r="C136" s="194" t="s">
        <v>146</v>
      </c>
      <c r="D136" s="194" t="s">
        <v>119</v>
      </c>
      <c r="E136" s="195" t="s">
        <v>147</v>
      </c>
      <c r="F136" s="196" t="s">
        <v>148</v>
      </c>
      <c r="G136" s="197" t="s">
        <v>149</v>
      </c>
      <c r="H136" s="198">
        <v>6</v>
      </c>
      <c r="I136" s="199"/>
      <c r="J136" s="200">
        <f>ROUND(I136*H136,2)</f>
        <v>0</v>
      </c>
      <c r="K136" s="201"/>
      <c r="L136" s="36"/>
      <c r="M136" s="202" t="s">
        <v>1</v>
      </c>
      <c r="N136" s="203" t="s">
        <v>39</v>
      </c>
      <c r="O136" s="68"/>
      <c r="P136" s="204">
        <f>O136*H136</f>
        <v>0</v>
      </c>
      <c r="Q136" s="204">
        <v>0</v>
      </c>
      <c r="R136" s="204">
        <f>Q136*H136</f>
        <v>0</v>
      </c>
      <c r="S136" s="204">
        <v>0.24</v>
      </c>
      <c r="T136" s="205">
        <f>S136*H136</f>
        <v>1.44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6" t="s">
        <v>123</v>
      </c>
      <c r="AT136" s="206" t="s">
        <v>119</v>
      </c>
      <c r="AU136" s="206" t="s">
        <v>81</v>
      </c>
      <c r="AY136" s="14" t="s">
        <v>118</v>
      </c>
      <c r="BE136" s="207">
        <f>IF(N136="základní",J136,0)</f>
        <v>0</v>
      </c>
      <c r="BF136" s="207">
        <f>IF(N136="snížená",J136,0)</f>
        <v>0</v>
      </c>
      <c r="BG136" s="207">
        <f>IF(N136="zákl. přenesená",J136,0)</f>
        <v>0</v>
      </c>
      <c r="BH136" s="207">
        <f>IF(N136="sníž. přenesená",J136,0)</f>
        <v>0</v>
      </c>
      <c r="BI136" s="207">
        <f>IF(N136="nulová",J136,0)</f>
        <v>0</v>
      </c>
      <c r="BJ136" s="14" t="s">
        <v>79</v>
      </c>
      <c r="BK136" s="207">
        <f>ROUND(I136*H136,2)</f>
        <v>0</v>
      </c>
      <c r="BL136" s="14" t="s">
        <v>123</v>
      </c>
      <c r="BM136" s="206" t="s">
        <v>150</v>
      </c>
    </row>
    <row r="137" spans="1:65" s="2" customFormat="1" ht="21.75" customHeight="1">
      <c r="A137" s="31"/>
      <c r="B137" s="32"/>
      <c r="C137" s="194" t="s">
        <v>151</v>
      </c>
      <c r="D137" s="194" t="s">
        <v>119</v>
      </c>
      <c r="E137" s="195" t="s">
        <v>152</v>
      </c>
      <c r="F137" s="196" t="s">
        <v>153</v>
      </c>
      <c r="G137" s="197" t="s">
        <v>149</v>
      </c>
      <c r="H137" s="198">
        <v>112.5</v>
      </c>
      <c r="I137" s="199"/>
      <c r="J137" s="200">
        <f>ROUND(I137*H137,2)</f>
        <v>0</v>
      </c>
      <c r="K137" s="201"/>
      <c r="L137" s="36"/>
      <c r="M137" s="202" t="s">
        <v>1</v>
      </c>
      <c r="N137" s="203" t="s">
        <v>39</v>
      </c>
      <c r="O137" s="68"/>
      <c r="P137" s="204">
        <f>O137*H137</f>
        <v>0</v>
      </c>
      <c r="Q137" s="204">
        <v>4.795E-5</v>
      </c>
      <c r="R137" s="204">
        <f>Q137*H137</f>
        <v>5.3943749999999999E-3</v>
      </c>
      <c r="S137" s="204">
        <v>0.128</v>
      </c>
      <c r="T137" s="205">
        <f>S137*H137</f>
        <v>14.4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6" t="s">
        <v>123</v>
      </c>
      <c r="AT137" s="206" t="s">
        <v>119</v>
      </c>
      <c r="AU137" s="206" t="s">
        <v>81</v>
      </c>
      <c r="AY137" s="14" t="s">
        <v>118</v>
      </c>
      <c r="BE137" s="207">
        <f>IF(N137="základní",J137,0)</f>
        <v>0</v>
      </c>
      <c r="BF137" s="207">
        <f>IF(N137="snížená",J137,0)</f>
        <v>0</v>
      </c>
      <c r="BG137" s="207">
        <f>IF(N137="zákl. přenesená",J137,0)</f>
        <v>0</v>
      </c>
      <c r="BH137" s="207">
        <f>IF(N137="sníž. přenesená",J137,0)</f>
        <v>0</v>
      </c>
      <c r="BI137" s="207">
        <f>IF(N137="nulová",J137,0)</f>
        <v>0</v>
      </c>
      <c r="BJ137" s="14" t="s">
        <v>79</v>
      </c>
      <c r="BK137" s="207">
        <f>ROUND(I137*H137,2)</f>
        <v>0</v>
      </c>
      <c r="BL137" s="14" t="s">
        <v>123</v>
      </c>
      <c r="BM137" s="206" t="s">
        <v>154</v>
      </c>
    </row>
    <row r="138" spans="1:65" s="2" customFormat="1" ht="21.75" customHeight="1">
      <c r="A138" s="31"/>
      <c r="B138" s="32"/>
      <c r="C138" s="194" t="s">
        <v>155</v>
      </c>
      <c r="D138" s="194" t="s">
        <v>119</v>
      </c>
      <c r="E138" s="195" t="s">
        <v>156</v>
      </c>
      <c r="F138" s="196" t="s">
        <v>157</v>
      </c>
      <c r="G138" s="197" t="s">
        <v>158</v>
      </c>
      <c r="H138" s="198">
        <v>7.125</v>
      </c>
      <c r="I138" s="199"/>
      <c r="J138" s="200">
        <f>ROUND(I138*H138,2)</f>
        <v>0</v>
      </c>
      <c r="K138" s="201"/>
      <c r="L138" s="36"/>
      <c r="M138" s="202" t="s">
        <v>1</v>
      </c>
      <c r="N138" s="203" t="s">
        <v>39</v>
      </c>
      <c r="O138" s="68"/>
      <c r="P138" s="204">
        <f>O138*H138</f>
        <v>0</v>
      </c>
      <c r="Q138" s="204">
        <v>0</v>
      </c>
      <c r="R138" s="204">
        <f>Q138*H138</f>
        <v>0</v>
      </c>
      <c r="S138" s="204">
        <v>0</v>
      </c>
      <c r="T138" s="205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6" t="s">
        <v>123</v>
      </c>
      <c r="AT138" s="206" t="s">
        <v>119</v>
      </c>
      <c r="AU138" s="206" t="s">
        <v>81</v>
      </c>
      <c r="AY138" s="14" t="s">
        <v>118</v>
      </c>
      <c r="BE138" s="207">
        <f>IF(N138="základní",J138,0)</f>
        <v>0</v>
      </c>
      <c r="BF138" s="207">
        <f>IF(N138="snížená",J138,0)</f>
        <v>0</v>
      </c>
      <c r="BG138" s="207">
        <f>IF(N138="zákl. přenesená",J138,0)</f>
        <v>0</v>
      </c>
      <c r="BH138" s="207">
        <f>IF(N138="sníž. přenesená",J138,0)</f>
        <v>0</v>
      </c>
      <c r="BI138" s="207">
        <f>IF(N138="nulová",J138,0)</f>
        <v>0</v>
      </c>
      <c r="BJ138" s="14" t="s">
        <v>79</v>
      </c>
      <c r="BK138" s="207">
        <f>ROUND(I138*H138,2)</f>
        <v>0</v>
      </c>
      <c r="BL138" s="14" t="s">
        <v>123</v>
      </c>
      <c r="BM138" s="206" t="s">
        <v>159</v>
      </c>
    </row>
    <row r="139" spans="1:65" s="2" customFormat="1" ht="21.75" customHeight="1">
      <c r="A139" s="31"/>
      <c r="B139" s="32"/>
      <c r="C139" s="194" t="s">
        <v>160</v>
      </c>
      <c r="D139" s="194" t="s">
        <v>119</v>
      </c>
      <c r="E139" s="195" t="s">
        <v>161</v>
      </c>
      <c r="F139" s="196" t="s">
        <v>162</v>
      </c>
      <c r="G139" s="197" t="s">
        <v>158</v>
      </c>
      <c r="H139" s="198">
        <v>1.2</v>
      </c>
      <c r="I139" s="199"/>
      <c r="J139" s="200">
        <f>ROUND(I139*H139,2)</f>
        <v>0</v>
      </c>
      <c r="K139" s="201"/>
      <c r="L139" s="36"/>
      <c r="M139" s="202" t="s">
        <v>1</v>
      </c>
      <c r="N139" s="203" t="s">
        <v>39</v>
      </c>
      <c r="O139" s="68"/>
      <c r="P139" s="204">
        <f>O139*H139</f>
        <v>0</v>
      </c>
      <c r="Q139" s="204">
        <v>0</v>
      </c>
      <c r="R139" s="204">
        <f>Q139*H139</f>
        <v>0</v>
      </c>
      <c r="S139" s="204">
        <v>0</v>
      </c>
      <c r="T139" s="205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6" t="s">
        <v>123</v>
      </c>
      <c r="AT139" s="206" t="s">
        <v>119</v>
      </c>
      <c r="AU139" s="206" t="s">
        <v>81</v>
      </c>
      <c r="AY139" s="14" t="s">
        <v>118</v>
      </c>
      <c r="BE139" s="207">
        <f>IF(N139="základní",J139,0)</f>
        <v>0</v>
      </c>
      <c r="BF139" s="207">
        <f>IF(N139="snížená",J139,0)</f>
        <v>0</v>
      </c>
      <c r="BG139" s="207">
        <f>IF(N139="zákl. přenesená",J139,0)</f>
        <v>0</v>
      </c>
      <c r="BH139" s="207">
        <f>IF(N139="sníž. přenesená",J139,0)</f>
        <v>0</v>
      </c>
      <c r="BI139" s="207">
        <f>IF(N139="nulová",J139,0)</f>
        <v>0</v>
      </c>
      <c r="BJ139" s="14" t="s">
        <v>79</v>
      </c>
      <c r="BK139" s="207">
        <f>ROUND(I139*H139,2)</f>
        <v>0</v>
      </c>
      <c r="BL139" s="14" t="s">
        <v>123</v>
      </c>
      <c r="BM139" s="206" t="s">
        <v>163</v>
      </c>
    </row>
    <row r="140" spans="1:65" s="2" customFormat="1" ht="16.5" customHeight="1">
      <c r="A140" s="31"/>
      <c r="B140" s="32"/>
      <c r="C140" s="210" t="s">
        <v>164</v>
      </c>
      <c r="D140" s="210" t="s">
        <v>165</v>
      </c>
      <c r="E140" s="211" t="s">
        <v>166</v>
      </c>
      <c r="F140" s="212" t="s">
        <v>167</v>
      </c>
      <c r="G140" s="213" t="s">
        <v>168</v>
      </c>
      <c r="H140" s="214">
        <v>2.4</v>
      </c>
      <c r="I140" s="215"/>
      <c r="J140" s="216">
        <f>ROUND(I140*H140,2)</f>
        <v>0</v>
      </c>
      <c r="K140" s="217"/>
      <c r="L140" s="218"/>
      <c r="M140" s="219" t="s">
        <v>1</v>
      </c>
      <c r="N140" s="220" t="s">
        <v>39</v>
      </c>
      <c r="O140" s="68"/>
      <c r="P140" s="204">
        <f>O140*H140</f>
        <v>0</v>
      </c>
      <c r="Q140" s="204">
        <v>1</v>
      </c>
      <c r="R140" s="204">
        <f>Q140*H140</f>
        <v>2.4</v>
      </c>
      <c r="S140" s="204">
        <v>0</v>
      </c>
      <c r="T140" s="205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6" t="s">
        <v>151</v>
      </c>
      <c r="AT140" s="206" t="s">
        <v>165</v>
      </c>
      <c r="AU140" s="206" t="s">
        <v>81</v>
      </c>
      <c r="AY140" s="14" t="s">
        <v>118</v>
      </c>
      <c r="BE140" s="207">
        <f>IF(N140="základní",J140,0)</f>
        <v>0</v>
      </c>
      <c r="BF140" s="207">
        <f>IF(N140="snížená",J140,0)</f>
        <v>0</v>
      </c>
      <c r="BG140" s="207">
        <f>IF(N140="zákl. přenesená",J140,0)</f>
        <v>0</v>
      </c>
      <c r="BH140" s="207">
        <f>IF(N140="sníž. přenesená",J140,0)</f>
        <v>0</v>
      </c>
      <c r="BI140" s="207">
        <f>IF(N140="nulová",J140,0)</f>
        <v>0</v>
      </c>
      <c r="BJ140" s="14" t="s">
        <v>79</v>
      </c>
      <c r="BK140" s="207">
        <f>ROUND(I140*H140,2)</f>
        <v>0</v>
      </c>
      <c r="BL140" s="14" t="s">
        <v>123</v>
      </c>
      <c r="BM140" s="206" t="s">
        <v>169</v>
      </c>
    </row>
    <row r="141" spans="1:65" s="12" customFormat="1" ht="22.9" customHeight="1">
      <c r="B141" s="180"/>
      <c r="C141" s="181"/>
      <c r="D141" s="182" t="s">
        <v>73</v>
      </c>
      <c r="E141" s="208" t="s">
        <v>81</v>
      </c>
      <c r="F141" s="208" t="s">
        <v>170</v>
      </c>
      <c r="G141" s="181"/>
      <c r="H141" s="181"/>
      <c r="I141" s="184"/>
      <c r="J141" s="209">
        <f>BK141</f>
        <v>0</v>
      </c>
      <c r="K141" s="181"/>
      <c r="L141" s="186"/>
      <c r="M141" s="187"/>
      <c r="N141" s="188"/>
      <c r="O141" s="188"/>
      <c r="P141" s="189">
        <f>SUM(P142:P144)</f>
        <v>0</v>
      </c>
      <c r="Q141" s="188"/>
      <c r="R141" s="189">
        <f>SUM(R142:R144)</f>
        <v>1.3538039999999998</v>
      </c>
      <c r="S141" s="188"/>
      <c r="T141" s="190">
        <f>SUM(T142:T144)</f>
        <v>0</v>
      </c>
      <c r="AR141" s="191" t="s">
        <v>79</v>
      </c>
      <c r="AT141" s="192" t="s">
        <v>73</v>
      </c>
      <c r="AU141" s="192" t="s">
        <v>79</v>
      </c>
      <c r="AY141" s="191" t="s">
        <v>118</v>
      </c>
      <c r="BK141" s="193">
        <f>SUM(BK142:BK144)</f>
        <v>0</v>
      </c>
    </row>
    <row r="142" spans="1:65" s="2" customFormat="1" ht="16.5" customHeight="1">
      <c r="A142" s="31"/>
      <c r="B142" s="32"/>
      <c r="C142" s="194" t="s">
        <v>171</v>
      </c>
      <c r="D142" s="194" t="s">
        <v>119</v>
      </c>
      <c r="E142" s="195" t="s">
        <v>172</v>
      </c>
      <c r="F142" s="196" t="s">
        <v>173</v>
      </c>
      <c r="G142" s="197" t="s">
        <v>158</v>
      </c>
      <c r="H142" s="198">
        <v>0.6</v>
      </c>
      <c r="I142" s="199"/>
      <c r="J142" s="200">
        <f>ROUND(I142*H142,2)</f>
        <v>0</v>
      </c>
      <c r="K142" s="201"/>
      <c r="L142" s="36"/>
      <c r="M142" s="202" t="s">
        <v>1</v>
      </c>
      <c r="N142" s="203" t="s">
        <v>39</v>
      </c>
      <c r="O142" s="68"/>
      <c r="P142" s="204">
        <f>O142*H142</f>
        <v>0</v>
      </c>
      <c r="Q142" s="204">
        <v>2.2563399999999998</v>
      </c>
      <c r="R142" s="204">
        <f>Q142*H142</f>
        <v>1.3538039999999998</v>
      </c>
      <c r="S142" s="204">
        <v>0</v>
      </c>
      <c r="T142" s="205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6" t="s">
        <v>123</v>
      </c>
      <c r="AT142" s="206" t="s">
        <v>119</v>
      </c>
      <c r="AU142" s="206" t="s">
        <v>81</v>
      </c>
      <c r="AY142" s="14" t="s">
        <v>118</v>
      </c>
      <c r="BE142" s="207">
        <f>IF(N142="základní",J142,0)</f>
        <v>0</v>
      </c>
      <c r="BF142" s="207">
        <f>IF(N142="snížená",J142,0)</f>
        <v>0</v>
      </c>
      <c r="BG142" s="207">
        <f>IF(N142="zákl. přenesená",J142,0)</f>
        <v>0</v>
      </c>
      <c r="BH142" s="207">
        <f>IF(N142="sníž. přenesená",J142,0)</f>
        <v>0</v>
      </c>
      <c r="BI142" s="207">
        <f>IF(N142="nulová",J142,0)</f>
        <v>0</v>
      </c>
      <c r="BJ142" s="14" t="s">
        <v>79</v>
      </c>
      <c r="BK142" s="207">
        <f>ROUND(I142*H142,2)</f>
        <v>0</v>
      </c>
      <c r="BL142" s="14" t="s">
        <v>123</v>
      </c>
      <c r="BM142" s="206" t="s">
        <v>174</v>
      </c>
    </row>
    <row r="143" spans="1:65" s="2" customFormat="1" ht="21.75" customHeight="1">
      <c r="A143" s="31"/>
      <c r="B143" s="32"/>
      <c r="C143" s="194" t="s">
        <v>175</v>
      </c>
      <c r="D143" s="194" t="s">
        <v>119</v>
      </c>
      <c r="E143" s="195" t="s">
        <v>176</v>
      </c>
      <c r="F143" s="196" t="s">
        <v>177</v>
      </c>
      <c r="G143" s="197" t="s">
        <v>158</v>
      </c>
      <c r="H143" s="198">
        <v>9.7799999999999994</v>
      </c>
      <c r="I143" s="199"/>
      <c r="J143" s="200">
        <f>ROUND(I143*H143,2)</f>
        <v>0</v>
      </c>
      <c r="K143" s="201"/>
      <c r="L143" s="36"/>
      <c r="M143" s="202" t="s">
        <v>1</v>
      </c>
      <c r="N143" s="203" t="s">
        <v>39</v>
      </c>
      <c r="O143" s="68"/>
      <c r="P143" s="204">
        <f>O143*H143</f>
        <v>0</v>
      </c>
      <c r="Q143" s="204">
        <v>0</v>
      </c>
      <c r="R143" s="204">
        <f>Q143*H143</f>
        <v>0</v>
      </c>
      <c r="S143" s="204">
        <v>0</v>
      </c>
      <c r="T143" s="205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6" t="s">
        <v>123</v>
      </c>
      <c r="AT143" s="206" t="s">
        <v>119</v>
      </c>
      <c r="AU143" s="206" t="s">
        <v>81</v>
      </c>
      <c r="AY143" s="14" t="s">
        <v>118</v>
      </c>
      <c r="BE143" s="207">
        <f>IF(N143="základní",J143,0)</f>
        <v>0</v>
      </c>
      <c r="BF143" s="207">
        <f>IF(N143="snížená",J143,0)</f>
        <v>0</v>
      </c>
      <c r="BG143" s="207">
        <f>IF(N143="zákl. přenesená",J143,0)</f>
        <v>0</v>
      </c>
      <c r="BH143" s="207">
        <f>IF(N143="sníž. přenesená",J143,0)</f>
        <v>0</v>
      </c>
      <c r="BI143" s="207">
        <f>IF(N143="nulová",J143,0)</f>
        <v>0</v>
      </c>
      <c r="BJ143" s="14" t="s">
        <v>79</v>
      </c>
      <c r="BK143" s="207">
        <f>ROUND(I143*H143,2)</f>
        <v>0</v>
      </c>
      <c r="BL143" s="14" t="s">
        <v>123</v>
      </c>
      <c r="BM143" s="206" t="s">
        <v>178</v>
      </c>
    </row>
    <row r="144" spans="1:65" s="2" customFormat="1" ht="16.5" customHeight="1">
      <c r="A144" s="31"/>
      <c r="B144" s="32"/>
      <c r="C144" s="194" t="s">
        <v>179</v>
      </c>
      <c r="D144" s="194" t="s">
        <v>119</v>
      </c>
      <c r="E144" s="195" t="s">
        <v>180</v>
      </c>
      <c r="F144" s="196" t="s">
        <v>181</v>
      </c>
      <c r="G144" s="197" t="s">
        <v>158</v>
      </c>
      <c r="H144" s="198">
        <v>6.57</v>
      </c>
      <c r="I144" s="199"/>
      <c r="J144" s="200">
        <f>ROUND(I144*H144,2)</f>
        <v>0</v>
      </c>
      <c r="K144" s="201"/>
      <c r="L144" s="36"/>
      <c r="M144" s="202" t="s">
        <v>1</v>
      </c>
      <c r="N144" s="203" t="s">
        <v>39</v>
      </c>
      <c r="O144" s="68"/>
      <c r="P144" s="204">
        <f>O144*H144</f>
        <v>0</v>
      </c>
      <c r="Q144" s="204">
        <v>0</v>
      </c>
      <c r="R144" s="204">
        <f>Q144*H144</f>
        <v>0</v>
      </c>
      <c r="S144" s="204">
        <v>0</v>
      </c>
      <c r="T144" s="205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6" t="s">
        <v>123</v>
      </c>
      <c r="AT144" s="206" t="s">
        <v>119</v>
      </c>
      <c r="AU144" s="206" t="s">
        <v>81</v>
      </c>
      <c r="AY144" s="14" t="s">
        <v>118</v>
      </c>
      <c r="BE144" s="207">
        <f>IF(N144="základní",J144,0)</f>
        <v>0</v>
      </c>
      <c r="BF144" s="207">
        <f>IF(N144="snížená",J144,0)</f>
        <v>0</v>
      </c>
      <c r="BG144" s="207">
        <f>IF(N144="zákl. přenesená",J144,0)</f>
        <v>0</v>
      </c>
      <c r="BH144" s="207">
        <f>IF(N144="sníž. přenesená",J144,0)</f>
        <v>0</v>
      </c>
      <c r="BI144" s="207">
        <f>IF(N144="nulová",J144,0)</f>
        <v>0</v>
      </c>
      <c r="BJ144" s="14" t="s">
        <v>79</v>
      </c>
      <c r="BK144" s="207">
        <f>ROUND(I144*H144,2)</f>
        <v>0</v>
      </c>
      <c r="BL144" s="14" t="s">
        <v>123</v>
      </c>
      <c r="BM144" s="206" t="s">
        <v>182</v>
      </c>
    </row>
    <row r="145" spans="1:65" s="12" customFormat="1" ht="22.9" customHeight="1">
      <c r="B145" s="180"/>
      <c r="C145" s="181"/>
      <c r="D145" s="182" t="s">
        <v>73</v>
      </c>
      <c r="E145" s="208" t="s">
        <v>123</v>
      </c>
      <c r="F145" s="208" t="s">
        <v>183</v>
      </c>
      <c r="G145" s="181"/>
      <c r="H145" s="181"/>
      <c r="I145" s="184"/>
      <c r="J145" s="209">
        <f>BK145</f>
        <v>0</v>
      </c>
      <c r="K145" s="181"/>
      <c r="L145" s="186"/>
      <c r="M145" s="187"/>
      <c r="N145" s="188"/>
      <c r="O145" s="188"/>
      <c r="P145" s="189">
        <f>P146</f>
        <v>0</v>
      </c>
      <c r="Q145" s="188"/>
      <c r="R145" s="189">
        <f>R146</f>
        <v>1.7016930000000001</v>
      </c>
      <c r="S145" s="188"/>
      <c r="T145" s="190">
        <f>T146</f>
        <v>0</v>
      </c>
      <c r="AR145" s="191" t="s">
        <v>79</v>
      </c>
      <c r="AT145" s="192" t="s">
        <v>73</v>
      </c>
      <c r="AU145" s="192" t="s">
        <v>79</v>
      </c>
      <c r="AY145" s="191" t="s">
        <v>118</v>
      </c>
      <c r="BK145" s="193">
        <f>BK146</f>
        <v>0</v>
      </c>
    </row>
    <row r="146" spans="1:65" s="2" customFormat="1" ht="21.75" customHeight="1">
      <c r="A146" s="31"/>
      <c r="B146" s="32"/>
      <c r="C146" s="194" t="s">
        <v>8</v>
      </c>
      <c r="D146" s="194" t="s">
        <v>119</v>
      </c>
      <c r="E146" s="195" t="s">
        <v>184</v>
      </c>
      <c r="F146" s="196" t="s">
        <v>185</v>
      </c>
      <c r="G146" s="197" t="s">
        <v>158</v>
      </c>
      <c r="H146" s="198">
        <v>0.9</v>
      </c>
      <c r="I146" s="199"/>
      <c r="J146" s="200">
        <f>ROUND(I146*H146,2)</f>
        <v>0</v>
      </c>
      <c r="K146" s="201"/>
      <c r="L146" s="36"/>
      <c r="M146" s="202" t="s">
        <v>1</v>
      </c>
      <c r="N146" s="203" t="s">
        <v>39</v>
      </c>
      <c r="O146" s="68"/>
      <c r="P146" s="204">
        <f>O146*H146</f>
        <v>0</v>
      </c>
      <c r="Q146" s="204">
        <v>1.8907700000000001</v>
      </c>
      <c r="R146" s="204">
        <f>Q146*H146</f>
        <v>1.7016930000000001</v>
      </c>
      <c r="S146" s="204">
        <v>0</v>
      </c>
      <c r="T146" s="205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6" t="s">
        <v>123</v>
      </c>
      <c r="AT146" s="206" t="s">
        <v>119</v>
      </c>
      <c r="AU146" s="206" t="s">
        <v>81</v>
      </c>
      <c r="AY146" s="14" t="s">
        <v>118</v>
      </c>
      <c r="BE146" s="207">
        <f>IF(N146="základní",J146,0)</f>
        <v>0</v>
      </c>
      <c r="BF146" s="207">
        <f>IF(N146="snížená",J146,0)</f>
        <v>0</v>
      </c>
      <c r="BG146" s="207">
        <f>IF(N146="zákl. přenesená",J146,0)</f>
        <v>0</v>
      </c>
      <c r="BH146" s="207">
        <f>IF(N146="sníž. přenesená",J146,0)</f>
        <v>0</v>
      </c>
      <c r="BI146" s="207">
        <f>IF(N146="nulová",J146,0)</f>
        <v>0</v>
      </c>
      <c r="BJ146" s="14" t="s">
        <v>79</v>
      </c>
      <c r="BK146" s="207">
        <f>ROUND(I146*H146,2)</f>
        <v>0</v>
      </c>
      <c r="BL146" s="14" t="s">
        <v>123</v>
      </c>
      <c r="BM146" s="206" t="s">
        <v>186</v>
      </c>
    </row>
    <row r="147" spans="1:65" s="12" customFormat="1" ht="22.9" customHeight="1">
      <c r="B147" s="180"/>
      <c r="C147" s="181"/>
      <c r="D147" s="182" t="s">
        <v>73</v>
      </c>
      <c r="E147" s="208" t="s">
        <v>136</v>
      </c>
      <c r="F147" s="208" t="s">
        <v>187</v>
      </c>
      <c r="G147" s="181"/>
      <c r="H147" s="181"/>
      <c r="I147" s="184"/>
      <c r="J147" s="209">
        <f>BK147</f>
        <v>0</v>
      </c>
      <c r="K147" s="181"/>
      <c r="L147" s="186"/>
      <c r="M147" s="187"/>
      <c r="N147" s="188"/>
      <c r="O147" s="188"/>
      <c r="P147" s="189">
        <f>SUM(P148:P151)</f>
        <v>0</v>
      </c>
      <c r="Q147" s="188"/>
      <c r="R147" s="189">
        <f>SUM(R148:R151)</f>
        <v>17.114891759999999</v>
      </c>
      <c r="S147" s="188"/>
      <c r="T147" s="190">
        <f>SUM(T148:T151)</f>
        <v>0</v>
      </c>
      <c r="AR147" s="191" t="s">
        <v>79</v>
      </c>
      <c r="AT147" s="192" t="s">
        <v>73</v>
      </c>
      <c r="AU147" s="192" t="s">
        <v>79</v>
      </c>
      <c r="AY147" s="191" t="s">
        <v>118</v>
      </c>
      <c r="BK147" s="193">
        <f>SUM(BK148:BK151)</f>
        <v>0</v>
      </c>
    </row>
    <row r="148" spans="1:65" s="2" customFormat="1" ht="16.5" customHeight="1">
      <c r="A148" s="31"/>
      <c r="B148" s="32"/>
      <c r="C148" s="194" t="s">
        <v>188</v>
      </c>
      <c r="D148" s="194" t="s">
        <v>119</v>
      </c>
      <c r="E148" s="195" t="s">
        <v>189</v>
      </c>
      <c r="F148" s="196" t="s">
        <v>190</v>
      </c>
      <c r="G148" s="197" t="s">
        <v>149</v>
      </c>
      <c r="H148" s="198">
        <v>7.4249999999999998</v>
      </c>
      <c r="I148" s="199"/>
      <c r="J148" s="200">
        <f>ROUND(I148*H148,2)</f>
        <v>0</v>
      </c>
      <c r="K148" s="201"/>
      <c r="L148" s="36"/>
      <c r="M148" s="202" t="s">
        <v>1</v>
      </c>
      <c r="N148" s="203" t="s">
        <v>39</v>
      </c>
      <c r="O148" s="68"/>
      <c r="P148" s="204">
        <f>O148*H148</f>
        <v>0</v>
      </c>
      <c r="Q148" s="204">
        <v>0.18906999999999999</v>
      </c>
      <c r="R148" s="204">
        <f>Q148*H148</f>
        <v>1.40384475</v>
      </c>
      <c r="S148" s="204">
        <v>0</v>
      </c>
      <c r="T148" s="205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6" t="s">
        <v>123</v>
      </c>
      <c r="AT148" s="206" t="s">
        <v>119</v>
      </c>
      <c r="AU148" s="206" t="s">
        <v>81</v>
      </c>
      <c r="AY148" s="14" t="s">
        <v>118</v>
      </c>
      <c r="BE148" s="207">
        <f>IF(N148="základní",J148,0)</f>
        <v>0</v>
      </c>
      <c r="BF148" s="207">
        <f>IF(N148="snížená",J148,0)</f>
        <v>0</v>
      </c>
      <c r="BG148" s="207">
        <f>IF(N148="zákl. přenesená",J148,0)</f>
        <v>0</v>
      </c>
      <c r="BH148" s="207">
        <f>IF(N148="sníž. přenesená",J148,0)</f>
        <v>0</v>
      </c>
      <c r="BI148" s="207">
        <f>IF(N148="nulová",J148,0)</f>
        <v>0</v>
      </c>
      <c r="BJ148" s="14" t="s">
        <v>79</v>
      </c>
      <c r="BK148" s="207">
        <f>ROUND(I148*H148,2)</f>
        <v>0</v>
      </c>
      <c r="BL148" s="14" t="s">
        <v>123</v>
      </c>
      <c r="BM148" s="206" t="s">
        <v>191</v>
      </c>
    </row>
    <row r="149" spans="1:65" s="2" customFormat="1" ht="16.5" customHeight="1">
      <c r="A149" s="31"/>
      <c r="B149" s="32"/>
      <c r="C149" s="194" t="s">
        <v>192</v>
      </c>
      <c r="D149" s="194" t="s">
        <v>119</v>
      </c>
      <c r="E149" s="195" t="s">
        <v>193</v>
      </c>
      <c r="F149" s="196" t="s">
        <v>194</v>
      </c>
      <c r="G149" s="197" t="s">
        <v>149</v>
      </c>
      <c r="H149" s="198">
        <v>5.6429999999999998</v>
      </c>
      <c r="I149" s="199"/>
      <c r="J149" s="200">
        <f>ROUND(I149*H149,2)</f>
        <v>0</v>
      </c>
      <c r="K149" s="201"/>
      <c r="L149" s="36"/>
      <c r="M149" s="202" t="s">
        <v>1</v>
      </c>
      <c r="N149" s="203" t="s">
        <v>39</v>
      </c>
      <c r="O149" s="68"/>
      <c r="P149" s="204">
        <f>O149*H149</f>
        <v>0</v>
      </c>
      <c r="Q149" s="204">
        <v>0.18906999999999999</v>
      </c>
      <c r="R149" s="204">
        <f>Q149*H149</f>
        <v>1.0669220099999999</v>
      </c>
      <c r="S149" s="204">
        <v>0</v>
      </c>
      <c r="T149" s="205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6" t="s">
        <v>123</v>
      </c>
      <c r="AT149" s="206" t="s">
        <v>119</v>
      </c>
      <c r="AU149" s="206" t="s">
        <v>81</v>
      </c>
      <c r="AY149" s="14" t="s">
        <v>118</v>
      </c>
      <c r="BE149" s="207">
        <f>IF(N149="základní",J149,0)</f>
        <v>0</v>
      </c>
      <c r="BF149" s="207">
        <f>IF(N149="snížená",J149,0)</f>
        <v>0</v>
      </c>
      <c r="BG149" s="207">
        <f>IF(N149="zákl. přenesená",J149,0)</f>
        <v>0</v>
      </c>
      <c r="BH149" s="207">
        <f>IF(N149="sníž. přenesená",J149,0)</f>
        <v>0</v>
      </c>
      <c r="BI149" s="207">
        <f>IF(N149="nulová",J149,0)</f>
        <v>0</v>
      </c>
      <c r="BJ149" s="14" t="s">
        <v>79</v>
      </c>
      <c r="BK149" s="207">
        <f>ROUND(I149*H149,2)</f>
        <v>0</v>
      </c>
      <c r="BL149" s="14" t="s">
        <v>123</v>
      </c>
      <c r="BM149" s="206" t="s">
        <v>195</v>
      </c>
    </row>
    <row r="150" spans="1:65" s="2" customFormat="1" ht="16.5" customHeight="1">
      <c r="A150" s="31"/>
      <c r="B150" s="32"/>
      <c r="C150" s="194" t="s">
        <v>196</v>
      </c>
      <c r="D150" s="194" t="s">
        <v>119</v>
      </c>
      <c r="E150" s="195" t="s">
        <v>197</v>
      </c>
      <c r="F150" s="196" t="s">
        <v>198</v>
      </c>
      <c r="G150" s="197" t="s">
        <v>149</v>
      </c>
      <c r="H150" s="198">
        <v>112.5</v>
      </c>
      <c r="I150" s="199"/>
      <c r="J150" s="200">
        <f>ROUND(I150*H150,2)</f>
        <v>0</v>
      </c>
      <c r="K150" s="201"/>
      <c r="L150" s="36"/>
      <c r="M150" s="202" t="s">
        <v>1</v>
      </c>
      <c r="N150" s="203" t="s">
        <v>39</v>
      </c>
      <c r="O150" s="68"/>
      <c r="P150" s="204">
        <f>O150*H150</f>
        <v>0</v>
      </c>
      <c r="Q150" s="204">
        <v>5.1000000000000004E-4</v>
      </c>
      <c r="R150" s="204">
        <f>Q150*H150</f>
        <v>5.7375000000000002E-2</v>
      </c>
      <c r="S150" s="204">
        <v>0</v>
      </c>
      <c r="T150" s="205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6" t="s">
        <v>123</v>
      </c>
      <c r="AT150" s="206" t="s">
        <v>119</v>
      </c>
      <c r="AU150" s="206" t="s">
        <v>81</v>
      </c>
      <c r="AY150" s="14" t="s">
        <v>118</v>
      </c>
      <c r="BE150" s="207">
        <f>IF(N150="základní",J150,0)</f>
        <v>0</v>
      </c>
      <c r="BF150" s="207">
        <f>IF(N150="snížená",J150,0)</f>
        <v>0</v>
      </c>
      <c r="BG150" s="207">
        <f>IF(N150="zákl. přenesená",J150,0)</f>
        <v>0</v>
      </c>
      <c r="BH150" s="207">
        <f>IF(N150="sníž. přenesená",J150,0)</f>
        <v>0</v>
      </c>
      <c r="BI150" s="207">
        <f>IF(N150="nulová",J150,0)</f>
        <v>0</v>
      </c>
      <c r="BJ150" s="14" t="s">
        <v>79</v>
      </c>
      <c r="BK150" s="207">
        <f>ROUND(I150*H150,2)</f>
        <v>0</v>
      </c>
      <c r="BL150" s="14" t="s">
        <v>123</v>
      </c>
      <c r="BM150" s="206" t="s">
        <v>199</v>
      </c>
    </row>
    <row r="151" spans="1:65" s="2" customFormat="1" ht="21.75" customHeight="1">
      <c r="A151" s="31"/>
      <c r="B151" s="32"/>
      <c r="C151" s="194" t="s">
        <v>200</v>
      </c>
      <c r="D151" s="194" t="s">
        <v>119</v>
      </c>
      <c r="E151" s="195" t="s">
        <v>201</v>
      </c>
      <c r="F151" s="196" t="s">
        <v>202</v>
      </c>
      <c r="G151" s="197" t="s">
        <v>149</v>
      </c>
      <c r="H151" s="198">
        <v>112.5</v>
      </c>
      <c r="I151" s="199"/>
      <c r="J151" s="200">
        <f>ROUND(I151*H151,2)</f>
        <v>0</v>
      </c>
      <c r="K151" s="201"/>
      <c r="L151" s="36"/>
      <c r="M151" s="202" t="s">
        <v>1</v>
      </c>
      <c r="N151" s="203" t="s">
        <v>39</v>
      </c>
      <c r="O151" s="68"/>
      <c r="P151" s="204">
        <f>O151*H151</f>
        <v>0</v>
      </c>
      <c r="Q151" s="204">
        <v>0.12966</v>
      </c>
      <c r="R151" s="204">
        <f>Q151*H151</f>
        <v>14.58675</v>
      </c>
      <c r="S151" s="204">
        <v>0</v>
      </c>
      <c r="T151" s="205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6" t="s">
        <v>123</v>
      </c>
      <c r="AT151" s="206" t="s">
        <v>119</v>
      </c>
      <c r="AU151" s="206" t="s">
        <v>81</v>
      </c>
      <c r="AY151" s="14" t="s">
        <v>118</v>
      </c>
      <c r="BE151" s="207">
        <f>IF(N151="základní",J151,0)</f>
        <v>0</v>
      </c>
      <c r="BF151" s="207">
        <f>IF(N151="snížená",J151,0)</f>
        <v>0</v>
      </c>
      <c r="BG151" s="207">
        <f>IF(N151="zákl. přenesená",J151,0)</f>
        <v>0</v>
      </c>
      <c r="BH151" s="207">
        <f>IF(N151="sníž. přenesená",J151,0)</f>
        <v>0</v>
      </c>
      <c r="BI151" s="207">
        <f>IF(N151="nulová",J151,0)</f>
        <v>0</v>
      </c>
      <c r="BJ151" s="14" t="s">
        <v>79</v>
      </c>
      <c r="BK151" s="207">
        <f>ROUND(I151*H151,2)</f>
        <v>0</v>
      </c>
      <c r="BL151" s="14" t="s">
        <v>123</v>
      </c>
      <c r="BM151" s="206" t="s">
        <v>203</v>
      </c>
    </row>
    <row r="152" spans="1:65" s="12" customFormat="1" ht="22.9" customHeight="1">
      <c r="B152" s="180"/>
      <c r="C152" s="181"/>
      <c r="D152" s="182" t="s">
        <v>73</v>
      </c>
      <c r="E152" s="208" t="s">
        <v>140</v>
      </c>
      <c r="F152" s="208" t="s">
        <v>204</v>
      </c>
      <c r="G152" s="181"/>
      <c r="H152" s="181"/>
      <c r="I152" s="184"/>
      <c r="J152" s="209">
        <f>BK152</f>
        <v>0</v>
      </c>
      <c r="K152" s="181"/>
      <c r="L152" s="186"/>
      <c r="M152" s="187"/>
      <c r="N152" s="188"/>
      <c r="O152" s="188"/>
      <c r="P152" s="189">
        <f>SUM(P153:P154)</f>
        <v>0</v>
      </c>
      <c r="Q152" s="188"/>
      <c r="R152" s="189">
        <f>SUM(R153:R154)</f>
        <v>2.0111282399076997</v>
      </c>
      <c r="S152" s="188"/>
      <c r="T152" s="190">
        <f>SUM(T153:T154)</f>
        <v>0</v>
      </c>
      <c r="AR152" s="191" t="s">
        <v>79</v>
      </c>
      <c r="AT152" s="192" t="s">
        <v>73</v>
      </c>
      <c r="AU152" s="192" t="s">
        <v>79</v>
      </c>
      <c r="AY152" s="191" t="s">
        <v>118</v>
      </c>
      <c r="BK152" s="193">
        <f>SUM(BK153:BK154)</f>
        <v>0</v>
      </c>
    </row>
    <row r="153" spans="1:65" s="2" customFormat="1" ht="21.75" customHeight="1">
      <c r="A153" s="31"/>
      <c r="B153" s="32"/>
      <c r="C153" s="194" t="s">
        <v>205</v>
      </c>
      <c r="D153" s="194" t="s">
        <v>119</v>
      </c>
      <c r="E153" s="195" t="s">
        <v>206</v>
      </c>
      <c r="F153" s="196" t="s">
        <v>207</v>
      </c>
      <c r="G153" s="197" t="s">
        <v>149</v>
      </c>
      <c r="H153" s="198">
        <v>112.5</v>
      </c>
      <c r="I153" s="199"/>
      <c r="J153" s="200">
        <f>ROUND(I153*H153,2)</f>
        <v>0</v>
      </c>
      <c r="K153" s="201"/>
      <c r="L153" s="36"/>
      <c r="M153" s="202" t="s">
        <v>1</v>
      </c>
      <c r="N153" s="203" t="s">
        <v>39</v>
      </c>
      <c r="O153" s="68"/>
      <c r="P153" s="204">
        <f>O153*H153</f>
        <v>0</v>
      </c>
      <c r="Q153" s="204">
        <v>1.5599999999999999E-2</v>
      </c>
      <c r="R153" s="204">
        <f>Q153*H153</f>
        <v>1.7549999999999999</v>
      </c>
      <c r="S153" s="204">
        <v>0</v>
      </c>
      <c r="T153" s="205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6" t="s">
        <v>123</v>
      </c>
      <c r="AT153" s="206" t="s">
        <v>119</v>
      </c>
      <c r="AU153" s="206" t="s">
        <v>81</v>
      </c>
      <c r="AY153" s="14" t="s">
        <v>118</v>
      </c>
      <c r="BE153" s="207">
        <f>IF(N153="základní",J153,0)</f>
        <v>0</v>
      </c>
      <c r="BF153" s="207">
        <f>IF(N153="snížená",J153,0)</f>
        <v>0</v>
      </c>
      <c r="BG153" s="207">
        <f>IF(N153="zákl. přenesená",J153,0)</f>
        <v>0</v>
      </c>
      <c r="BH153" s="207">
        <f>IF(N153="sníž. přenesená",J153,0)</f>
        <v>0</v>
      </c>
      <c r="BI153" s="207">
        <f>IF(N153="nulová",J153,0)</f>
        <v>0</v>
      </c>
      <c r="BJ153" s="14" t="s">
        <v>79</v>
      </c>
      <c r="BK153" s="207">
        <f>ROUND(I153*H153,2)</f>
        <v>0</v>
      </c>
      <c r="BL153" s="14" t="s">
        <v>123</v>
      </c>
      <c r="BM153" s="206" t="s">
        <v>208</v>
      </c>
    </row>
    <row r="154" spans="1:65" s="2" customFormat="1" ht="16.5" customHeight="1">
      <c r="A154" s="31"/>
      <c r="B154" s="32"/>
      <c r="C154" s="194" t="s">
        <v>7</v>
      </c>
      <c r="D154" s="194" t="s">
        <v>119</v>
      </c>
      <c r="E154" s="195" t="s">
        <v>209</v>
      </c>
      <c r="F154" s="196" t="s">
        <v>210</v>
      </c>
      <c r="G154" s="197" t="s">
        <v>168</v>
      </c>
      <c r="H154" s="198">
        <v>0.24099999999999999</v>
      </c>
      <c r="I154" s="199"/>
      <c r="J154" s="200">
        <f>ROUND(I154*H154,2)</f>
        <v>0</v>
      </c>
      <c r="K154" s="201"/>
      <c r="L154" s="36"/>
      <c r="M154" s="202" t="s">
        <v>1</v>
      </c>
      <c r="N154" s="203" t="s">
        <v>39</v>
      </c>
      <c r="O154" s="68"/>
      <c r="P154" s="204">
        <f>O154*H154</f>
        <v>0</v>
      </c>
      <c r="Q154" s="204">
        <v>1.0627727796999999</v>
      </c>
      <c r="R154" s="204">
        <f>Q154*H154</f>
        <v>0.25612823990770001</v>
      </c>
      <c r="S154" s="204">
        <v>0</v>
      </c>
      <c r="T154" s="205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6" t="s">
        <v>123</v>
      </c>
      <c r="AT154" s="206" t="s">
        <v>119</v>
      </c>
      <c r="AU154" s="206" t="s">
        <v>81</v>
      </c>
      <c r="AY154" s="14" t="s">
        <v>118</v>
      </c>
      <c r="BE154" s="207">
        <f>IF(N154="základní",J154,0)</f>
        <v>0</v>
      </c>
      <c r="BF154" s="207">
        <f>IF(N154="snížená",J154,0)</f>
        <v>0</v>
      </c>
      <c r="BG154" s="207">
        <f>IF(N154="zákl. přenesená",J154,0)</f>
        <v>0</v>
      </c>
      <c r="BH154" s="207">
        <f>IF(N154="sníž. přenesená",J154,0)</f>
        <v>0</v>
      </c>
      <c r="BI154" s="207">
        <f>IF(N154="nulová",J154,0)</f>
        <v>0</v>
      </c>
      <c r="BJ154" s="14" t="s">
        <v>79</v>
      </c>
      <c r="BK154" s="207">
        <f>ROUND(I154*H154,2)</f>
        <v>0</v>
      </c>
      <c r="BL154" s="14" t="s">
        <v>123</v>
      </c>
      <c r="BM154" s="206" t="s">
        <v>211</v>
      </c>
    </row>
    <row r="155" spans="1:65" s="12" customFormat="1" ht="22.9" customHeight="1">
      <c r="B155" s="180"/>
      <c r="C155" s="181"/>
      <c r="D155" s="182" t="s">
        <v>73</v>
      </c>
      <c r="E155" s="208" t="s">
        <v>151</v>
      </c>
      <c r="F155" s="208" t="s">
        <v>212</v>
      </c>
      <c r="G155" s="181"/>
      <c r="H155" s="181"/>
      <c r="I155" s="184"/>
      <c r="J155" s="209">
        <f>BK155</f>
        <v>0</v>
      </c>
      <c r="K155" s="181"/>
      <c r="L155" s="186"/>
      <c r="M155" s="187"/>
      <c r="N155" s="188"/>
      <c r="O155" s="188"/>
      <c r="P155" s="189">
        <f>SUM(P156:P158)</f>
        <v>0</v>
      </c>
      <c r="Q155" s="188"/>
      <c r="R155" s="189">
        <f>SUM(R156:R158)</f>
        <v>4.5999999999999996E-4</v>
      </c>
      <c r="S155" s="188"/>
      <c r="T155" s="190">
        <f>SUM(T156:T158)</f>
        <v>0</v>
      </c>
      <c r="AR155" s="191" t="s">
        <v>79</v>
      </c>
      <c r="AT155" s="192" t="s">
        <v>73</v>
      </c>
      <c r="AU155" s="192" t="s">
        <v>79</v>
      </c>
      <c r="AY155" s="191" t="s">
        <v>118</v>
      </c>
      <c r="BK155" s="193">
        <f>SUM(BK156:BK158)</f>
        <v>0</v>
      </c>
    </row>
    <row r="156" spans="1:65" s="2" customFormat="1" ht="16.5" customHeight="1">
      <c r="A156" s="31"/>
      <c r="B156" s="32"/>
      <c r="C156" s="194" t="s">
        <v>213</v>
      </c>
      <c r="D156" s="194" t="s">
        <v>119</v>
      </c>
      <c r="E156" s="195" t="s">
        <v>214</v>
      </c>
      <c r="F156" s="196" t="s">
        <v>215</v>
      </c>
      <c r="G156" s="197" t="s">
        <v>216</v>
      </c>
      <c r="H156" s="198">
        <v>6</v>
      </c>
      <c r="I156" s="199"/>
      <c r="J156" s="200">
        <f>ROUND(I156*H156,2)</f>
        <v>0</v>
      </c>
      <c r="K156" s="201"/>
      <c r="L156" s="36"/>
      <c r="M156" s="202" t="s">
        <v>1</v>
      </c>
      <c r="N156" s="203" t="s">
        <v>39</v>
      </c>
      <c r="O156" s="68"/>
      <c r="P156" s="204">
        <f>O156*H156</f>
        <v>0</v>
      </c>
      <c r="Q156" s="204">
        <v>6.9999999999999994E-5</v>
      </c>
      <c r="R156" s="204">
        <f>Q156*H156</f>
        <v>4.1999999999999996E-4</v>
      </c>
      <c r="S156" s="204">
        <v>0</v>
      </c>
      <c r="T156" s="205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6" t="s">
        <v>123</v>
      </c>
      <c r="AT156" s="206" t="s">
        <v>119</v>
      </c>
      <c r="AU156" s="206" t="s">
        <v>81</v>
      </c>
      <c r="AY156" s="14" t="s">
        <v>118</v>
      </c>
      <c r="BE156" s="207">
        <f>IF(N156="základní",J156,0)</f>
        <v>0</v>
      </c>
      <c r="BF156" s="207">
        <f>IF(N156="snížená",J156,0)</f>
        <v>0</v>
      </c>
      <c r="BG156" s="207">
        <f>IF(N156="zákl. přenesená",J156,0)</f>
        <v>0</v>
      </c>
      <c r="BH156" s="207">
        <f>IF(N156="sníž. přenesená",J156,0)</f>
        <v>0</v>
      </c>
      <c r="BI156" s="207">
        <f>IF(N156="nulová",J156,0)</f>
        <v>0</v>
      </c>
      <c r="BJ156" s="14" t="s">
        <v>79</v>
      </c>
      <c r="BK156" s="207">
        <f>ROUND(I156*H156,2)</f>
        <v>0</v>
      </c>
      <c r="BL156" s="14" t="s">
        <v>123</v>
      </c>
      <c r="BM156" s="206" t="s">
        <v>217</v>
      </c>
    </row>
    <row r="157" spans="1:65" s="2" customFormat="1" ht="16.5" customHeight="1">
      <c r="A157" s="31"/>
      <c r="B157" s="32"/>
      <c r="C157" s="194" t="s">
        <v>218</v>
      </c>
      <c r="D157" s="194" t="s">
        <v>119</v>
      </c>
      <c r="E157" s="195" t="s">
        <v>219</v>
      </c>
      <c r="F157" s="196" t="s">
        <v>220</v>
      </c>
      <c r="G157" s="197" t="s">
        <v>122</v>
      </c>
      <c r="H157" s="198">
        <v>1</v>
      </c>
      <c r="I157" s="199"/>
      <c r="J157" s="200">
        <f>ROUND(I157*H157,2)</f>
        <v>0</v>
      </c>
      <c r="K157" s="201"/>
      <c r="L157" s="36"/>
      <c r="M157" s="202" t="s">
        <v>1</v>
      </c>
      <c r="N157" s="203" t="s">
        <v>39</v>
      </c>
      <c r="O157" s="68"/>
      <c r="P157" s="204">
        <f>O157*H157</f>
        <v>0</v>
      </c>
      <c r="Q157" s="204">
        <v>0</v>
      </c>
      <c r="R157" s="204">
        <f>Q157*H157</f>
        <v>0</v>
      </c>
      <c r="S157" s="204">
        <v>0</v>
      </c>
      <c r="T157" s="205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6" t="s">
        <v>123</v>
      </c>
      <c r="AT157" s="206" t="s">
        <v>119</v>
      </c>
      <c r="AU157" s="206" t="s">
        <v>81</v>
      </c>
      <c r="AY157" s="14" t="s">
        <v>118</v>
      </c>
      <c r="BE157" s="207">
        <f>IF(N157="základní",J157,0)</f>
        <v>0</v>
      </c>
      <c r="BF157" s="207">
        <f>IF(N157="snížená",J157,0)</f>
        <v>0</v>
      </c>
      <c r="BG157" s="207">
        <f>IF(N157="zákl. přenesená",J157,0)</f>
        <v>0</v>
      </c>
      <c r="BH157" s="207">
        <f>IF(N157="sníž. přenesená",J157,0)</f>
        <v>0</v>
      </c>
      <c r="BI157" s="207">
        <f>IF(N157="nulová",J157,0)</f>
        <v>0</v>
      </c>
      <c r="BJ157" s="14" t="s">
        <v>79</v>
      </c>
      <c r="BK157" s="207">
        <f>ROUND(I157*H157,2)</f>
        <v>0</v>
      </c>
      <c r="BL157" s="14" t="s">
        <v>123</v>
      </c>
      <c r="BM157" s="206" t="s">
        <v>221</v>
      </c>
    </row>
    <row r="158" spans="1:65" s="2" customFormat="1" ht="21.75" customHeight="1">
      <c r="A158" s="31"/>
      <c r="B158" s="32"/>
      <c r="C158" s="194" t="s">
        <v>222</v>
      </c>
      <c r="D158" s="194" t="s">
        <v>119</v>
      </c>
      <c r="E158" s="195" t="s">
        <v>223</v>
      </c>
      <c r="F158" s="196" t="s">
        <v>224</v>
      </c>
      <c r="G158" s="197" t="s">
        <v>143</v>
      </c>
      <c r="H158" s="198">
        <v>4</v>
      </c>
      <c r="I158" s="199"/>
      <c r="J158" s="200">
        <f>ROUND(I158*H158,2)</f>
        <v>0</v>
      </c>
      <c r="K158" s="201"/>
      <c r="L158" s="36"/>
      <c r="M158" s="202" t="s">
        <v>1</v>
      </c>
      <c r="N158" s="203" t="s">
        <v>39</v>
      </c>
      <c r="O158" s="68"/>
      <c r="P158" s="204">
        <f>O158*H158</f>
        <v>0</v>
      </c>
      <c r="Q158" s="204">
        <v>1.0000000000000001E-5</v>
      </c>
      <c r="R158" s="204">
        <f>Q158*H158</f>
        <v>4.0000000000000003E-5</v>
      </c>
      <c r="S158" s="204">
        <v>0</v>
      </c>
      <c r="T158" s="205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6" t="s">
        <v>123</v>
      </c>
      <c r="AT158" s="206" t="s">
        <v>119</v>
      </c>
      <c r="AU158" s="206" t="s">
        <v>81</v>
      </c>
      <c r="AY158" s="14" t="s">
        <v>118</v>
      </c>
      <c r="BE158" s="207">
        <f>IF(N158="základní",J158,0)</f>
        <v>0</v>
      </c>
      <c r="BF158" s="207">
        <f>IF(N158="snížená",J158,0)</f>
        <v>0</v>
      </c>
      <c r="BG158" s="207">
        <f>IF(N158="zákl. přenesená",J158,0)</f>
        <v>0</v>
      </c>
      <c r="BH158" s="207">
        <f>IF(N158="sníž. přenesená",J158,0)</f>
        <v>0</v>
      </c>
      <c r="BI158" s="207">
        <f>IF(N158="nulová",J158,0)</f>
        <v>0</v>
      </c>
      <c r="BJ158" s="14" t="s">
        <v>79</v>
      </c>
      <c r="BK158" s="207">
        <f>ROUND(I158*H158,2)</f>
        <v>0</v>
      </c>
      <c r="BL158" s="14" t="s">
        <v>123</v>
      </c>
      <c r="BM158" s="206" t="s">
        <v>225</v>
      </c>
    </row>
    <row r="159" spans="1:65" s="12" customFormat="1" ht="22.9" customHeight="1">
      <c r="B159" s="180"/>
      <c r="C159" s="181"/>
      <c r="D159" s="182" t="s">
        <v>73</v>
      </c>
      <c r="E159" s="208" t="s">
        <v>155</v>
      </c>
      <c r="F159" s="208" t="s">
        <v>226</v>
      </c>
      <c r="G159" s="181"/>
      <c r="H159" s="181"/>
      <c r="I159" s="184"/>
      <c r="J159" s="209">
        <f>BK159</f>
        <v>0</v>
      </c>
      <c r="K159" s="181"/>
      <c r="L159" s="186"/>
      <c r="M159" s="187"/>
      <c r="N159" s="188"/>
      <c r="O159" s="188"/>
      <c r="P159" s="189">
        <f>SUM(P160:P163)</f>
        <v>0</v>
      </c>
      <c r="Q159" s="188"/>
      <c r="R159" s="189">
        <f>SUM(R160:R163)</f>
        <v>40.248915930000003</v>
      </c>
      <c r="S159" s="188"/>
      <c r="T159" s="190">
        <f>SUM(T160:T163)</f>
        <v>142.80000000000001</v>
      </c>
      <c r="AR159" s="191" t="s">
        <v>79</v>
      </c>
      <c r="AT159" s="192" t="s">
        <v>73</v>
      </c>
      <c r="AU159" s="192" t="s">
        <v>79</v>
      </c>
      <c r="AY159" s="191" t="s">
        <v>118</v>
      </c>
      <c r="BK159" s="193">
        <f>SUM(BK160:BK163)</f>
        <v>0</v>
      </c>
    </row>
    <row r="160" spans="1:65" s="2" customFormat="1" ht="16.5" customHeight="1">
      <c r="A160" s="31"/>
      <c r="B160" s="32"/>
      <c r="C160" s="194" t="s">
        <v>227</v>
      </c>
      <c r="D160" s="194" t="s">
        <v>119</v>
      </c>
      <c r="E160" s="195" t="s">
        <v>228</v>
      </c>
      <c r="F160" s="196" t="s">
        <v>229</v>
      </c>
      <c r="G160" s="197" t="s">
        <v>216</v>
      </c>
      <c r="H160" s="198">
        <v>34</v>
      </c>
      <c r="I160" s="199"/>
      <c r="J160" s="200">
        <f>ROUND(I160*H160,2)</f>
        <v>0</v>
      </c>
      <c r="K160" s="201"/>
      <c r="L160" s="36"/>
      <c r="M160" s="202" t="s">
        <v>1</v>
      </c>
      <c r="N160" s="203" t="s">
        <v>39</v>
      </c>
      <c r="O160" s="68"/>
      <c r="P160" s="204">
        <f>O160*H160</f>
        <v>0</v>
      </c>
      <c r="Q160" s="204">
        <v>1.1E-4</v>
      </c>
      <c r="R160" s="204">
        <f>Q160*H160</f>
        <v>3.7400000000000003E-3</v>
      </c>
      <c r="S160" s="204">
        <v>0</v>
      </c>
      <c r="T160" s="205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6" t="s">
        <v>123</v>
      </c>
      <c r="AT160" s="206" t="s">
        <v>119</v>
      </c>
      <c r="AU160" s="206" t="s">
        <v>81</v>
      </c>
      <c r="AY160" s="14" t="s">
        <v>118</v>
      </c>
      <c r="BE160" s="207">
        <f>IF(N160="základní",J160,0)</f>
        <v>0</v>
      </c>
      <c r="BF160" s="207">
        <f>IF(N160="snížená",J160,0)</f>
        <v>0</v>
      </c>
      <c r="BG160" s="207">
        <f>IF(N160="zákl. přenesená",J160,0)</f>
        <v>0</v>
      </c>
      <c r="BH160" s="207">
        <f>IF(N160="sníž. přenesená",J160,0)</f>
        <v>0</v>
      </c>
      <c r="BI160" s="207">
        <f>IF(N160="nulová",J160,0)</f>
        <v>0</v>
      </c>
      <c r="BJ160" s="14" t="s">
        <v>79</v>
      </c>
      <c r="BK160" s="207">
        <f>ROUND(I160*H160,2)</f>
        <v>0</v>
      </c>
      <c r="BL160" s="14" t="s">
        <v>123</v>
      </c>
      <c r="BM160" s="206" t="s">
        <v>230</v>
      </c>
    </row>
    <row r="161" spans="1:65" s="2" customFormat="1" ht="16.5" customHeight="1">
      <c r="A161" s="31"/>
      <c r="B161" s="32"/>
      <c r="C161" s="194" t="s">
        <v>231</v>
      </c>
      <c r="D161" s="194" t="s">
        <v>119</v>
      </c>
      <c r="E161" s="195" t="s">
        <v>232</v>
      </c>
      <c r="F161" s="196" t="s">
        <v>233</v>
      </c>
      <c r="G161" s="197" t="s">
        <v>216</v>
      </c>
      <c r="H161" s="198">
        <v>34</v>
      </c>
      <c r="I161" s="199"/>
      <c r="J161" s="200">
        <f>ROUND(I161*H161,2)</f>
        <v>0</v>
      </c>
      <c r="K161" s="201"/>
      <c r="L161" s="36"/>
      <c r="M161" s="202" t="s">
        <v>1</v>
      </c>
      <c r="N161" s="203" t="s">
        <v>39</v>
      </c>
      <c r="O161" s="68"/>
      <c r="P161" s="204">
        <f>O161*H161</f>
        <v>0</v>
      </c>
      <c r="Q161" s="204">
        <v>1.6449999999999999E-6</v>
      </c>
      <c r="R161" s="204">
        <f>Q161*H161</f>
        <v>5.5929999999999995E-5</v>
      </c>
      <c r="S161" s="204">
        <v>0</v>
      </c>
      <c r="T161" s="205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6" t="s">
        <v>123</v>
      </c>
      <c r="AT161" s="206" t="s">
        <v>119</v>
      </c>
      <c r="AU161" s="206" t="s">
        <v>81</v>
      </c>
      <c r="AY161" s="14" t="s">
        <v>118</v>
      </c>
      <c r="BE161" s="207">
        <f>IF(N161="základní",J161,0)</f>
        <v>0</v>
      </c>
      <c r="BF161" s="207">
        <f>IF(N161="snížená",J161,0)</f>
        <v>0</v>
      </c>
      <c r="BG161" s="207">
        <f>IF(N161="zákl. přenesená",J161,0)</f>
        <v>0</v>
      </c>
      <c r="BH161" s="207">
        <f>IF(N161="sníž. přenesená",J161,0)</f>
        <v>0</v>
      </c>
      <c r="BI161" s="207">
        <f>IF(N161="nulová",J161,0)</f>
        <v>0</v>
      </c>
      <c r="BJ161" s="14" t="s">
        <v>79</v>
      </c>
      <c r="BK161" s="207">
        <f>ROUND(I161*H161,2)</f>
        <v>0</v>
      </c>
      <c r="BL161" s="14" t="s">
        <v>123</v>
      </c>
      <c r="BM161" s="206" t="s">
        <v>234</v>
      </c>
    </row>
    <row r="162" spans="1:65" s="2" customFormat="1" ht="21.75" customHeight="1">
      <c r="A162" s="31"/>
      <c r="B162" s="32"/>
      <c r="C162" s="194" t="s">
        <v>235</v>
      </c>
      <c r="D162" s="194" t="s">
        <v>119</v>
      </c>
      <c r="E162" s="195" t="s">
        <v>236</v>
      </c>
      <c r="F162" s="196" t="s">
        <v>237</v>
      </c>
      <c r="G162" s="197" t="s">
        <v>216</v>
      </c>
      <c r="H162" s="198">
        <v>68</v>
      </c>
      <c r="I162" s="199"/>
      <c r="J162" s="200">
        <f>ROUND(I162*H162,2)</f>
        <v>0</v>
      </c>
      <c r="K162" s="201"/>
      <c r="L162" s="36"/>
      <c r="M162" s="202" t="s">
        <v>1</v>
      </c>
      <c r="N162" s="203" t="s">
        <v>39</v>
      </c>
      <c r="O162" s="68"/>
      <c r="P162" s="204">
        <f>O162*H162</f>
        <v>0</v>
      </c>
      <c r="Q162" s="204">
        <v>0.59184000000000003</v>
      </c>
      <c r="R162" s="204">
        <f>Q162*H162</f>
        <v>40.24512</v>
      </c>
      <c r="S162" s="204">
        <v>0</v>
      </c>
      <c r="T162" s="205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6" t="s">
        <v>123</v>
      </c>
      <c r="AT162" s="206" t="s">
        <v>119</v>
      </c>
      <c r="AU162" s="206" t="s">
        <v>81</v>
      </c>
      <c r="AY162" s="14" t="s">
        <v>118</v>
      </c>
      <c r="BE162" s="207">
        <f>IF(N162="základní",J162,0)</f>
        <v>0</v>
      </c>
      <c r="BF162" s="207">
        <f>IF(N162="snížená",J162,0)</f>
        <v>0</v>
      </c>
      <c r="BG162" s="207">
        <f>IF(N162="zákl. přenesená",J162,0)</f>
        <v>0</v>
      </c>
      <c r="BH162" s="207">
        <f>IF(N162="sníž. přenesená",J162,0)</f>
        <v>0</v>
      </c>
      <c r="BI162" s="207">
        <f>IF(N162="nulová",J162,0)</f>
        <v>0</v>
      </c>
      <c r="BJ162" s="14" t="s">
        <v>79</v>
      </c>
      <c r="BK162" s="207">
        <f>ROUND(I162*H162,2)</f>
        <v>0</v>
      </c>
      <c r="BL162" s="14" t="s">
        <v>123</v>
      </c>
      <c r="BM162" s="206" t="s">
        <v>238</v>
      </c>
    </row>
    <row r="163" spans="1:65" s="2" customFormat="1" ht="21.75" customHeight="1">
      <c r="A163" s="31"/>
      <c r="B163" s="32"/>
      <c r="C163" s="194" t="s">
        <v>239</v>
      </c>
      <c r="D163" s="194" t="s">
        <v>119</v>
      </c>
      <c r="E163" s="195" t="s">
        <v>240</v>
      </c>
      <c r="F163" s="196" t="s">
        <v>241</v>
      </c>
      <c r="G163" s="197" t="s">
        <v>216</v>
      </c>
      <c r="H163" s="198">
        <v>68</v>
      </c>
      <c r="I163" s="199"/>
      <c r="J163" s="200">
        <f>ROUND(I163*H163,2)</f>
        <v>0</v>
      </c>
      <c r="K163" s="201"/>
      <c r="L163" s="36"/>
      <c r="M163" s="202" t="s">
        <v>1</v>
      </c>
      <c r="N163" s="203" t="s">
        <v>39</v>
      </c>
      <c r="O163" s="68"/>
      <c r="P163" s="204">
        <f>O163*H163</f>
        <v>0</v>
      </c>
      <c r="Q163" s="204">
        <v>0</v>
      </c>
      <c r="R163" s="204">
        <f>Q163*H163</f>
        <v>0</v>
      </c>
      <c r="S163" s="204">
        <v>2.1</v>
      </c>
      <c r="T163" s="205">
        <f>S163*H163</f>
        <v>142.80000000000001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6" t="s">
        <v>123</v>
      </c>
      <c r="AT163" s="206" t="s">
        <v>119</v>
      </c>
      <c r="AU163" s="206" t="s">
        <v>81</v>
      </c>
      <c r="AY163" s="14" t="s">
        <v>118</v>
      </c>
      <c r="BE163" s="207">
        <f>IF(N163="základní",J163,0)</f>
        <v>0</v>
      </c>
      <c r="BF163" s="207">
        <f>IF(N163="snížená",J163,0)</f>
        <v>0</v>
      </c>
      <c r="BG163" s="207">
        <f>IF(N163="zákl. přenesená",J163,0)</f>
        <v>0</v>
      </c>
      <c r="BH163" s="207">
        <f>IF(N163="sníž. přenesená",J163,0)</f>
        <v>0</v>
      </c>
      <c r="BI163" s="207">
        <f>IF(N163="nulová",J163,0)</f>
        <v>0</v>
      </c>
      <c r="BJ163" s="14" t="s">
        <v>79</v>
      </c>
      <c r="BK163" s="207">
        <f>ROUND(I163*H163,2)</f>
        <v>0</v>
      </c>
      <c r="BL163" s="14" t="s">
        <v>123</v>
      </c>
      <c r="BM163" s="206" t="s">
        <v>242</v>
      </c>
    </row>
    <row r="164" spans="1:65" s="12" customFormat="1" ht="22.9" customHeight="1">
      <c r="B164" s="180"/>
      <c r="C164" s="181"/>
      <c r="D164" s="182" t="s">
        <v>73</v>
      </c>
      <c r="E164" s="208" t="s">
        <v>243</v>
      </c>
      <c r="F164" s="208" t="s">
        <v>244</v>
      </c>
      <c r="G164" s="181"/>
      <c r="H164" s="181"/>
      <c r="I164" s="184"/>
      <c r="J164" s="209">
        <f>BK164</f>
        <v>0</v>
      </c>
      <c r="K164" s="181"/>
      <c r="L164" s="186"/>
      <c r="M164" s="187"/>
      <c r="N164" s="188"/>
      <c r="O164" s="188"/>
      <c r="P164" s="189">
        <f>SUM(P165:P169)</f>
        <v>0</v>
      </c>
      <c r="Q164" s="188"/>
      <c r="R164" s="189">
        <f>SUM(R165:R169)</f>
        <v>0</v>
      </c>
      <c r="S164" s="188"/>
      <c r="T164" s="190">
        <f>SUM(T165:T169)</f>
        <v>0</v>
      </c>
      <c r="AR164" s="191" t="s">
        <v>79</v>
      </c>
      <c r="AT164" s="192" t="s">
        <v>73</v>
      </c>
      <c r="AU164" s="192" t="s">
        <v>79</v>
      </c>
      <c r="AY164" s="191" t="s">
        <v>118</v>
      </c>
      <c r="BK164" s="193">
        <f>SUM(BK165:BK169)</f>
        <v>0</v>
      </c>
    </row>
    <row r="165" spans="1:65" s="2" customFormat="1" ht="21.75" customHeight="1">
      <c r="A165" s="31"/>
      <c r="B165" s="32"/>
      <c r="C165" s="194" t="s">
        <v>245</v>
      </c>
      <c r="D165" s="194" t="s">
        <v>119</v>
      </c>
      <c r="E165" s="195" t="s">
        <v>246</v>
      </c>
      <c r="F165" s="196" t="s">
        <v>247</v>
      </c>
      <c r="G165" s="197" t="s">
        <v>168</v>
      </c>
      <c r="H165" s="198">
        <v>158.63999999999999</v>
      </c>
      <c r="I165" s="199"/>
      <c r="J165" s="200">
        <f>ROUND(I165*H165,2)</f>
        <v>0</v>
      </c>
      <c r="K165" s="201"/>
      <c r="L165" s="36"/>
      <c r="M165" s="202" t="s">
        <v>1</v>
      </c>
      <c r="N165" s="203" t="s">
        <v>39</v>
      </c>
      <c r="O165" s="68"/>
      <c r="P165" s="204">
        <f>O165*H165</f>
        <v>0</v>
      </c>
      <c r="Q165" s="204">
        <v>0</v>
      </c>
      <c r="R165" s="204">
        <f>Q165*H165</f>
        <v>0</v>
      </c>
      <c r="S165" s="204">
        <v>0</v>
      </c>
      <c r="T165" s="205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6" t="s">
        <v>123</v>
      </c>
      <c r="AT165" s="206" t="s">
        <v>119</v>
      </c>
      <c r="AU165" s="206" t="s">
        <v>81</v>
      </c>
      <c r="AY165" s="14" t="s">
        <v>118</v>
      </c>
      <c r="BE165" s="207">
        <f>IF(N165="základní",J165,0)</f>
        <v>0</v>
      </c>
      <c r="BF165" s="207">
        <f>IF(N165="snížená",J165,0)</f>
        <v>0</v>
      </c>
      <c r="BG165" s="207">
        <f>IF(N165="zákl. přenesená",J165,0)</f>
        <v>0</v>
      </c>
      <c r="BH165" s="207">
        <f>IF(N165="sníž. přenesená",J165,0)</f>
        <v>0</v>
      </c>
      <c r="BI165" s="207">
        <f>IF(N165="nulová",J165,0)</f>
        <v>0</v>
      </c>
      <c r="BJ165" s="14" t="s">
        <v>79</v>
      </c>
      <c r="BK165" s="207">
        <f>ROUND(I165*H165,2)</f>
        <v>0</v>
      </c>
      <c r="BL165" s="14" t="s">
        <v>123</v>
      </c>
      <c r="BM165" s="206" t="s">
        <v>248</v>
      </c>
    </row>
    <row r="166" spans="1:65" s="2" customFormat="1" ht="16.5" customHeight="1">
      <c r="A166" s="31"/>
      <c r="B166" s="32"/>
      <c r="C166" s="194" t="s">
        <v>249</v>
      </c>
      <c r="D166" s="194" t="s">
        <v>119</v>
      </c>
      <c r="E166" s="195" t="s">
        <v>250</v>
      </c>
      <c r="F166" s="196" t="s">
        <v>251</v>
      </c>
      <c r="G166" s="197" t="s">
        <v>168</v>
      </c>
      <c r="H166" s="198">
        <v>158.63999999999999</v>
      </c>
      <c r="I166" s="199"/>
      <c r="J166" s="200">
        <f>ROUND(I166*H166,2)</f>
        <v>0</v>
      </c>
      <c r="K166" s="201"/>
      <c r="L166" s="36"/>
      <c r="M166" s="202" t="s">
        <v>1</v>
      </c>
      <c r="N166" s="203" t="s">
        <v>39</v>
      </c>
      <c r="O166" s="68"/>
      <c r="P166" s="204">
        <f>O166*H166</f>
        <v>0</v>
      </c>
      <c r="Q166" s="204">
        <v>0</v>
      </c>
      <c r="R166" s="204">
        <f>Q166*H166</f>
        <v>0</v>
      </c>
      <c r="S166" s="204">
        <v>0</v>
      </c>
      <c r="T166" s="205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6" t="s">
        <v>123</v>
      </c>
      <c r="AT166" s="206" t="s">
        <v>119</v>
      </c>
      <c r="AU166" s="206" t="s">
        <v>81</v>
      </c>
      <c r="AY166" s="14" t="s">
        <v>118</v>
      </c>
      <c r="BE166" s="207">
        <f>IF(N166="základní",J166,0)</f>
        <v>0</v>
      </c>
      <c r="BF166" s="207">
        <f>IF(N166="snížená",J166,0)</f>
        <v>0</v>
      </c>
      <c r="BG166" s="207">
        <f>IF(N166="zákl. přenesená",J166,0)</f>
        <v>0</v>
      </c>
      <c r="BH166" s="207">
        <f>IF(N166="sníž. přenesená",J166,0)</f>
        <v>0</v>
      </c>
      <c r="BI166" s="207">
        <f>IF(N166="nulová",J166,0)</f>
        <v>0</v>
      </c>
      <c r="BJ166" s="14" t="s">
        <v>79</v>
      </c>
      <c r="BK166" s="207">
        <f>ROUND(I166*H166,2)</f>
        <v>0</v>
      </c>
      <c r="BL166" s="14" t="s">
        <v>123</v>
      </c>
      <c r="BM166" s="206" t="s">
        <v>252</v>
      </c>
    </row>
    <row r="167" spans="1:65" s="2" customFormat="1" ht="21.75" customHeight="1">
      <c r="A167" s="31"/>
      <c r="B167" s="32"/>
      <c r="C167" s="194" t="s">
        <v>253</v>
      </c>
      <c r="D167" s="194" t="s">
        <v>119</v>
      </c>
      <c r="E167" s="195" t="s">
        <v>254</v>
      </c>
      <c r="F167" s="196" t="s">
        <v>255</v>
      </c>
      <c r="G167" s="197" t="s">
        <v>168</v>
      </c>
      <c r="H167" s="198">
        <v>65.25</v>
      </c>
      <c r="I167" s="199"/>
      <c r="J167" s="200">
        <f>ROUND(I167*H167,2)</f>
        <v>0</v>
      </c>
      <c r="K167" s="201"/>
      <c r="L167" s="36"/>
      <c r="M167" s="202" t="s">
        <v>1</v>
      </c>
      <c r="N167" s="203" t="s">
        <v>39</v>
      </c>
      <c r="O167" s="68"/>
      <c r="P167" s="204">
        <f>O167*H167</f>
        <v>0</v>
      </c>
      <c r="Q167" s="204">
        <v>0</v>
      </c>
      <c r="R167" s="204">
        <f>Q167*H167</f>
        <v>0</v>
      </c>
      <c r="S167" s="204">
        <v>0</v>
      </c>
      <c r="T167" s="205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06" t="s">
        <v>123</v>
      </c>
      <c r="AT167" s="206" t="s">
        <v>119</v>
      </c>
      <c r="AU167" s="206" t="s">
        <v>81</v>
      </c>
      <c r="AY167" s="14" t="s">
        <v>118</v>
      </c>
      <c r="BE167" s="207">
        <f>IF(N167="základní",J167,0)</f>
        <v>0</v>
      </c>
      <c r="BF167" s="207">
        <f>IF(N167="snížená",J167,0)</f>
        <v>0</v>
      </c>
      <c r="BG167" s="207">
        <f>IF(N167="zákl. přenesená",J167,0)</f>
        <v>0</v>
      </c>
      <c r="BH167" s="207">
        <f>IF(N167="sníž. přenesená",J167,0)</f>
        <v>0</v>
      </c>
      <c r="BI167" s="207">
        <f>IF(N167="nulová",J167,0)</f>
        <v>0</v>
      </c>
      <c r="BJ167" s="14" t="s">
        <v>79</v>
      </c>
      <c r="BK167" s="207">
        <f>ROUND(I167*H167,2)</f>
        <v>0</v>
      </c>
      <c r="BL167" s="14" t="s">
        <v>123</v>
      </c>
      <c r="BM167" s="206" t="s">
        <v>256</v>
      </c>
    </row>
    <row r="168" spans="1:65" s="2" customFormat="1" ht="21.75" customHeight="1">
      <c r="A168" s="31"/>
      <c r="B168" s="32"/>
      <c r="C168" s="194" t="s">
        <v>257</v>
      </c>
      <c r="D168" s="194" t="s">
        <v>119</v>
      </c>
      <c r="E168" s="195" t="s">
        <v>258</v>
      </c>
      <c r="F168" s="196" t="s">
        <v>259</v>
      </c>
      <c r="G168" s="197" t="s">
        <v>168</v>
      </c>
      <c r="H168" s="198">
        <v>41.765999999999998</v>
      </c>
      <c r="I168" s="199"/>
      <c r="J168" s="200">
        <f>ROUND(I168*H168,2)</f>
        <v>0</v>
      </c>
      <c r="K168" s="201"/>
      <c r="L168" s="36"/>
      <c r="M168" s="202" t="s">
        <v>1</v>
      </c>
      <c r="N168" s="203" t="s">
        <v>39</v>
      </c>
      <c r="O168" s="68"/>
      <c r="P168" s="204">
        <f>O168*H168</f>
        <v>0</v>
      </c>
      <c r="Q168" s="204">
        <v>0</v>
      </c>
      <c r="R168" s="204">
        <f>Q168*H168</f>
        <v>0</v>
      </c>
      <c r="S168" s="204">
        <v>0</v>
      </c>
      <c r="T168" s="205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6" t="s">
        <v>123</v>
      </c>
      <c r="AT168" s="206" t="s">
        <v>119</v>
      </c>
      <c r="AU168" s="206" t="s">
        <v>81</v>
      </c>
      <c r="AY168" s="14" t="s">
        <v>118</v>
      </c>
      <c r="BE168" s="207">
        <f>IF(N168="základní",J168,0)</f>
        <v>0</v>
      </c>
      <c r="BF168" s="207">
        <f>IF(N168="snížená",J168,0)</f>
        <v>0</v>
      </c>
      <c r="BG168" s="207">
        <f>IF(N168="zákl. přenesená",J168,0)</f>
        <v>0</v>
      </c>
      <c r="BH168" s="207">
        <f>IF(N168="sníž. přenesená",J168,0)</f>
        <v>0</v>
      </c>
      <c r="BI168" s="207">
        <f>IF(N168="nulová",J168,0)</f>
        <v>0</v>
      </c>
      <c r="BJ168" s="14" t="s">
        <v>79</v>
      </c>
      <c r="BK168" s="207">
        <f>ROUND(I168*H168,2)</f>
        <v>0</v>
      </c>
      <c r="BL168" s="14" t="s">
        <v>123</v>
      </c>
      <c r="BM168" s="206" t="s">
        <v>260</v>
      </c>
    </row>
    <row r="169" spans="1:65" s="2" customFormat="1" ht="16.5" customHeight="1">
      <c r="A169" s="31"/>
      <c r="B169" s="32"/>
      <c r="C169" s="194" t="s">
        <v>261</v>
      </c>
      <c r="D169" s="194" t="s">
        <v>119</v>
      </c>
      <c r="E169" s="195" t="s">
        <v>262</v>
      </c>
      <c r="F169" s="196" t="s">
        <v>263</v>
      </c>
      <c r="G169" s="197" t="s">
        <v>216</v>
      </c>
      <c r="H169" s="198">
        <v>180</v>
      </c>
      <c r="I169" s="199"/>
      <c r="J169" s="200">
        <f>ROUND(I169*H169,2)</f>
        <v>0</v>
      </c>
      <c r="K169" s="201"/>
      <c r="L169" s="36"/>
      <c r="M169" s="202" t="s">
        <v>1</v>
      </c>
      <c r="N169" s="203" t="s">
        <v>39</v>
      </c>
      <c r="O169" s="68"/>
      <c r="P169" s="204">
        <f>O169*H169</f>
        <v>0</v>
      </c>
      <c r="Q169" s="204">
        <v>0</v>
      </c>
      <c r="R169" s="204">
        <f>Q169*H169</f>
        <v>0</v>
      </c>
      <c r="S169" s="204">
        <v>0</v>
      </c>
      <c r="T169" s="205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6" t="s">
        <v>123</v>
      </c>
      <c r="AT169" s="206" t="s">
        <v>119</v>
      </c>
      <c r="AU169" s="206" t="s">
        <v>81</v>
      </c>
      <c r="AY169" s="14" t="s">
        <v>118</v>
      </c>
      <c r="BE169" s="207">
        <f>IF(N169="základní",J169,0)</f>
        <v>0</v>
      </c>
      <c r="BF169" s="207">
        <f>IF(N169="snížená",J169,0)</f>
        <v>0</v>
      </c>
      <c r="BG169" s="207">
        <f>IF(N169="zákl. přenesená",J169,0)</f>
        <v>0</v>
      </c>
      <c r="BH169" s="207">
        <f>IF(N169="sníž. přenesená",J169,0)</f>
        <v>0</v>
      </c>
      <c r="BI169" s="207">
        <f>IF(N169="nulová",J169,0)</f>
        <v>0</v>
      </c>
      <c r="BJ169" s="14" t="s">
        <v>79</v>
      </c>
      <c r="BK169" s="207">
        <f>ROUND(I169*H169,2)</f>
        <v>0</v>
      </c>
      <c r="BL169" s="14" t="s">
        <v>123</v>
      </c>
      <c r="BM169" s="206" t="s">
        <v>264</v>
      </c>
    </row>
    <row r="170" spans="1:65" s="12" customFormat="1" ht="22.9" customHeight="1">
      <c r="B170" s="180"/>
      <c r="C170" s="181"/>
      <c r="D170" s="182" t="s">
        <v>73</v>
      </c>
      <c r="E170" s="208" t="s">
        <v>265</v>
      </c>
      <c r="F170" s="208" t="s">
        <v>266</v>
      </c>
      <c r="G170" s="181"/>
      <c r="H170" s="181"/>
      <c r="I170" s="184"/>
      <c r="J170" s="209">
        <f>BK170</f>
        <v>0</v>
      </c>
      <c r="K170" s="181"/>
      <c r="L170" s="186"/>
      <c r="M170" s="187"/>
      <c r="N170" s="188"/>
      <c r="O170" s="188"/>
      <c r="P170" s="189">
        <f>P171</f>
        <v>0</v>
      </c>
      <c r="Q170" s="188"/>
      <c r="R170" s="189">
        <f>R171</f>
        <v>0</v>
      </c>
      <c r="S170" s="188"/>
      <c r="T170" s="190">
        <f>T171</f>
        <v>0</v>
      </c>
      <c r="AR170" s="191" t="s">
        <v>79</v>
      </c>
      <c r="AT170" s="192" t="s">
        <v>73</v>
      </c>
      <c r="AU170" s="192" t="s">
        <v>79</v>
      </c>
      <c r="AY170" s="191" t="s">
        <v>118</v>
      </c>
      <c r="BK170" s="193">
        <f>BK171</f>
        <v>0</v>
      </c>
    </row>
    <row r="171" spans="1:65" s="2" customFormat="1" ht="21.75" customHeight="1">
      <c r="A171" s="31"/>
      <c r="B171" s="32"/>
      <c r="C171" s="194" t="s">
        <v>267</v>
      </c>
      <c r="D171" s="194" t="s">
        <v>119</v>
      </c>
      <c r="E171" s="195" t="s">
        <v>268</v>
      </c>
      <c r="F171" s="196" t="s">
        <v>269</v>
      </c>
      <c r="G171" s="197" t="s">
        <v>168</v>
      </c>
      <c r="H171" s="198">
        <v>64.835999999999999</v>
      </c>
      <c r="I171" s="199"/>
      <c r="J171" s="200">
        <f>ROUND(I171*H171,2)</f>
        <v>0</v>
      </c>
      <c r="K171" s="201"/>
      <c r="L171" s="36"/>
      <c r="M171" s="202" t="s">
        <v>1</v>
      </c>
      <c r="N171" s="203" t="s">
        <v>39</v>
      </c>
      <c r="O171" s="68"/>
      <c r="P171" s="204">
        <f>O171*H171</f>
        <v>0</v>
      </c>
      <c r="Q171" s="204">
        <v>0</v>
      </c>
      <c r="R171" s="204">
        <f>Q171*H171</f>
        <v>0</v>
      </c>
      <c r="S171" s="204">
        <v>0</v>
      </c>
      <c r="T171" s="205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6" t="s">
        <v>123</v>
      </c>
      <c r="AT171" s="206" t="s">
        <v>119</v>
      </c>
      <c r="AU171" s="206" t="s">
        <v>81</v>
      </c>
      <c r="AY171" s="14" t="s">
        <v>118</v>
      </c>
      <c r="BE171" s="207">
        <f>IF(N171="základní",J171,0)</f>
        <v>0</v>
      </c>
      <c r="BF171" s="207">
        <f>IF(N171="snížená",J171,0)</f>
        <v>0</v>
      </c>
      <c r="BG171" s="207">
        <f>IF(N171="zákl. přenesená",J171,0)</f>
        <v>0</v>
      </c>
      <c r="BH171" s="207">
        <f>IF(N171="sníž. přenesená",J171,0)</f>
        <v>0</v>
      </c>
      <c r="BI171" s="207">
        <f>IF(N171="nulová",J171,0)</f>
        <v>0</v>
      </c>
      <c r="BJ171" s="14" t="s">
        <v>79</v>
      </c>
      <c r="BK171" s="207">
        <f>ROUND(I171*H171,2)</f>
        <v>0</v>
      </c>
      <c r="BL171" s="14" t="s">
        <v>123</v>
      </c>
      <c r="BM171" s="206" t="s">
        <v>270</v>
      </c>
    </row>
    <row r="172" spans="1:65" s="12" customFormat="1" ht="25.9" customHeight="1">
      <c r="B172" s="180"/>
      <c r="C172" s="181"/>
      <c r="D172" s="182" t="s">
        <v>73</v>
      </c>
      <c r="E172" s="183" t="s">
        <v>271</v>
      </c>
      <c r="F172" s="183" t="s">
        <v>272</v>
      </c>
      <c r="G172" s="181"/>
      <c r="H172" s="181"/>
      <c r="I172" s="184"/>
      <c r="J172" s="185">
        <f>BK172</f>
        <v>0</v>
      </c>
      <c r="K172" s="181"/>
      <c r="L172" s="186"/>
      <c r="M172" s="187"/>
      <c r="N172" s="188"/>
      <c r="O172" s="188"/>
      <c r="P172" s="189">
        <f>P173+SUM(P174:P177)+P179+P184+P186</f>
        <v>0</v>
      </c>
      <c r="Q172" s="188"/>
      <c r="R172" s="189">
        <f>R173+SUM(R174:R177)+R179+R184+R186</f>
        <v>11.106072000000001</v>
      </c>
      <c r="S172" s="188"/>
      <c r="T172" s="190">
        <f>T173+SUM(T174:T177)+T179+T184+T186</f>
        <v>0</v>
      </c>
      <c r="AR172" s="191" t="s">
        <v>81</v>
      </c>
      <c r="AT172" s="192" t="s">
        <v>73</v>
      </c>
      <c r="AU172" s="192" t="s">
        <v>74</v>
      </c>
      <c r="AY172" s="191" t="s">
        <v>118</v>
      </c>
      <c r="BK172" s="193">
        <f>BK173+SUM(BK174:BK177)+BK179+BK184+BK186</f>
        <v>0</v>
      </c>
    </row>
    <row r="173" spans="1:65" s="2" customFormat="1" ht="21.75" customHeight="1">
      <c r="A173" s="31"/>
      <c r="B173" s="32"/>
      <c r="C173" s="194" t="s">
        <v>273</v>
      </c>
      <c r="D173" s="194" t="s">
        <v>119</v>
      </c>
      <c r="E173" s="195" t="s">
        <v>274</v>
      </c>
      <c r="F173" s="196" t="s">
        <v>275</v>
      </c>
      <c r="G173" s="197" t="s">
        <v>143</v>
      </c>
      <c r="H173" s="198">
        <v>1</v>
      </c>
      <c r="I173" s="199"/>
      <c r="J173" s="200">
        <f>ROUND(I173*H173,2)</f>
        <v>0</v>
      </c>
      <c r="K173" s="201"/>
      <c r="L173" s="36"/>
      <c r="M173" s="202" t="s">
        <v>1</v>
      </c>
      <c r="N173" s="203" t="s">
        <v>39</v>
      </c>
      <c r="O173" s="68"/>
      <c r="P173" s="204">
        <f>O173*H173</f>
        <v>0</v>
      </c>
      <c r="Q173" s="204">
        <v>0</v>
      </c>
      <c r="R173" s="204">
        <f>Q173*H173</f>
        <v>0</v>
      </c>
      <c r="S173" s="204">
        <v>0</v>
      </c>
      <c r="T173" s="205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06" t="s">
        <v>188</v>
      </c>
      <c r="AT173" s="206" t="s">
        <v>119</v>
      </c>
      <c r="AU173" s="206" t="s">
        <v>79</v>
      </c>
      <c r="AY173" s="14" t="s">
        <v>118</v>
      </c>
      <c r="BE173" s="207">
        <f>IF(N173="základní",J173,0)</f>
        <v>0</v>
      </c>
      <c r="BF173" s="207">
        <f>IF(N173="snížená",J173,0)</f>
        <v>0</v>
      </c>
      <c r="BG173" s="207">
        <f>IF(N173="zákl. přenesená",J173,0)</f>
        <v>0</v>
      </c>
      <c r="BH173" s="207">
        <f>IF(N173="sníž. přenesená",J173,0)</f>
        <v>0</v>
      </c>
      <c r="BI173" s="207">
        <f>IF(N173="nulová",J173,0)</f>
        <v>0</v>
      </c>
      <c r="BJ173" s="14" t="s">
        <v>79</v>
      </c>
      <c r="BK173" s="207">
        <f>ROUND(I173*H173,2)</f>
        <v>0</v>
      </c>
      <c r="BL173" s="14" t="s">
        <v>188</v>
      </c>
      <c r="BM173" s="206" t="s">
        <v>276</v>
      </c>
    </row>
    <row r="174" spans="1:65" s="2" customFormat="1" ht="16.5" customHeight="1">
      <c r="A174" s="31"/>
      <c r="B174" s="32"/>
      <c r="C174" s="194" t="s">
        <v>277</v>
      </c>
      <c r="D174" s="194" t="s">
        <v>119</v>
      </c>
      <c r="E174" s="195" t="s">
        <v>278</v>
      </c>
      <c r="F174" s="196" t="s">
        <v>279</v>
      </c>
      <c r="G174" s="197" t="s">
        <v>143</v>
      </c>
      <c r="H174" s="198">
        <v>1</v>
      </c>
      <c r="I174" s="199"/>
      <c r="J174" s="200">
        <f>ROUND(I174*H174,2)</f>
        <v>0</v>
      </c>
      <c r="K174" s="201"/>
      <c r="L174" s="36"/>
      <c r="M174" s="202" t="s">
        <v>1</v>
      </c>
      <c r="N174" s="203" t="s">
        <v>39</v>
      </c>
      <c r="O174" s="68"/>
      <c r="P174" s="204">
        <f>O174*H174</f>
        <v>0</v>
      </c>
      <c r="Q174" s="204">
        <v>0</v>
      </c>
      <c r="R174" s="204">
        <f>Q174*H174</f>
        <v>0</v>
      </c>
      <c r="S174" s="204">
        <v>0</v>
      </c>
      <c r="T174" s="205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06" t="s">
        <v>188</v>
      </c>
      <c r="AT174" s="206" t="s">
        <v>119</v>
      </c>
      <c r="AU174" s="206" t="s">
        <v>79</v>
      </c>
      <c r="AY174" s="14" t="s">
        <v>118</v>
      </c>
      <c r="BE174" s="207">
        <f>IF(N174="základní",J174,0)</f>
        <v>0</v>
      </c>
      <c r="BF174" s="207">
        <f>IF(N174="snížená",J174,0)</f>
        <v>0</v>
      </c>
      <c r="BG174" s="207">
        <f>IF(N174="zákl. přenesená",J174,0)</f>
        <v>0</v>
      </c>
      <c r="BH174" s="207">
        <f>IF(N174="sníž. přenesená",J174,0)</f>
        <v>0</v>
      </c>
      <c r="BI174" s="207">
        <f>IF(N174="nulová",J174,0)</f>
        <v>0</v>
      </c>
      <c r="BJ174" s="14" t="s">
        <v>79</v>
      </c>
      <c r="BK174" s="207">
        <f>ROUND(I174*H174,2)</f>
        <v>0</v>
      </c>
      <c r="BL174" s="14" t="s">
        <v>188</v>
      </c>
      <c r="BM174" s="206" t="s">
        <v>280</v>
      </c>
    </row>
    <row r="175" spans="1:65" s="2" customFormat="1" ht="16.5" customHeight="1">
      <c r="A175" s="31"/>
      <c r="B175" s="32"/>
      <c r="C175" s="194" t="s">
        <v>281</v>
      </c>
      <c r="D175" s="194" t="s">
        <v>119</v>
      </c>
      <c r="E175" s="195" t="s">
        <v>282</v>
      </c>
      <c r="F175" s="196" t="s">
        <v>283</v>
      </c>
      <c r="G175" s="197" t="s">
        <v>143</v>
      </c>
      <c r="H175" s="198">
        <v>1</v>
      </c>
      <c r="I175" s="199"/>
      <c r="J175" s="200">
        <f>ROUND(I175*H175,2)</f>
        <v>0</v>
      </c>
      <c r="K175" s="201"/>
      <c r="L175" s="36"/>
      <c r="M175" s="202" t="s">
        <v>1</v>
      </c>
      <c r="N175" s="203" t="s">
        <v>39</v>
      </c>
      <c r="O175" s="68"/>
      <c r="P175" s="204">
        <f>O175*H175</f>
        <v>0</v>
      </c>
      <c r="Q175" s="204">
        <v>0</v>
      </c>
      <c r="R175" s="204">
        <f>Q175*H175</f>
        <v>0</v>
      </c>
      <c r="S175" s="204">
        <v>0</v>
      </c>
      <c r="T175" s="205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06" t="s">
        <v>188</v>
      </c>
      <c r="AT175" s="206" t="s">
        <v>119</v>
      </c>
      <c r="AU175" s="206" t="s">
        <v>79</v>
      </c>
      <c r="AY175" s="14" t="s">
        <v>118</v>
      </c>
      <c r="BE175" s="207">
        <f>IF(N175="základní",J175,0)</f>
        <v>0</v>
      </c>
      <c r="BF175" s="207">
        <f>IF(N175="snížená",J175,0)</f>
        <v>0</v>
      </c>
      <c r="BG175" s="207">
        <f>IF(N175="zákl. přenesená",J175,0)</f>
        <v>0</v>
      </c>
      <c r="BH175" s="207">
        <f>IF(N175="sníž. přenesená",J175,0)</f>
        <v>0</v>
      </c>
      <c r="BI175" s="207">
        <f>IF(N175="nulová",J175,0)</f>
        <v>0</v>
      </c>
      <c r="BJ175" s="14" t="s">
        <v>79</v>
      </c>
      <c r="BK175" s="207">
        <f>ROUND(I175*H175,2)</f>
        <v>0</v>
      </c>
      <c r="BL175" s="14" t="s">
        <v>188</v>
      </c>
      <c r="BM175" s="206" t="s">
        <v>284</v>
      </c>
    </row>
    <row r="176" spans="1:65" s="2" customFormat="1" ht="21.75" customHeight="1">
      <c r="A176" s="31"/>
      <c r="B176" s="32"/>
      <c r="C176" s="194" t="s">
        <v>285</v>
      </c>
      <c r="D176" s="194" t="s">
        <v>119</v>
      </c>
      <c r="E176" s="195" t="s">
        <v>286</v>
      </c>
      <c r="F176" s="196" t="s">
        <v>287</v>
      </c>
      <c r="G176" s="197" t="s">
        <v>1</v>
      </c>
      <c r="H176" s="198">
        <v>1</v>
      </c>
      <c r="I176" s="199"/>
      <c r="J176" s="200">
        <f>ROUND(I176*H176,2)</f>
        <v>0</v>
      </c>
      <c r="K176" s="201"/>
      <c r="L176" s="36"/>
      <c r="M176" s="202" t="s">
        <v>1</v>
      </c>
      <c r="N176" s="203" t="s">
        <v>39</v>
      </c>
      <c r="O176" s="68"/>
      <c r="P176" s="204">
        <f>O176*H176</f>
        <v>0</v>
      </c>
      <c r="Q176" s="204">
        <v>0</v>
      </c>
      <c r="R176" s="204">
        <f>Q176*H176</f>
        <v>0</v>
      </c>
      <c r="S176" s="204">
        <v>0</v>
      </c>
      <c r="T176" s="205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06" t="s">
        <v>188</v>
      </c>
      <c r="AT176" s="206" t="s">
        <v>119</v>
      </c>
      <c r="AU176" s="206" t="s">
        <v>79</v>
      </c>
      <c r="AY176" s="14" t="s">
        <v>118</v>
      </c>
      <c r="BE176" s="207">
        <f>IF(N176="základní",J176,0)</f>
        <v>0</v>
      </c>
      <c r="BF176" s="207">
        <f>IF(N176="snížená",J176,0)</f>
        <v>0</v>
      </c>
      <c r="BG176" s="207">
        <f>IF(N176="zákl. přenesená",J176,0)</f>
        <v>0</v>
      </c>
      <c r="BH176" s="207">
        <f>IF(N176="sníž. přenesená",J176,0)</f>
        <v>0</v>
      </c>
      <c r="BI176" s="207">
        <f>IF(N176="nulová",J176,0)</f>
        <v>0</v>
      </c>
      <c r="BJ176" s="14" t="s">
        <v>79</v>
      </c>
      <c r="BK176" s="207">
        <f>ROUND(I176*H176,2)</f>
        <v>0</v>
      </c>
      <c r="BL176" s="14" t="s">
        <v>188</v>
      </c>
      <c r="BM176" s="206" t="s">
        <v>288</v>
      </c>
    </row>
    <row r="177" spans="1:65" s="12" customFormat="1" ht="22.9" customHeight="1">
      <c r="B177" s="180"/>
      <c r="C177" s="181"/>
      <c r="D177" s="182" t="s">
        <v>73</v>
      </c>
      <c r="E177" s="208" t="s">
        <v>289</v>
      </c>
      <c r="F177" s="208" t="s">
        <v>290</v>
      </c>
      <c r="G177" s="181"/>
      <c r="H177" s="181"/>
      <c r="I177" s="184"/>
      <c r="J177" s="209">
        <f>BK177</f>
        <v>0</v>
      </c>
      <c r="K177" s="181"/>
      <c r="L177" s="186"/>
      <c r="M177" s="187"/>
      <c r="N177" s="188"/>
      <c r="O177" s="188"/>
      <c r="P177" s="189">
        <f>P178</f>
        <v>0</v>
      </c>
      <c r="Q177" s="188"/>
      <c r="R177" s="189">
        <f>R178</f>
        <v>0</v>
      </c>
      <c r="S177" s="188"/>
      <c r="T177" s="190">
        <f>T178</f>
        <v>0</v>
      </c>
      <c r="AR177" s="191" t="s">
        <v>81</v>
      </c>
      <c r="AT177" s="192" t="s">
        <v>73</v>
      </c>
      <c r="AU177" s="192" t="s">
        <v>79</v>
      </c>
      <c r="AY177" s="191" t="s">
        <v>118</v>
      </c>
      <c r="BK177" s="193">
        <f>BK178</f>
        <v>0</v>
      </c>
    </row>
    <row r="178" spans="1:65" s="2" customFormat="1" ht="16.5" customHeight="1">
      <c r="A178" s="31"/>
      <c r="B178" s="32"/>
      <c r="C178" s="194" t="s">
        <v>291</v>
      </c>
      <c r="D178" s="194" t="s">
        <v>119</v>
      </c>
      <c r="E178" s="195" t="s">
        <v>292</v>
      </c>
      <c r="F178" s="196" t="s">
        <v>293</v>
      </c>
      <c r="G178" s="197" t="s">
        <v>216</v>
      </c>
      <c r="H178" s="198">
        <v>6</v>
      </c>
      <c r="I178" s="199"/>
      <c r="J178" s="200">
        <f>ROUND(I178*H178,2)</f>
        <v>0</v>
      </c>
      <c r="K178" s="201"/>
      <c r="L178" s="36"/>
      <c r="M178" s="202" t="s">
        <v>1</v>
      </c>
      <c r="N178" s="203" t="s">
        <v>39</v>
      </c>
      <c r="O178" s="68"/>
      <c r="P178" s="204">
        <f>O178*H178</f>
        <v>0</v>
      </c>
      <c r="Q178" s="204">
        <v>0</v>
      </c>
      <c r="R178" s="204">
        <f>Q178*H178</f>
        <v>0</v>
      </c>
      <c r="S178" s="204">
        <v>0</v>
      </c>
      <c r="T178" s="205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06" t="s">
        <v>188</v>
      </c>
      <c r="AT178" s="206" t="s">
        <v>119</v>
      </c>
      <c r="AU178" s="206" t="s">
        <v>81</v>
      </c>
      <c r="AY178" s="14" t="s">
        <v>118</v>
      </c>
      <c r="BE178" s="207">
        <f>IF(N178="základní",J178,0)</f>
        <v>0</v>
      </c>
      <c r="BF178" s="207">
        <f>IF(N178="snížená",J178,0)</f>
        <v>0</v>
      </c>
      <c r="BG178" s="207">
        <f>IF(N178="zákl. přenesená",J178,0)</f>
        <v>0</v>
      </c>
      <c r="BH178" s="207">
        <f>IF(N178="sníž. přenesená",J178,0)</f>
        <v>0</v>
      </c>
      <c r="BI178" s="207">
        <f>IF(N178="nulová",J178,0)</f>
        <v>0</v>
      </c>
      <c r="BJ178" s="14" t="s">
        <v>79</v>
      </c>
      <c r="BK178" s="207">
        <f>ROUND(I178*H178,2)</f>
        <v>0</v>
      </c>
      <c r="BL178" s="14" t="s">
        <v>188</v>
      </c>
      <c r="BM178" s="206" t="s">
        <v>294</v>
      </c>
    </row>
    <row r="179" spans="1:65" s="12" customFormat="1" ht="22.9" customHeight="1">
      <c r="B179" s="180"/>
      <c r="C179" s="181"/>
      <c r="D179" s="182" t="s">
        <v>73</v>
      </c>
      <c r="E179" s="208" t="s">
        <v>295</v>
      </c>
      <c r="F179" s="208" t="s">
        <v>296</v>
      </c>
      <c r="G179" s="181"/>
      <c r="H179" s="181"/>
      <c r="I179" s="184"/>
      <c r="J179" s="209">
        <f>BK179</f>
        <v>0</v>
      </c>
      <c r="K179" s="181"/>
      <c r="L179" s="186"/>
      <c r="M179" s="187"/>
      <c r="N179" s="188"/>
      <c r="O179" s="188"/>
      <c r="P179" s="189">
        <f>SUM(P180:P183)</f>
        <v>0</v>
      </c>
      <c r="Q179" s="188"/>
      <c r="R179" s="189">
        <f>SUM(R180:R183)</f>
        <v>3.1946400000000001</v>
      </c>
      <c r="S179" s="188"/>
      <c r="T179" s="190">
        <f>SUM(T180:T183)</f>
        <v>0</v>
      </c>
      <c r="AR179" s="191" t="s">
        <v>81</v>
      </c>
      <c r="AT179" s="192" t="s">
        <v>73</v>
      </c>
      <c r="AU179" s="192" t="s">
        <v>79</v>
      </c>
      <c r="AY179" s="191" t="s">
        <v>118</v>
      </c>
      <c r="BK179" s="193">
        <f>SUM(BK180:BK183)</f>
        <v>0</v>
      </c>
    </row>
    <row r="180" spans="1:65" s="2" customFormat="1" ht="21.75" customHeight="1">
      <c r="A180" s="31"/>
      <c r="B180" s="32"/>
      <c r="C180" s="194" t="s">
        <v>297</v>
      </c>
      <c r="D180" s="194" t="s">
        <v>119</v>
      </c>
      <c r="E180" s="195" t="s">
        <v>298</v>
      </c>
      <c r="F180" s="196" t="s">
        <v>299</v>
      </c>
      <c r="G180" s="197" t="s">
        <v>149</v>
      </c>
      <c r="H180" s="198">
        <v>174</v>
      </c>
      <c r="I180" s="199"/>
      <c r="J180" s="200">
        <f>ROUND(I180*H180,2)</f>
        <v>0</v>
      </c>
      <c r="K180" s="201"/>
      <c r="L180" s="36"/>
      <c r="M180" s="202" t="s">
        <v>1</v>
      </c>
      <c r="N180" s="203" t="s">
        <v>39</v>
      </c>
      <c r="O180" s="68"/>
      <c r="P180" s="204">
        <f>O180*H180</f>
        <v>0</v>
      </c>
      <c r="Q180" s="204">
        <v>1.5E-3</v>
      </c>
      <c r="R180" s="204">
        <f>Q180*H180</f>
        <v>0.26100000000000001</v>
      </c>
      <c r="S180" s="204">
        <v>0</v>
      </c>
      <c r="T180" s="205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06" t="s">
        <v>188</v>
      </c>
      <c r="AT180" s="206" t="s">
        <v>119</v>
      </c>
      <c r="AU180" s="206" t="s">
        <v>81</v>
      </c>
      <c r="AY180" s="14" t="s">
        <v>118</v>
      </c>
      <c r="BE180" s="207">
        <f>IF(N180="základní",J180,0)</f>
        <v>0</v>
      </c>
      <c r="BF180" s="207">
        <f>IF(N180="snížená",J180,0)</f>
        <v>0</v>
      </c>
      <c r="BG180" s="207">
        <f>IF(N180="zákl. přenesená",J180,0)</f>
        <v>0</v>
      </c>
      <c r="BH180" s="207">
        <f>IF(N180="sníž. přenesená",J180,0)</f>
        <v>0</v>
      </c>
      <c r="BI180" s="207">
        <f>IF(N180="nulová",J180,0)</f>
        <v>0</v>
      </c>
      <c r="BJ180" s="14" t="s">
        <v>79</v>
      </c>
      <c r="BK180" s="207">
        <f>ROUND(I180*H180,2)</f>
        <v>0</v>
      </c>
      <c r="BL180" s="14" t="s">
        <v>188</v>
      </c>
      <c r="BM180" s="206" t="s">
        <v>300</v>
      </c>
    </row>
    <row r="181" spans="1:65" s="2" customFormat="1" ht="21.75" customHeight="1">
      <c r="A181" s="31"/>
      <c r="B181" s="32"/>
      <c r="C181" s="194" t="s">
        <v>301</v>
      </c>
      <c r="D181" s="194" t="s">
        <v>119</v>
      </c>
      <c r="E181" s="195" t="s">
        <v>302</v>
      </c>
      <c r="F181" s="196" t="s">
        <v>303</v>
      </c>
      <c r="G181" s="197" t="s">
        <v>149</v>
      </c>
      <c r="H181" s="198">
        <v>174</v>
      </c>
      <c r="I181" s="199"/>
      <c r="J181" s="200">
        <f>ROUND(I181*H181,2)</f>
        <v>0</v>
      </c>
      <c r="K181" s="201"/>
      <c r="L181" s="36"/>
      <c r="M181" s="202" t="s">
        <v>1</v>
      </c>
      <c r="N181" s="203" t="s">
        <v>39</v>
      </c>
      <c r="O181" s="68"/>
      <c r="P181" s="204">
        <f>O181*H181</f>
        <v>0</v>
      </c>
      <c r="Q181" s="204">
        <v>3.0000000000000001E-3</v>
      </c>
      <c r="R181" s="204">
        <f>Q181*H181</f>
        <v>0.52200000000000002</v>
      </c>
      <c r="S181" s="204">
        <v>0</v>
      </c>
      <c r="T181" s="205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06" t="s">
        <v>188</v>
      </c>
      <c r="AT181" s="206" t="s">
        <v>119</v>
      </c>
      <c r="AU181" s="206" t="s">
        <v>81</v>
      </c>
      <c r="AY181" s="14" t="s">
        <v>118</v>
      </c>
      <c r="BE181" s="207">
        <f>IF(N181="základní",J181,0)</f>
        <v>0</v>
      </c>
      <c r="BF181" s="207">
        <f>IF(N181="snížená",J181,0)</f>
        <v>0</v>
      </c>
      <c r="BG181" s="207">
        <f>IF(N181="zákl. přenesená",J181,0)</f>
        <v>0</v>
      </c>
      <c r="BH181" s="207">
        <f>IF(N181="sníž. přenesená",J181,0)</f>
        <v>0</v>
      </c>
      <c r="BI181" s="207">
        <f>IF(N181="nulová",J181,0)</f>
        <v>0</v>
      </c>
      <c r="BJ181" s="14" t="s">
        <v>79</v>
      </c>
      <c r="BK181" s="207">
        <f>ROUND(I181*H181,2)</f>
        <v>0</v>
      </c>
      <c r="BL181" s="14" t="s">
        <v>188</v>
      </c>
      <c r="BM181" s="206" t="s">
        <v>304</v>
      </c>
    </row>
    <row r="182" spans="1:65" s="2" customFormat="1" ht="20.25" customHeight="1">
      <c r="A182" s="31"/>
      <c r="B182" s="32"/>
      <c r="C182" s="210" t="s">
        <v>305</v>
      </c>
      <c r="D182" s="210" t="s">
        <v>165</v>
      </c>
      <c r="E182" s="211" t="s">
        <v>306</v>
      </c>
      <c r="F182" s="212" t="s">
        <v>307</v>
      </c>
      <c r="G182" s="213" t="s">
        <v>149</v>
      </c>
      <c r="H182" s="214">
        <v>191.4</v>
      </c>
      <c r="I182" s="215"/>
      <c r="J182" s="216">
        <f>ROUND(I182*H182,2)</f>
        <v>0</v>
      </c>
      <c r="K182" s="217"/>
      <c r="L182" s="218"/>
      <c r="M182" s="219" t="s">
        <v>1</v>
      </c>
      <c r="N182" s="220" t="s">
        <v>39</v>
      </c>
      <c r="O182" s="68"/>
      <c r="P182" s="204">
        <f>O182*H182</f>
        <v>0</v>
      </c>
      <c r="Q182" s="204">
        <v>1.26E-2</v>
      </c>
      <c r="R182" s="204">
        <f>Q182*H182</f>
        <v>2.4116400000000002</v>
      </c>
      <c r="S182" s="204">
        <v>0</v>
      </c>
      <c r="T182" s="205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206" t="s">
        <v>257</v>
      </c>
      <c r="AT182" s="206" t="s">
        <v>165</v>
      </c>
      <c r="AU182" s="206" t="s">
        <v>81</v>
      </c>
      <c r="AY182" s="14" t="s">
        <v>118</v>
      </c>
      <c r="BE182" s="207">
        <f>IF(N182="základní",J182,0)</f>
        <v>0</v>
      </c>
      <c r="BF182" s="207">
        <f>IF(N182="snížená",J182,0)</f>
        <v>0</v>
      </c>
      <c r="BG182" s="207">
        <f>IF(N182="zákl. přenesená",J182,0)</f>
        <v>0</v>
      </c>
      <c r="BH182" s="207">
        <f>IF(N182="sníž. přenesená",J182,0)</f>
        <v>0</v>
      </c>
      <c r="BI182" s="207">
        <f>IF(N182="nulová",J182,0)</f>
        <v>0</v>
      </c>
      <c r="BJ182" s="14" t="s">
        <v>79</v>
      </c>
      <c r="BK182" s="207">
        <f>ROUND(I182*H182,2)</f>
        <v>0</v>
      </c>
      <c r="BL182" s="14" t="s">
        <v>188</v>
      </c>
      <c r="BM182" s="206" t="s">
        <v>308</v>
      </c>
    </row>
    <row r="183" spans="1:65" s="2" customFormat="1" ht="21.75" customHeight="1">
      <c r="A183" s="31"/>
      <c r="B183" s="32"/>
      <c r="C183" s="194" t="s">
        <v>309</v>
      </c>
      <c r="D183" s="194" t="s">
        <v>119</v>
      </c>
      <c r="E183" s="195" t="s">
        <v>310</v>
      </c>
      <c r="F183" s="196" t="s">
        <v>311</v>
      </c>
      <c r="G183" s="197" t="s">
        <v>168</v>
      </c>
      <c r="H183" s="198">
        <v>3.1949999999999998</v>
      </c>
      <c r="I183" s="199"/>
      <c r="J183" s="200">
        <f>ROUND(I183*H183,2)</f>
        <v>0</v>
      </c>
      <c r="K183" s="201"/>
      <c r="L183" s="36"/>
      <c r="M183" s="202" t="s">
        <v>1</v>
      </c>
      <c r="N183" s="203" t="s">
        <v>39</v>
      </c>
      <c r="O183" s="68"/>
      <c r="P183" s="204">
        <f>O183*H183</f>
        <v>0</v>
      </c>
      <c r="Q183" s="204">
        <v>0</v>
      </c>
      <c r="R183" s="204">
        <f>Q183*H183</f>
        <v>0</v>
      </c>
      <c r="S183" s="204">
        <v>0</v>
      </c>
      <c r="T183" s="205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06" t="s">
        <v>188</v>
      </c>
      <c r="AT183" s="206" t="s">
        <v>119</v>
      </c>
      <c r="AU183" s="206" t="s">
        <v>81</v>
      </c>
      <c r="AY183" s="14" t="s">
        <v>118</v>
      </c>
      <c r="BE183" s="207">
        <f>IF(N183="základní",J183,0)</f>
        <v>0</v>
      </c>
      <c r="BF183" s="207">
        <f>IF(N183="snížená",J183,0)</f>
        <v>0</v>
      </c>
      <c r="BG183" s="207">
        <f>IF(N183="zákl. přenesená",J183,0)</f>
        <v>0</v>
      </c>
      <c r="BH183" s="207">
        <f>IF(N183="sníž. přenesená",J183,0)</f>
        <v>0</v>
      </c>
      <c r="BI183" s="207">
        <f>IF(N183="nulová",J183,0)</f>
        <v>0</v>
      </c>
      <c r="BJ183" s="14" t="s">
        <v>79</v>
      </c>
      <c r="BK183" s="207">
        <f>ROUND(I183*H183,2)</f>
        <v>0</v>
      </c>
      <c r="BL183" s="14" t="s">
        <v>188</v>
      </c>
      <c r="BM183" s="206" t="s">
        <v>312</v>
      </c>
    </row>
    <row r="184" spans="1:65" s="12" customFormat="1" ht="22.9" customHeight="1">
      <c r="B184" s="180"/>
      <c r="C184" s="181"/>
      <c r="D184" s="182" t="s">
        <v>73</v>
      </c>
      <c r="E184" s="208" t="s">
        <v>313</v>
      </c>
      <c r="F184" s="208" t="s">
        <v>314</v>
      </c>
      <c r="G184" s="181"/>
      <c r="H184" s="181"/>
      <c r="I184" s="184"/>
      <c r="J184" s="209">
        <f>BK184</f>
        <v>0</v>
      </c>
      <c r="K184" s="181"/>
      <c r="L184" s="186"/>
      <c r="M184" s="187"/>
      <c r="N184" s="188"/>
      <c r="O184" s="188"/>
      <c r="P184" s="189">
        <f>P185</f>
        <v>0</v>
      </c>
      <c r="Q184" s="188"/>
      <c r="R184" s="189">
        <f>R185</f>
        <v>7.7952000000000004</v>
      </c>
      <c r="S184" s="188"/>
      <c r="T184" s="190">
        <f>T185</f>
        <v>0</v>
      </c>
      <c r="AR184" s="191" t="s">
        <v>81</v>
      </c>
      <c r="AT184" s="192" t="s">
        <v>73</v>
      </c>
      <c r="AU184" s="192" t="s">
        <v>79</v>
      </c>
      <c r="AY184" s="191" t="s">
        <v>118</v>
      </c>
      <c r="BK184" s="193">
        <f>BK185</f>
        <v>0</v>
      </c>
    </row>
    <row r="185" spans="1:65" s="2" customFormat="1" ht="21.75" customHeight="1">
      <c r="A185" s="31"/>
      <c r="B185" s="32"/>
      <c r="C185" s="194" t="s">
        <v>315</v>
      </c>
      <c r="D185" s="194" t="s">
        <v>119</v>
      </c>
      <c r="E185" s="195" t="s">
        <v>316</v>
      </c>
      <c r="F185" s="196" t="s">
        <v>317</v>
      </c>
      <c r="G185" s="197" t="s">
        <v>149</v>
      </c>
      <c r="H185" s="198">
        <v>324.8</v>
      </c>
      <c r="I185" s="199"/>
      <c r="J185" s="200">
        <f>ROUND(I185*H185,2)</f>
        <v>0</v>
      </c>
      <c r="K185" s="201"/>
      <c r="L185" s="36"/>
      <c r="M185" s="202" t="s">
        <v>1</v>
      </c>
      <c r="N185" s="203" t="s">
        <v>39</v>
      </c>
      <c r="O185" s="68"/>
      <c r="P185" s="204">
        <f>O185*H185</f>
        <v>0</v>
      </c>
      <c r="Q185" s="204">
        <v>2.4E-2</v>
      </c>
      <c r="R185" s="204">
        <f>Q185*H185</f>
        <v>7.7952000000000004</v>
      </c>
      <c r="S185" s="204">
        <v>0</v>
      </c>
      <c r="T185" s="205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06" t="s">
        <v>188</v>
      </c>
      <c r="AT185" s="206" t="s">
        <v>119</v>
      </c>
      <c r="AU185" s="206" t="s">
        <v>81</v>
      </c>
      <c r="AY185" s="14" t="s">
        <v>118</v>
      </c>
      <c r="BE185" s="207">
        <f>IF(N185="základní",J185,0)</f>
        <v>0</v>
      </c>
      <c r="BF185" s="207">
        <f>IF(N185="snížená",J185,0)</f>
        <v>0</v>
      </c>
      <c r="BG185" s="207">
        <f>IF(N185="zákl. přenesená",J185,0)</f>
        <v>0</v>
      </c>
      <c r="BH185" s="207">
        <f>IF(N185="sníž. přenesená",J185,0)</f>
        <v>0</v>
      </c>
      <c r="BI185" s="207">
        <f>IF(N185="nulová",J185,0)</f>
        <v>0</v>
      </c>
      <c r="BJ185" s="14" t="s">
        <v>79</v>
      </c>
      <c r="BK185" s="207">
        <f>ROUND(I185*H185,2)</f>
        <v>0</v>
      </c>
      <c r="BL185" s="14" t="s">
        <v>188</v>
      </c>
      <c r="BM185" s="206" t="s">
        <v>318</v>
      </c>
    </row>
    <row r="186" spans="1:65" s="12" customFormat="1" ht="22.9" customHeight="1">
      <c r="B186" s="180"/>
      <c r="C186" s="181"/>
      <c r="D186" s="182" t="s">
        <v>73</v>
      </c>
      <c r="E186" s="208" t="s">
        <v>319</v>
      </c>
      <c r="F186" s="208" t="s">
        <v>320</v>
      </c>
      <c r="G186" s="181"/>
      <c r="H186" s="181"/>
      <c r="I186" s="184"/>
      <c r="J186" s="209">
        <f>BK186</f>
        <v>0</v>
      </c>
      <c r="K186" s="181"/>
      <c r="L186" s="186"/>
      <c r="M186" s="187"/>
      <c r="N186" s="188"/>
      <c r="O186" s="188"/>
      <c r="P186" s="189">
        <f>SUM(P187:P188)</f>
        <v>0</v>
      </c>
      <c r="Q186" s="188"/>
      <c r="R186" s="189">
        <f>SUM(R187:R188)</f>
        <v>0.116232</v>
      </c>
      <c r="S186" s="188"/>
      <c r="T186" s="190">
        <f>SUM(T187:T188)</f>
        <v>0</v>
      </c>
      <c r="AR186" s="191" t="s">
        <v>81</v>
      </c>
      <c r="AT186" s="192" t="s">
        <v>73</v>
      </c>
      <c r="AU186" s="192" t="s">
        <v>79</v>
      </c>
      <c r="AY186" s="191" t="s">
        <v>118</v>
      </c>
      <c r="BK186" s="193">
        <f>SUM(BK187:BK188)</f>
        <v>0</v>
      </c>
    </row>
    <row r="187" spans="1:65" s="2" customFormat="1" ht="16.5" customHeight="1">
      <c r="A187" s="31"/>
      <c r="B187" s="32"/>
      <c r="C187" s="194" t="s">
        <v>321</v>
      </c>
      <c r="D187" s="194" t="s">
        <v>119</v>
      </c>
      <c r="E187" s="195" t="s">
        <v>322</v>
      </c>
      <c r="F187" s="196" t="s">
        <v>323</v>
      </c>
      <c r="G187" s="197" t="s">
        <v>149</v>
      </c>
      <c r="H187" s="198">
        <v>174</v>
      </c>
      <c r="I187" s="199"/>
      <c r="J187" s="200">
        <f>ROUND(I187*H187,2)</f>
        <v>0</v>
      </c>
      <c r="K187" s="201"/>
      <c r="L187" s="36"/>
      <c r="M187" s="202" t="s">
        <v>1</v>
      </c>
      <c r="N187" s="203" t="s">
        <v>39</v>
      </c>
      <c r="O187" s="68"/>
      <c r="P187" s="204">
        <f>O187*H187</f>
        <v>0</v>
      </c>
      <c r="Q187" s="204">
        <v>2.0000000000000001E-4</v>
      </c>
      <c r="R187" s="204">
        <f>Q187*H187</f>
        <v>3.4800000000000005E-2</v>
      </c>
      <c r="S187" s="204">
        <v>0</v>
      </c>
      <c r="T187" s="205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06" t="s">
        <v>188</v>
      </c>
      <c r="AT187" s="206" t="s">
        <v>119</v>
      </c>
      <c r="AU187" s="206" t="s">
        <v>81</v>
      </c>
      <c r="AY187" s="14" t="s">
        <v>118</v>
      </c>
      <c r="BE187" s="207">
        <f>IF(N187="základní",J187,0)</f>
        <v>0</v>
      </c>
      <c r="BF187" s="207">
        <f>IF(N187="snížená",J187,0)</f>
        <v>0</v>
      </c>
      <c r="BG187" s="207">
        <f>IF(N187="zákl. přenesená",J187,0)</f>
        <v>0</v>
      </c>
      <c r="BH187" s="207">
        <f>IF(N187="sníž. přenesená",J187,0)</f>
        <v>0</v>
      </c>
      <c r="BI187" s="207">
        <f>IF(N187="nulová",J187,0)</f>
        <v>0</v>
      </c>
      <c r="BJ187" s="14" t="s">
        <v>79</v>
      </c>
      <c r="BK187" s="207">
        <f>ROUND(I187*H187,2)</f>
        <v>0</v>
      </c>
      <c r="BL187" s="14" t="s">
        <v>188</v>
      </c>
      <c r="BM187" s="206" t="s">
        <v>324</v>
      </c>
    </row>
    <row r="188" spans="1:65" s="2" customFormat="1" ht="21.75" customHeight="1">
      <c r="A188" s="31"/>
      <c r="B188" s="32"/>
      <c r="C188" s="194" t="s">
        <v>325</v>
      </c>
      <c r="D188" s="194" t="s">
        <v>119</v>
      </c>
      <c r="E188" s="195" t="s">
        <v>326</v>
      </c>
      <c r="F188" s="196" t="s">
        <v>327</v>
      </c>
      <c r="G188" s="197" t="s">
        <v>149</v>
      </c>
      <c r="H188" s="198">
        <v>280.8</v>
      </c>
      <c r="I188" s="199"/>
      <c r="J188" s="200">
        <f>ROUND(I188*H188,2)</f>
        <v>0</v>
      </c>
      <c r="K188" s="201"/>
      <c r="L188" s="36"/>
      <c r="M188" s="221" t="s">
        <v>1</v>
      </c>
      <c r="N188" s="222" t="s">
        <v>39</v>
      </c>
      <c r="O188" s="223"/>
      <c r="P188" s="224">
        <f>O188*H188</f>
        <v>0</v>
      </c>
      <c r="Q188" s="224">
        <v>2.9E-4</v>
      </c>
      <c r="R188" s="224">
        <f>Q188*H188</f>
        <v>8.1432000000000004E-2</v>
      </c>
      <c r="S188" s="224">
        <v>0</v>
      </c>
      <c r="T188" s="225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206" t="s">
        <v>188</v>
      </c>
      <c r="AT188" s="206" t="s">
        <v>119</v>
      </c>
      <c r="AU188" s="206" t="s">
        <v>81</v>
      </c>
      <c r="AY188" s="14" t="s">
        <v>118</v>
      </c>
      <c r="BE188" s="207">
        <f>IF(N188="základní",J188,0)</f>
        <v>0</v>
      </c>
      <c r="BF188" s="207">
        <f>IF(N188="snížená",J188,0)</f>
        <v>0</v>
      </c>
      <c r="BG188" s="207">
        <f>IF(N188="zákl. přenesená",J188,0)</f>
        <v>0</v>
      </c>
      <c r="BH188" s="207">
        <f>IF(N188="sníž. přenesená",J188,0)</f>
        <v>0</v>
      </c>
      <c r="BI188" s="207">
        <f>IF(N188="nulová",J188,0)</f>
        <v>0</v>
      </c>
      <c r="BJ188" s="14" t="s">
        <v>79</v>
      </c>
      <c r="BK188" s="207">
        <f>ROUND(I188*H188,2)</f>
        <v>0</v>
      </c>
      <c r="BL188" s="14" t="s">
        <v>188</v>
      </c>
      <c r="BM188" s="206" t="s">
        <v>328</v>
      </c>
    </row>
    <row r="189" spans="1:65" s="2" customFormat="1" ht="6.95" customHeight="1">
      <c r="A189" s="31"/>
      <c r="B189" s="51"/>
      <c r="C189" s="52"/>
      <c r="D189" s="52"/>
      <c r="E189" s="52"/>
      <c r="F189" s="52"/>
      <c r="G189" s="52"/>
      <c r="H189" s="52"/>
      <c r="I189" s="144"/>
      <c r="J189" s="52"/>
      <c r="K189" s="52"/>
      <c r="L189" s="36"/>
      <c r="M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</row>
  </sheetData>
  <sheetProtection algorithmName="SHA-512" hashValue="qrbBhDoku+GeBXeLhie9/XMR+nzvhOHo2ARC2L4WanwZ35lsY3AaU2iShmLjtoRCo450zcVHa1iEZgno1ldqRw==" saltValue="JQfpBiNEzNb0wdAWCd4ikLE1OHWoD/+MpRpLgomzpyInOxUKQ9I4cshiDQZtk0ICkfulODdDKnoPtqrFOKLZ7g==" spinCount="100000" sheet="1" objects="1" scenarios="1" formatColumns="0" formatRows="0" autoFilter="0"/>
  <autoFilter ref="C126:K188"/>
  <mergeCells count="6">
    <mergeCell ref="E119:H119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2019_05_NR - Výměna beton...</vt:lpstr>
      <vt:lpstr>'2019_05_NR - Výměna beton...'!Názvy_tisku</vt:lpstr>
      <vt:lpstr>'Rekapitulace stavby'!Názvy_tisku</vt:lpstr>
      <vt:lpstr>'2019_05_NR - Výměna beton...'!Oblast_tisku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Vyroubalová Naděžda, Ing.</dc:creator>
  <cp:lastModifiedBy>Červenková Jana</cp:lastModifiedBy>
  <dcterms:created xsi:type="dcterms:W3CDTF">2020-04-01T07:35:32Z</dcterms:created>
  <dcterms:modified xsi:type="dcterms:W3CDTF">2020-04-01T08:09:18Z</dcterms:modified>
</cp:coreProperties>
</file>