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POPTÁVKOVÁ ŘÍZENÍ\POPTÁVKOVÉ ŘÍZENÍ_2020\Revitalizace zpevněných ploch Vřesinská\ZD\ZD FN\"/>
    </mc:Choice>
  </mc:AlternateContent>
  <bookViews>
    <workbookView xWindow="-25305" yWindow="435" windowWidth="25410" windowHeight="15375" activeTab="1"/>
  </bookViews>
  <sheets>
    <sheet name="Pokyny pro vyplnění" sheetId="11" r:id="rId1"/>
    <sheet name="Stavba" sheetId="1" r:id="rId2"/>
    <sheet name="VzorPolozky" sheetId="10" state="hidden" r:id="rId3"/>
    <sheet name="01 6119090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61190901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61190901 Pol'!$A$1:$X$109</definedName>
    <definedName name="_xlnm.Print_Area" localSheetId="1">Stavba!$A$1:$J$60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59" i="1" l="1"/>
  <c r="I19" i="1" s="1"/>
  <c r="I58" i="1"/>
  <c r="I57" i="1"/>
  <c r="I56" i="1"/>
  <c r="I55" i="1"/>
  <c r="I54" i="1"/>
  <c r="I53" i="1"/>
  <c r="I52" i="1"/>
  <c r="I51" i="1"/>
  <c r="I50" i="1"/>
  <c r="I49" i="1"/>
  <c r="G41" i="1"/>
  <c r="H41" i="1" s="1"/>
  <c r="I41" i="1" s="1"/>
  <c r="F41" i="1"/>
  <c r="G40" i="1"/>
  <c r="F40" i="1"/>
  <c r="G39" i="1"/>
  <c r="H39" i="1" s="1"/>
  <c r="I39" i="1" s="1"/>
  <c r="I42" i="1" s="1"/>
  <c r="F39" i="1"/>
  <c r="G99" i="12"/>
  <c r="BA95" i="12"/>
  <c r="G9" i="12"/>
  <c r="M9" i="12" s="1"/>
  <c r="I9" i="12"/>
  <c r="I8" i="12" s="1"/>
  <c r="K9" i="12"/>
  <c r="K8" i="12" s="1"/>
  <c r="O9" i="12"/>
  <c r="O8" i="12" s="1"/>
  <c r="Q9" i="12"/>
  <c r="Q8" i="12" s="1"/>
  <c r="V9" i="12"/>
  <c r="G11" i="12"/>
  <c r="M11" i="12" s="1"/>
  <c r="I11" i="12"/>
  <c r="K11" i="12"/>
  <c r="O11" i="12"/>
  <c r="Q11" i="12"/>
  <c r="V11" i="12"/>
  <c r="V8" i="12" s="1"/>
  <c r="G13" i="12"/>
  <c r="M13" i="12" s="1"/>
  <c r="I13" i="12"/>
  <c r="K13" i="12"/>
  <c r="O13" i="12"/>
  <c r="Q13" i="12"/>
  <c r="V13" i="12"/>
  <c r="G14" i="12"/>
  <c r="I14" i="12"/>
  <c r="K14" i="12"/>
  <c r="M14" i="12"/>
  <c r="O14" i="12"/>
  <c r="Q14" i="12"/>
  <c r="V14" i="12"/>
  <c r="G15" i="12"/>
  <c r="I15" i="12"/>
  <c r="K15" i="12"/>
  <c r="M15" i="12"/>
  <c r="O15" i="12"/>
  <c r="Q15" i="12"/>
  <c r="V15" i="12"/>
  <c r="G17" i="12"/>
  <c r="M17" i="12" s="1"/>
  <c r="I17" i="12"/>
  <c r="I16" i="12" s="1"/>
  <c r="K17" i="12"/>
  <c r="K16" i="12" s="1"/>
  <c r="O17" i="12"/>
  <c r="O16" i="12" s="1"/>
  <c r="Q17" i="12"/>
  <c r="Q16" i="12" s="1"/>
  <c r="V17" i="12"/>
  <c r="G19" i="12"/>
  <c r="M19" i="12" s="1"/>
  <c r="I19" i="12"/>
  <c r="K19" i="12"/>
  <c r="O19" i="12"/>
  <c r="Q19" i="12"/>
  <c r="V19" i="12"/>
  <c r="V16" i="12" s="1"/>
  <c r="G21" i="12"/>
  <c r="M21" i="12" s="1"/>
  <c r="I21" i="12"/>
  <c r="K21" i="12"/>
  <c r="O21" i="12"/>
  <c r="Q21" i="12"/>
  <c r="V21" i="12"/>
  <c r="G22" i="12"/>
  <c r="I22" i="12"/>
  <c r="K22" i="12"/>
  <c r="M22" i="12"/>
  <c r="O22" i="12"/>
  <c r="Q22" i="12"/>
  <c r="V22" i="12"/>
  <c r="G23" i="12"/>
  <c r="I23" i="12"/>
  <c r="K23" i="12"/>
  <c r="M23" i="12"/>
  <c r="O23" i="12"/>
  <c r="Q23" i="12"/>
  <c r="V23" i="12"/>
  <c r="G25" i="12"/>
  <c r="M25" i="12" s="1"/>
  <c r="I25" i="12"/>
  <c r="I24" i="12" s="1"/>
  <c r="K25" i="12"/>
  <c r="K24" i="12" s="1"/>
  <c r="O25" i="12"/>
  <c r="O24" i="12" s="1"/>
  <c r="Q25" i="12"/>
  <c r="Q24" i="12" s="1"/>
  <c r="V25" i="12"/>
  <c r="G27" i="12"/>
  <c r="M27" i="12" s="1"/>
  <c r="I27" i="12"/>
  <c r="K27" i="12"/>
  <c r="O27" i="12"/>
  <c r="Q27" i="12"/>
  <c r="V27" i="12"/>
  <c r="G30" i="12"/>
  <c r="G24" i="12" s="1"/>
  <c r="I30" i="12"/>
  <c r="K30" i="12"/>
  <c r="M30" i="12"/>
  <c r="O30" i="12"/>
  <c r="Q30" i="12"/>
  <c r="V30" i="12"/>
  <c r="V24" i="12" s="1"/>
  <c r="G32" i="12"/>
  <c r="I32" i="12"/>
  <c r="K32" i="12"/>
  <c r="M32" i="12"/>
  <c r="O32" i="12"/>
  <c r="Q32" i="12"/>
  <c r="V32" i="12"/>
  <c r="G33" i="12"/>
  <c r="I33" i="12"/>
  <c r="K33" i="12"/>
  <c r="M33" i="12"/>
  <c r="O33" i="12"/>
  <c r="Q33" i="12"/>
  <c r="V33" i="12"/>
  <c r="G34" i="12"/>
  <c r="I34" i="12"/>
  <c r="K34" i="12"/>
  <c r="M34" i="12"/>
  <c r="O34" i="12"/>
  <c r="Q34" i="12"/>
  <c r="V34" i="12"/>
  <c r="G36" i="12"/>
  <c r="M36" i="12" s="1"/>
  <c r="I36" i="12"/>
  <c r="I35" i="12" s="1"/>
  <c r="K36" i="12"/>
  <c r="O36" i="12"/>
  <c r="O35" i="12" s="1"/>
  <c r="Q36" i="12"/>
  <c r="V36" i="12"/>
  <c r="V35" i="12" s="1"/>
  <c r="G38" i="12"/>
  <c r="M38" i="12" s="1"/>
  <c r="I38" i="12"/>
  <c r="K38" i="12"/>
  <c r="O38" i="12"/>
  <c r="Q38" i="12"/>
  <c r="V38" i="12"/>
  <c r="G40" i="12"/>
  <c r="I40" i="12"/>
  <c r="K40" i="12"/>
  <c r="M40" i="12"/>
  <c r="O40" i="12"/>
  <c r="Q40" i="12"/>
  <c r="Q35" i="12" s="1"/>
  <c r="V40" i="12"/>
  <c r="G42" i="12"/>
  <c r="I42" i="12"/>
  <c r="K42" i="12"/>
  <c r="M42" i="12"/>
  <c r="O42" i="12"/>
  <c r="Q42" i="12"/>
  <c r="V42" i="12"/>
  <c r="G44" i="12"/>
  <c r="I44" i="12"/>
  <c r="K44" i="12"/>
  <c r="M44" i="12"/>
  <c r="O44" i="12"/>
  <c r="Q44" i="12"/>
  <c r="V44" i="12"/>
  <c r="G46" i="12"/>
  <c r="M46" i="12" s="1"/>
  <c r="I46" i="12"/>
  <c r="K46" i="12"/>
  <c r="K35" i="12" s="1"/>
  <c r="O46" i="12"/>
  <c r="Q46" i="12"/>
  <c r="V46" i="12"/>
  <c r="G48" i="12"/>
  <c r="M48" i="12" s="1"/>
  <c r="I48" i="12"/>
  <c r="K48" i="12"/>
  <c r="O48" i="12"/>
  <c r="Q48" i="12"/>
  <c r="V48" i="12"/>
  <c r="G50" i="12"/>
  <c r="M50" i="12"/>
  <c r="V50" i="12"/>
  <c r="G51" i="12"/>
  <c r="I51" i="12"/>
  <c r="I50" i="12" s="1"/>
  <c r="K51" i="12"/>
  <c r="K50" i="12" s="1"/>
  <c r="M51" i="12"/>
  <c r="O51" i="12"/>
  <c r="O50" i="12" s="1"/>
  <c r="Q51" i="12"/>
  <c r="Q50" i="12" s="1"/>
  <c r="V51" i="12"/>
  <c r="G53" i="12"/>
  <c r="I53" i="12"/>
  <c r="K53" i="12"/>
  <c r="M53" i="12"/>
  <c r="O53" i="12"/>
  <c r="Q53" i="12"/>
  <c r="V53" i="12"/>
  <c r="G55" i="12"/>
  <c r="V55" i="12"/>
  <c r="G56" i="12"/>
  <c r="M56" i="12" s="1"/>
  <c r="M55" i="12" s="1"/>
  <c r="I56" i="12"/>
  <c r="I55" i="12" s="1"/>
  <c r="K56" i="12"/>
  <c r="K55" i="12" s="1"/>
  <c r="O56" i="12"/>
  <c r="O55" i="12" s="1"/>
  <c r="Q56" i="12"/>
  <c r="Q55" i="12" s="1"/>
  <c r="V56" i="12"/>
  <c r="G59" i="12"/>
  <c r="M59" i="12" s="1"/>
  <c r="M58" i="12" s="1"/>
  <c r="I59" i="12"/>
  <c r="K59" i="12"/>
  <c r="K58" i="12" s="1"/>
  <c r="O59" i="12"/>
  <c r="Q59" i="12"/>
  <c r="Q58" i="12" s="1"/>
  <c r="V59" i="12"/>
  <c r="V58" i="12" s="1"/>
  <c r="G61" i="12"/>
  <c r="I61" i="12"/>
  <c r="K61" i="12"/>
  <c r="M61" i="12"/>
  <c r="O61" i="12"/>
  <c r="Q61" i="12"/>
  <c r="V61" i="12"/>
  <c r="G63" i="12"/>
  <c r="I63" i="12"/>
  <c r="K63" i="12"/>
  <c r="M63" i="12"/>
  <c r="O63" i="12"/>
  <c r="O58" i="12" s="1"/>
  <c r="Q63" i="12"/>
  <c r="V63" i="12"/>
  <c r="G65" i="12"/>
  <c r="I65" i="12"/>
  <c r="K65" i="12"/>
  <c r="M65" i="12"/>
  <c r="O65" i="12"/>
  <c r="Q65" i="12"/>
  <c r="V65" i="12"/>
  <c r="G67" i="12"/>
  <c r="M67" i="12" s="1"/>
  <c r="I67" i="12"/>
  <c r="K67" i="12"/>
  <c r="O67" i="12"/>
  <c r="Q67" i="12"/>
  <c r="V67" i="12"/>
  <c r="G69" i="12"/>
  <c r="M69" i="12" s="1"/>
  <c r="I69" i="12"/>
  <c r="I58" i="12" s="1"/>
  <c r="K69" i="12"/>
  <c r="O69" i="12"/>
  <c r="Q69" i="12"/>
  <c r="V69" i="12"/>
  <c r="G71" i="12"/>
  <c r="M71" i="12" s="1"/>
  <c r="I71" i="12"/>
  <c r="K71" i="12"/>
  <c r="O71" i="12"/>
  <c r="Q71" i="12"/>
  <c r="V71" i="12"/>
  <c r="G74" i="12"/>
  <c r="G73" i="12" s="1"/>
  <c r="I74" i="12"/>
  <c r="I73" i="12" s="1"/>
  <c r="K74" i="12"/>
  <c r="M74" i="12"/>
  <c r="M73" i="12" s="1"/>
  <c r="O74" i="12"/>
  <c r="O73" i="12" s="1"/>
  <c r="Q74" i="12"/>
  <c r="V74" i="12"/>
  <c r="V73" i="12" s="1"/>
  <c r="G76" i="12"/>
  <c r="I76" i="12"/>
  <c r="K76" i="12"/>
  <c r="M76" i="12"/>
  <c r="O76" i="12"/>
  <c r="Q76" i="12"/>
  <c r="V76" i="12"/>
  <c r="G78" i="12"/>
  <c r="M78" i="12" s="1"/>
  <c r="I78" i="12"/>
  <c r="K78" i="12"/>
  <c r="K73" i="12" s="1"/>
  <c r="O78" i="12"/>
  <c r="Q78" i="12"/>
  <c r="V78" i="12"/>
  <c r="G80" i="12"/>
  <c r="M80" i="12" s="1"/>
  <c r="I80" i="12"/>
  <c r="K80" i="12"/>
  <c r="O80" i="12"/>
  <c r="Q80" i="12"/>
  <c r="V80" i="12"/>
  <c r="G82" i="12"/>
  <c r="M82" i="12" s="1"/>
  <c r="I82" i="12"/>
  <c r="K82" i="12"/>
  <c r="O82" i="12"/>
  <c r="Q82" i="12"/>
  <c r="V82" i="12"/>
  <c r="G83" i="12"/>
  <c r="I83" i="12"/>
  <c r="K83" i="12"/>
  <c r="M83" i="12"/>
  <c r="O83" i="12"/>
  <c r="Q83" i="12"/>
  <c r="Q73" i="12" s="1"/>
  <c r="V83" i="12"/>
  <c r="G85" i="12"/>
  <c r="I85" i="12"/>
  <c r="K85" i="12"/>
  <c r="M85" i="12"/>
  <c r="O85" i="12"/>
  <c r="Q85" i="12"/>
  <c r="V85" i="12"/>
  <c r="G86" i="12"/>
  <c r="I86" i="12"/>
  <c r="K86" i="12"/>
  <c r="M86" i="12"/>
  <c r="O86" i="12"/>
  <c r="Q86" i="12"/>
  <c r="V86" i="12"/>
  <c r="G88" i="12"/>
  <c r="M88" i="12" s="1"/>
  <c r="I88" i="12"/>
  <c r="K88" i="12"/>
  <c r="O88" i="12"/>
  <c r="Q88" i="12"/>
  <c r="V88" i="12"/>
  <c r="I89" i="12"/>
  <c r="O89" i="12"/>
  <c r="G90" i="12"/>
  <c r="M90" i="12" s="1"/>
  <c r="M89" i="12" s="1"/>
  <c r="I90" i="12"/>
  <c r="K90" i="12"/>
  <c r="K89" i="12" s="1"/>
  <c r="O90" i="12"/>
  <c r="Q90" i="12"/>
  <c r="Q89" i="12" s="1"/>
  <c r="V90" i="12"/>
  <c r="V89" i="12" s="1"/>
  <c r="K91" i="12"/>
  <c r="Q91" i="12"/>
  <c r="G92" i="12"/>
  <c r="G91" i="12" s="1"/>
  <c r="I92" i="12"/>
  <c r="I91" i="12" s="1"/>
  <c r="K92" i="12"/>
  <c r="M92" i="12"/>
  <c r="M91" i="12" s="1"/>
  <c r="O92" i="12"/>
  <c r="O91" i="12" s="1"/>
  <c r="Q92" i="12"/>
  <c r="V92" i="12"/>
  <c r="V91" i="12" s="1"/>
  <c r="G94" i="12"/>
  <c r="M94" i="12" s="1"/>
  <c r="I94" i="12"/>
  <c r="I93" i="12" s="1"/>
  <c r="K94" i="12"/>
  <c r="K93" i="12" s="1"/>
  <c r="O94" i="12"/>
  <c r="O93" i="12" s="1"/>
  <c r="Q94" i="12"/>
  <c r="Q93" i="12" s="1"/>
  <c r="V94" i="12"/>
  <c r="G96" i="12"/>
  <c r="G93" i="12" s="1"/>
  <c r="I96" i="12"/>
  <c r="K96" i="12"/>
  <c r="O96" i="12"/>
  <c r="Q96" i="12"/>
  <c r="V96" i="12"/>
  <c r="V93" i="12" s="1"/>
  <c r="AE99" i="12"/>
  <c r="I20" i="1"/>
  <c r="I18" i="1"/>
  <c r="I17" i="1"/>
  <c r="F42" i="1"/>
  <c r="G23" i="1" s="1"/>
  <c r="G42" i="1"/>
  <c r="H40" i="1"/>
  <c r="I40" i="1" s="1"/>
  <c r="I60" i="1" l="1"/>
  <c r="J58" i="1" s="1"/>
  <c r="I16" i="1"/>
  <c r="I21" i="1" s="1"/>
  <c r="J51" i="1"/>
  <c r="G28" i="1"/>
  <c r="G25" i="1"/>
  <c r="A25" i="1" s="1"/>
  <c r="A26" i="1" s="1"/>
  <c r="G26" i="1" s="1"/>
  <c r="A23" i="1"/>
  <c r="A24" i="1" s="1"/>
  <c r="G24" i="1" s="1"/>
  <c r="M8" i="12"/>
  <c r="M24" i="12"/>
  <c r="M35" i="12"/>
  <c r="M16" i="12"/>
  <c r="M93" i="12"/>
  <c r="M96" i="12"/>
  <c r="AF99" i="12"/>
  <c r="G58" i="12"/>
  <c r="G89" i="12"/>
  <c r="G35" i="12"/>
  <c r="G16" i="12"/>
  <c r="G8" i="12"/>
  <c r="H42" i="1"/>
  <c r="J40" i="1"/>
  <c r="J41" i="1"/>
  <c r="J39" i="1"/>
  <c r="J42" i="1" s="1"/>
  <c r="J28" i="1"/>
  <c r="J26" i="1"/>
  <c r="G38" i="1"/>
  <c r="F38" i="1"/>
  <c r="J23" i="1"/>
  <c r="J24" i="1"/>
  <c r="J25" i="1"/>
  <c r="J27" i="1"/>
  <c r="E24" i="1"/>
  <c r="E26" i="1"/>
  <c r="J55" i="1" l="1"/>
  <c r="J57" i="1"/>
  <c r="J50" i="1"/>
  <c r="J52" i="1"/>
  <c r="J49" i="1"/>
  <c r="J54" i="1"/>
  <c r="J53" i="1"/>
  <c r="J56" i="1"/>
  <c r="J59" i="1"/>
  <c r="A27" i="1"/>
  <c r="A29" i="1" s="1"/>
  <c r="G29" i="1" s="1"/>
  <c r="G27" i="1" s="1"/>
  <c r="J60" i="1" l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Petr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<sst xmlns="http://schemas.openxmlformats.org/spreadsheetml/2006/main" count="609" uniqueCount="259">
  <si>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</si>
  <si>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</si>
  <si>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</si>
  <si>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</si>
  <si>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</si>
  <si>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</si>
  <si>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</si>
  <si>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</si>
  <si>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</si>
  <si>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</si>
  <si>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</si>
  <si>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</si>
  <si>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</si>
  <si>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</si>
  <si>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</si>
  <si>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</si>
  <si>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</si>
  <si>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</si>
  <si>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</si>
  <si>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</si>
  <si>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</si>
  <si>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</si>
  <si>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</si>
  <si>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</si>
  <si>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</si>
  <si>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</si>
  <si>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</si>
  <si>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</si>
  <si>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</si>
  <si>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</si>
  <si>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</si>
  <si>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</si>
  <si>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</si>
  <si>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</si>
  <si>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</si>
  <si>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</si>
  <si>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</si>
  <si>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</si>
  <si>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</si>
  <si>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</si>
  <si>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</si>
  <si>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</si>
  <si>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</si>
  <si>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61190901</t>
  </si>
  <si>
    <t>Revitalizace zpevněných ploch tramvajové smyčky na ul. Vřesinská</t>
  </si>
  <si>
    <t>01</t>
  </si>
  <si>
    <t>Objekt:</t>
  </si>
  <si>
    <t>Rozpočet:</t>
  </si>
  <si>
    <t>611909</t>
  </si>
  <si>
    <t>Dopravní podnik Ostrava a.s.</t>
  </si>
  <si>
    <t>Poděbradova 494/2</t>
  </si>
  <si>
    <t>Ostrava-Moravská Ostrava</t>
  </si>
  <si>
    <t>70200</t>
  </si>
  <si>
    <t>61974757</t>
  </si>
  <si>
    <t>CZ61974757</t>
  </si>
  <si>
    <t>Ing. Ida Macháčková</t>
  </si>
  <si>
    <t>Kašparova 1395/8</t>
  </si>
  <si>
    <t>Ostrava-Hrabůvka</t>
  </si>
  <si>
    <t>70030</t>
  </si>
  <si>
    <t>64638162</t>
  </si>
  <si>
    <t>CZ6360266869</t>
  </si>
  <si>
    <t>Stavba</t>
  </si>
  <si>
    <t>Celkem za stavbu</t>
  </si>
  <si>
    <t>CZK</t>
  </si>
  <si>
    <t>Rekapitulace dílů</t>
  </si>
  <si>
    <t>Typ dílu</t>
  </si>
  <si>
    <t>11a</t>
  </si>
  <si>
    <t>Přípravné a přidružené práce</t>
  </si>
  <si>
    <t>11b</t>
  </si>
  <si>
    <t>11c</t>
  </si>
  <si>
    <t>18</t>
  </si>
  <si>
    <t>Povrchové úpravy terénu</t>
  </si>
  <si>
    <t>3</t>
  </si>
  <si>
    <t>Svislé a kompletní konstrukce</t>
  </si>
  <si>
    <t>56</t>
  </si>
  <si>
    <t>Podkladní vrstvy komunikací a zpevněných ploch</t>
  </si>
  <si>
    <t>59</t>
  </si>
  <si>
    <t>Dlažby a předlažby komunikací</t>
  </si>
  <si>
    <t>91</t>
  </si>
  <si>
    <t>Doplňující práce na komunikaci</t>
  </si>
  <si>
    <t>92</t>
  </si>
  <si>
    <t>Doplňující práce železniční</t>
  </si>
  <si>
    <t>99</t>
  </si>
  <si>
    <t>Staveništní přesun hmot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</si>
  <si>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</si>
  <si>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</si>
  <si>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</si>
  <si>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</si>
  <si>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</si>
  <si>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</si>
  <si>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</si>
  <si>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</si>
  <si>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</si>
  <si>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</si>
  <si>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</si>
  <si>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</si>
  <si>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</si>
  <si>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</si>
  <si>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</si>
  <si>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</si>
  <si>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</si>
  <si>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</si>
  <si>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</si>
  <si>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</si>
  <si>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</si>
  <si>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</si>
  <si>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</si>
  <si>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</si>
  <si>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</si>
  <si>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</si>
  <si>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</si>
  <si>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</si>
  <si>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</si>
  <si>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113108315R00</t>
  </si>
  <si>
    <t>Odstranění asfaltové vrstvy pl. do 50 m2, tl.15 cm</t>
  </si>
  <si>
    <t>m2</t>
  </si>
  <si>
    <t>rts 19/II</t>
  </si>
  <si>
    <t>RTS 19/ II</t>
  </si>
  <si>
    <t>Práce</t>
  </si>
  <si>
    <t>POL1_</t>
  </si>
  <si>
    <t>přejezd : 15,0</t>
  </si>
  <si>
    <t>VV</t>
  </si>
  <si>
    <t>113108405R00</t>
  </si>
  <si>
    <t>Odstranění asfaltové vrstvy pl.nad 50 m2, tl. 5 cm</t>
  </si>
  <si>
    <t>stávající konstrukce komunikace : 1200,0</t>
  </si>
  <si>
    <t>979082213R00</t>
  </si>
  <si>
    <t>Vodorovná doprava suti po suchu do 1 km</t>
  </si>
  <si>
    <t>t</t>
  </si>
  <si>
    <t>Přesun suti</t>
  </si>
  <si>
    <t>POL8_</t>
  </si>
  <si>
    <t>979082219R00</t>
  </si>
  <si>
    <t>Příplatek za dopravu suti po suchu za další 1 km</t>
  </si>
  <si>
    <t>979990112R00</t>
  </si>
  <si>
    <t>Poplatek za skládku suti-obal.kam.-asfalt do 30x30</t>
  </si>
  <si>
    <t>113109325R00</t>
  </si>
  <si>
    <t>Odstranění podkladu pl.50 m2, bet.prostý tl.25 cm</t>
  </si>
  <si>
    <t>panelová plocha : 13,0</t>
  </si>
  <si>
    <t>113109420R00</t>
  </si>
  <si>
    <t>Odstranění podkladu pl.nad 50 m2, beton, tl. 20 cm</t>
  </si>
  <si>
    <t>979990001R00</t>
  </si>
  <si>
    <t>Poplatek za skládku stavební suti</t>
  </si>
  <si>
    <t>113106231R00</t>
  </si>
  <si>
    <t>Rozebrání dlažeb ze zámkové dlažby v kamenivu</t>
  </si>
  <si>
    <t>stávající konstrukce komunikace : 12,0</t>
  </si>
  <si>
    <t>113202111R00</t>
  </si>
  <si>
    <t>Vytrhání obrub obrubníků silničních</t>
  </si>
  <si>
    <t>m</t>
  </si>
  <si>
    <t>betonový obrubník : 290,0</t>
  </si>
  <si>
    <t>kamenný obrubník - úprava : 19,0</t>
  </si>
  <si>
    <t>979024441R00</t>
  </si>
  <si>
    <t>Očištění vybour. obrubníků všech loží a výplní</t>
  </si>
  <si>
    <t>979084216R00</t>
  </si>
  <si>
    <t>Vodorovná doprava vybour. hmot po suchu do 5 km</t>
  </si>
  <si>
    <t>979084219R00</t>
  </si>
  <si>
    <t>Příplatek k dopravě vybour.hmot za dalších 5 km</t>
  </si>
  <si>
    <t>979990103R00</t>
  </si>
  <si>
    <t>Poplatek za skládku suti - beton do 30x30 cm</t>
  </si>
  <si>
    <t>182001111R00</t>
  </si>
  <si>
    <t>Plošná úprava terénu, nerovnosti do 10 cm v rovině</t>
  </si>
  <si>
    <t>plocha ohumusování : 200,0</t>
  </si>
  <si>
    <t>181301102R00</t>
  </si>
  <si>
    <t>Rozprostření ornice, rovina, tl. 10-15 cm,do 500m2</t>
  </si>
  <si>
    <t>Odkaz na mn. položky pořadí 17 : 200,00000</t>
  </si>
  <si>
    <t>10364200R</t>
  </si>
  <si>
    <t>Ornice pro pozemkové úpravy</t>
  </si>
  <si>
    <t>m3</t>
  </si>
  <si>
    <t>SPCM</t>
  </si>
  <si>
    <t>Specifikace</t>
  </si>
  <si>
    <t>POL3_</t>
  </si>
  <si>
    <t>200,0*0,15</t>
  </si>
  <si>
    <t>180402111R00</t>
  </si>
  <si>
    <t>Založení trávníku parkového výsevem v rovině</t>
  </si>
  <si>
    <t>00572465R</t>
  </si>
  <si>
    <t>Směs travní standard PROFI á 25 kg</t>
  </si>
  <si>
    <t>kg</t>
  </si>
  <si>
    <t>200,0*1,03*0,03</t>
  </si>
  <si>
    <t>183403153R00</t>
  </si>
  <si>
    <t>Obdělání půdy hrabáním, v rovině</t>
  </si>
  <si>
    <t>185803211R00</t>
  </si>
  <si>
    <t>Uválcování trávníku v rovině</t>
  </si>
  <si>
    <t>338920023R00</t>
  </si>
  <si>
    <t>Osazení betonové palisády, š. do 20 cm, dl. 120 cm</t>
  </si>
  <si>
    <t>betonové palisády : 11,0</t>
  </si>
  <si>
    <t>59228414R</t>
  </si>
  <si>
    <t>Palisáda přírodní Masiv 17,5x20x100 cm</t>
  </si>
  <si>
    <t>kus</t>
  </si>
  <si>
    <t>11*5,7*1,01</t>
  </si>
  <si>
    <t>564861111RT2</t>
  </si>
  <si>
    <t>Podklad ze štěrkodrti po zhutnění tloušťky 20 cm štěrkodrť frakce 8-32 mm</t>
  </si>
  <si>
    <t>nová konstrukce komunikace : 1090,0+90,0+30,0+13,0</t>
  </si>
  <si>
    <t>596215040R00</t>
  </si>
  <si>
    <t>Kladení zámkové dlažby tl. 8 cm do drtě tl. 4 cm</t>
  </si>
  <si>
    <t>nová konstrukce komunikace : 1090,0+90,0</t>
  </si>
  <si>
    <t>596715041R00</t>
  </si>
  <si>
    <t>Kladení vodicí linie z dlažby tl.8 cm, drť tl.4 cm</t>
  </si>
  <si>
    <t>nová konstrukce komunikace : 30,0+13,0</t>
  </si>
  <si>
    <t>596291113R00</t>
  </si>
  <si>
    <t xml:space="preserve">Řezání zámkové dlažby tl. 80 mm </t>
  </si>
  <si>
    <t>270,0+115,0+19,0</t>
  </si>
  <si>
    <t>592451170R</t>
  </si>
  <si>
    <t>Dlažba 20x10x8 cm přírodní</t>
  </si>
  <si>
    <t>1090,0*1,05</t>
  </si>
  <si>
    <t>592451171R</t>
  </si>
  <si>
    <t>Dlažba 20x10x8 cm červená</t>
  </si>
  <si>
    <t>90,0*1,05</t>
  </si>
  <si>
    <t>592451158R</t>
  </si>
  <si>
    <t>Dlažba 20x10x8 cm červená dlažba pro nevidomé</t>
  </si>
  <si>
    <t>30,0*1,05</t>
  </si>
  <si>
    <t>592452651T</t>
  </si>
  <si>
    <t>Dlažba BEST s drážkou barevná pro nevidomé 20x20x8</t>
  </si>
  <si>
    <t>Vlastní</t>
  </si>
  <si>
    <t>13,0*1,05</t>
  </si>
  <si>
    <t>917461111R00</t>
  </si>
  <si>
    <t>Osaz. stoj. obrub. kam. s opěrou, lože z C 12/15</t>
  </si>
  <si>
    <t>917862111R00</t>
  </si>
  <si>
    <t>Osazení stojat. obrub.bet. s opěrou,lože z C 12/15</t>
  </si>
  <si>
    <t>115,0+270,0</t>
  </si>
  <si>
    <t>59217421R</t>
  </si>
  <si>
    <t>Obrubník chodníkový ABO 14-10 1000/100/250 přírodní</t>
  </si>
  <si>
    <t>115*1,01</t>
  </si>
  <si>
    <t>59217012R</t>
  </si>
  <si>
    <t>Obrubník silniční betonový 150x300x1000 mm přírodní</t>
  </si>
  <si>
    <t>270*1,01</t>
  </si>
  <si>
    <t>917882111R00</t>
  </si>
  <si>
    <t>Osazení obrubníku bet. zastávkového, lože C 12/15</t>
  </si>
  <si>
    <t>592174984R</t>
  </si>
  <si>
    <t>Obrubník zastávkový přímý BZO 350 přírodní</t>
  </si>
  <si>
    <t>15*1,01</t>
  </si>
  <si>
    <t>592174985R</t>
  </si>
  <si>
    <t>Obrubník zastávkový náběhový BZO 350-330 přírodní</t>
  </si>
  <si>
    <t>918101111R00</t>
  </si>
  <si>
    <t>Lože pod obrubníky nebo obruby dlažeb z C 12/15</t>
  </si>
  <si>
    <t>betonová patka u obubníku : 270,0*0,1*0,2</t>
  </si>
  <si>
    <t>911131111R01</t>
  </si>
  <si>
    <t>Osazení a montáž silnič.zábradlí ocelového včetně dodávky bez zasklení</t>
  </si>
  <si>
    <t>Indiv</t>
  </si>
  <si>
    <t>921900101</t>
  </si>
  <si>
    <t>Přejezd kolej systém STRAIL kompletní kontrukce všetně přesunu hmot</t>
  </si>
  <si>
    <t>soubor</t>
  </si>
  <si>
    <t>Agregovaná položka</t>
  </si>
  <si>
    <t>POL2_</t>
  </si>
  <si>
    <t>998223011R00</t>
  </si>
  <si>
    <t>Přesun hmot, pozemní komunikace, kryt dlážděný</t>
  </si>
  <si>
    <t>Přesun hmot</t>
  </si>
  <si>
    <t>POL7_</t>
  </si>
  <si>
    <t>005122020R</t>
  </si>
  <si>
    <t xml:space="preserve">Silniční, železniční či kolejový provoz  </t>
  </si>
  <si>
    <t>Soubor</t>
  </si>
  <si>
    <t>VRN</t>
  </si>
  <si>
    <t>POL99_8</t>
  </si>
  <si>
    <t>Náklady na ztížené provádění stavebních prací v důsledku nepřerušeného dopravního provozu na staveništi nebo v jeho bezprostředním okolí.</t>
  </si>
  <si>
    <t>POP</t>
  </si>
  <si>
    <t>005121 R</t>
  </si>
  <si>
    <t>Zařízení staveniště</t>
  </si>
  <si>
    <t>Veškeré náklady spojené s vybudováním, provozem a odstraněním zařízení staveniště.</t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</si>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</sst>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9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0" xfId="0" applyAlignment="1">
      <alignment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49" fontId="0" fillId="0" borderId="6" xfId="0" applyNumberFormat="1" applyBorder="1" applyAlignment="1">
      <alignment vertical="center" wrapText="1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3" fontId="7" fillId="0" borderId="35" xfId="0" applyNumberFormat="1" applyFont="1" applyBorder="1" applyAlignment="1">
      <alignment vertical="center"/>
    </xf>
    <xf numFmtId="3" fontId="7" fillId="3" borderId="39" xfId="0" applyNumberFormat="1" applyFont="1" applyFill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9" xfId="0" applyNumberFormat="1" applyFont="1" applyFill="1" applyBorder="1" applyAlignment="1">
      <alignment horizontal="center" vertical="center"/>
    </xf>
    <xf numFmtId="4" fontId="7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0" borderId="21" xfId="0" applyFon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4" fontId="16" fillId="0" borderId="0" xfId="0" applyNumberFormat="1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164" fontId="17" fillId="0" borderId="0" xfId="0" applyNumberFormat="1" applyFont="1" applyBorder="1" applyAlignment="1">
      <alignment horizontal="center" vertical="top" wrapText="1" shrinkToFit="1"/>
    </xf>
    <xf numFmtId="164" fontId="17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4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4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0" fontId="19" fillId="0" borderId="0" xfId="0" applyNumberFormat="1" applyFont="1" applyAlignment="1">
      <alignment wrapText="1"/>
    </xf>
    <xf numFmtId="4" fontId="8" fillId="3" borderId="22" xfId="0" applyNumberFormat="1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4" fontId="17" fillId="0" borderId="0" xfId="0" quotePrefix="1" applyNumberFormat="1" applyFont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4" fontId="0" fillId="0" borderId="34" xfId="0" applyNumberFormat="1" applyBorder="1" applyAlignment="1">
      <alignment vertical="center" wrapText="1"/>
    </xf>
    <xf numFmtId="4" fontId="8" fillId="0" borderId="34" xfId="0" applyNumberFormat="1" applyFont="1" applyBorder="1" applyAlignment="1">
      <alignment vertical="center" wrapTex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49" fontId="8" fillId="0" borderId="18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49" fontId="8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8" fillId="0" borderId="6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18" fillId="0" borderId="18" xfId="0" applyNumberFormat="1" applyFont="1" applyBorder="1" applyAlignment="1">
      <alignment horizontal="left" vertical="top" wrapText="1"/>
    </xf>
    <xf numFmtId="0" fontId="18" fillId="0" borderId="18" xfId="0" applyNumberFormat="1" applyFont="1" applyBorder="1" applyAlignment="1">
      <alignment vertical="top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189" t="s">
        <v>41</v>
      </c>
      <c r="B2" s="189"/>
      <c r="C2" s="189"/>
      <c r="D2" s="189"/>
      <c r="E2" s="189"/>
      <c r="F2" s="189"/>
      <c r="G2" s="189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63"/>
  <sheetViews>
    <sheetView showGridLines="0" tabSelected="1" topLeftCell="B1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0" customWidth="1"/>
    <col min="4" max="4" width="13" style="50" customWidth="1"/>
    <col min="5" max="5" width="9.7109375" style="50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6" t="s">
        <v>38</v>
      </c>
      <c r="B1" s="225" t="s">
        <v>4</v>
      </c>
      <c r="C1" s="226"/>
      <c r="D1" s="226"/>
      <c r="E1" s="226"/>
      <c r="F1" s="226"/>
      <c r="G1" s="226"/>
      <c r="H1" s="226"/>
      <c r="I1" s="226"/>
      <c r="J1" s="227"/>
    </row>
    <row r="2" spans="1:15" ht="36" customHeight="1" x14ac:dyDescent="0.2">
      <c r="A2" s="2"/>
      <c r="B2" s="75" t="s">
        <v>24</v>
      </c>
      <c r="C2" s="76"/>
      <c r="D2" s="77" t="s">
        <v>48</v>
      </c>
      <c r="E2" s="231" t="s">
        <v>44</v>
      </c>
      <c r="F2" s="232"/>
      <c r="G2" s="232"/>
      <c r="H2" s="232"/>
      <c r="I2" s="232"/>
      <c r="J2" s="233"/>
      <c r="O2" s="1"/>
    </row>
    <row r="3" spans="1:15" ht="27" customHeight="1" x14ac:dyDescent="0.2">
      <c r="A3" s="2"/>
      <c r="B3" s="78" t="s">
        <v>46</v>
      </c>
      <c r="C3" s="76"/>
      <c r="D3" s="79" t="s">
        <v>45</v>
      </c>
      <c r="E3" s="234" t="s">
        <v>44</v>
      </c>
      <c r="F3" s="235"/>
      <c r="G3" s="235"/>
      <c r="H3" s="235"/>
      <c r="I3" s="235"/>
      <c r="J3" s="236"/>
    </row>
    <row r="4" spans="1:15" ht="23.25" customHeight="1" x14ac:dyDescent="0.2">
      <c r="A4" s="72">
        <v>5858</v>
      </c>
      <c r="B4" s="80" t="s">
        <v>47</v>
      </c>
      <c r="C4" s="81"/>
      <c r="D4" s="82" t="s">
        <v>43</v>
      </c>
      <c r="E4" s="214" t="s">
        <v>44</v>
      </c>
      <c r="F4" s="215"/>
      <c r="G4" s="215"/>
      <c r="H4" s="215"/>
      <c r="I4" s="215"/>
      <c r="J4" s="216"/>
    </row>
    <row r="5" spans="1:15" ht="24" customHeight="1" x14ac:dyDescent="0.2">
      <c r="A5" s="2"/>
      <c r="B5" s="30" t="s">
        <v>23</v>
      </c>
      <c r="D5" s="219" t="s">
        <v>49</v>
      </c>
      <c r="E5" s="220"/>
      <c r="F5" s="220"/>
      <c r="G5" s="220"/>
      <c r="H5" s="18" t="s">
        <v>42</v>
      </c>
      <c r="I5" s="83" t="s">
        <v>53</v>
      </c>
      <c r="J5" s="8"/>
    </row>
    <row r="6" spans="1:15" ht="15.75" customHeight="1" x14ac:dyDescent="0.2">
      <c r="A6" s="2"/>
      <c r="B6" s="27"/>
      <c r="C6" s="52"/>
      <c r="D6" s="221" t="s">
        <v>50</v>
      </c>
      <c r="E6" s="222"/>
      <c r="F6" s="222"/>
      <c r="G6" s="222"/>
      <c r="H6" s="18" t="s">
        <v>36</v>
      </c>
      <c r="I6" s="83" t="s">
        <v>54</v>
      </c>
      <c r="J6" s="8"/>
    </row>
    <row r="7" spans="1:15" ht="15.75" customHeight="1" x14ac:dyDescent="0.2">
      <c r="A7" s="2"/>
      <c r="B7" s="28"/>
      <c r="C7" s="53"/>
      <c r="D7" s="73" t="s">
        <v>52</v>
      </c>
      <c r="E7" s="223" t="s">
        <v>51</v>
      </c>
      <c r="F7" s="224"/>
      <c r="G7" s="224"/>
      <c r="H7" s="23"/>
      <c r="I7" s="22"/>
      <c r="J7" s="33"/>
    </row>
    <row r="8" spans="1:15" ht="24" hidden="1" customHeight="1" x14ac:dyDescent="0.2">
      <c r="A8" s="2"/>
      <c r="B8" s="30" t="s">
        <v>21</v>
      </c>
      <c r="D8" s="74" t="s">
        <v>55</v>
      </c>
      <c r="H8" s="18" t="s">
        <v>42</v>
      </c>
      <c r="I8" s="83" t="s">
        <v>59</v>
      </c>
      <c r="J8" s="8"/>
    </row>
    <row r="9" spans="1:15" ht="15.75" hidden="1" customHeight="1" x14ac:dyDescent="0.2">
      <c r="A9" s="2"/>
      <c r="B9" s="2"/>
      <c r="D9" s="74" t="s">
        <v>56</v>
      </c>
      <c r="H9" s="18" t="s">
        <v>36</v>
      </c>
      <c r="I9" s="83" t="s">
        <v>60</v>
      </c>
      <c r="J9" s="8"/>
    </row>
    <row r="10" spans="1:15" ht="15.75" hidden="1" customHeight="1" x14ac:dyDescent="0.2">
      <c r="A10" s="2"/>
      <c r="B10" s="34"/>
      <c r="C10" s="53"/>
      <c r="D10" s="73" t="s">
        <v>58</v>
      </c>
      <c r="E10" s="84" t="s">
        <v>57</v>
      </c>
      <c r="F10" s="23"/>
      <c r="G10" s="14"/>
      <c r="H10" s="14"/>
      <c r="I10" s="35"/>
      <c r="J10" s="33"/>
    </row>
    <row r="11" spans="1:15" ht="24" customHeight="1" x14ac:dyDescent="0.2">
      <c r="A11" s="2"/>
      <c r="B11" s="30" t="s">
        <v>20</v>
      </c>
      <c r="D11" s="238"/>
      <c r="E11" s="238"/>
      <c r="F11" s="238"/>
      <c r="G11" s="238"/>
      <c r="H11" s="18" t="s">
        <v>42</v>
      </c>
      <c r="I11" s="86"/>
      <c r="J11" s="8"/>
    </row>
    <row r="12" spans="1:15" ht="15.75" customHeight="1" x14ac:dyDescent="0.2">
      <c r="A12" s="2"/>
      <c r="B12" s="27"/>
      <c r="C12" s="52"/>
      <c r="D12" s="213"/>
      <c r="E12" s="213"/>
      <c r="F12" s="213"/>
      <c r="G12" s="213"/>
      <c r="H12" s="18" t="s">
        <v>36</v>
      </c>
      <c r="I12" s="86"/>
      <c r="J12" s="8"/>
    </row>
    <row r="13" spans="1:15" ht="15.75" customHeight="1" x14ac:dyDescent="0.2">
      <c r="A13" s="2"/>
      <c r="B13" s="28"/>
      <c r="C13" s="53"/>
      <c r="D13" s="85"/>
      <c r="E13" s="217"/>
      <c r="F13" s="218"/>
      <c r="G13" s="218"/>
      <c r="H13" s="19"/>
      <c r="I13" s="22"/>
      <c r="J13" s="33"/>
    </row>
    <row r="14" spans="1:15" ht="24" customHeight="1" x14ac:dyDescent="0.2">
      <c r="A14" s="2"/>
      <c r="B14" s="42" t="s">
        <v>22</v>
      </c>
      <c r="C14" s="54"/>
      <c r="D14" s="55"/>
      <c r="E14" s="56"/>
      <c r="F14" s="43"/>
      <c r="G14" s="43"/>
      <c r="H14" s="44"/>
      <c r="I14" s="43"/>
      <c r="J14" s="45"/>
    </row>
    <row r="15" spans="1:15" ht="32.25" customHeight="1" x14ac:dyDescent="0.2">
      <c r="A15" s="2"/>
      <c r="B15" s="34" t="s">
        <v>34</v>
      </c>
      <c r="C15" s="57"/>
      <c r="D15" s="51"/>
      <c r="E15" s="237"/>
      <c r="F15" s="237"/>
      <c r="G15" s="239"/>
      <c r="H15" s="239"/>
      <c r="I15" s="239" t="s">
        <v>31</v>
      </c>
      <c r="J15" s="240"/>
    </row>
    <row r="16" spans="1:15" ht="23.25" customHeight="1" x14ac:dyDescent="0.2">
      <c r="A16" s="139" t="s">
        <v>26</v>
      </c>
      <c r="B16" s="37" t="s">
        <v>26</v>
      </c>
      <c r="C16" s="58"/>
      <c r="D16" s="59"/>
      <c r="E16" s="202"/>
      <c r="F16" s="203"/>
      <c r="G16" s="202"/>
      <c r="H16" s="203"/>
      <c r="I16" s="202">
        <f>SUMIF(F49:F59,A16,I49:I59)+SUMIF(F49:F59,"PSU",I49:I59)</f>
        <v>0</v>
      </c>
      <c r="J16" s="204"/>
    </row>
    <row r="17" spans="1:10" ht="23.25" customHeight="1" x14ac:dyDescent="0.2">
      <c r="A17" s="139" t="s">
        <v>27</v>
      </c>
      <c r="B17" s="37" t="s">
        <v>27</v>
      </c>
      <c r="C17" s="58"/>
      <c r="D17" s="59"/>
      <c r="E17" s="202"/>
      <c r="F17" s="203"/>
      <c r="G17" s="202"/>
      <c r="H17" s="203"/>
      <c r="I17" s="202">
        <f>SUMIF(F49:F59,A17,I49:I59)</f>
        <v>0</v>
      </c>
      <c r="J17" s="204"/>
    </row>
    <row r="18" spans="1:10" ht="23.25" customHeight="1" x14ac:dyDescent="0.2">
      <c r="A18" s="139" t="s">
        <v>28</v>
      </c>
      <c r="B18" s="37" t="s">
        <v>28</v>
      </c>
      <c r="C18" s="58"/>
      <c r="D18" s="59"/>
      <c r="E18" s="202"/>
      <c r="F18" s="203"/>
      <c r="G18" s="202"/>
      <c r="H18" s="203"/>
      <c r="I18" s="202">
        <f>SUMIF(F49:F59,A18,I49:I59)</f>
        <v>0</v>
      </c>
      <c r="J18" s="204"/>
    </row>
    <row r="19" spans="1:10" ht="23.25" customHeight="1" x14ac:dyDescent="0.2">
      <c r="A19" s="139" t="s">
        <v>84</v>
      </c>
      <c r="B19" s="37" t="s">
        <v>29</v>
      </c>
      <c r="C19" s="58"/>
      <c r="D19" s="59"/>
      <c r="E19" s="202"/>
      <c r="F19" s="203"/>
      <c r="G19" s="202"/>
      <c r="H19" s="203"/>
      <c r="I19" s="202">
        <f>SUMIF(F49:F59,A19,I49:I59)</f>
        <v>0</v>
      </c>
      <c r="J19" s="204"/>
    </row>
    <row r="20" spans="1:10" ht="23.25" customHeight="1" x14ac:dyDescent="0.2">
      <c r="A20" s="139" t="s">
        <v>85</v>
      </c>
      <c r="B20" s="37" t="s">
        <v>30</v>
      </c>
      <c r="C20" s="58"/>
      <c r="D20" s="59"/>
      <c r="E20" s="202"/>
      <c r="F20" s="203"/>
      <c r="G20" s="202"/>
      <c r="H20" s="203"/>
      <c r="I20" s="202">
        <f>SUMIF(F49:F59,A20,I49:I59)</f>
        <v>0</v>
      </c>
      <c r="J20" s="204"/>
    </row>
    <row r="21" spans="1:10" ht="23.25" customHeight="1" x14ac:dyDescent="0.2">
      <c r="A21" s="2"/>
      <c r="B21" s="47" t="s">
        <v>31</v>
      </c>
      <c r="C21" s="60"/>
      <c r="D21" s="61"/>
      <c r="E21" s="205"/>
      <c r="F21" s="241"/>
      <c r="G21" s="205"/>
      <c r="H21" s="241"/>
      <c r="I21" s="205">
        <f>SUM(I16:J20)</f>
        <v>0</v>
      </c>
      <c r="J21" s="206"/>
    </row>
    <row r="22" spans="1:10" ht="33" customHeight="1" x14ac:dyDescent="0.2">
      <c r="A22" s="2"/>
      <c r="B22" s="41" t="s">
        <v>35</v>
      </c>
      <c r="C22" s="58"/>
      <c r="D22" s="59"/>
      <c r="E22" s="62"/>
      <c r="F22" s="38"/>
      <c r="G22" s="32"/>
      <c r="H22" s="32"/>
      <c r="I22" s="32"/>
      <c r="J22" s="39"/>
    </row>
    <row r="23" spans="1:10" ht="23.25" customHeight="1" x14ac:dyDescent="0.2">
      <c r="A23" s="2">
        <f>ZakladDPHSni*SazbaDPH1/100</f>
        <v>0</v>
      </c>
      <c r="B23" s="37" t="s">
        <v>13</v>
      </c>
      <c r="C23" s="58"/>
      <c r="D23" s="59"/>
      <c r="E23" s="63">
        <v>15</v>
      </c>
      <c r="F23" s="38" t="s">
        <v>0</v>
      </c>
      <c r="G23" s="200">
        <f>ZakladDPHSniVypocet</f>
        <v>0</v>
      </c>
      <c r="H23" s="201"/>
      <c r="I23" s="201"/>
      <c r="J23" s="39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7" t="s">
        <v>14</v>
      </c>
      <c r="C24" s="58"/>
      <c r="D24" s="59"/>
      <c r="E24" s="63">
        <f>SazbaDPH1</f>
        <v>15</v>
      </c>
      <c r="F24" s="38" t="s">
        <v>0</v>
      </c>
      <c r="G24" s="198">
        <f>IF(A24&gt;50, ROUNDUP(A23, 0), ROUNDDOWN(A23, 0))</f>
        <v>0</v>
      </c>
      <c r="H24" s="199"/>
      <c r="I24" s="199"/>
      <c r="J24" s="39" t="str">
        <f t="shared" si="0"/>
        <v>CZK</v>
      </c>
    </row>
    <row r="25" spans="1:10" ht="23.25" customHeight="1" x14ac:dyDescent="0.2">
      <c r="A25" s="2">
        <f>ZakladDPHZakl*SazbaDPH2/100</f>
        <v>0</v>
      </c>
      <c r="B25" s="37" t="s">
        <v>15</v>
      </c>
      <c r="C25" s="58"/>
      <c r="D25" s="59"/>
      <c r="E25" s="63">
        <v>21</v>
      </c>
      <c r="F25" s="38" t="s">
        <v>0</v>
      </c>
      <c r="G25" s="200">
        <f>ZakladDPHZaklVypocet</f>
        <v>0</v>
      </c>
      <c r="H25" s="201"/>
      <c r="I25" s="201"/>
      <c r="J25" s="39" t="str">
        <f t="shared" si="0"/>
        <v>CZK</v>
      </c>
    </row>
    <row r="26" spans="1:10" ht="23.25" customHeight="1" x14ac:dyDescent="0.2">
      <c r="A26" s="2">
        <f>(A25-INT(A25))*100</f>
        <v>0</v>
      </c>
      <c r="B26" s="31" t="s">
        <v>16</v>
      </c>
      <c r="C26" s="64"/>
      <c r="D26" s="51"/>
      <c r="E26" s="65">
        <f>SazbaDPH2</f>
        <v>21</v>
      </c>
      <c r="F26" s="29" t="s">
        <v>0</v>
      </c>
      <c r="G26" s="228">
        <f>IF(A26&gt;50, ROUNDUP(A25, 0), ROUNDDOWN(A25, 0))</f>
        <v>0</v>
      </c>
      <c r="H26" s="229"/>
      <c r="I26" s="229"/>
      <c r="J26" s="36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0" t="s">
        <v>5</v>
      </c>
      <c r="C27" s="66"/>
      <c r="D27" s="67"/>
      <c r="E27" s="66"/>
      <c r="F27" s="16"/>
      <c r="G27" s="230">
        <f>CenaCelkem-(ZakladDPHSni+DPHSni+ZakladDPHZakl+DPHZakl)</f>
        <v>0</v>
      </c>
      <c r="H27" s="230"/>
      <c r="I27" s="230"/>
      <c r="J27" s="40" t="str">
        <f t="shared" si="0"/>
        <v>CZK</v>
      </c>
    </row>
    <row r="28" spans="1:10" ht="27.75" hidden="1" customHeight="1" thickBot="1" x14ac:dyDescent="0.25">
      <c r="A28" s="2"/>
      <c r="B28" s="113" t="s">
        <v>25</v>
      </c>
      <c r="C28" s="114"/>
      <c r="D28" s="114"/>
      <c r="E28" s="115"/>
      <c r="F28" s="116"/>
      <c r="G28" s="208">
        <f>ZakladDPHSniVypocet+ZakladDPHZaklVypocet</f>
        <v>0</v>
      </c>
      <c r="H28" s="208"/>
      <c r="I28" s="208"/>
      <c r="J28" s="117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3" t="s">
        <v>37</v>
      </c>
      <c r="C29" s="118"/>
      <c r="D29" s="118"/>
      <c r="E29" s="118"/>
      <c r="F29" s="119"/>
      <c r="G29" s="207">
        <f>IF(A29&gt;50, ROUNDUP(A27, 0), ROUNDDOWN(A27, 0))</f>
        <v>0</v>
      </c>
      <c r="H29" s="207"/>
      <c r="I29" s="207"/>
      <c r="J29" s="120" t="s">
        <v>63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68" t="s">
        <v>12</v>
      </c>
      <c r="D32" s="69"/>
      <c r="E32" s="69"/>
      <c r="F32" s="15" t="s">
        <v>11</v>
      </c>
      <c r="G32" s="25"/>
      <c r="H32" s="26"/>
      <c r="I32" s="25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0"/>
      <c r="D34" s="209"/>
      <c r="E34" s="210"/>
      <c r="G34" s="211"/>
      <c r="H34" s="212"/>
      <c r="I34" s="212"/>
      <c r="J34" s="24"/>
    </row>
    <row r="35" spans="1:10" ht="12.75" customHeight="1" x14ac:dyDescent="0.2">
      <c r="A35" s="2"/>
      <c r="B35" s="2"/>
      <c r="D35" s="197" t="s">
        <v>2</v>
      </c>
      <c r="E35" s="197"/>
      <c r="H35" s="10" t="s">
        <v>3</v>
      </c>
      <c r="J35" s="9"/>
    </row>
    <row r="36" spans="1:10" ht="13.5" customHeight="1" thickBot="1" x14ac:dyDescent="0.25">
      <c r="A36" s="11"/>
      <c r="B36" s="11"/>
      <c r="C36" s="71"/>
      <c r="D36" s="71"/>
      <c r="E36" s="71"/>
      <c r="F36" s="12"/>
      <c r="G36" s="12"/>
      <c r="H36" s="12"/>
      <c r="I36" s="12"/>
      <c r="J36" s="13"/>
    </row>
    <row r="37" spans="1:10" ht="27" hidden="1" customHeight="1" x14ac:dyDescent="0.2">
      <c r="B37" s="90" t="s">
        <v>17</v>
      </c>
      <c r="C37" s="91"/>
      <c r="D37" s="91"/>
      <c r="E37" s="91"/>
      <c r="F37" s="92"/>
      <c r="G37" s="92"/>
      <c r="H37" s="92"/>
      <c r="I37" s="92"/>
      <c r="J37" s="93"/>
    </row>
    <row r="38" spans="1:10" ht="25.5" hidden="1" customHeight="1" x14ac:dyDescent="0.2">
      <c r="A38" s="89" t="s">
        <v>39</v>
      </c>
      <c r="B38" s="94" t="s">
        <v>18</v>
      </c>
      <c r="C38" s="95" t="s">
        <v>6</v>
      </c>
      <c r="D38" s="95"/>
      <c r="E38" s="95"/>
      <c r="F38" s="96" t="str">
        <f>B23</f>
        <v>Základ pro sníženou DPH</v>
      </c>
      <c r="G38" s="96" t="str">
        <f>B25</f>
        <v>Základ pro základní DPH</v>
      </c>
      <c r="H38" s="97" t="s">
        <v>19</v>
      </c>
      <c r="I38" s="97" t="s">
        <v>1</v>
      </c>
      <c r="J38" s="98" t="s">
        <v>0</v>
      </c>
    </row>
    <row r="39" spans="1:10" ht="25.5" hidden="1" customHeight="1" x14ac:dyDescent="0.2">
      <c r="A39" s="89">
        <v>1</v>
      </c>
      <c r="B39" s="99" t="s">
        <v>61</v>
      </c>
      <c r="C39" s="192"/>
      <c r="D39" s="192"/>
      <c r="E39" s="192"/>
      <c r="F39" s="100">
        <f>'01 61190901 Pol'!AE99</f>
        <v>0</v>
      </c>
      <c r="G39" s="101">
        <f>'01 61190901 Pol'!AF99</f>
        <v>0</v>
      </c>
      <c r="H39" s="102">
        <f>(F39*SazbaDPH1/100)+(G39*SazbaDPH2/100)</f>
        <v>0</v>
      </c>
      <c r="I39" s="102">
        <f>F39+G39+H39</f>
        <v>0</v>
      </c>
      <c r="J39" s="103" t="str">
        <f>IF(CenaCelkemVypocet=0,"",I39/CenaCelkemVypocet*100)</f>
        <v/>
      </c>
    </row>
    <row r="40" spans="1:10" ht="25.5" hidden="1" customHeight="1" x14ac:dyDescent="0.2">
      <c r="A40" s="89">
        <v>2</v>
      </c>
      <c r="B40" s="104" t="s">
        <v>45</v>
      </c>
      <c r="C40" s="193" t="s">
        <v>44</v>
      </c>
      <c r="D40" s="193"/>
      <c r="E40" s="193"/>
      <c r="F40" s="105">
        <f>'01 61190901 Pol'!AE99</f>
        <v>0</v>
      </c>
      <c r="G40" s="106">
        <f>'01 61190901 Pol'!AF99</f>
        <v>0</v>
      </c>
      <c r="H40" s="106">
        <f>(F40*SazbaDPH1/100)+(G40*SazbaDPH2/100)</f>
        <v>0</v>
      </c>
      <c r="I40" s="106">
        <f>F40+G40+H40</f>
        <v>0</v>
      </c>
      <c r="J40" s="107" t="str">
        <f>IF(CenaCelkemVypocet=0,"",I40/CenaCelkemVypocet*100)</f>
        <v/>
      </c>
    </row>
    <row r="41" spans="1:10" ht="25.5" hidden="1" customHeight="1" x14ac:dyDescent="0.2">
      <c r="A41" s="89">
        <v>3</v>
      </c>
      <c r="B41" s="108" t="s">
        <v>43</v>
      </c>
      <c r="C41" s="192" t="s">
        <v>44</v>
      </c>
      <c r="D41" s="192"/>
      <c r="E41" s="192"/>
      <c r="F41" s="109">
        <f>'01 61190901 Pol'!AE99</f>
        <v>0</v>
      </c>
      <c r="G41" s="102">
        <f>'01 61190901 Pol'!AF99</f>
        <v>0</v>
      </c>
      <c r="H41" s="102">
        <f>(F41*SazbaDPH1/100)+(G41*SazbaDPH2/100)</f>
        <v>0</v>
      </c>
      <c r="I41" s="102">
        <f>F41+G41+H41</f>
        <v>0</v>
      </c>
      <c r="J41" s="103" t="str">
        <f>IF(CenaCelkemVypocet=0,"",I41/CenaCelkemVypocet*100)</f>
        <v/>
      </c>
    </row>
    <row r="42" spans="1:10" ht="25.5" hidden="1" customHeight="1" x14ac:dyDescent="0.2">
      <c r="A42" s="89"/>
      <c r="B42" s="194" t="s">
        <v>62</v>
      </c>
      <c r="C42" s="195"/>
      <c r="D42" s="195"/>
      <c r="E42" s="196"/>
      <c r="F42" s="110">
        <f>SUMIF(A39:A41,"=1",F39:F41)</f>
        <v>0</v>
      </c>
      <c r="G42" s="111">
        <f>SUMIF(A39:A41,"=1",G39:G41)</f>
        <v>0</v>
      </c>
      <c r="H42" s="111">
        <f>SUMIF(A39:A41,"=1",H39:H41)</f>
        <v>0</v>
      </c>
      <c r="I42" s="111">
        <f>SUMIF(A39:A41,"=1",I39:I41)</f>
        <v>0</v>
      </c>
      <c r="J42" s="112">
        <f>SUMIF(A39:A41,"=1",J39:J41)</f>
        <v>0</v>
      </c>
    </row>
    <row r="46" spans="1:10" ht="15.75" x14ac:dyDescent="0.25">
      <c r="B46" s="121" t="s">
        <v>64</v>
      </c>
    </row>
    <row r="48" spans="1:10" ht="25.5" customHeight="1" x14ac:dyDescent="0.2">
      <c r="A48" s="123"/>
      <c r="B48" s="126" t="s">
        <v>18</v>
      </c>
      <c r="C48" s="126" t="s">
        <v>6</v>
      </c>
      <c r="D48" s="127"/>
      <c r="E48" s="127"/>
      <c r="F48" s="128" t="s">
        <v>65</v>
      </c>
      <c r="G48" s="128"/>
      <c r="H48" s="128"/>
      <c r="I48" s="128" t="s">
        <v>31</v>
      </c>
      <c r="J48" s="128" t="s">
        <v>0</v>
      </c>
    </row>
    <row r="49" spans="1:10" ht="36.75" customHeight="1" x14ac:dyDescent="0.2">
      <c r="A49" s="124"/>
      <c r="B49" s="129" t="s">
        <v>66</v>
      </c>
      <c r="C49" s="190" t="s">
        <v>67</v>
      </c>
      <c r="D49" s="191"/>
      <c r="E49" s="191"/>
      <c r="F49" s="135" t="s">
        <v>26</v>
      </c>
      <c r="G49" s="136"/>
      <c r="H49" s="136"/>
      <c r="I49" s="136">
        <f>'01 61190901 Pol'!G8</f>
        <v>0</v>
      </c>
      <c r="J49" s="133" t="str">
        <f>IF(I60=0,"",I49/I60*100)</f>
        <v/>
      </c>
    </row>
    <row r="50" spans="1:10" ht="36.75" customHeight="1" x14ac:dyDescent="0.2">
      <c r="A50" s="124"/>
      <c r="B50" s="129" t="s">
        <v>68</v>
      </c>
      <c r="C50" s="190" t="s">
        <v>67</v>
      </c>
      <c r="D50" s="191"/>
      <c r="E50" s="191"/>
      <c r="F50" s="135" t="s">
        <v>26</v>
      </c>
      <c r="G50" s="136"/>
      <c r="H50" s="136"/>
      <c r="I50" s="136">
        <f>'01 61190901 Pol'!G16</f>
        <v>0</v>
      </c>
      <c r="J50" s="133" t="str">
        <f>IF(I60=0,"",I50/I60*100)</f>
        <v/>
      </c>
    </row>
    <row r="51" spans="1:10" ht="36.75" customHeight="1" x14ac:dyDescent="0.2">
      <c r="A51" s="124"/>
      <c r="B51" s="129" t="s">
        <v>69</v>
      </c>
      <c r="C51" s="190" t="s">
        <v>67</v>
      </c>
      <c r="D51" s="191"/>
      <c r="E51" s="191"/>
      <c r="F51" s="135" t="s">
        <v>26</v>
      </c>
      <c r="G51" s="136"/>
      <c r="H51" s="136"/>
      <c r="I51" s="136">
        <f>'01 61190901 Pol'!G24</f>
        <v>0</v>
      </c>
      <c r="J51" s="133" t="str">
        <f>IF(I60=0,"",I51/I60*100)</f>
        <v/>
      </c>
    </row>
    <row r="52" spans="1:10" ht="36.75" customHeight="1" x14ac:dyDescent="0.2">
      <c r="A52" s="124"/>
      <c r="B52" s="129" t="s">
        <v>70</v>
      </c>
      <c r="C52" s="190" t="s">
        <v>71</v>
      </c>
      <c r="D52" s="191"/>
      <c r="E52" s="191"/>
      <c r="F52" s="135" t="s">
        <v>26</v>
      </c>
      <c r="G52" s="136"/>
      <c r="H52" s="136"/>
      <c r="I52" s="136">
        <f>'01 61190901 Pol'!G35</f>
        <v>0</v>
      </c>
      <c r="J52" s="133" t="str">
        <f>IF(I60=0,"",I52/I60*100)</f>
        <v/>
      </c>
    </row>
    <row r="53" spans="1:10" ht="36.75" customHeight="1" x14ac:dyDescent="0.2">
      <c r="A53" s="124"/>
      <c r="B53" s="129" t="s">
        <v>72</v>
      </c>
      <c r="C53" s="190" t="s">
        <v>73</v>
      </c>
      <c r="D53" s="191"/>
      <c r="E53" s="191"/>
      <c r="F53" s="135" t="s">
        <v>26</v>
      </c>
      <c r="G53" s="136"/>
      <c r="H53" s="136"/>
      <c r="I53" s="136">
        <f>'01 61190901 Pol'!G50</f>
        <v>0</v>
      </c>
      <c r="J53" s="133" t="str">
        <f>IF(I60=0,"",I53/I60*100)</f>
        <v/>
      </c>
    </row>
    <row r="54" spans="1:10" ht="36.75" customHeight="1" x14ac:dyDescent="0.2">
      <c r="A54" s="124"/>
      <c r="B54" s="129" t="s">
        <v>74</v>
      </c>
      <c r="C54" s="190" t="s">
        <v>75</v>
      </c>
      <c r="D54" s="191"/>
      <c r="E54" s="191"/>
      <c r="F54" s="135" t="s">
        <v>26</v>
      </c>
      <c r="G54" s="136"/>
      <c r="H54" s="136"/>
      <c r="I54" s="136">
        <f>'01 61190901 Pol'!G55</f>
        <v>0</v>
      </c>
      <c r="J54" s="133" t="str">
        <f>IF(I60=0,"",I54/I60*100)</f>
        <v/>
      </c>
    </row>
    <row r="55" spans="1:10" ht="36.75" customHeight="1" x14ac:dyDescent="0.2">
      <c r="A55" s="124"/>
      <c r="B55" s="129" t="s">
        <v>76</v>
      </c>
      <c r="C55" s="190" t="s">
        <v>77</v>
      </c>
      <c r="D55" s="191"/>
      <c r="E55" s="191"/>
      <c r="F55" s="135" t="s">
        <v>26</v>
      </c>
      <c r="G55" s="136"/>
      <c r="H55" s="136"/>
      <c r="I55" s="136">
        <f>'01 61190901 Pol'!G58</f>
        <v>0</v>
      </c>
      <c r="J55" s="133" t="str">
        <f>IF(I60=0,"",I55/I60*100)</f>
        <v/>
      </c>
    </row>
    <row r="56" spans="1:10" ht="36.75" customHeight="1" x14ac:dyDescent="0.2">
      <c r="A56" s="124"/>
      <c r="B56" s="129" t="s">
        <v>78</v>
      </c>
      <c r="C56" s="190" t="s">
        <v>79</v>
      </c>
      <c r="D56" s="191"/>
      <c r="E56" s="191"/>
      <c r="F56" s="135" t="s">
        <v>26</v>
      </c>
      <c r="G56" s="136"/>
      <c r="H56" s="136"/>
      <c r="I56" s="136">
        <f>'01 61190901 Pol'!G73</f>
        <v>0</v>
      </c>
      <c r="J56" s="133" t="str">
        <f>IF(I60=0,"",I56/I60*100)</f>
        <v/>
      </c>
    </row>
    <row r="57" spans="1:10" ht="36.75" customHeight="1" x14ac:dyDescent="0.2">
      <c r="A57" s="124"/>
      <c r="B57" s="129" t="s">
        <v>80</v>
      </c>
      <c r="C57" s="190" t="s">
        <v>81</v>
      </c>
      <c r="D57" s="191"/>
      <c r="E57" s="191"/>
      <c r="F57" s="135" t="s">
        <v>26</v>
      </c>
      <c r="G57" s="136"/>
      <c r="H57" s="136"/>
      <c r="I57" s="136">
        <f>'01 61190901 Pol'!G89</f>
        <v>0</v>
      </c>
      <c r="J57" s="133" t="str">
        <f>IF(I60=0,"",I57/I60*100)</f>
        <v/>
      </c>
    </row>
    <row r="58" spans="1:10" ht="36.75" customHeight="1" x14ac:dyDescent="0.2">
      <c r="A58" s="124"/>
      <c r="B58" s="129" t="s">
        <v>82</v>
      </c>
      <c r="C58" s="190" t="s">
        <v>83</v>
      </c>
      <c r="D58" s="191"/>
      <c r="E58" s="191"/>
      <c r="F58" s="135" t="s">
        <v>26</v>
      </c>
      <c r="G58" s="136"/>
      <c r="H58" s="136"/>
      <c r="I58" s="136">
        <f>'01 61190901 Pol'!G91</f>
        <v>0</v>
      </c>
      <c r="J58" s="133" t="str">
        <f>IF(I60=0,"",I58/I60*100)</f>
        <v/>
      </c>
    </row>
    <row r="59" spans="1:10" ht="36.75" customHeight="1" x14ac:dyDescent="0.2">
      <c r="A59" s="124"/>
      <c r="B59" s="129" t="s">
        <v>84</v>
      </c>
      <c r="C59" s="190" t="s">
        <v>29</v>
      </c>
      <c r="D59" s="191"/>
      <c r="E59" s="191"/>
      <c r="F59" s="135" t="s">
        <v>84</v>
      </c>
      <c r="G59" s="136"/>
      <c r="H59" s="136"/>
      <c r="I59" s="136">
        <f>'01 61190901 Pol'!G93</f>
        <v>0</v>
      </c>
      <c r="J59" s="133" t="str">
        <f>IF(I60=0,"",I59/I60*100)</f>
        <v/>
      </c>
    </row>
    <row r="60" spans="1:10" ht="25.5" customHeight="1" x14ac:dyDescent="0.2">
      <c r="A60" s="125"/>
      <c r="B60" s="130" t="s">
        <v>1</v>
      </c>
      <c r="C60" s="131"/>
      <c r="D60" s="132"/>
      <c r="E60" s="132"/>
      <c r="F60" s="137"/>
      <c r="G60" s="138"/>
      <c r="H60" s="138"/>
      <c r="I60" s="138">
        <f>SUM(I49:I59)</f>
        <v>0</v>
      </c>
      <c r="J60" s="134">
        <f>SUM(J49:J59)</f>
        <v>0</v>
      </c>
    </row>
    <row r="61" spans="1:10" x14ac:dyDescent="0.2">
      <c r="F61" s="87"/>
      <c r="G61" s="87"/>
      <c r="H61" s="87"/>
      <c r="I61" s="87"/>
      <c r="J61" s="88"/>
    </row>
    <row r="62" spans="1:10" x14ac:dyDescent="0.2">
      <c r="F62" s="87"/>
      <c r="G62" s="87"/>
      <c r="H62" s="87"/>
      <c r="I62" s="87"/>
      <c r="J62" s="88"/>
    </row>
    <row r="63" spans="1:10" x14ac:dyDescent="0.2">
      <c r="F63" s="87"/>
      <c r="G63" s="87"/>
      <c r="H63" s="87"/>
      <c r="I63" s="87"/>
      <c r="J63" s="88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6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B42:E42"/>
    <mergeCell ref="C49:E49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C59:E59"/>
  </mergeCells>
  <phoneticPr fontId="0" type="noConversion"/>
  <pageMargins left="0.19685039370078741" right="0.19685039370078741" top="0.59055118110236227" bottom="0.39370078740157483" header="0" footer="0.19685039370078741"/>
  <pageSetup paperSize="9" orientation="portrait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40625"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42" t="s">
        <v>7</v>
      </c>
      <c r="B1" s="242"/>
      <c r="C1" s="243"/>
      <c r="D1" s="242"/>
      <c r="E1" s="242"/>
      <c r="F1" s="242"/>
      <c r="G1" s="242"/>
    </row>
    <row r="2" spans="1:7" ht="24.95" customHeight="1" x14ac:dyDescent="0.2">
      <c r="A2" s="49" t="s">
        <v>8</v>
      </c>
      <c r="B2" s="48"/>
      <c r="C2" s="244"/>
      <c r="D2" s="244"/>
      <c r="E2" s="244"/>
      <c r="F2" s="244"/>
      <c r="G2" s="245"/>
    </row>
    <row r="3" spans="1:7" ht="24.95" customHeight="1" x14ac:dyDescent="0.2">
      <c r="A3" s="49" t="s">
        <v>9</v>
      </c>
      <c r="B3" s="48"/>
      <c r="C3" s="244"/>
      <c r="D3" s="244"/>
      <c r="E3" s="244"/>
      <c r="F3" s="244"/>
      <c r="G3" s="245"/>
    </row>
    <row r="4" spans="1:7" ht="24.95" customHeight="1" x14ac:dyDescent="0.2">
      <c r="A4" s="49" t="s">
        <v>10</v>
      </c>
      <c r="B4" s="48"/>
      <c r="C4" s="244"/>
      <c r="D4" s="244"/>
      <c r="E4" s="244"/>
      <c r="F4" s="244"/>
      <c r="G4" s="245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1" x14ac:dyDescent="0.2"/>
  <cols>
    <col min="1" max="1" width="3.42578125" customWidth="1"/>
    <col min="2" max="2" width="12.7109375" style="122" customWidth="1"/>
    <col min="3" max="3" width="38.28515625" style="122" customWidth="1"/>
    <col min="4" max="4" width="4.85546875" customWidth="1"/>
    <col min="5" max="5" width="10.7109375" customWidth="1"/>
    <col min="6" max="6" width="9.85546875" customWidth="1"/>
    <col min="7" max="7" width="12.7109375" customWidth="1"/>
    <col min="8" max="24" width="0" hidden="1" customWidth="1"/>
    <col min="29" max="29" width="0" hidden="1" customWidth="1"/>
    <col min="31" max="41" width="0" hidden="1" customWidth="1"/>
    <col min="53" max="53" width="73.7109375" customWidth="1"/>
  </cols>
  <sheetData>
    <row r="1" spans="1:60" ht="15.75" customHeight="1" x14ac:dyDescent="0.25">
      <c r="A1" s="246" t="s">
        <v>7</v>
      </c>
      <c r="B1" s="246"/>
      <c r="C1" s="246"/>
      <c r="D1" s="246"/>
      <c r="E1" s="246"/>
      <c r="F1" s="246"/>
      <c r="G1" s="246"/>
      <c r="AG1" t="s">
        <v>86</v>
      </c>
    </row>
    <row r="2" spans="1:60" ht="25.15" customHeight="1" x14ac:dyDescent="0.2">
      <c r="A2" s="140" t="s">
        <v>8</v>
      </c>
      <c r="B2" s="48" t="s">
        <v>48</v>
      </c>
      <c r="C2" s="247" t="s">
        <v>44</v>
      </c>
      <c r="D2" s="248"/>
      <c r="E2" s="248"/>
      <c r="F2" s="248"/>
      <c r="G2" s="249"/>
      <c r="AG2" t="s">
        <v>87</v>
      </c>
    </row>
    <row r="3" spans="1:60" ht="25.15" customHeight="1" x14ac:dyDescent="0.2">
      <c r="A3" s="140" t="s">
        <v>9</v>
      </c>
      <c r="B3" s="48" t="s">
        <v>45</v>
      </c>
      <c r="C3" s="247" t="s">
        <v>44</v>
      </c>
      <c r="D3" s="248"/>
      <c r="E3" s="248"/>
      <c r="F3" s="248"/>
      <c r="G3" s="249"/>
      <c r="AC3" s="122" t="s">
        <v>87</v>
      </c>
      <c r="AG3" t="s">
        <v>88</v>
      </c>
    </row>
    <row r="4" spans="1:60" ht="25.15" customHeight="1" x14ac:dyDescent="0.2">
      <c r="A4" s="141" t="s">
        <v>10</v>
      </c>
      <c r="B4" s="142" t="s">
        <v>43</v>
      </c>
      <c r="C4" s="250" t="s">
        <v>44</v>
      </c>
      <c r="D4" s="251"/>
      <c r="E4" s="251"/>
      <c r="F4" s="251"/>
      <c r="G4" s="252"/>
      <c r="AG4" t="s">
        <v>89</v>
      </c>
    </row>
    <row r="5" spans="1:60" x14ac:dyDescent="0.2">
      <c r="D5" s="10"/>
    </row>
    <row r="6" spans="1:60" ht="38.25" x14ac:dyDescent="0.2">
      <c r="A6" s="144" t="s">
        <v>90</v>
      </c>
      <c r="B6" s="146" t="s">
        <v>91</v>
      </c>
      <c r="C6" s="146" t="s">
        <v>92</v>
      </c>
      <c r="D6" s="145" t="s">
        <v>93</v>
      </c>
      <c r="E6" s="144" t="s">
        <v>94</v>
      </c>
      <c r="F6" s="143" t="s">
        <v>95</v>
      </c>
      <c r="G6" s="144" t="s">
        <v>31</v>
      </c>
      <c r="H6" s="147" t="s">
        <v>32</v>
      </c>
      <c r="I6" s="147" t="s">
        <v>96</v>
      </c>
      <c r="J6" s="147" t="s">
        <v>33</v>
      </c>
      <c r="K6" s="147" t="s">
        <v>97</v>
      </c>
      <c r="L6" s="147" t="s">
        <v>98</v>
      </c>
      <c r="M6" s="147" t="s">
        <v>99</v>
      </c>
      <c r="N6" s="147" t="s">
        <v>100</v>
      </c>
      <c r="O6" s="147" t="s">
        <v>101</v>
      </c>
      <c r="P6" s="147" t="s">
        <v>102</v>
      </c>
      <c r="Q6" s="147" t="s">
        <v>103</v>
      </c>
      <c r="R6" s="147" t="s">
        <v>104</v>
      </c>
      <c r="S6" s="147" t="s">
        <v>105</v>
      </c>
      <c r="T6" s="147" t="s">
        <v>106</v>
      </c>
      <c r="U6" s="147" t="s">
        <v>107</v>
      </c>
      <c r="V6" s="147" t="s">
        <v>108</v>
      </c>
      <c r="W6" s="147" t="s">
        <v>109</v>
      </c>
      <c r="X6" s="147" t="s">
        <v>110</v>
      </c>
    </row>
    <row r="7" spans="1:60" hidden="1" x14ac:dyDescent="0.2">
      <c r="A7" s="3"/>
      <c r="B7" s="4"/>
      <c r="C7" s="4"/>
      <c r="D7" s="6"/>
      <c r="E7" s="149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</row>
    <row r="8" spans="1:60" x14ac:dyDescent="0.2">
      <c r="A8" s="162" t="s">
        <v>111</v>
      </c>
      <c r="B8" s="163" t="s">
        <v>66</v>
      </c>
      <c r="C8" s="182" t="s">
        <v>67</v>
      </c>
      <c r="D8" s="164"/>
      <c r="E8" s="165"/>
      <c r="F8" s="166"/>
      <c r="G8" s="167">
        <f>SUMIF(AG9:AG15,"&lt;&gt;NOR",G9:G15)</f>
        <v>0</v>
      </c>
      <c r="H8" s="161"/>
      <c r="I8" s="161">
        <f>SUM(I9:I15)</f>
        <v>0</v>
      </c>
      <c r="J8" s="161"/>
      <c r="K8" s="161">
        <f>SUM(K9:K15)</f>
        <v>0</v>
      </c>
      <c r="L8" s="161"/>
      <c r="M8" s="161">
        <f>SUM(M9:M15)</f>
        <v>0</v>
      </c>
      <c r="N8" s="161"/>
      <c r="O8" s="161">
        <f>SUM(O9:O15)</f>
        <v>0</v>
      </c>
      <c r="P8" s="161"/>
      <c r="Q8" s="161">
        <f>SUM(Q9:Q15)</f>
        <v>136.94999999999999</v>
      </c>
      <c r="R8" s="161"/>
      <c r="S8" s="161"/>
      <c r="T8" s="161"/>
      <c r="U8" s="161"/>
      <c r="V8" s="161">
        <f>SUM(V9:V15)</f>
        <v>62.35</v>
      </c>
      <c r="W8" s="161"/>
      <c r="X8" s="161"/>
      <c r="AG8" t="s">
        <v>112</v>
      </c>
    </row>
    <row r="9" spans="1:60" outlineLevel="1" x14ac:dyDescent="0.2">
      <c r="A9" s="168">
        <v>1</v>
      </c>
      <c r="B9" s="169" t="s">
        <v>113</v>
      </c>
      <c r="C9" s="183" t="s">
        <v>114</v>
      </c>
      <c r="D9" s="170" t="s">
        <v>115</v>
      </c>
      <c r="E9" s="171">
        <v>15</v>
      </c>
      <c r="F9" s="172"/>
      <c r="G9" s="173">
        <f>ROUND(E9*F9,2)</f>
        <v>0</v>
      </c>
      <c r="H9" s="158"/>
      <c r="I9" s="157">
        <f>ROUND(E9*H9,2)</f>
        <v>0</v>
      </c>
      <c r="J9" s="158"/>
      <c r="K9" s="157">
        <f>ROUND(E9*J9,2)</f>
        <v>0</v>
      </c>
      <c r="L9" s="157">
        <v>21</v>
      </c>
      <c r="M9" s="157">
        <f>G9*(1+L9/100)</f>
        <v>0</v>
      </c>
      <c r="N9" s="157">
        <v>0</v>
      </c>
      <c r="O9" s="157">
        <f>ROUND(E9*N9,2)</f>
        <v>0</v>
      </c>
      <c r="P9" s="157">
        <v>0.33</v>
      </c>
      <c r="Q9" s="157">
        <f>ROUND(E9*P9,2)</f>
        <v>4.95</v>
      </c>
      <c r="R9" s="157"/>
      <c r="S9" s="157" t="s">
        <v>116</v>
      </c>
      <c r="T9" s="157" t="s">
        <v>117</v>
      </c>
      <c r="U9" s="157">
        <v>0.625</v>
      </c>
      <c r="V9" s="157">
        <f>ROUND(E9*U9,2)</f>
        <v>9.3800000000000008</v>
      </c>
      <c r="W9" s="157"/>
      <c r="X9" s="157" t="s">
        <v>118</v>
      </c>
      <c r="Y9" s="148"/>
      <c r="Z9" s="148"/>
      <c r="AA9" s="148"/>
      <c r="AB9" s="148"/>
      <c r="AC9" s="148"/>
      <c r="AD9" s="148"/>
      <c r="AE9" s="148"/>
      <c r="AF9" s="148"/>
      <c r="AG9" s="148" t="s">
        <v>119</v>
      </c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</row>
    <row r="10" spans="1:60" outlineLevel="1" x14ac:dyDescent="0.2">
      <c r="A10" s="155"/>
      <c r="B10" s="156"/>
      <c r="C10" s="184" t="s">
        <v>120</v>
      </c>
      <c r="D10" s="159"/>
      <c r="E10" s="160">
        <v>15</v>
      </c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7"/>
      <c r="Y10" s="148"/>
      <c r="Z10" s="148"/>
      <c r="AA10" s="148"/>
      <c r="AB10" s="148"/>
      <c r="AC10" s="148"/>
      <c r="AD10" s="148"/>
      <c r="AE10" s="148"/>
      <c r="AF10" s="148"/>
      <c r="AG10" s="148" t="s">
        <v>121</v>
      </c>
      <c r="AH10" s="148">
        <v>0</v>
      </c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</row>
    <row r="11" spans="1:60" outlineLevel="1" x14ac:dyDescent="0.2">
      <c r="A11" s="168">
        <v>2</v>
      </c>
      <c r="B11" s="169" t="s">
        <v>122</v>
      </c>
      <c r="C11" s="183" t="s">
        <v>123</v>
      </c>
      <c r="D11" s="170" t="s">
        <v>115</v>
      </c>
      <c r="E11" s="171">
        <v>1200</v>
      </c>
      <c r="F11" s="172"/>
      <c r="G11" s="173">
        <f>ROUND(E11*F11,2)</f>
        <v>0</v>
      </c>
      <c r="H11" s="158"/>
      <c r="I11" s="157">
        <f>ROUND(E11*H11,2)</f>
        <v>0</v>
      </c>
      <c r="J11" s="158"/>
      <c r="K11" s="157">
        <f>ROUND(E11*J11,2)</f>
        <v>0</v>
      </c>
      <c r="L11" s="157">
        <v>21</v>
      </c>
      <c r="M11" s="157">
        <f>G11*(1+L11/100)</f>
        <v>0</v>
      </c>
      <c r="N11" s="157">
        <v>0</v>
      </c>
      <c r="O11" s="157">
        <f>ROUND(E11*N11,2)</f>
        <v>0</v>
      </c>
      <c r="P11" s="157">
        <v>0.11</v>
      </c>
      <c r="Q11" s="157">
        <f>ROUND(E11*P11,2)</f>
        <v>132</v>
      </c>
      <c r="R11" s="157"/>
      <c r="S11" s="157" t="s">
        <v>116</v>
      </c>
      <c r="T11" s="157" t="s">
        <v>117</v>
      </c>
      <c r="U11" s="157">
        <v>4.2999999999999997E-2</v>
      </c>
      <c r="V11" s="157">
        <f>ROUND(E11*U11,2)</f>
        <v>51.6</v>
      </c>
      <c r="W11" s="157"/>
      <c r="X11" s="157" t="s">
        <v>118</v>
      </c>
      <c r="Y11" s="148"/>
      <c r="Z11" s="148"/>
      <c r="AA11" s="148"/>
      <c r="AB11" s="148"/>
      <c r="AC11" s="148"/>
      <c r="AD11" s="148"/>
      <c r="AE11" s="148"/>
      <c r="AF11" s="148"/>
      <c r="AG11" s="148" t="s">
        <v>119</v>
      </c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</row>
    <row r="12" spans="1:60" outlineLevel="1" x14ac:dyDescent="0.2">
      <c r="A12" s="155"/>
      <c r="B12" s="156"/>
      <c r="C12" s="184" t="s">
        <v>124</v>
      </c>
      <c r="D12" s="159"/>
      <c r="E12" s="160">
        <v>1200</v>
      </c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7"/>
      <c r="U12" s="157"/>
      <c r="V12" s="157"/>
      <c r="W12" s="157"/>
      <c r="X12" s="157"/>
      <c r="Y12" s="148"/>
      <c r="Z12" s="148"/>
      <c r="AA12" s="148"/>
      <c r="AB12" s="148"/>
      <c r="AC12" s="148"/>
      <c r="AD12" s="148"/>
      <c r="AE12" s="148"/>
      <c r="AF12" s="148"/>
      <c r="AG12" s="148" t="s">
        <v>121</v>
      </c>
      <c r="AH12" s="148">
        <v>0</v>
      </c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</row>
    <row r="13" spans="1:60" outlineLevel="1" x14ac:dyDescent="0.2">
      <c r="A13" s="174">
        <v>3</v>
      </c>
      <c r="B13" s="175" t="s">
        <v>125</v>
      </c>
      <c r="C13" s="185" t="s">
        <v>126</v>
      </c>
      <c r="D13" s="176" t="s">
        <v>127</v>
      </c>
      <c r="E13" s="177">
        <v>136.94999999999999</v>
      </c>
      <c r="F13" s="178"/>
      <c r="G13" s="179">
        <f>ROUND(E13*F13,2)</f>
        <v>0</v>
      </c>
      <c r="H13" s="158"/>
      <c r="I13" s="157">
        <f>ROUND(E13*H13,2)</f>
        <v>0</v>
      </c>
      <c r="J13" s="158"/>
      <c r="K13" s="157">
        <f>ROUND(E13*J13,2)</f>
        <v>0</v>
      </c>
      <c r="L13" s="157">
        <v>21</v>
      </c>
      <c r="M13" s="157">
        <f>G13*(1+L13/100)</f>
        <v>0</v>
      </c>
      <c r="N13" s="157">
        <v>0</v>
      </c>
      <c r="O13" s="157">
        <f>ROUND(E13*N13,2)</f>
        <v>0</v>
      </c>
      <c r="P13" s="157">
        <v>0</v>
      </c>
      <c r="Q13" s="157">
        <f>ROUND(E13*P13,2)</f>
        <v>0</v>
      </c>
      <c r="R13" s="157"/>
      <c r="S13" s="157" t="s">
        <v>116</v>
      </c>
      <c r="T13" s="157" t="s">
        <v>117</v>
      </c>
      <c r="U13" s="157">
        <v>0.01</v>
      </c>
      <c r="V13" s="157">
        <f>ROUND(E13*U13,2)</f>
        <v>1.37</v>
      </c>
      <c r="W13" s="157"/>
      <c r="X13" s="157" t="s">
        <v>128</v>
      </c>
      <c r="Y13" s="148"/>
      <c r="Z13" s="148"/>
      <c r="AA13" s="148"/>
      <c r="AB13" s="148"/>
      <c r="AC13" s="148"/>
      <c r="AD13" s="148"/>
      <c r="AE13" s="148"/>
      <c r="AF13" s="148"/>
      <c r="AG13" s="148" t="s">
        <v>129</v>
      </c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</row>
    <row r="14" spans="1:60" outlineLevel="1" x14ac:dyDescent="0.2">
      <c r="A14" s="174">
        <v>4</v>
      </c>
      <c r="B14" s="175" t="s">
        <v>130</v>
      </c>
      <c r="C14" s="185" t="s">
        <v>131</v>
      </c>
      <c r="D14" s="176" t="s">
        <v>127</v>
      </c>
      <c r="E14" s="177">
        <v>1917.3</v>
      </c>
      <c r="F14" s="178"/>
      <c r="G14" s="179">
        <f>ROUND(E14*F14,2)</f>
        <v>0</v>
      </c>
      <c r="H14" s="158"/>
      <c r="I14" s="157">
        <f>ROUND(E14*H14,2)</f>
        <v>0</v>
      </c>
      <c r="J14" s="158"/>
      <c r="K14" s="157">
        <f>ROUND(E14*J14,2)</f>
        <v>0</v>
      </c>
      <c r="L14" s="157">
        <v>21</v>
      </c>
      <c r="M14" s="157">
        <f>G14*(1+L14/100)</f>
        <v>0</v>
      </c>
      <c r="N14" s="157">
        <v>0</v>
      </c>
      <c r="O14" s="157">
        <f>ROUND(E14*N14,2)</f>
        <v>0</v>
      </c>
      <c r="P14" s="157">
        <v>0</v>
      </c>
      <c r="Q14" s="157">
        <f>ROUND(E14*P14,2)</f>
        <v>0</v>
      </c>
      <c r="R14" s="157"/>
      <c r="S14" s="157" t="s">
        <v>116</v>
      </c>
      <c r="T14" s="157" t="s">
        <v>117</v>
      </c>
      <c r="U14" s="157">
        <v>0</v>
      </c>
      <c r="V14" s="157">
        <f>ROUND(E14*U14,2)</f>
        <v>0</v>
      </c>
      <c r="W14" s="157"/>
      <c r="X14" s="157" t="s">
        <v>128</v>
      </c>
      <c r="Y14" s="148"/>
      <c r="Z14" s="148"/>
      <c r="AA14" s="148"/>
      <c r="AB14" s="148"/>
      <c r="AC14" s="148"/>
      <c r="AD14" s="148"/>
      <c r="AE14" s="148"/>
      <c r="AF14" s="148"/>
      <c r="AG14" s="148" t="s">
        <v>129</v>
      </c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</row>
    <row r="15" spans="1:60" outlineLevel="1" x14ac:dyDescent="0.2">
      <c r="A15" s="174">
        <v>5</v>
      </c>
      <c r="B15" s="175" t="s">
        <v>132</v>
      </c>
      <c r="C15" s="185" t="s">
        <v>133</v>
      </c>
      <c r="D15" s="176" t="s">
        <v>127</v>
      </c>
      <c r="E15" s="177">
        <v>136.94999999999999</v>
      </c>
      <c r="F15" s="178"/>
      <c r="G15" s="179">
        <f>ROUND(E15*F15,2)</f>
        <v>0</v>
      </c>
      <c r="H15" s="158"/>
      <c r="I15" s="157">
        <f>ROUND(E15*H15,2)</f>
        <v>0</v>
      </c>
      <c r="J15" s="158"/>
      <c r="K15" s="157">
        <f>ROUND(E15*J15,2)</f>
        <v>0</v>
      </c>
      <c r="L15" s="157">
        <v>21</v>
      </c>
      <c r="M15" s="157">
        <f>G15*(1+L15/100)</f>
        <v>0</v>
      </c>
      <c r="N15" s="157">
        <v>0</v>
      </c>
      <c r="O15" s="157">
        <f>ROUND(E15*N15,2)</f>
        <v>0</v>
      </c>
      <c r="P15" s="157">
        <v>0</v>
      </c>
      <c r="Q15" s="157">
        <f>ROUND(E15*P15,2)</f>
        <v>0</v>
      </c>
      <c r="R15" s="157"/>
      <c r="S15" s="157" t="s">
        <v>116</v>
      </c>
      <c r="T15" s="157" t="s">
        <v>117</v>
      </c>
      <c r="U15" s="157">
        <v>0</v>
      </c>
      <c r="V15" s="157">
        <f>ROUND(E15*U15,2)</f>
        <v>0</v>
      </c>
      <c r="W15" s="157"/>
      <c r="X15" s="157" t="s">
        <v>128</v>
      </c>
      <c r="Y15" s="148"/>
      <c r="Z15" s="148"/>
      <c r="AA15" s="148"/>
      <c r="AB15" s="148"/>
      <c r="AC15" s="148"/>
      <c r="AD15" s="148"/>
      <c r="AE15" s="148"/>
      <c r="AF15" s="148"/>
      <c r="AG15" s="148" t="s">
        <v>129</v>
      </c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</row>
    <row r="16" spans="1:60" x14ac:dyDescent="0.2">
      <c r="A16" s="162" t="s">
        <v>111</v>
      </c>
      <c r="B16" s="163" t="s">
        <v>68</v>
      </c>
      <c r="C16" s="182" t="s">
        <v>67</v>
      </c>
      <c r="D16" s="164"/>
      <c r="E16" s="165"/>
      <c r="F16" s="166"/>
      <c r="G16" s="167">
        <f>SUMIF(AG17:AG23,"&lt;&gt;NOR",G17:G23)</f>
        <v>0</v>
      </c>
      <c r="H16" s="161"/>
      <c r="I16" s="161">
        <f>SUM(I17:I23)</f>
        <v>0</v>
      </c>
      <c r="J16" s="161"/>
      <c r="K16" s="161">
        <f>SUM(K17:K23)</f>
        <v>0</v>
      </c>
      <c r="L16" s="161"/>
      <c r="M16" s="161">
        <f>SUM(M17:M23)</f>
        <v>0</v>
      </c>
      <c r="N16" s="161"/>
      <c r="O16" s="161">
        <f>SUM(O17:O23)</f>
        <v>0</v>
      </c>
      <c r="P16" s="161"/>
      <c r="Q16" s="161">
        <f>SUM(Q17:Q23)</f>
        <v>583.79999999999995</v>
      </c>
      <c r="R16" s="161"/>
      <c r="S16" s="161"/>
      <c r="T16" s="161"/>
      <c r="U16" s="161"/>
      <c r="V16" s="161">
        <f>SUM(V17:V23)</f>
        <v>101.07000000000001</v>
      </c>
      <c r="W16" s="161"/>
      <c r="X16" s="161"/>
      <c r="AG16" t="s">
        <v>112</v>
      </c>
    </row>
    <row r="17" spans="1:60" outlineLevel="1" x14ac:dyDescent="0.2">
      <c r="A17" s="168">
        <v>6</v>
      </c>
      <c r="B17" s="169" t="s">
        <v>134</v>
      </c>
      <c r="C17" s="183" t="s">
        <v>135</v>
      </c>
      <c r="D17" s="170" t="s">
        <v>115</v>
      </c>
      <c r="E17" s="171">
        <v>13</v>
      </c>
      <c r="F17" s="172"/>
      <c r="G17" s="173">
        <f>ROUND(E17*F17,2)</f>
        <v>0</v>
      </c>
      <c r="H17" s="158"/>
      <c r="I17" s="157">
        <f>ROUND(E17*H17,2)</f>
        <v>0</v>
      </c>
      <c r="J17" s="158"/>
      <c r="K17" s="157">
        <f>ROUND(E17*J17,2)</f>
        <v>0</v>
      </c>
      <c r="L17" s="157">
        <v>21</v>
      </c>
      <c r="M17" s="157">
        <f>G17*(1+L17/100)</f>
        <v>0</v>
      </c>
      <c r="N17" s="157">
        <v>0</v>
      </c>
      <c r="O17" s="157">
        <f>ROUND(E17*N17,2)</f>
        <v>0</v>
      </c>
      <c r="P17" s="157">
        <v>0.6</v>
      </c>
      <c r="Q17" s="157">
        <f>ROUND(E17*P17,2)</f>
        <v>7.8</v>
      </c>
      <c r="R17" s="157"/>
      <c r="S17" s="157" t="s">
        <v>116</v>
      </c>
      <c r="T17" s="157" t="s">
        <v>117</v>
      </c>
      <c r="U17" s="157">
        <v>1.7869999999999999</v>
      </c>
      <c r="V17" s="157">
        <f>ROUND(E17*U17,2)</f>
        <v>23.23</v>
      </c>
      <c r="W17" s="157"/>
      <c r="X17" s="157" t="s">
        <v>118</v>
      </c>
      <c r="Y17" s="148"/>
      <c r="Z17" s="148"/>
      <c r="AA17" s="148"/>
      <c r="AB17" s="148"/>
      <c r="AC17" s="148"/>
      <c r="AD17" s="148"/>
      <c r="AE17" s="148"/>
      <c r="AF17" s="148"/>
      <c r="AG17" s="148" t="s">
        <v>119</v>
      </c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</row>
    <row r="18" spans="1:60" outlineLevel="1" x14ac:dyDescent="0.2">
      <c r="A18" s="155"/>
      <c r="B18" s="156"/>
      <c r="C18" s="184" t="s">
        <v>136</v>
      </c>
      <c r="D18" s="159"/>
      <c r="E18" s="160">
        <v>13</v>
      </c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48"/>
      <c r="Z18" s="148"/>
      <c r="AA18" s="148"/>
      <c r="AB18" s="148"/>
      <c r="AC18" s="148"/>
      <c r="AD18" s="148"/>
      <c r="AE18" s="148"/>
      <c r="AF18" s="148"/>
      <c r="AG18" s="148" t="s">
        <v>121</v>
      </c>
      <c r="AH18" s="148">
        <v>0</v>
      </c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</row>
    <row r="19" spans="1:60" outlineLevel="1" x14ac:dyDescent="0.2">
      <c r="A19" s="168">
        <v>7</v>
      </c>
      <c r="B19" s="169" t="s">
        <v>137</v>
      </c>
      <c r="C19" s="183" t="s">
        <v>138</v>
      </c>
      <c r="D19" s="170" t="s">
        <v>115</v>
      </c>
      <c r="E19" s="171">
        <v>1200</v>
      </c>
      <c r="F19" s="172"/>
      <c r="G19" s="173">
        <f>ROUND(E19*F19,2)</f>
        <v>0</v>
      </c>
      <c r="H19" s="158"/>
      <c r="I19" s="157">
        <f>ROUND(E19*H19,2)</f>
        <v>0</v>
      </c>
      <c r="J19" s="158"/>
      <c r="K19" s="157">
        <f>ROUND(E19*J19,2)</f>
        <v>0</v>
      </c>
      <c r="L19" s="157">
        <v>21</v>
      </c>
      <c r="M19" s="157">
        <f>G19*(1+L19/100)</f>
        <v>0</v>
      </c>
      <c r="N19" s="157">
        <v>0</v>
      </c>
      <c r="O19" s="157">
        <f>ROUND(E19*N19,2)</f>
        <v>0</v>
      </c>
      <c r="P19" s="157">
        <v>0.48</v>
      </c>
      <c r="Q19" s="157">
        <f>ROUND(E19*P19,2)</f>
        <v>576</v>
      </c>
      <c r="R19" s="157"/>
      <c r="S19" s="157" t="s">
        <v>116</v>
      </c>
      <c r="T19" s="157" t="s">
        <v>117</v>
      </c>
      <c r="U19" s="157">
        <v>0.06</v>
      </c>
      <c r="V19" s="157">
        <f>ROUND(E19*U19,2)</f>
        <v>72</v>
      </c>
      <c r="W19" s="157"/>
      <c r="X19" s="157" t="s">
        <v>118</v>
      </c>
      <c r="Y19" s="148"/>
      <c r="Z19" s="148"/>
      <c r="AA19" s="148"/>
      <c r="AB19" s="148"/>
      <c r="AC19" s="148"/>
      <c r="AD19" s="148"/>
      <c r="AE19" s="148"/>
      <c r="AF19" s="148"/>
      <c r="AG19" s="148" t="s">
        <v>119</v>
      </c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</row>
    <row r="20" spans="1:60" outlineLevel="1" x14ac:dyDescent="0.2">
      <c r="A20" s="155"/>
      <c r="B20" s="156"/>
      <c r="C20" s="184" t="s">
        <v>124</v>
      </c>
      <c r="D20" s="159"/>
      <c r="E20" s="160">
        <v>1200</v>
      </c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48"/>
      <c r="Z20" s="148"/>
      <c r="AA20" s="148"/>
      <c r="AB20" s="148"/>
      <c r="AC20" s="148"/>
      <c r="AD20" s="148"/>
      <c r="AE20" s="148"/>
      <c r="AF20" s="148"/>
      <c r="AG20" s="148" t="s">
        <v>121</v>
      </c>
      <c r="AH20" s="148">
        <v>0</v>
      </c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</row>
    <row r="21" spans="1:60" outlineLevel="1" x14ac:dyDescent="0.2">
      <c r="A21" s="174">
        <v>8</v>
      </c>
      <c r="B21" s="175" t="s">
        <v>125</v>
      </c>
      <c r="C21" s="185" t="s">
        <v>126</v>
      </c>
      <c r="D21" s="176" t="s">
        <v>127</v>
      </c>
      <c r="E21" s="177">
        <v>583.79999999999995</v>
      </c>
      <c r="F21" s="178"/>
      <c r="G21" s="179">
        <f>ROUND(E21*F21,2)</f>
        <v>0</v>
      </c>
      <c r="H21" s="158"/>
      <c r="I21" s="157">
        <f>ROUND(E21*H21,2)</f>
        <v>0</v>
      </c>
      <c r="J21" s="158"/>
      <c r="K21" s="157">
        <f>ROUND(E21*J21,2)</f>
        <v>0</v>
      </c>
      <c r="L21" s="157">
        <v>21</v>
      </c>
      <c r="M21" s="157">
        <f>G21*(1+L21/100)</f>
        <v>0</v>
      </c>
      <c r="N21" s="157">
        <v>0</v>
      </c>
      <c r="O21" s="157">
        <f>ROUND(E21*N21,2)</f>
        <v>0</v>
      </c>
      <c r="P21" s="157">
        <v>0</v>
      </c>
      <c r="Q21" s="157">
        <f>ROUND(E21*P21,2)</f>
        <v>0</v>
      </c>
      <c r="R21" s="157"/>
      <c r="S21" s="157" t="s">
        <v>116</v>
      </c>
      <c r="T21" s="157" t="s">
        <v>117</v>
      </c>
      <c r="U21" s="157">
        <v>0.01</v>
      </c>
      <c r="V21" s="157">
        <f>ROUND(E21*U21,2)</f>
        <v>5.84</v>
      </c>
      <c r="W21" s="157"/>
      <c r="X21" s="157" t="s">
        <v>128</v>
      </c>
      <c r="Y21" s="148"/>
      <c r="Z21" s="148"/>
      <c r="AA21" s="148"/>
      <c r="AB21" s="148"/>
      <c r="AC21" s="148"/>
      <c r="AD21" s="148"/>
      <c r="AE21" s="148"/>
      <c r="AF21" s="148"/>
      <c r="AG21" s="148" t="s">
        <v>129</v>
      </c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</row>
    <row r="22" spans="1:60" outlineLevel="1" x14ac:dyDescent="0.2">
      <c r="A22" s="174">
        <v>9</v>
      </c>
      <c r="B22" s="175" t="s">
        <v>130</v>
      </c>
      <c r="C22" s="185" t="s">
        <v>131</v>
      </c>
      <c r="D22" s="176" t="s">
        <v>127</v>
      </c>
      <c r="E22" s="177">
        <v>8173.2</v>
      </c>
      <c r="F22" s="178"/>
      <c r="G22" s="179">
        <f>ROUND(E22*F22,2)</f>
        <v>0</v>
      </c>
      <c r="H22" s="158"/>
      <c r="I22" s="157">
        <f>ROUND(E22*H22,2)</f>
        <v>0</v>
      </c>
      <c r="J22" s="158"/>
      <c r="K22" s="157">
        <f>ROUND(E22*J22,2)</f>
        <v>0</v>
      </c>
      <c r="L22" s="157">
        <v>21</v>
      </c>
      <c r="M22" s="157">
        <f>G22*(1+L22/100)</f>
        <v>0</v>
      </c>
      <c r="N22" s="157">
        <v>0</v>
      </c>
      <c r="O22" s="157">
        <f>ROUND(E22*N22,2)</f>
        <v>0</v>
      </c>
      <c r="P22" s="157">
        <v>0</v>
      </c>
      <c r="Q22" s="157">
        <f>ROUND(E22*P22,2)</f>
        <v>0</v>
      </c>
      <c r="R22" s="157"/>
      <c r="S22" s="157" t="s">
        <v>116</v>
      </c>
      <c r="T22" s="157" t="s">
        <v>117</v>
      </c>
      <c r="U22" s="157">
        <v>0</v>
      </c>
      <c r="V22" s="157">
        <f>ROUND(E22*U22,2)</f>
        <v>0</v>
      </c>
      <c r="W22" s="157"/>
      <c r="X22" s="157" t="s">
        <v>128</v>
      </c>
      <c r="Y22" s="148"/>
      <c r="Z22" s="148"/>
      <c r="AA22" s="148"/>
      <c r="AB22" s="148"/>
      <c r="AC22" s="148"/>
      <c r="AD22" s="148"/>
      <c r="AE22" s="148"/>
      <c r="AF22" s="148"/>
      <c r="AG22" s="148" t="s">
        <v>129</v>
      </c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</row>
    <row r="23" spans="1:60" outlineLevel="1" x14ac:dyDescent="0.2">
      <c r="A23" s="174">
        <v>10</v>
      </c>
      <c r="B23" s="175" t="s">
        <v>139</v>
      </c>
      <c r="C23" s="185" t="s">
        <v>140</v>
      </c>
      <c r="D23" s="176" t="s">
        <v>127</v>
      </c>
      <c r="E23" s="177">
        <v>583.79999999999995</v>
      </c>
      <c r="F23" s="178"/>
      <c r="G23" s="179">
        <f>ROUND(E23*F23,2)</f>
        <v>0</v>
      </c>
      <c r="H23" s="158"/>
      <c r="I23" s="157">
        <f>ROUND(E23*H23,2)</f>
        <v>0</v>
      </c>
      <c r="J23" s="158"/>
      <c r="K23" s="157">
        <f>ROUND(E23*J23,2)</f>
        <v>0</v>
      </c>
      <c r="L23" s="157">
        <v>21</v>
      </c>
      <c r="M23" s="157">
        <f>G23*(1+L23/100)</f>
        <v>0</v>
      </c>
      <c r="N23" s="157">
        <v>0</v>
      </c>
      <c r="O23" s="157">
        <f>ROUND(E23*N23,2)</f>
        <v>0</v>
      </c>
      <c r="P23" s="157">
        <v>0</v>
      </c>
      <c r="Q23" s="157">
        <f>ROUND(E23*P23,2)</f>
        <v>0</v>
      </c>
      <c r="R23" s="157"/>
      <c r="S23" s="157" t="s">
        <v>116</v>
      </c>
      <c r="T23" s="157" t="s">
        <v>117</v>
      </c>
      <c r="U23" s="157">
        <v>0</v>
      </c>
      <c r="V23" s="157">
        <f>ROUND(E23*U23,2)</f>
        <v>0</v>
      </c>
      <c r="W23" s="157"/>
      <c r="X23" s="157" t="s">
        <v>128</v>
      </c>
      <c r="Y23" s="148"/>
      <c r="Z23" s="148"/>
      <c r="AA23" s="148"/>
      <c r="AB23" s="148"/>
      <c r="AC23" s="148"/>
      <c r="AD23" s="148"/>
      <c r="AE23" s="148"/>
      <c r="AF23" s="148"/>
      <c r="AG23" s="148" t="s">
        <v>129</v>
      </c>
      <c r="AH23" s="148"/>
      <c r="AI23" s="148"/>
      <c r="AJ23" s="148"/>
      <c r="AK23" s="148"/>
      <c r="AL23" s="148"/>
      <c r="AM23" s="148"/>
      <c r="AN23" s="148"/>
      <c r="AO23" s="148"/>
      <c r="AP23" s="148"/>
      <c r="AQ23" s="148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48"/>
      <c r="BF23" s="148"/>
      <c r="BG23" s="148"/>
      <c r="BH23" s="148"/>
    </row>
    <row r="24" spans="1:60" x14ac:dyDescent="0.2">
      <c r="A24" s="162" t="s">
        <v>111</v>
      </c>
      <c r="B24" s="163" t="s">
        <v>69</v>
      </c>
      <c r="C24" s="182" t="s">
        <v>67</v>
      </c>
      <c r="D24" s="164"/>
      <c r="E24" s="165"/>
      <c r="F24" s="166"/>
      <c r="G24" s="167">
        <f>SUMIF(AG25:AG34,"&lt;&gt;NOR",G25:G34)</f>
        <v>0</v>
      </c>
      <c r="H24" s="161"/>
      <c r="I24" s="161">
        <f>SUM(I25:I34)</f>
        <v>0</v>
      </c>
      <c r="J24" s="161"/>
      <c r="K24" s="161">
        <f>SUM(K25:K34)</f>
        <v>0</v>
      </c>
      <c r="L24" s="161"/>
      <c r="M24" s="161">
        <f>SUM(M25:M34)</f>
        <v>0</v>
      </c>
      <c r="N24" s="161"/>
      <c r="O24" s="161">
        <f>SUM(O25:O34)</f>
        <v>0</v>
      </c>
      <c r="P24" s="161"/>
      <c r="Q24" s="161">
        <f>SUM(Q25:Q34)</f>
        <v>86.13000000000001</v>
      </c>
      <c r="R24" s="161"/>
      <c r="S24" s="161"/>
      <c r="T24" s="161"/>
      <c r="U24" s="161"/>
      <c r="V24" s="161">
        <f>SUM(V25:V34)</f>
        <v>100.68</v>
      </c>
      <c r="W24" s="161"/>
      <c r="X24" s="161"/>
      <c r="AG24" t="s">
        <v>112</v>
      </c>
    </row>
    <row r="25" spans="1:60" outlineLevel="1" x14ac:dyDescent="0.2">
      <c r="A25" s="168">
        <v>11</v>
      </c>
      <c r="B25" s="169" t="s">
        <v>141</v>
      </c>
      <c r="C25" s="183" t="s">
        <v>142</v>
      </c>
      <c r="D25" s="170" t="s">
        <v>115</v>
      </c>
      <c r="E25" s="171">
        <v>12</v>
      </c>
      <c r="F25" s="172"/>
      <c r="G25" s="173">
        <f>ROUND(E25*F25,2)</f>
        <v>0</v>
      </c>
      <c r="H25" s="158"/>
      <c r="I25" s="157">
        <f>ROUND(E25*H25,2)</f>
        <v>0</v>
      </c>
      <c r="J25" s="158"/>
      <c r="K25" s="157">
        <f>ROUND(E25*J25,2)</f>
        <v>0</v>
      </c>
      <c r="L25" s="157">
        <v>21</v>
      </c>
      <c r="M25" s="157">
        <f>G25*(1+L25/100)</f>
        <v>0</v>
      </c>
      <c r="N25" s="157">
        <v>0</v>
      </c>
      <c r="O25" s="157">
        <f>ROUND(E25*N25,2)</f>
        <v>0</v>
      </c>
      <c r="P25" s="157">
        <v>0.22500000000000001</v>
      </c>
      <c r="Q25" s="157">
        <f>ROUND(E25*P25,2)</f>
        <v>2.7</v>
      </c>
      <c r="R25" s="157"/>
      <c r="S25" s="157" t="s">
        <v>116</v>
      </c>
      <c r="T25" s="157" t="s">
        <v>117</v>
      </c>
      <c r="U25" s="157">
        <v>0.14199999999999999</v>
      </c>
      <c r="V25" s="157">
        <f>ROUND(E25*U25,2)</f>
        <v>1.7</v>
      </c>
      <c r="W25" s="157"/>
      <c r="X25" s="157" t="s">
        <v>118</v>
      </c>
      <c r="Y25" s="148"/>
      <c r="Z25" s="148"/>
      <c r="AA25" s="148"/>
      <c r="AB25" s="148"/>
      <c r="AC25" s="148"/>
      <c r="AD25" s="148"/>
      <c r="AE25" s="148"/>
      <c r="AF25" s="148"/>
      <c r="AG25" s="148" t="s">
        <v>119</v>
      </c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</row>
    <row r="26" spans="1:60" outlineLevel="1" x14ac:dyDescent="0.2">
      <c r="A26" s="155"/>
      <c r="B26" s="156"/>
      <c r="C26" s="184" t="s">
        <v>143</v>
      </c>
      <c r="D26" s="159"/>
      <c r="E26" s="160">
        <v>12</v>
      </c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48"/>
      <c r="Z26" s="148"/>
      <c r="AA26" s="148"/>
      <c r="AB26" s="148"/>
      <c r="AC26" s="148"/>
      <c r="AD26" s="148"/>
      <c r="AE26" s="148"/>
      <c r="AF26" s="148"/>
      <c r="AG26" s="148" t="s">
        <v>121</v>
      </c>
      <c r="AH26" s="148">
        <v>0</v>
      </c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</row>
    <row r="27" spans="1:60" outlineLevel="1" x14ac:dyDescent="0.2">
      <c r="A27" s="168">
        <v>12</v>
      </c>
      <c r="B27" s="169" t="s">
        <v>144</v>
      </c>
      <c r="C27" s="183" t="s">
        <v>145</v>
      </c>
      <c r="D27" s="170" t="s">
        <v>146</v>
      </c>
      <c r="E27" s="171">
        <v>309</v>
      </c>
      <c r="F27" s="172"/>
      <c r="G27" s="173">
        <f>ROUND(E27*F27,2)</f>
        <v>0</v>
      </c>
      <c r="H27" s="158"/>
      <c r="I27" s="157">
        <f>ROUND(E27*H27,2)</f>
        <v>0</v>
      </c>
      <c r="J27" s="158"/>
      <c r="K27" s="157">
        <f>ROUND(E27*J27,2)</f>
        <v>0</v>
      </c>
      <c r="L27" s="157">
        <v>21</v>
      </c>
      <c r="M27" s="157">
        <f>G27*(1+L27/100)</f>
        <v>0</v>
      </c>
      <c r="N27" s="157">
        <v>0</v>
      </c>
      <c r="O27" s="157">
        <f>ROUND(E27*N27,2)</f>
        <v>0</v>
      </c>
      <c r="P27" s="157">
        <v>0.27</v>
      </c>
      <c r="Q27" s="157">
        <f>ROUND(E27*P27,2)</f>
        <v>83.43</v>
      </c>
      <c r="R27" s="157"/>
      <c r="S27" s="157" t="s">
        <v>116</v>
      </c>
      <c r="T27" s="157" t="s">
        <v>117</v>
      </c>
      <c r="U27" s="157">
        <v>0.123</v>
      </c>
      <c r="V27" s="157">
        <f>ROUND(E27*U27,2)</f>
        <v>38.01</v>
      </c>
      <c r="W27" s="157"/>
      <c r="X27" s="157" t="s">
        <v>118</v>
      </c>
      <c r="Y27" s="148"/>
      <c r="Z27" s="148"/>
      <c r="AA27" s="148"/>
      <c r="AB27" s="148"/>
      <c r="AC27" s="148"/>
      <c r="AD27" s="148"/>
      <c r="AE27" s="148"/>
      <c r="AF27" s="148"/>
      <c r="AG27" s="148" t="s">
        <v>119</v>
      </c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</row>
    <row r="28" spans="1:60" outlineLevel="1" x14ac:dyDescent="0.2">
      <c r="A28" s="155"/>
      <c r="B28" s="156"/>
      <c r="C28" s="184" t="s">
        <v>147</v>
      </c>
      <c r="D28" s="159"/>
      <c r="E28" s="160">
        <v>290</v>
      </c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48"/>
      <c r="Z28" s="148"/>
      <c r="AA28" s="148"/>
      <c r="AB28" s="148"/>
      <c r="AC28" s="148"/>
      <c r="AD28" s="148"/>
      <c r="AE28" s="148"/>
      <c r="AF28" s="148"/>
      <c r="AG28" s="148" t="s">
        <v>121</v>
      </c>
      <c r="AH28" s="148">
        <v>0</v>
      </c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148"/>
      <c r="BH28" s="148"/>
    </row>
    <row r="29" spans="1:60" outlineLevel="1" x14ac:dyDescent="0.2">
      <c r="A29" s="155"/>
      <c r="B29" s="156"/>
      <c r="C29" s="184" t="s">
        <v>148</v>
      </c>
      <c r="D29" s="159"/>
      <c r="E29" s="160">
        <v>19</v>
      </c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48"/>
      <c r="Z29" s="148"/>
      <c r="AA29" s="148"/>
      <c r="AB29" s="148"/>
      <c r="AC29" s="148"/>
      <c r="AD29" s="148"/>
      <c r="AE29" s="148"/>
      <c r="AF29" s="148"/>
      <c r="AG29" s="148" t="s">
        <v>121</v>
      </c>
      <c r="AH29" s="148">
        <v>0</v>
      </c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</row>
    <row r="30" spans="1:60" outlineLevel="1" x14ac:dyDescent="0.2">
      <c r="A30" s="168">
        <v>13</v>
      </c>
      <c r="B30" s="169" t="s">
        <v>149</v>
      </c>
      <c r="C30" s="183" t="s">
        <v>150</v>
      </c>
      <c r="D30" s="170" t="s">
        <v>146</v>
      </c>
      <c r="E30" s="171">
        <v>19</v>
      </c>
      <c r="F30" s="172"/>
      <c r="G30" s="173">
        <f>ROUND(E30*F30,2)</f>
        <v>0</v>
      </c>
      <c r="H30" s="158"/>
      <c r="I30" s="157">
        <f>ROUND(E30*H30,2)</f>
        <v>0</v>
      </c>
      <c r="J30" s="158"/>
      <c r="K30" s="157">
        <f>ROUND(E30*J30,2)</f>
        <v>0</v>
      </c>
      <c r="L30" s="157">
        <v>21</v>
      </c>
      <c r="M30" s="157">
        <f>G30*(1+L30/100)</f>
        <v>0</v>
      </c>
      <c r="N30" s="157">
        <v>0</v>
      </c>
      <c r="O30" s="157">
        <f>ROUND(E30*N30,2)</f>
        <v>0</v>
      </c>
      <c r="P30" s="157">
        <v>0</v>
      </c>
      <c r="Q30" s="157">
        <f>ROUND(E30*P30,2)</f>
        <v>0</v>
      </c>
      <c r="R30" s="157"/>
      <c r="S30" s="157" t="s">
        <v>116</v>
      </c>
      <c r="T30" s="157" t="s">
        <v>117</v>
      </c>
      <c r="U30" s="157">
        <v>0.09</v>
      </c>
      <c r="V30" s="157">
        <f>ROUND(E30*U30,2)</f>
        <v>1.71</v>
      </c>
      <c r="W30" s="157"/>
      <c r="X30" s="157" t="s">
        <v>118</v>
      </c>
      <c r="Y30" s="148"/>
      <c r="Z30" s="148"/>
      <c r="AA30" s="148"/>
      <c r="AB30" s="148"/>
      <c r="AC30" s="148"/>
      <c r="AD30" s="148"/>
      <c r="AE30" s="148"/>
      <c r="AF30" s="148"/>
      <c r="AG30" s="148" t="s">
        <v>119</v>
      </c>
      <c r="AH30" s="148"/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148"/>
      <c r="AT30" s="148"/>
      <c r="AU30" s="148"/>
      <c r="AV30" s="148"/>
      <c r="AW30" s="148"/>
      <c r="AX30" s="148"/>
      <c r="AY30" s="148"/>
      <c r="AZ30" s="148"/>
      <c r="BA30" s="148"/>
      <c r="BB30" s="148"/>
      <c r="BC30" s="148"/>
      <c r="BD30" s="148"/>
      <c r="BE30" s="148"/>
      <c r="BF30" s="148"/>
      <c r="BG30" s="148"/>
      <c r="BH30" s="148"/>
    </row>
    <row r="31" spans="1:60" outlineLevel="1" x14ac:dyDescent="0.2">
      <c r="A31" s="155"/>
      <c r="B31" s="156"/>
      <c r="C31" s="184" t="s">
        <v>148</v>
      </c>
      <c r="D31" s="159"/>
      <c r="E31" s="160">
        <v>19</v>
      </c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48"/>
      <c r="Z31" s="148"/>
      <c r="AA31" s="148"/>
      <c r="AB31" s="148"/>
      <c r="AC31" s="148"/>
      <c r="AD31" s="148"/>
      <c r="AE31" s="148"/>
      <c r="AF31" s="148"/>
      <c r="AG31" s="148" t="s">
        <v>121</v>
      </c>
      <c r="AH31" s="148">
        <v>0</v>
      </c>
      <c r="AI31" s="148"/>
      <c r="AJ31" s="148"/>
      <c r="AK31" s="148"/>
      <c r="AL31" s="148"/>
      <c r="AM31" s="148"/>
      <c r="AN31" s="148"/>
      <c r="AO31" s="148"/>
      <c r="AP31" s="148"/>
      <c r="AQ31" s="148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8"/>
      <c r="BC31" s="148"/>
      <c r="BD31" s="148"/>
      <c r="BE31" s="148"/>
      <c r="BF31" s="148"/>
      <c r="BG31" s="148"/>
      <c r="BH31" s="148"/>
    </row>
    <row r="32" spans="1:60" outlineLevel="1" x14ac:dyDescent="0.2">
      <c r="A32" s="174">
        <v>14</v>
      </c>
      <c r="B32" s="175" t="s">
        <v>151</v>
      </c>
      <c r="C32" s="185" t="s">
        <v>152</v>
      </c>
      <c r="D32" s="176" t="s">
        <v>127</v>
      </c>
      <c r="E32" s="177">
        <v>86.13</v>
      </c>
      <c r="F32" s="178"/>
      <c r="G32" s="179">
        <f>ROUND(E32*F32,2)</f>
        <v>0</v>
      </c>
      <c r="H32" s="158"/>
      <c r="I32" s="157">
        <f>ROUND(E32*H32,2)</f>
        <v>0</v>
      </c>
      <c r="J32" s="158"/>
      <c r="K32" s="157">
        <f>ROUND(E32*J32,2)</f>
        <v>0</v>
      </c>
      <c r="L32" s="157">
        <v>21</v>
      </c>
      <c r="M32" s="157">
        <f>G32*(1+L32/100)</f>
        <v>0</v>
      </c>
      <c r="N32" s="157">
        <v>0</v>
      </c>
      <c r="O32" s="157">
        <f>ROUND(E32*N32,2)</f>
        <v>0</v>
      </c>
      <c r="P32" s="157">
        <v>0</v>
      </c>
      <c r="Q32" s="157">
        <f>ROUND(E32*P32,2)</f>
        <v>0</v>
      </c>
      <c r="R32" s="157"/>
      <c r="S32" s="157" t="s">
        <v>116</v>
      </c>
      <c r="T32" s="157" t="s">
        <v>117</v>
      </c>
      <c r="U32" s="157">
        <v>0.68799999999999994</v>
      </c>
      <c r="V32" s="157">
        <f>ROUND(E32*U32,2)</f>
        <v>59.26</v>
      </c>
      <c r="W32" s="157"/>
      <c r="X32" s="157" t="s">
        <v>128</v>
      </c>
      <c r="Y32" s="148"/>
      <c r="Z32" s="148"/>
      <c r="AA32" s="148"/>
      <c r="AB32" s="148"/>
      <c r="AC32" s="148"/>
      <c r="AD32" s="148"/>
      <c r="AE32" s="148"/>
      <c r="AF32" s="148"/>
      <c r="AG32" s="148" t="s">
        <v>129</v>
      </c>
      <c r="AH32" s="148"/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8"/>
      <c r="BF32" s="148"/>
      <c r="BG32" s="148"/>
      <c r="BH32" s="148"/>
    </row>
    <row r="33" spans="1:60" outlineLevel="1" x14ac:dyDescent="0.2">
      <c r="A33" s="174">
        <v>15</v>
      </c>
      <c r="B33" s="175" t="s">
        <v>153</v>
      </c>
      <c r="C33" s="185" t="s">
        <v>154</v>
      </c>
      <c r="D33" s="176" t="s">
        <v>127</v>
      </c>
      <c r="E33" s="177">
        <v>172.26</v>
      </c>
      <c r="F33" s="178"/>
      <c r="G33" s="179">
        <f>ROUND(E33*F33,2)</f>
        <v>0</v>
      </c>
      <c r="H33" s="158"/>
      <c r="I33" s="157">
        <f>ROUND(E33*H33,2)</f>
        <v>0</v>
      </c>
      <c r="J33" s="158"/>
      <c r="K33" s="157">
        <f>ROUND(E33*J33,2)</f>
        <v>0</v>
      </c>
      <c r="L33" s="157">
        <v>21</v>
      </c>
      <c r="M33" s="157">
        <f>G33*(1+L33/100)</f>
        <v>0</v>
      </c>
      <c r="N33" s="157">
        <v>0</v>
      </c>
      <c r="O33" s="157">
        <f>ROUND(E33*N33,2)</f>
        <v>0</v>
      </c>
      <c r="P33" s="157">
        <v>0</v>
      </c>
      <c r="Q33" s="157">
        <f>ROUND(E33*P33,2)</f>
        <v>0</v>
      </c>
      <c r="R33" s="157"/>
      <c r="S33" s="157" t="s">
        <v>116</v>
      </c>
      <c r="T33" s="157" t="s">
        <v>117</v>
      </c>
      <c r="U33" s="157">
        <v>0</v>
      </c>
      <c r="V33" s="157">
        <f>ROUND(E33*U33,2)</f>
        <v>0</v>
      </c>
      <c r="W33" s="157"/>
      <c r="X33" s="157" t="s">
        <v>128</v>
      </c>
      <c r="Y33" s="148"/>
      <c r="Z33" s="148"/>
      <c r="AA33" s="148"/>
      <c r="AB33" s="148"/>
      <c r="AC33" s="148"/>
      <c r="AD33" s="148"/>
      <c r="AE33" s="148"/>
      <c r="AF33" s="148"/>
      <c r="AG33" s="148" t="s">
        <v>129</v>
      </c>
      <c r="AH33" s="148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8"/>
      <c r="BF33" s="148"/>
      <c r="BG33" s="148"/>
      <c r="BH33" s="148"/>
    </row>
    <row r="34" spans="1:60" outlineLevel="1" x14ac:dyDescent="0.2">
      <c r="A34" s="174">
        <v>16</v>
      </c>
      <c r="B34" s="175" t="s">
        <v>155</v>
      </c>
      <c r="C34" s="185" t="s">
        <v>156</v>
      </c>
      <c r="D34" s="176" t="s">
        <v>127</v>
      </c>
      <c r="E34" s="177">
        <v>86.13</v>
      </c>
      <c r="F34" s="178"/>
      <c r="G34" s="179">
        <f>ROUND(E34*F34,2)</f>
        <v>0</v>
      </c>
      <c r="H34" s="158"/>
      <c r="I34" s="157">
        <f>ROUND(E34*H34,2)</f>
        <v>0</v>
      </c>
      <c r="J34" s="158"/>
      <c r="K34" s="157">
        <f>ROUND(E34*J34,2)</f>
        <v>0</v>
      </c>
      <c r="L34" s="157">
        <v>21</v>
      </c>
      <c r="M34" s="157">
        <f>G34*(1+L34/100)</f>
        <v>0</v>
      </c>
      <c r="N34" s="157">
        <v>0</v>
      </c>
      <c r="O34" s="157">
        <f>ROUND(E34*N34,2)</f>
        <v>0</v>
      </c>
      <c r="P34" s="157">
        <v>0</v>
      </c>
      <c r="Q34" s="157">
        <f>ROUND(E34*P34,2)</f>
        <v>0</v>
      </c>
      <c r="R34" s="157"/>
      <c r="S34" s="157" t="s">
        <v>116</v>
      </c>
      <c r="T34" s="157" t="s">
        <v>117</v>
      </c>
      <c r="U34" s="157">
        <v>0</v>
      </c>
      <c r="V34" s="157">
        <f>ROUND(E34*U34,2)</f>
        <v>0</v>
      </c>
      <c r="W34" s="157"/>
      <c r="X34" s="157" t="s">
        <v>128</v>
      </c>
      <c r="Y34" s="148"/>
      <c r="Z34" s="148"/>
      <c r="AA34" s="148"/>
      <c r="AB34" s="148"/>
      <c r="AC34" s="148"/>
      <c r="AD34" s="148"/>
      <c r="AE34" s="148"/>
      <c r="AF34" s="148"/>
      <c r="AG34" s="148" t="s">
        <v>129</v>
      </c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</row>
    <row r="35" spans="1:60" x14ac:dyDescent="0.2">
      <c r="A35" s="162" t="s">
        <v>111</v>
      </c>
      <c r="B35" s="163" t="s">
        <v>70</v>
      </c>
      <c r="C35" s="182" t="s">
        <v>71</v>
      </c>
      <c r="D35" s="164"/>
      <c r="E35" s="165"/>
      <c r="F35" s="166"/>
      <c r="G35" s="167">
        <f>SUMIF(AG36:AG49,"&lt;&gt;NOR",G36:G49)</f>
        <v>0</v>
      </c>
      <c r="H35" s="161"/>
      <c r="I35" s="161">
        <f>SUM(I36:I49)</f>
        <v>0</v>
      </c>
      <c r="J35" s="161"/>
      <c r="K35" s="161">
        <f>SUM(K36:K49)</f>
        <v>0</v>
      </c>
      <c r="L35" s="161"/>
      <c r="M35" s="161">
        <f>SUM(M36:M49)</f>
        <v>0</v>
      </c>
      <c r="N35" s="161"/>
      <c r="O35" s="161">
        <f>SUM(O36:O49)</f>
        <v>50.11</v>
      </c>
      <c r="P35" s="161"/>
      <c r="Q35" s="161">
        <f>SUM(Q36:Q49)</f>
        <v>0</v>
      </c>
      <c r="R35" s="161"/>
      <c r="S35" s="161"/>
      <c r="T35" s="161"/>
      <c r="U35" s="161"/>
      <c r="V35" s="161">
        <f>SUM(V36:V49)</f>
        <v>68.800000000000011</v>
      </c>
      <c r="W35" s="161"/>
      <c r="X35" s="161"/>
      <c r="AG35" t="s">
        <v>112</v>
      </c>
    </row>
    <row r="36" spans="1:60" outlineLevel="1" x14ac:dyDescent="0.2">
      <c r="A36" s="168">
        <v>17</v>
      </c>
      <c r="B36" s="169" t="s">
        <v>157</v>
      </c>
      <c r="C36" s="183" t="s">
        <v>158</v>
      </c>
      <c r="D36" s="170" t="s">
        <v>115</v>
      </c>
      <c r="E36" s="171">
        <v>200</v>
      </c>
      <c r="F36" s="172"/>
      <c r="G36" s="173">
        <f>ROUND(E36*F36,2)</f>
        <v>0</v>
      </c>
      <c r="H36" s="158"/>
      <c r="I36" s="157">
        <f>ROUND(E36*H36,2)</f>
        <v>0</v>
      </c>
      <c r="J36" s="158"/>
      <c r="K36" s="157">
        <f>ROUND(E36*J36,2)</f>
        <v>0</v>
      </c>
      <c r="L36" s="157">
        <v>21</v>
      </c>
      <c r="M36" s="157">
        <f>G36*(1+L36/100)</f>
        <v>0</v>
      </c>
      <c r="N36" s="157">
        <v>0</v>
      </c>
      <c r="O36" s="157">
        <f>ROUND(E36*N36,2)</f>
        <v>0</v>
      </c>
      <c r="P36" s="157">
        <v>0</v>
      </c>
      <c r="Q36" s="157">
        <f>ROUND(E36*P36,2)</f>
        <v>0</v>
      </c>
      <c r="R36" s="157"/>
      <c r="S36" s="157" t="s">
        <v>116</v>
      </c>
      <c r="T36" s="157" t="s">
        <v>117</v>
      </c>
      <c r="U36" s="157">
        <v>0.09</v>
      </c>
      <c r="V36" s="157">
        <f>ROUND(E36*U36,2)</f>
        <v>18</v>
      </c>
      <c r="W36" s="157"/>
      <c r="X36" s="157" t="s">
        <v>118</v>
      </c>
      <c r="Y36" s="148"/>
      <c r="Z36" s="148"/>
      <c r="AA36" s="148"/>
      <c r="AB36" s="148"/>
      <c r="AC36" s="148"/>
      <c r="AD36" s="148"/>
      <c r="AE36" s="148"/>
      <c r="AF36" s="148"/>
      <c r="AG36" s="148" t="s">
        <v>119</v>
      </c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</row>
    <row r="37" spans="1:60" outlineLevel="1" x14ac:dyDescent="0.2">
      <c r="A37" s="155"/>
      <c r="B37" s="156"/>
      <c r="C37" s="184" t="s">
        <v>159</v>
      </c>
      <c r="D37" s="159"/>
      <c r="E37" s="160">
        <v>200</v>
      </c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48"/>
      <c r="Z37" s="148"/>
      <c r="AA37" s="148"/>
      <c r="AB37" s="148"/>
      <c r="AC37" s="148"/>
      <c r="AD37" s="148"/>
      <c r="AE37" s="148"/>
      <c r="AF37" s="148"/>
      <c r="AG37" s="148" t="s">
        <v>121</v>
      </c>
      <c r="AH37" s="148">
        <v>0</v>
      </c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/>
      <c r="AZ37" s="148"/>
      <c r="BA37" s="148"/>
      <c r="BB37" s="148"/>
      <c r="BC37" s="148"/>
      <c r="BD37" s="148"/>
      <c r="BE37" s="148"/>
      <c r="BF37" s="148"/>
      <c r="BG37" s="148"/>
      <c r="BH37" s="148"/>
    </row>
    <row r="38" spans="1:60" outlineLevel="1" x14ac:dyDescent="0.2">
      <c r="A38" s="168">
        <v>18</v>
      </c>
      <c r="B38" s="169" t="s">
        <v>160</v>
      </c>
      <c r="C38" s="183" t="s">
        <v>161</v>
      </c>
      <c r="D38" s="170" t="s">
        <v>115</v>
      </c>
      <c r="E38" s="171">
        <v>200</v>
      </c>
      <c r="F38" s="172"/>
      <c r="G38" s="173">
        <f>ROUND(E38*F38,2)</f>
        <v>0</v>
      </c>
      <c r="H38" s="158"/>
      <c r="I38" s="157">
        <f>ROUND(E38*H38,2)</f>
        <v>0</v>
      </c>
      <c r="J38" s="158"/>
      <c r="K38" s="157">
        <f>ROUND(E38*J38,2)</f>
        <v>0</v>
      </c>
      <c r="L38" s="157">
        <v>21</v>
      </c>
      <c r="M38" s="157">
        <f>G38*(1+L38/100)</f>
        <v>0</v>
      </c>
      <c r="N38" s="157">
        <v>0</v>
      </c>
      <c r="O38" s="157">
        <f>ROUND(E38*N38,2)</f>
        <v>0</v>
      </c>
      <c r="P38" s="157">
        <v>0</v>
      </c>
      <c r="Q38" s="157">
        <f>ROUND(E38*P38,2)</f>
        <v>0</v>
      </c>
      <c r="R38" s="157"/>
      <c r="S38" s="157" t="s">
        <v>116</v>
      </c>
      <c r="T38" s="157" t="s">
        <v>117</v>
      </c>
      <c r="U38" s="157">
        <v>0.17699999999999999</v>
      </c>
      <c r="V38" s="157">
        <f>ROUND(E38*U38,2)</f>
        <v>35.4</v>
      </c>
      <c r="W38" s="157"/>
      <c r="X38" s="157" t="s">
        <v>118</v>
      </c>
      <c r="Y38" s="148"/>
      <c r="Z38" s="148"/>
      <c r="AA38" s="148"/>
      <c r="AB38" s="148"/>
      <c r="AC38" s="148"/>
      <c r="AD38" s="148"/>
      <c r="AE38" s="148"/>
      <c r="AF38" s="148"/>
      <c r="AG38" s="148" t="s">
        <v>119</v>
      </c>
      <c r="AH38" s="148"/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8"/>
      <c r="BC38" s="148"/>
      <c r="BD38" s="148"/>
      <c r="BE38" s="148"/>
      <c r="BF38" s="148"/>
      <c r="BG38" s="148"/>
      <c r="BH38" s="148"/>
    </row>
    <row r="39" spans="1:60" outlineLevel="1" x14ac:dyDescent="0.2">
      <c r="A39" s="155"/>
      <c r="B39" s="156"/>
      <c r="C39" s="184" t="s">
        <v>162</v>
      </c>
      <c r="D39" s="159"/>
      <c r="E39" s="160">
        <v>200</v>
      </c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157"/>
      <c r="R39" s="157"/>
      <c r="S39" s="157"/>
      <c r="T39" s="157"/>
      <c r="U39" s="157"/>
      <c r="V39" s="157"/>
      <c r="W39" s="157"/>
      <c r="X39" s="157"/>
      <c r="Y39" s="148"/>
      <c r="Z39" s="148"/>
      <c r="AA39" s="148"/>
      <c r="AB39" s="148"/>
      <c r="AC39" s="148"/>
      <c r="AD39" s="148"/>
      <c r="AE39" s="148"/>
      <c r="AF39" s="148"/>
      <c r="AG39" s="148" t="s">
        <v>121</v>
      </c>
      <c r="AH39" s="148">
        <v>5</v>
      </c>
      <c r="AI39" s="148"/>
      <c r="AJ39" s="148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148"/>
      <c r="BG39" s="148"/>
      <c r="BH39" s="148"/>
    </row>
    <row r="40" spans="1:60" outlineLevel="1" x14ac:dyDescent="0.2">
      <c r="A40" s="168">
        <v>19</v>
      </c>
      <c r="B40" s="169" t="s">
        <v>163</v>
      </c>
      <c r="C40" s="183" t="s">
        <v>164</v>
      </c>
      <c r="D40" s="170" t="s">
        <v>165</v>
      </c>
      <c r="E40" s="171">
        <v>30</v>
      </c>
      <c r="F40" s="172"/>
      <c r="G40" s="173">
        <f>ROUND(E40*F40,2)</f>
        <v>0</v>
      </c>
      <c r="H40" s="158"/>
      <c r="I40" s="157">
        <f>ROUND(E40*H40,2)</f>
        <v>0</v>
      </c>
      <c r="J40" s="158"/>
      <c r="K40" s="157">
        <f>ROUND(E40*J40,2)</f>
        <v>0</v>
      </c>
      <c r="L40" s="157">
        <v>21</v>
      </c>
      <c r="M40" s="157">
        <f>G40*(1+L40/100)</f>
        <v>0</v>
      </c>
      <c r="N40" s="157">
        <v>1.67</v>
      </c>
      <c r="O40" s="157">
        <f>ROUND(E40*N40,2)</f>
        <v>50.1</v>
      </c>
      <c r="P40" s="157">
        <v>0</v>
      </c>
      <c r="Q40" s="157">
        <f>ROUND(E40*P40,2)</f>
        <v>0</v>
      </c>
      <c r="R40" s="157" t="s">
        <v>166</v>
      </c>
      <c r="S40" s="157" t="s">
        <v>116</v>
      </c>
      <c r="T40" s="157" t="s">
        <v>117</v>
      </c>
      <c r="U40" s="157">
        <v>0</v>
      </c>
      <c r="V40" s="157">
        <f>ROUND(E40*U40,2)</f>
        <v>0</v>
      </c>
      <c r="W40" s="157"/>
      <c r="X40" s="157" t="s">
        <v>167</v>
      </c>
      <c r="Y40" s="148"/>
      <c r="Z40" s="148"/>
      <c r="AA40" s="148"/>
      <c r="AB40" s="148"/>
      <c r="AC40" s="148"/>
      <c r="AD40" s="148"/>
      <c r="AE40" s="148"/>
      <c r="AF40" s="148"/>
      <c r="AG40" s="148" t="s">
        <v>168</v>
      </c>
      <c r="AH40" s="148"/>
      <c r="AI40" s="148"/>
      <c r="AJ40" s="148"/>
      <c r="AK40" s="148"/>
      <c r="AL40" s="148"/>
      <c r="AM40" s="148"/>
      <c r="AN40" s="148"/>
      <c r="AO40" s="148"/>
      <c r="AP40" s="148"/>
      <c r="AQ40" s="148"/>
      <c r="AR40" s="148"/>
      <c r="AS40" s="148"/>
      <c r="AT40" s="148"/>
      <c r="AU40" s="148"/>
      <c r="AV40" s="148"/>
      <c r="AW40" s="148"/>
      <c r="AX40" s="148"/>
      <c r="AY40" s="148"/>
      <c r="AZ40" s="148"/>
      <c r="BA40" s="148"/>
      <c r="BB40" s="148"/>
      <c r="BC40" s="148"/>
      <c r="BD40" s="148"/>
      <c r="BE40" s="148"/>
      <c r="BF40" s="148"/>
      <c r="BG40" s="148"/>
      <c r="BH40" s="148"/>
    </row>
    <row r="41" spans="1:60" outlineLevel="1" x14ac:dyDescent="0.2">
      <c r="A41" s="155"/>
      <c r="B41" s="156"/>
      <c r="C41" s="184" t="s">
        <v>169</v>
      </c>
      <c r="D41" s="159"/>
      <c r="E41" s="160">
        <v>30</v>
      </c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  <c r="W41" s="157"/>
      <c r="X41" s="157"/>
      <c r="Y41" s="148"/>
      <c r="Z41" s="148"/>
      <c r="AA41" s="148"/>
      <c r="AB41" s="148"/>
      <c r="AC41" s="148"/>
      <c r="AD41" s="148"/>
      <c r="AE41" s="148"/>
      <c r="AF41" s="148"/>
      <c r="AG41" s="148" t="s">
        <v>121</v>
      </c>
      <c r="AH41" s="148">
        <v>0</v>
      </c>
      <c r="AI41" s="148"/>
      <c r="AJ41" s="148"/>
      <c r="AK41" s="148"/>
      <c r="AL41" s="148"/>
      <c r="AM41" s="148"/>
      <c r="AN41" s="148"/>
      <c r="AO41" s="148"/>
      <c r="AP41" s="148"/>
      <c r="AQ41" s="148"/>
      <c r="AR41" s="148"/>
      <c r="AS41" s="148"/>
      <c r="AT41" s="148"/>
      <c r="AU41" s="148"/>
      <c r="AV41" s="148"/>
      <c r="AW41" s="148"/>
      <c r="AX41" s="148"/>
      <c r="AY41" s="148"/>
      <c r="AZ41" s="148"/>
      <c r="BA41" s="148"/>
      <c r="BB41" s="148"/>
      <c r="BC41" s="148"/>
      <c r="BD41" s="148"/>
      <c r="BE41" s="148"/>
      <c r="BF41" s="148"/>
      <c r="BG41" s="148"/>
      <c r="BH41" s="148"/>
    </row>
    <row r="42" spans="1:60" outlineLevel="1" x14ac:dyDescent="0.2">
      <c r="A42" s="168">
        <v>20</v>
      </c>
      <c r="B42" s="169" t="s">
        <v>170</v>
      </c>
      <c r="C42" s="183" t="s">
        <v>171</v>
      </c>
      <c r="D42" s="170" t="s">
        <v>115</v>
      </c>
      <c r="E42" s="171">
        <v>200</v>
      </c>
      <c r="F42" s="172"/>
      <c r="G42" s="173">
        <f>ROUND(E42*F42,2)</f>
        <v>0</v>
      </c>
      <c r="H42" s="158"/>
      <c r="I42" s="157">
        <f>ROUND(E42*H42,2)</f>
        <v>0</v>
      </c>
      <c r="J42" s="158"/>
      <c r="K42" s="157">
        <f>ROUND(E42*J42,2)</f>
        <v>0</v>
      </c>
      <c r="L42" s="157">
        <v>21</v>
      </c>
      <c r="M42" s="157">
        <f>G42*(1+L42/100)</f>
        <v>0</v>
      </c>
      <c r="N42" s="157">
        <v>0</v>
      </c>
      <c r="O42" s="157">
        <f>ROUND(E42*N42,2)</f>
        <v>0</v>
      </c>
      <c r="P42" s="157">
        <v>0</v>
      </c>
      <c r="Q42" s="157">
        <f>ROUND(E42*P42,2)</f>
        <v>0</v>
      </c>
      <c r="R42" s="157"/>
      <c r="S42" s="157" t="s">
        <v>116</v>
      </c>
      <c r="T42" s="157" t="s">
        <v>117</v>
      </c>
      <c r="U42" s="157">
        <v>0.06</v>
      </c>
      <c r="V42" s="157">
        <f>ROUND(E42*U42,2)</f>
        <v>12</v>
      </c>
      <c r="W42" s="157"/>
      <c r="X42" s="157" t="s">
        <v>118</v>
      </c>
      <c r="Y42" s="148"/>
      <c r="Z42" s="148"/>
      <c r="AA42" s="148"/>
      <c r="AB42" s="148"/>
      <c r="AC42" s="148"/>
      <c r="AD42" s="148"/>
      <c r="AE42" s="148"/>
      <c r="AF42" s="148"/>
      <c r="AG42" s="148" t="s">
        <v>119</v>
      </c>
      <c r="AH42" s="148"/>
      <c r="AI42" s="148"/>
      <c r="AJ42" s="148"/>
      <c r="AK42" s="148"/>
      <c r="AL42" s="148"/>
      <c r="AM42" s="148"/>
      <c r="AN42" s="148"/>
      <c r="AO42" s="148"/>
      <c r="AP42" s="148"/>
      <c r="AQ42" s="148"/>
      <c r="AR42" s="148"/>
      <c r="AS42" s="148"/>
      <c r="AT42" s="148"/>
      <c r="AU42" s="148"/>
      <c r="AV42" s="148"/>
      <c r="AW42" s="148"/>
      <c r="AX42" s="148"/>
      <c r="AY42" s="148"/>
      <c r="AZ42" s="148"/>
      <c r="BA42" s="148"/>
      <c r="BB42" s="148"/>
      <c r="BC42" s="148"/>
      <c r="BD42" s="148"/>
      <c r="BE42" s="148"/>
      <c r="BF42" s="148"/>
      <c r="BG42" s="148"/>
      <c r="BH42" s="148"/>
    </row>
    <row r="43" spans="1:60" outlineLevel="1" x14ac:dyDescent="0.2">
      <c r="A43" s="155"/>
      <c r="B43" s="156"/>
      <c r="C43" s="184" t="s">
        <v>162</v>
      </c>
      <c r="D43" s="159"/>
      <c r="E43" s="160">
        <v>200</v>
      </c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  <c r="Q43" s="157"/>
      <c r="R43" s="157"/>
      <c r="S43" s="157"/>
      <c r="T43" s="157"/>
      <c r="U43" s="157"/>
      <c r="V43" s="157"/>
      <c r="W43" s="157"/>
      <c r="X43" s="157"/>
      <c r="Y43" s="148"/>
      <c r="Z43" s="148"/>
      <c r="AA43" s="148"/>
      <c r="AB43" s="148"/>
      <c r="AC43" s="148"/>
      <c r="AD43" s="148"/>
      <c r="AE43" s="148"/>
      <c r="AF43" s="148"/>
      <c r="AG43" s="148" t="s">
        <v>121</v>
      </c>
      <c r="AH43" s="148">
        <v>5</v>
      </c>
      <c r="AI43" s="148"/>
      <c r="AJ43" s="148"/>
      <c r="AK43" s="148"/>
      <c r="AL43" s="148"/>
      <c r="AM43" s="148"/>
      <c r="AN43" s="148"/>
      <c r="AO43" s="148"/>
      <c r="AP43" s="148"/>
      <c r="AQ43" s="148"/>
      <c r="AR43" s="148"/>
      <c r="AS43" s="148"/>
      <c r="AT43" s="148"/>
      <c r="AU43" s="148"/>
      <c r="AV43" s="148"/>
      <c r="AW43" s="148"/>
      <c r="AX43" s="148"/>
      <c r="AY43" s="148"/>
      <c r="AZ43" s="148"/>
      <c r="BA43" s="148"/>
      <c r="BB43" s="148"/>
      <c r="BC43" s="148"/>
      <c r="BD43" s="148"/>
      <c r="BE43" s="148"/>
      <c r="BF43" s="148"/>
      <c r="BG43" s="148"/>
      <c r="BH43" s="148"/>
    </row>
    <row r="44" spans="1:60" outlineLevel="1" x14ac:dyDescent="0.2">
      <c r="A44" s="168">
        <v>21</v>
      </c>
      <c r="B44" s="169" t="s">
        <v>172</v>
      </c>
      <c r="C44" s="183" t="s">
        <v>173</v>
      </c>
      <c r="D44" s="170" t="s">
        <v>174</v>
      </c>
      <c r="E44" s="171">
        <v>6.18</v>
      </c>
      <c r="F44" s="172"/>
      <c r="G44" s="173">
        <f>ROUND(E44*F44,2)</f>
        <v>0</v>
      </c>
      <c r="H44" s="158"/>
      <c r="I44" s="157">
        <f>ROUND(E44*H44,2)</f>
        <v>0</v>
      </c>
      <c r="J44" s="158"/>
      <c r="K44" s="157">
        <f>ROUND(E44*J44,2)</f>
        <v>0</v>
      </c>
      <c r="L44" s="157">
        <v>21</v>
      </c>
      <c r="M44" s="157">
        <f>G44*(1+L44/100)</f>
        <v>0</v>
      </c>
      <c r="N44" s="157">
        <v>1E-3</v>
      </c>
      <c r="O44" s="157">
        <f>ROUND(E44*N44,2)</f>
        <v>0.01</v>
      </c>
      <c r="P44" s="157">
        <v>0</v>
      </c>
      <c r="Q44" s="157">
        <f>ROUND(E44*P44,2)</f>
        <v>0</v>
      </c>
      <c r="R44" s="157" t="s">
        <v>166</v>
      </c>
      <c r="S44" s="157" t="s">
        <v>116</v>
      </c>
      <c r="T44" s="157" t="s">
        <v>117</v>
      </c>
      <c r="U44" s="157">
        <v>0</v>
      </c>
      <c r="V44" s="157">
        <f>ROUND(E44*U44,2)</f>
        <v>0</v>
      </c>
      <c r="W44" s="157"/>
      <c r="X44" s="157" t="s">
        <v>167</v>
      </c>
      <c r="Y44" s="148"/>
      <c r="Z44" s="148"/>
      <c r="AA44" s="148"/>
      <c r="AB44" s="148"/>
      <c r="AC44" s="148"/>
      <c r="AD44" s="148"/>
      <c r="AE44" s="148"/>
      <c r="AF44" s="148"/>
      <c r="AG44" s="148" t="s">
        <v>168</v>
      </c>
      <c r="AH44" s="148"/>
      <c r="AI44" s="148"/>
      <c r="AJ44" s="148"/>
      <c r="AK44" s="148"/>
      <c r="AL44" s="148"/>
      <c r="AM44" s="148"/>
      <c r="AN44" s="148"/>
      <c r="AO44" s="148"/>
      <c r="AP44" s="148"/>
      <c r="AQ44" s="148"/>
      <c r="AR44" s="148"/>
      <c r="AS44" s="148"/>
      <c r="AT44" s="148"/>
      <c r="AU44" s="148"/>
      <c r="AV44" s="148"/>
      <c r="AW44" s="148"/>
      <c r="AX44" s="148"/>
      <c r="AY44" s="148"/>
      <c r="AZ44" s="148"/>
      <c r="BA44" s="148"/>
      <c r="BB44" s="148"/>
      <c r="BC44" s="148"/>
      <c r="BD44" s="148"/>
      <c r="BE44" s="148"/>
      <c r="BF44" s="148"/>
      <c r="BG44" s="148"/>
      <c r="BH44" s="148"/>
    </row>
    <row r="45" spans="1:60" outlineLevel="1" x14ac:dyDescent="0.2">
      <c r="A45" s="155"/>
      <c r="B45" s="156"/>
      <c r="C45" s="184" t="s">
        <v>175</v>
      </c>
      <c r="D45" s="159"/>
      <c r="E45" s="160">
        <v>6.18</v>
      </c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7"/>
      <c r="S45" s="157"/>
      <c r="T45" s="157"/>
      <c r="U45" s="157"/>
      <c r="V45" s="157"/>
      <c r="W45" s="157"/>
      <c r="X45" s="157"/>
      <c r="Y45" s="148"/>
      <c r="Z45" s="148"/>
      <c r="AA45" s="148"/>
      <c r="AB45" s="148"/>
      <c r="AC45" s="148"/>
      <c r="AD45" s="148"/>
      <c r="AE45" s="148"/>
      <c r="AF45" s="148"/>
      <c r="AG45" s="148" t="s">
        <v>121</v>
      </c>
      <c r="AH45" s="148">
        <v>0</v>
      </c>
      <c r="AI45" s="148"/>
      <c r="AJ45" s="148"/>
      <c r="AK45" s="148"/>
      <c r="AL45" s="148"/>
      <c r="AM45" s="148"/>
      <c r="AN45" s="148"/>
      <c r="AO45" s="148"/>
      <c r="AP45" s="148"/>
      <c r="AQ45" s="148"/>
      <c r="AR45" s="148"/>
      <c r="AS45" s="148"/>
      <c r="AT45" s="148"/>
      <c r="AU45" s="148"/>
      <c r="AV45" s="148"/>
      <c r="AW45" s="148"/>
      <c r="AX45" s="148"/>
      <c r="AY45" s="148"/>
      <c r="AZ45" s="148"/>
      <c r="BA45" s="148"/>
      <c r="BB45" s="148"/>
      <c r="BC45" s="148"/>
      <c r="BD45" s="148"/>
      <c r="BE45" s="148"/>
      <c r="BF45" s="148"/>
      <c r="BG45" s="148"/>
      <c r="BH45" s="148"/>
    </row>
    <row r="46" spans="1:60" outlineLevel="1" x14ac:dyDescent="0.2">
      <c r="A46" s="168">
        <v>22</v>
      </c>
      <c r="B46" s="169" t="s">
        <v>176</v>
      </c>
      <c r="C46" s="183" t="s">
        <v>177</v>
      </c>
      <c r="D46" s="170" t="s">
        <v>115</v>
      </c>
      <c r="E46" s="171">
        <v>200</v>
      </c>
      <c r="F46" s="172"/>
      <c r="G46" s="173">
        <f>ROUND(E46*F46,2)</f>
        <v>0</v>
      </c>
      <c r="H46" s="158"/>
      <c r="I46" s="157">
        <f>ROUND(E46*H46,2)</f>
        <v>0</v>
      </c>
      <c r="J46" s="158"/>
      <c r="K46" s="157">
        <f>ROUND(E46*J46,2)</f>
        <v>0</v>
      </c>
      <c r="L46" s="157">
        <v>21</v>
      </c>
      <c r="M46" s="157">
        <f>G46*(1+L46/100)</f>
        <v>0</v>
      </c>
      <c r="N46" s="157">
        <v>0</v>
      </c>
      <c r="O46" s="157">
        <f>ROUND(E46*N46,2)</f>
        <v>0</v>
      </c>
      <c r="P46" s="157">
        <v>0</v>
      </c>
      <c r="Q46" s="157">
        <f>ROUND(E46*P46,2)</f>
        <v>0</v>
      </c>
      <c r="R46" s="157"/>
      <c r="S46" s="157" t="s">
        <v>116</v>
      </c>
      <c r="T46" s="157" t="s">
        <v>117</v>
      </c>
      <c r="U46" s="157">
        <v>1.4999999999999999E-2</v>
      </c>
      <c r="V46" s="157">
        <f>ROUND(E46*U46,2)</f>
        <v>3</v>
      </c>
      <c r="W46" s="157"/>
      <c r="X46" s="157" t="s">
        <v>118</v>
      </c>
      <c r="Y46" s="148"/>
      <c r="Z46" s="148"/>
      <c r="AA46" s="148"/>
      <c r="AB46" s="148"/>
      <c r="AC46" s="148"/>
      <c r="AD46" s="148"/>
      <c r="AE46" s="148"/>
      <c r="AF46" s="148"/>
      <c r="AG46" s="148" t="s">
        <v>119</v>
      </c>
      <c r="AH46" s="148"/>
      <c r="AI46" s="148"/>
      <c r="AJ46" s="148"/>
      <c r="AK46" s="148"/>
      <c r="AL46" s="148"/>
      <c r="AM46" s="148"/>
      <c r="AN46" s="148"/>
      <c r="AO46" s="148"/>
      <c r="AP46" s="148"/>
      <c r="AQ46" s="148"/>
      <c r="AR46" s="148"/>
      <c r="AS46" s="148"/>
      <c r="AT46" s="148"/>
      <c r="AU46" s="148"/>
      <c r="AV46" s="148"/>
      <c r="AW46" s="148"/>
      <c r="AX46" s="148"/>
      <c r="AY46" s="148"/>
      <c r="AZ46" s="148"/>
      <c r="BA46" s="148"/>
      <c r="BB46" s="148"/>
      <c r="BC46" s="148"/>
      <c r="BD46" s="148"/>
      <c r="BE46" s="148"/>
      <c r="BF46" s="148"/>
      <c r="BG46" s="148"/>
      <c r="BH46" s="148"/>
    </row>
    <row r="47" spans="1:60" outlineLevel="1" x14ac:dyDescent="0.2">
      <c r="A47" s="155"/>
      <c r="B47" s="156"/>
      <c r="C47" s="184" t="s">
        <v>162</v>
      </c>
      <c r="D47" s="159"/>
      <c r="E47" s="160">
        <v>200</v>
      </c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157"/>
      <c r="R47" s="157"/>
      <c r="S47" s="157"/>
      <c r="T47" s="157"/>
      <c r="U47" s="157"/>
      <c r="V47" s="157"/>
      <c r="W47" s="157"/>
      <c r="X47" s="157"/>
      <c r="Y47" s="148"/>
      <c r="Z47" s="148"/>
      <c r="AA47" s="148"/>
      <c r="AB47" s="148"/>
      <c r="AC47" s="148"/>
      <c r="AD47" s="148"/>
      <c r="AE47" s="148"/>
      <c r="AF47" s="148"/>
      <c r="AG47" s="148" t="s">
        <v>121</v>
      </c>
      <c r="AH47" s="148">
        <v>5</v>
      </c>
      <c r="AI47" s="148"/>
      <c r="AJ47" s="148"/>
      <c r="AK47" s="148"/>
      <c r="AL47" s="148"/>
      <c r="AM47" s="148"/>
      <c r="AN47" s="148"/>
      <c r="AO47" s="148"/>
      <c r="AP47" s="148"/>
      <c r="AQ47" s="148"/>
      <c r="AR47" s="148"/>
      <c r="AS47" s="148"/>
      <c r="AT47" s="148"/>
      <c r="AU47" s="148"/>
      <c r="AV47" s="148"/>
      <c r="AW47" s="148"/>
      <c r="AX47" s="148"/>
      <c r="AY47" s="148"/>
      <c r="AZ47" s="148"/>
      <c r="BA47" s="148"/>
      <c r="BB47" s="148"/>
      <c r="BC47" s="148"/>
      <c r="BD47" s="148"/>
      <c r="BE47" s="148"/>
      <c r="BF47" s="148"/>
      <c r="BG47" s="148"/>
      <c r="BH47" s="148"/>
    </row>
    <row r="48" spans="1:60" outlineLevel="1" x14ac:dyDescent="0.2">
      <c r="A48" s="168">
        <v>23</v>
      </c>
      <c r="B48" s="169" t="s">
        <v>178</v>
      </c>
      <c r="C48" s="183" t="s">
        <v>179</v>
      </c>
      <c r="D48" s="170" t="s">
        <v>115</v>
      </c>
      <c r="E48" s="171">
        <v>200</v>
      </c>
      <c r="F48" s="172"/>
      <c r="G48" s="173">
        <f>ROUND(E48*F48,2)</f>
        <v>0</v>
      </c>
      <c r="H48" s="158"/>
      <c r="I48" s="157">
        <f>ROUND(E48*H48,2)</f>
        <v>0</v>
      </c>
      <c r="J48" s="158"/>
      <c r="K48" s="157">
        <f>ROUND(E48*J48,2)</f>
        <v>0</v>
      </c>
      <c r="L48" s="157">
        <v>21</v>
      </c>
      <c r="M48" s="157">
        <f>G48*(1+L48/100)</f>
        <v>0</v>
      </c>
      <c r="N48" s="157">
        <v>0</v>
      </c>
      <c r="O48" s="157">
        <f>ROUND(E48*N48,2)</f>
        <v>0</v>
      </c>
      <c r="P48" s="157">
        <v>0</v>
      </c>
      <c r="Q48" s="157">
        <f>ROUND(E48*P48,2)</f>
        <v>0</v>
      </c>
      <c r="R48" s="157"/>
      <c r="S48" s="157" t="s">
        <v>116</v>
      </c>
      <c r="T48" s="157" t="s">
        <v>117</v>
      </c>
      <c r="U48" s="157">
        <v>2E-3</v>
      </c>
      <c r="V48" s="157">
        <f>ROUND(E48*U48,2)</f>
        <v>0.4</v>
      </c>
      <c r="W48" s="157"/>
      <c r="X48" s="157" t="s">
        <v>118</v>
      </c>
      <c r="Y48" s="148"/>
      <c r="Z48" s="148"/>
      <c r="AA48" s="148"/>
      <c r="AB48" s="148"/>
      <c r="AC48" s="148"/>
      <c r="AD48" s="148"/>
      <c r="AE48" s="148"/>
      <c r="AF48" s="148"/>
      <c r="AG48" s="148" t="s">
        <v>119</v>
      </c>
      <c r="AH48" s="148"/>
      <c r="AI48" s="148"/>
      <c r="AJ48" s="148"/>
      <c r="AK48" s="148"/>
      <c r="AL48" s="148"/>
      <c r="AM48" s="148"/>
      <c r="AN48" s="148"/>
      <c r="AO48" s="148"/>
      <c r="AP48" s="148"/>
      <c r="AQ48" s="148"/>
      <c r="AR48" s="148"/>
      <c r="AS48" s="148"/>
      <c r="AT48" s="148"/>
      <c r="AU48" s="148"/>
      <c r="AV48" s="148"/>
      <c r="AW48" s="148"/>
      <c r="AX48" s="148"/>
      <c r="AY48" s="148"/>
      <c r="AZ48" s="148"/>
      <c r="BA48" s="148"/>
      <c r="BB48" s="148"/>
      <c r="BC48" s="148"/>
      <c r="BD48" s="148"/>
      <c r="BE48" s="148"/>
      <c r="BF48" s="148"/>
      <c r="BG48" s="148"/>
      <c r="BH48" s="148"/>
    </row>
    <row r="49" spans="1:60" outlineLevel="1" x14ac:dyDescent="0.2">
      <c r="A49" s="155"/>
      <c r="B49" s="156"/>
      <c r="C49" s="184" t="s">
        <v>162</v>
      </c>
      <c r="D49" s="159"/>
      <c r="E49" s="160">
        <v>200</v>
      </c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57"/>
      <c r="W49" s="157"/>
      <c r="X49" s="157"/>
      <c r="Y49" s="148"/>
      <c r="Z49" s="148"/>
      <c r="AA49" s="148"/>
      <c r="AB49" s="148"/>
      <c r="AC49" s="148"/>
      <c r="AD49" s="148"/>
      <c r="AE49" s="148"/>
      <c r="AF49" s="148"/>
      <c r="AG49" s="148" t="s">
        <v>121</v>
      </c>
      <c r="AH49" s="148">
        <v>5</v>
      </c>
      <c r="AI49" s="148"/>
      <c r="AJ49" s="148"/>
      <c r="AK49" s="148"/>
      <c r="AL49" s="148"/>
      <c r="AM49" s="148"/>
      <c r="AN49" s="148"/>
      <c r="AO49" s="148"/>
      <c r="AP49" s="148"/>
      <c r="AQ49" s="148"/>
      <c r="AR49" s="148"/>
      <c r="AS49" s="148"/>
      <c r="AT49" s="148"/>
      <c r="AU49" s="148"/>
      <c r="AV49" s="148"/>
      <c r="AW49" s="148"/>
      <c r="AX49" s="148"/>
      <c r="AY49" s="148"/>
      <c r="AZ49" s="148"/>
      <c r="BA49" s="148"/>
      <c r="BB49" s="148"/>
      <c r="BC49" s="148"/>
      <c r="BD49" s="148"/>
      <c r="BE49" s="148"/>
      <c r="BF49" s="148"/>
      <c r="BG49" s="148"/>
      <c r="BH49" s="148"/>
    </row>
    <row r="50" spans="1:60" x14ac:dyDescent="0.2">
      <c r="A50" s="162" t="s">
        <v>111</v>
      </c>
      <c r="B50" s="163" t="s">
        <v>72</v>
      </c>
      <c r="C50" s="182" t="s">
        <v>73</v>
      </c>
      <c r="D50" s="164"/>
      <c r="E50" s="165"/>
      <c r="F50" s="166"/>
      <c r="G50" s="167">
        <f>SUMIF(AG51:AG54,"&lt;&gt;NOR",G51:G54)</f>
        <v>0</v>
      </c>
      <c r="H50" s="161"/>
      <c r="I50" s="161">
        <f>SUM(I51:I54)</f>
        <v>0</v>
      </c>
      <c r="J50" s="161"/>
      <c r="K50" s="161">
        <f>SUM(K51:K54)</f>
        <v>0</v>
      </c>
      <c r="L50" s="161"/>
      <c r="M50" s="161">
        <f>SUM(M51:M54)</f>
        <v>0</v>
      </c>
      <c r="N50" s="161"/>
      <c r="O50" s="161">
        <f>SUM(O51:O54)</f>
        <v>7.36</v>
      </c>
      <c r="P50" s="161"/>
      <c r="Q50" s="161">
        <f>SUM(Q51:Q54)</f>
        <v>0</v>
      </c>
      <c r="R50" s="161"/>
      <c r="S50" s="161"/>
      <c r="T50" s="161"/>
      <c r="U50" s="161"/>
      <c r="V50" s="161">
        <f>SUM(V51:V54)</f>
        <v>33.89</v>
      </c>
      <c r="W50" s="161"/>
      <c r="X50" s="161"/>
      <c r="AG50" t="s">
        <v>112</v>
      </c>
    </row>
    <row r="51" spans="1:60" outlineLevel="1" x14ac:dyDescent="0.2">
      <c r="A51" s="168">
        <v>24</v>
      </c>
      <c r="B51" s="169" t="s">
        <v>180</v>
      </c>
      <c r="C51" s="183" t="s">
        <v>181</v>
      </c>
      <c r="D51" s="170" t="s">
        <v>146</v>
      </c>
      <c r="E51" s="171">
        <v>11</v>
      </c>
      <c r="F51" s="172"/>
      <c r="G51" s="173">
        <f>ROUND(E51*F51,2)</f>
        <v>0</v>
      </c>
      <c r="H51" s="158"/>
      <c r="I51" s="157">
        <f>ROUND(E51*H51,2)</f>
        <v>0</v>
      </c>
      <c r="J51" s="158"/>
      <c r="K51" s="157">
        <f>ROUND(E51*J51,2)</f>
        <v>0</v>
      </c>
      <c r="L51" s="157">
        <v>21</v>
      </c>
      <c r="M51" s="157">
        <f>G51*(1+L51/100)</f>
        <v>0</v>
      </c>
      <c r="N51" s="157">
        <v>0.315</v>
      </c>
      <c r="O51" s="157">
        <f>ROUND(E51*N51,2)</f>
        <v>3.47</v>
      </c>
      <c r="P51" s="157">
        <v>0</v>
      </c>
      <c r="Q51" s="157">
        <f>ROUND(E51*P51,2)</f>
        <v>0</v>
      </c>
      <c r="R51" s="157"/>
      <c r="S51" s="157" t="s">
        <v>116</v>
      </c>
      <c r="T51" s="157" t="s">
        <v>117</v>
      </c>
      <c r="U51" s="157">
        <v>3.0811000000000002</v>
      </c>
      <c r="V51" s="157">
        <f>ROUND(E51*U51,2)</f>
        <v>33.89</v>
      </c>
      <c r="W51" s="157"/>
      <c r="X51" s="157" t="s">
        <v>118</v>
      </c>
      <c r="Y51" s="148"/>
      <c r="Z51" s="148"/>
      <c r="AA51" s="148"/>
      <c r="AB51" s="148"/>
      <c r="AC51" s="148"/>
      <c r="AD51" s="148"/>
      <c r="AE51" s="148"/>
      <c r="AF51" s="148"/>
      <c r="AG51" s="148" t="s">
        <v>119</v>
      </c>
      <c r="AH51" s="148"/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  <c r="BB51" s="148"/>
      <c r="BC51" s="148"/>
      <c r="BD51" s="148"/>
      <c r="BE51" s="148"/>
      <c r="BF51" s="148"/>
      <c r="BG51" s="148"/>
      <c r="BH51" s="148"/>
    </row>
    <row r="52" spans="1:60" outlineLevel="1" x14ac:dyDescent="0.2">
      <c r="A52" s="155"/>
      <c r="B52" s="156"/>
      <c r="C52" s="184" t="s">
        <v>182</v>
      </c>
      <c r="D52" s="159"/>
      <c r="E52" s="160">
        <v>11</v>
      </c>
      <c r="F52" s="157"/>
      <c r="G52" s="157"/>
      <c r="H52" s="157"/>
      <c r="I52" s="157"/>
      <c r="J52" s="157"/>
      <c r="K52" s="157"/>
      <c r="L52" s="157"/>
      <c r="M52" s="157"/>
      <c r="N52" s="157"/>
      <c r="O52" s="157"/>
      <c r="P52" s="157"/>
      <c r="Q52" s="157"/>
      <c r="R52" s="157"/>
      <c r="S52" s="157"/>
      <c r="T52" s="157"/>
      <c r="U52" s="157"/>
      <c r="V52" s="157"/>
      <c r="W52" s="157"/>
      <c r="X52" s="157"/>
      <c r="Y52" s="148"/>
      <c r="Z52" s="148"/>
      <c r="AA52" s="148"/>
      <c r="AB52" s="148"/>
      <c r="AC52" s="148"/>
      <c r="AD52" s="148"/>
      <c r="AE52" s="148"/>
      <c r="AF52" s="148"/>
      <c r="AG52" s="148" t="s">
        <v>121</v>
      </c>
      <c r="AH52" s="148">
        <v>0</v>
      </c>
      <c r="AI52" s="148"/>
      <c r="AJ52" s="148"/>
      <c r="AK52" s="148"/>
      <c r="AL52" s="148"/>
      <c r="AM52" s="148"/>
      <c r="AN52" s="148"/>
      <c r="AO52" s="148"/>
      <c r="AP52" s="148"/>
      <c r="AQ52" s="148"/>
      <c r="AR52" s="148"/>
      <c r="AS52" s="148"/>
      <c r="AT52" s="148"/>
      <c r="AU52" s="148"/>
      <c r="AV52" s="148"/>
      <c r="AW52" s="148"/>
      <c r="AX52" s="148"/>
      <c r="AY52" s="148"/>
      <c r="AZ52" s="148"/>
      <c r="BA52" s="148"/>
      <c r="BB52" s="148"/>
      <c r="BC52" s="148"/>
      <c r="BD52" s="148"/>
      <c r="BE52" s="148"/>
      <c r="BF52" s="148"/>
      <c r="BG52" s="148"/>
      <c r="BH52" s="148"/>
    </row>
    <row r="53" spans="1:60" outlineLevel="1" x14ac:dyDescent="0.2">
      <c r="A53" s="168">
        <v>25</v>
      </c>
      <c r="B53" s="169" t="s">
        <v>183</v>
      </c>
      <c r="C53" s="183" t="s">
        <v>184</v>
      </c>
      <c r="D53" s="170" t="s">
        <v>185</v>
      </c>
      <c r="E53" s="171">
        <v>63.326999999999998</v>
      </c>
      <c r="F53" s="172"/>
      <c r="G53" s="173">
        <f>ROUND(E53*F53,2)</f>
        <v>0</v>
      </c>
      <c r="H53" s="158"/>
      <c r="I53" s="157">
        <f>ROUND(E53*H53,2)</f>
        <v>0</v>
      </c>
      <c r="J53" s="158"/>
      <c r="K53" s="157">
        <f>ROUND(E53*J53,2)</f>
        <v>0</v>
      </c>
      <c r="L53" s="157">
        <v>21</v>
      </c>
      <c r="M53" s="157">
        <f>G53*(1+L53/100)</f>
        <v>0</v>
      </c>
      <c r="N53" s="157">
        <v>6.1499999999999999E-2</v>
      </c>
      <c r="O53" s="157">
        <f>ROUND(E53*N53,2)</f>
        <v>3.89</v>
      </c>
      <c r="P53" s="157">
        <v>0</v>
      </c>
      <c r="Q53" s="157">
        <f>ROUND(E53*P53,2)</f>
        <v>0</v>
      </c>
      <c r="R53" s="157" t="s">
        <v>166</v>
      </c>
      <c r="S53" s="157" t="s">
        <v>116</v>
      </c>
      <c r="T53" s="157" t="s">
        <v>117</v>
      </c>
      <c r="U53" s="157">
        <v>0</v>
      </c>
      <c r="V53" s="157">
        <f>ROUND(E53*U53,2)</f>
        <v>0</v>
      </c>
      <c r="W53" s="157"/>
      <c r="X53" s="157" t="s">
        <v>167</v>
      </c>
      <c r="Y53" s="148"/>
      <c r="Z53" s="148"/>
      <c r="AA53" s="148"/>
      <c r="AB53" s="148"/>
      <c r="AC53" s="148"/>
      <c r="AD53" s="148"/>
      <c r="AE53" s="148"/>
      <c r="AF53" s="148"/>
      <c r="AG53" s="148" t="s">
        <v>168</v>
      </c>
      <c r="AH53" s="148"/>
      <c r="AI53" s="148"/>
      <c r="AJ53" s="148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  <c r="BB53" s="148"/>
      <c r="BC53" s="148"/>
      <c r="BD53" s="148"/>
      <c r="BE53" s="148"/>
      <c r="BF53" s="148"/>
      <c r="BG53" s="148"/>
      <c r="BH53" s="148"/>
    </row>
    <row r="54" spans="1:60" outlineLevel="1" x14ac:dyDescent="0.2">
      <c r="A54" s="155"/>
      <c r="B54" s="156"/>
      <c r="C54" s="184" t="s">
        <v>186</v>
      </c>
      <c r="D54" s="159"/>
      <c r="E54" s="160">
        <v>63.326999999999998</v>
      </c>
      <c r="F54" s="157"/>
      <c r="G54" s="157"/>
      <c r="H54" s="157"/>
      <c r="I54" s="157"/>
      <c r="J54" s="157"/>
      <c r="K54" s="157"/>
      <c r="L54" s="157"/>
      <c r="M54" s="157"/>
      <c r="N54" s="157"/>
      <c r="O54" s="157"/>
      <c r="P54" s="157"/>
      <c r="Q54" s="157"/>
      <c r="R54" s="157"/>
      <c r="S54" s="157"/>
      <c r="T54" s="157"/>
      <c r="U54" s="157"/>
      <c r="V54" s="157"/>
      <c r="W54" s="157"/>
      <c r="X54" s="157"/>
      <c r="Y54" s="148"/>
      <c r="Z54" s="148"/>
      <c r="AA54" s="148"/>
      <c r="AB54" s="148"/>
      <c r="AC54" s="148"/>
      <c r="AD54" s="148"/>
      <c r="AE54" s="148"/>
      <c r="AF54" s="148"/>
      <c r="AG54" s="148" t="s">
        <v>121</v>
      </c>
      <c r="AH54" s="148">
        <v>0</v>
      </c>
      <c r="AI54" s="148"/>
      <c r="AJ54" s="148"/>
      <c r="AK54" s="148"/>
      <c r="AL54" s="148"/>
      <c r="AM54" s="148"/>
      <c r="AN54" s="148"/>
      <c r="AO54" s="148"/>
      <c r="AP54" s="148"/>
      <c r="AQ54" s="148"/>
      <c r="AR54" s="148"/>
      <c r="AS54" s="148"/>
      <c r="AT54" s="148"/>
      <c r="AU54" s="148"/>
      <c r="AV54" s="148"/>
      <c r="AW54" s="148"/>
      <c r="AX54" s="148"/>
      <c r="AY54" s="148"/>
      <c r="AZ54" s="148"/>
      <c r="BA54" s="148"/>
      <c r="BB54" s="148"/>
      <c r="BC54" s="148"/>
      <c r="BD54" s="148"/>
      <c r="BE54" s="148"/>
      <c r="BF54" s="148"/>
      <c r="BG54" s="148"/>
      <c r="BH54" s="148"/>
    </row>
    <row r="55" spans="1:60" ht="25.5" x14ac:dyDescent="0.2">
      <c r="A55" s="162" t="s">
        <v>111</v>
      </c>
      <c r="B55" s="163" t="s">
        <v>74</v>
      </c>
      <c r="C55" s="182" t="s">
        <v>75</v>
      </c>
      <c r="D55" s="164"/>
      <c r="E55" s="165"/>
      <c r="F55" s="166"/>
      <c r="G55" s="167">
        <f>SUMIF(AG56:AG57,"&lt;&gt;NOR",G56:G57)</f>
        <v>0</v>
      </c>
      <c r="H55" s="161"/>
      <c r="I55" s="161">
        <f>SUM(I56:I57)</f>
        <v>0</v>
      </c>
      <c r="J55" s="161"/>
      <c r="K55" s="161">
        <f>SUM(K56:K57)</f>
        <v>0</v>
      </c>
      <c r="L55" s="161"/>
      <c r="M55" s="161">
        <f>SUM(M56:M57)</f>
        <v>0</v>
      </c>
      <c r="N55" s="161"/>
      <c r="O55" s="161">
        <f>SUM(O56:O57)</f>
        <v>539.34</v>
      </c>
      <c r="P55" s="161"/>
      <c r="Q55" s="161">
        <f>SUM(Q56:Q57)</f>
        <v>0</v>
      </c>
      <c r="R55" s="161"/>
      <c r="S55" s="161"/>
      <c r="T55" s="161"/>
      <c r="U55" s="161"/>
      <c r="V55" s="161">
        <f>SUM(V56:V57)</f>
        <v>35.47</v>
      </c>
      <c r="W55" s="161"/>
      <c r="X55" s="161"/>
      <c r="AG55" t="s">
        <v>112</v>
      </c>
    </row>
    <row r="56" spans="1:60" ht="22.5" outlineLevel="1" x14ac:dyDescent="0.2">
      <c r="A56" s="168">
        <v>26</v>
      </c>
      <c r="B56" s="169" t="s">
        <v>187</v>
      </c>
      <c r="C56" s="183" t="s">
        <v>188</v>
      </c>
      <c r="D56" s="170" t="s">
        <v>115</v>
      </c>
      <c r="E56" s="171">
        <v>1223</v>
      </c>
      <c r="F56" s="172"/>
      <c r="G56" s="173">
        <f>ROUND(E56*F56,2)</f>
        <v>0</v>
      </c>
      <c r="H56" s="158"/>
      <c r="I56" s="157">
        <f>ROUND(E56*H56,2)</f>
        <v>0</v>
      </c>
      <c r="J56" s="158"/>
      <c r="K56" s="157">
        <f>ROUND(E56*J56,2)</f>
        <v>0</v>
      </c>
      <c r="L56" s="157">
        <v>21</v>
      </c>
      <c r="M56" s="157">
        <f>G56*(1+L56/100)</f>
        <v>0</v>
      </c>
      <c r="N56" s="157">
        <v>0.441</v>
      </c>
      <c r="O56" s="157">
        <f>ROUND(E56*N56,2)</f>
        <v>539.34</v>
      </c>
      <c r="P56" s="157">
        <v>0</v>
      </c>
      <c r="Q56" s="157">
        <f>ROUND(E56*P56,2)</f>
        <v>0</v>
      </c>
      <c r="R56" s="157"/>
      <c r="S56" s="157" t="s">
        <v>116</v>
      </c>
      <c r="T56" s="157" t="s">
        <v>117</v>
      </c>
      <c r="U56" s="157">
        <v>2.9000000000000001E-2</v>
      </c>
      <c r="V56" s="157">
        <f>ROUND(E56*U56,2)</f>
        <v>35.47</v>
      </c>
      <c r="W56" s="157"/>
      <c r="X56" s="157" t="s">
        <v>118</v>
      </c>
      <c r="Y56" s="148"/>
      <c r="Z56" s="148"/>
      <c r="AA56" s="148"/>
      <c r="AB56" s="148"/>
      <c r="AC56" s="148"/>
      <c r="AD56" s="148"/>
      <c r="AE56" s="148"/>
      <c r="AF56" s="148"/>
      <c r="AG56" s="148" t="s">
        <v>119</v>
      </c>
      <c r="AH56" s="148"/>
      <c r="AI56" s="148"/>
      <c r="AJ56" s="148"/>
      <c r="AK56" s="148"/>
      <c r="AL56" s="148"/>
      <c r="AM56" s="148"/>
      <c r="AN56" s="148"/>
      <c r="AO56" s="148"/>
      <c r="AP56" s="148"/>
      <c r="AQ56" s="148"/>
      <c r="AR56" s="148"/>
      <c r="AS56" s="148"/>
      <c r="AT56" s="148"/>
      <c r="AU56" s="148"/>
      <c r="AV56" s="148"/>
      <c r="AW56" s="148"/>
      <c r="AX56" s="148"/>
      <c r="AY56" s="148"/>
      <c r="AZ56" s="148"/>
      <c r="BA56" s="148"/>
      <c r="BB56" s="148"/>
      <c r="BC56" s="148"/>
      <c r="BD56" s="148"/>
      <c r="BE56" s="148"/>
      <c r="BF56" s="148"/>
      <c r="BG56" s="148"/>
      <c r="BH56" s="148"/>
    </row>
    <row r="57" spans="1:60" ht="22.5" outlineLevel="1" x14ac:dyDescent="0.2">
      <c r="A57" s="155"/>
      <c r="B57" s="156"/>
      <c r="C57" s="184" t="s">
        <v>189</v>
      </c>
      <c r="D57" s="159"/>
      <c r="E57" s="160">
        <v>1223</v>
      </c>
      <c r="F57" s="157"/>
      <c r="G57" s="157"/>
      <c r="H57" s="157"/>
      <c r="I57" s="157"/>
      <c r="J57" s="157"/>
      <c r="K57" s="157"/>
      <c r="L57" s="157"/>
      <c r="M57" s="157"/>
      <c r="N57" s="157"/>
      <c r="O57" s="157"/>
      <c r="P57" s="157"/>
      <c r="Q57" s="157"/>
      <c r="R57" s="157"/>
      <c r="S57" s="157"/>
      <c r="T57" s="157"/>
      <c r="U57" s="157"/>
      <c r="V57" s="157"/>
      <c r="W57" s="157"/>
      <c r="X57" s="157"/>
      <c r="Y57" s="148"/>
      <c r="Z57" s="148"/>
      <c r="AA57" s="148"/>
      <c r="AB57" s="148"/>
      <c r="AC57" s="148"/>
      <c r="AD57" s="148"/>
      <c r="AE57" s="148"/>
      <c r="AF57" s="148"/>
      <c r="AG57" s="148" t="s">
        <v>121</v>
      </c>
      <c r="AH57" s="148">
        <v>0</v>
      </c>
      <c r="AI57" s="148"/>
      <c r="AJ57" s="148"/>
      <c r="AK57" s="148"/>
      <c r="AL57" s="148"/>
      <c r="AM57" s="148"/>
      <c r="AN57" s="148"/>
      <c r="AO57" s="148"/>
      <c r="AP57" s="148"/>
      <c r="AQ57" s="148"/>
      <c r="AR57" s="148"/>
      <c r="AS57" s="148"/>
      <c r="AT57" s="148"/>
      <c r="AU57" s="148"/>
      <c r="AV57" s="148"/>
      <c r="AW57" s="148"/>
      <c r="AX57" s="148"/>
      <c r="AY57" s="148"/>
      <c r="AZ57" s="148"/>
      <c r="BA57" s="148"/>
      <c r="BB57" s="148"/>
      <c r="BC57" s="148"/>
      <c r="BD57" s="148"/>
      <c r="BE57" s="148"/>
      <c r="BF57" s="148"/>
      <c r="BG57" s="148"/>
      <c r="BH57" s="148"/>
    </row>
    <row r="58" spans="1:60" x14ac:dyDescent="0.2">
      <c r="A58" s="162" t="s">
        <v>111</v>
      </c>
      <c r="B58" s="163" t="s">
        <v>76</v>
      </c>
      <c r="C58" s="182" t="s">
        <v>77</v>
      </c>
      <c r="D58" s="164"/>
      <c r="E58" s="165"/>
      <c r="F58" s="166"/>
      <c r="G58" s="167">
        <f>SUMIF(AG59:AG72,"&lt;&gt;NOR",G59:G72)</f>
        <v>0</v>
      </c>
      <c r="H58" s="161"/>
      <c r="I58" s="161">
        <f>SUM(I59:I72)</f>
        <v>0</v>
      </c>
      <c r="J58" s="161"/>
      <c r="K58" s="161">
        <f>SUM(K59:K72)</f>
        <v>0</v>
      </c>
      <c r="L58" s="161"/>
      <c r="M58" s="161">
        <f>SUM(M59:M72)</f>
        <v>0</v>
      </c>
      <c r="N58" s="161"/>
      <c r="O58" s="161">
        <f>SUM(O59:O72)</f>
        <v>312.21000000000004</v>
      </c>
      <c r="P58" s="161"/>
      <c r="Q58" s="161">
        <f>SUM(Q59:Q72)</f>
        <v>0</v>
      </c>
      <c r="R58" s="161"/>
      <c r="S58" s="161"/>
      <c r="T58" s="161"/>
      <c r="U58" s="161"/>
      <c r="V58" s="161">
        <f>SUM(V59:V72)</f>
        <v>761.75</v>
      </c>
      <c r="W58" s="161"/>
      <c r="X58" s="161"/>
      <c r="AG58" t="s">
        <v>112</v>
      </c>
    </row>
    <row r="59" spans="1:60" outlineLevel="1" x14ac:dyDescent="0.2">
      <c r="A59" s="168">
        <v>27</v>
      </c>
      <c r="B59" s="169" t="s">
        <v>190</v>
      </c>
      <c r="C59" s="183" t="s">
        <v>191</v>
      </c>
      <c r="D59" s="170" t="s">
        <v>115</v>
      </c>
      <c r="E59" s="171">
        <v>1180</v>
      </c>
      <c r="F59" s="172"/>
      <c r="G59" s="173">
        <f>ROUND(E59*F59,2)</f>
        <v>0</v>
      </c>
      <c r="H59" s="158"/>
      <c r="I59" s="157">
        <f>ROUND(E59*H59,2)</f>
        <v>0</v>
      </c>
      <c r="J59" s="158"/>
      <c r="K59" s="157">
        <f>ROUND(E59*J59,2)</f>
        <v>0</v>
      </c>
      <c r="L59" s="157">
        <v>21</v>
      </c>
      <c r="M59" s="157">
        <f>G59*(1+L59/100)</f>
        <v>0</v>
      </c>
      <c r="N59" s="157">
        <v>7.3899999999999993E-2</v>
      </c>
      <c r="O59" s="157">
        <f>ROUND(E59*N59,2)</f>
        <v>87.2</v>
      </c>
      <c r="P59" s="157">
        <v>0</v>
      </c>
      <c r="Q59" s="157">
        <f>ROUND(E59*P59,2)</f>
        <v>0</v>
      </c>
      <c r="R59" s="157"/>
      <c r="S59" s="157" t="s">
        <v>116</v>
      </c>
      <c r="T59" s="157" t="s">
        <v>117</v>
      </c>
      <c r="U59" s="157">
        <v>0.47799999999999998</v>
      </c>
      <c r="V59" s="157">
        <f>ROUND(E59*U59,2)</f>
        <v>564.04</v>
      </c>
      <c r="W59" s="157"/>
      <c r="X59" s="157" t="s">
        <v>118</v>
      </c>
      <c r="Y59" s="148"/>
      <c r="Z59" s="148"/>
      <c r="AA59" s="148"/>
      <c r="AB59" s="148"/>
      <c r="AC59" s="148"/>
      <c r="AD59" s="148"/>
      <c r="AE59" s="148"/>
      <c r="AF59" s="148"/>
      <c r="AG59" s="148" t="s">
        <v>119</v>
      </c>
      <c r="AH59" s="148"/>
      <c r="AI59" s="148"/>
      <c r="AJ59" s="148"/>
      <c r="AK59" s="148"/>
      <c r="AL59" s="148"/>
      <c r="AM59" s="148"/>
      <c r="AN59" s="148"/>
      <c r="AO59" s="148"/>
      <c r="AP59" s="148"/>
      <c r="AQ59" s="148"/>
      <c r="AR59" s="148"/>
      <c r="AS59" s="148"/>
      <c r="AT59" s="148"/>
      <c r="AU59" s="148"/>
      <c r="AV59" s="148"/>
      <c r="AW59" s="148"/>
      <c r="AX59" s="148"/>
      <c r="AY59" s="148"/>
      <c r="AZ59" s="148"/>
      <c r="BA59" s="148"/>
      <c r="BB59" s="148"/>
      <c r="BC59" s="148"/>
      <c r="BD59" s="148"/>
      <c r="BE59" s="148"/>
      <c r="BF59" s="148"/>
      <c r="BG59" s="148"/>
      <c r="BH59" s="148"/>
    </row>
    <row r="60" spans="1:60" outlineLevel="1" x14ac:dyDescent="0.2">
      <c r="A60" s="155"/>
      <c r="B60" s="156"/>
      <c r="C60" s="184" t="s">
        <v>192</v>
      </c>
      <c r="D60" s="159"/>
      <c r="E60" s="160">
        <v>1180</v>
      </c>
      <c r="F60" s="157"/>
      <c r="G60" s="157"/>
      <c r="H60" s="157"/>
      <c r="I60" s="157"/>
      <c r="J60" s="157"/>
      <c r="K60" s="157"/>
      <c r="L60" s="157"/>
      <c r="M60" s="157"/>
      <c r="N60" s="157"/>
      <c r="O60" s="157"/>
      <c r="P60" s="157"/>
      <c r="Q60" s="157"/>
      <c r="R60" s="157"/>
      <c r="S60" s="157"/>
      <c r="T60" s="157"/>
      <c r="U60" s="157"/>
      <c r="V60" s="157"/>
      <c r="W60" s="157"/>
      <c r="X60" s="157"/>
      <c r="Y60" s="148"/>
      <c r="Z60" s="148"/>
      <c r="AA60" s="148"/>
      <c r="AB60" s="148"/>
      <c r="AC60" s="148"/>
      <c r="AD60" s="148"/>
      <c r="AE60" s="148"/>
      <c r="AF60" s="148"/>
      <c r="AG60" s="148" t="s">
        <v>121</v>
      </c>
      <c r="AH60" s="148">
        <v>0</v>
      </c>
      <c r="AI60" s="148"/>
      <c r="AJ60" s="148"/>
      <c r="AK60" s="148"/>
      <c r="AL60" s="148"/>
      <c r="AM60" s="148"/>
      <c r="AN60" s="148"/>
      <c r="AO60" s="148"/>
      <c r="AP60" s="148"/>
      <c r="AQ60" s="148"/>
      <c r="AR60" s="148"/>
      <c r="AS60" s="148"/>
      <c r="AT60" s="148"/>
      <c r="AU60" s="148"/>
      <c r="AV60" s="148"/>
      <c r="AW60" s="148"/>
      <c r="AX60" s="148"/>
      <c r="AY60" s="148"/>
      <c r="AZ60" s="148"/>
      <c r="BA60" s="148"/>
      <c r="BB60" s="148"/>
      <c r="BC60" s="148"/>
      <c r="BD60" s="148"/>
      <c r="BE60" s="148"/>
      <c r="BF60" s="148"/>
      <c r="BG60" s="148"/>
      <c r="BH60" s="148"/>
    </row>
    <row r="61" spans="1:60" outlineLevel="1" x14ac:dyDescent="0.2">
      <c r="A61" s="168">
        <v>28</v>
      </c>
      <c r="B61" s="169" t="s">
        <v>193</v>
      </c>
      <c r="C61" s="183" t="s">
        <v>194</v>
      </c>
      <c r="D61" s="170" t="s">
        <v>115</v>
      </c>
      <c r="E61" s="171">
        <v>43</v>
      </c>
      <c r="F61" s="172"/>
      <c r="G61" s="173">
        <f>ROUND(E61*F61,2)</f>
        <v>0</v>
      </c>
      <c r="H61" s="158"/>
      <c r="I61" s="157">
        <f>ROUND(E61*H61,2)</f>
        <v>0</v>
      </c>
      <c r="J61" s="158"/>
      <c r="K61" s="157">
        <f>ROUND(E61*J61,2)</f>
        <v>0</v>
      </c>
      <c r="L61" s="157">
        <v>21</v>
      </c>
      <c r="M61" s="157">
        <f>G61*(1+L61/100)</f>
        <v>0</v>
      </c>
      <c r="N61" s="157">
        <v>7.3899999999999993E-2</v>
      </c>
      <c r="O61" s="157">
        <f>ROUND(E61*N61,2)</f>
        <v>3.18</v>
      </c>
      <c r="P61" s="157">
        <v>0</v>
      </c>
      <c r="Q61" s="157">
        <f>ROUND(E61*P61,2)</f>
        <v>0</v>
      </c>
      <c r="R61" s="157"/>
      <c r="S61" s="157" t="s">
        <v>116</v>
      </c>
      <c r="T61" s="157" t="s">
        <v>117</v>
      </c>
      <c r="U61" s="157">
        <v>0.55800000000000005</v>
      </c>
      <c r="V61" s="157">
        <f>ROUND(E61*U61,2)</f>
        <v>23.99</v>
      </c>
      <c r="W61" s="157"/>
      <c r="X61" s="157" t="s">
        <v>118</v>
      </c>
      <c r="Y61" s="148"/>
      <c r="Z61" s="148"/>
      <c r="AA61" s="148"/>
      <c r="AB61" s="148"/>
      <c r="AC61" s="148"/>
      <c r="AD61" s="148"/>
      <c r="AE61" s="148"/>
      <c r="AF61" s="148"/>
      <c r="AG61" s="148" t="s">
        <v>119</v>
      </c>
      <c r="AH61" s="148"/>
      <c r="AI61" s="148"/>
      <c r="AJ61" s="148"/>
      <c r="AK61" s="148"/>
      <c r="AL61" s="148"/>
      <c r="AM61" s="148"/>
      <c r="AN61" s="148"/>
      <c r="AO61" s="148"/>
      <c r="AP61" s="148"/>
      <c r="AQ61" s="148"/>
      <c r="AR61" s="148"/>
      <c r="AS61" s="148"/>
      <c r="AT61" s="148"/>
      <c r="AU61" s="148"/>
      <c r="AV61" s="148"/>
      <c r="AW61" s="148"/>
      <c r="AX61" s="148"/>
      <c r="AY61" s="148"/>
      <c r="AZ61" s="148"/>
      <c r="BA61" s="148"/>
      <c r="BB61" s="148"/>
      <c r="BC61" s="148"/>
      <c r="BD61" s="148"/>
      <c r="BE61" s="148"/>
      <c r="BF61" s="148"/>
      <c r="BG61" s="148"/>
      <c r="BH61" s="148"/>
    </row>
    <row r="62" spans="1:60" outlineLevel="1" x14ac:dyDescent="0.2">
      <c r="A62" s="155"/>
      <c r="B62" s="156"/>
      <c r="C62" s="184" t="s">
        <v>195</v>
      </c>
      <c r="D62" s="159"/>
      <c r="E62" s="160">
        <v>43</v>
      </c>
      <c r="F62" s="157"/>
      <c r="G62" s="157"/>
      <c r="H62" s="157"/>
      <c r="I62" s="157"/>
      <c r="J62" s="157"/>
      <c r="K62" s="157"/>
      <c r="L62" s="157"/>
      <c r="M62" s="157"/>
      <c r="N62" s="157"/>
      <c r="O62" s="157"/>
      <c r="P62" s="157"/>
      <c r="Q62" s="157"/>
      <c r="R62" s="157"/>
      <c r="S62" s="157"/>
      <c r="T62" s="157"/>
      <c r="U62" s="157"/>
      <c r="V62" s="157"/>
      <c r="W62" s="157"/>
      <c r="X62" s="157"/>
      <c r="Y62" s="148"/>
      <c r="Z62" s="148"/>
      <c r="AA62" s="148"/>
      <c r="AB62" s="148"/>
      <c r="AC62" s="148"/>
      <c r="AD62" s="148"/>
      <c r="AE62" s="148"/>
      <c r="AF62" s="148"/>
      <c r="AG62" s="148" t="s">
        <v>121</v>
      </c>
      <c r="AH62" s="148">
        <v>0</v>
      </c>
      <c r="AI62" s="148"/>
      <c r="AJ62" s="148"/>
      <c r="AK62" s="148"/>
      <c r="AL62" s="148"/>
      <c r="AM62" s="148"/>
      <c r="AN62" s="148"/>
      <c r="AO62" s="148"/>
      <c r="AP62" s="148"/>
      <c r="AQ62" s="148"/>
      <c r="AR62" s="148"/>
      <c r="AS62" s="148"/>
      <c r="AT62" s="148"/>
      <c r="AU62" s="148"/>
      <c r="AV62" s="148"/>
      <c r="AW62" s="148"/>
      <c r="AX62" s="148"/>
      <c r="AY62" s="148"/>
      <c r="AZ62" s="148"/>
      <c r="BA62" s="148"/>
      <c r="BB62" s="148"/>
      <c r="BC62" s="148"/>
      <c r="BD62" s="148"/>
      <c r="BE62" s="148"/>
      <c r="BF62" s="148"/>
      <c r="BG62" s="148"/>
      <c r="BH62" s="148"/>
    </row>
    <row r="63" spans="1:60" outlineLevel="1" x14ac:dyDescent="0.2">
      <c r="A63" s="168">
        <v>29</v>
      </c>
      <c r="B63" s="169" t="s">
        <v>196</v>
      </c>
      <c r="C63" s="183" t="s">
        <v>197</v>
      </c>
      <c r="D63" s="170" t="s">
        <v>146</v>
      </c>
      <c r="E63" s="171">
        <v>404</v>
      </c>
      <c r="F63" s="172"/>
      <c r="G63" s="173">
        <f>ROUND(E63*F63,2)</f>
        <v>0</v>
      </c>
      <c r="H63" s="158"/>
      <c r="I63" s="157">
        <f>ROUND(E63*H63,2)</f>
        <v>0</v>
      </c>
      <c r="J63" s="158"/>
      <c r="K63" s="157">
        <f>ROUND(E63*J63,2)</f>
        <v>0</v>
      </c>
      <c r="L63" s="157">
        <v>21</v>
      </c>
      <c r="M63" s="157">
        <f>G63*(1+L63/100)</f>
        <v>0</v>
      </c>
      <c r="N63" s="157">
        <v>3.6000000000000002E-4</v>
      </c>
      <c r="O63" s="157">
        <f>ROUND(E63*N63,2)</f>
        <v>0.15</v>
      </c>
      <c r="P63" s="157">
        <v>0</v>
      </c>
      <c r="Q63" s="157">
        <f>ROUND(E63*P63,2)</f>
        <v>0</v>
      </c>
      <c r="R63" s="157"/>
      <c r="S63" s="157" t="s">
        <v>116</v>
      </c>
      <c r="T63" s="157" t="s">
        <v>117</v>
      </c>
      <c r="U63" s="157">
        <v>0.43</v>
      </c>
      <c r="V63" s="157">
        <f>ROUND(E63*U63,2)</f>
        <v>173.72</v>
      </c>
      <c r="W63" s="157"/>
      <c r="X63" s="157" t="s">
        <v>118</v>
      </c>
      <c r="Y63" s="148"/>
      <c r="Z63" s="148"/>
      <c r="AA63" s="148"/>
      <c r="AB63" s="148"/>
      <c r="AC63" s="148"/>
      <c r="AD63" s="148"/>
      <c r="AE63" s="148"/>
      <c r="AF63" s="148"/>
      <c r="AG63" s="148" t="s">
        <v>119</v>
      </c>
      <c r="AH63" s="148"/>
      <c r="AI63" s="148"/>
      <c r="AJ63" s="148"/>
      <c r="AK63" s="148"/>
      <c r="AL63" s="148"/>
      <c r="AM63" s="148"/>
      <c r="AN63" s="148"/>
      <c r="AO63" s="148"/>
      <c r="AP63" s="148"/>
      <c r="AQ63" s="148"/>
      <c r="AR63" s="148"/>
      <c r="AS63" s="148"/>
      <c r="AT63" s="148"/>
      <c r="AU63" s="148"/>
      <c r="AV63" s="148"/>
      <c r="AW63" s="148"/>
      <c r="AX63" s="148"/>
      <c r="AY63" s="148"/>
      <c r="AZ63" s="148"/>
      <c r="BA63" s="148"/>
      <c r="BB63" s="148"/>
      <c r="BC63" s="148"/>
      <c r="BD63" s="148"/>
      <c r="BE63" s="148"/>
      <c r="BF63" s="148"/>
      <c r="BG63" s="148"/>
      <c r="BH63" s="148"/>
    </row>
    <row r="64" spans="1:60" outlineLevel="1" x14ac:dyDescent="0.2">
      <c r="A64" s="155"/>
      <c r="B64" s="156"/>
      <c r="C64" s="184" t="s">
        <v>198</v>
      </c>
      <c r="D64" s="159"/>
      <c r="E64" s="160">
        <v>404</v>
      </c>
      <c r="F64" s="157"/>
      <c r="G64" s="157"/>
      <c r="H64" s="157"/>
      <c r="I64" s="157"/>
      <c r="J64" s="157"/>
      <c r="K64" s="157"/>
      <c r="L64" s="157"/>
      <c r="M64" s="157"/>
      <c r="N64" s="157"/>
      <c r="O64" s="157"/>
      <c r="P64" s="157"/>
      <c r="Q64" s="157"/>
      <c r="R64" s="157"/>
      <c r="S64" s="157"/>
      <c r="T64" s="157"/>
      <c r="U64" s="157"/>
      <c r="V64" s="157"/>
      <c r="W64" s="157"/>
      <c r="X64" s="157"/>
      <c r="Y64" s="148"/>
      <c r="Z64" s="148"/>
      <c r="AA64" s="148"/>
      <c r="AB64" s="148"/>
      <c r="AC64" s="148"/>
      <c r="AD64" s="148"/>
      <c r="AE64" s="148"/>
      <c r="AF64" s="148"/>
      <c r="AG64" s="148" t="s">
        <v>121</v>
      </c>
      <c r="AH64" s="148">
        <v>0</v>
      </c>
      <c r="AI64" s="148"/>
      <c r="AJ64" s="148"/>
      <c r="AK64" s="148"/>
      <c r="AL64" s="148"/>
      <c r="AM64" s="148"/>
      <c r="AN64" s="148"/>
      <c r="AO64" s="148"/>
      <c r="AP64" s="148"/>
      <c r="AQ64" s="148"/>
      <c r="AR64" s="148"/>
      <c r="AS64" s="148"/>
      <c r="AT64" s="148"/>
      <c r="AU64" s="148"/>
      <c r="AV64" s="148"/>
      <c r="AW64" s="148"/>
      <c r="AX64" s="148"/>
      <c r="AY64" s="148"/>
      <c r="AZ64" s="148"/>
      <c r="BA64" s="148"/>
      <c r="BB64" s="148"/>
      <c r="BC64" s="148"/>
      <c r="BD64" s="148"/>
      <c r="BE64" s="148"/>
      <c r="BF64" s="148"/>
      <c r="BG64" s="148"/>
      <c r="BH64" s="148"/>
    </row>
    <row r="65" spans="1:60" outlineLevel="1" x14ac:dyDescent="0.2">
      <c r="A65" s="168">
        <v>30</v>
      </c>
      <c r="B65" s="169" t="s">
        <v>199</v>
      </c>
      <c r="C65" s="183" t="s">
        <v>200</v>
      </c>
      <c r="D65" s="170" t="s">
        <v>115</v>
      </c>
      <c r="E65" s="171">
        <v>1144.5</v>
      </c>
      <c r="F65" s="172"/>
      <c r="G65" s="173">
        <f>ROUND(E65*F65,2)</f>
        <v>0</v>
      </c>
      <c r="H65" s="158"/>
      <c r="I65" s="157">
        <f>ROUND(E65*H65,2)</f>
        <v>0</v>
      </c>
      <c r="J65" s="158"/>
      <c r="K65" s="157">
        <f>ROUND(E65*J65,2)</f>
        <v>0</v>
      </c>
      <c r="L65" s="157">
        <v>21</v>
      </c>
      <c r="M65" s="157">
        <f>G65*(1+L65/100)</f>
        <v>0</v>
      </c>
      <c r="N65" s="157">
        <v>0.17244999999999999</v>
      </c>
      <c r="O65" s="157">
        <f>ROUND(E65*N65,2)</f>
        <v>197.37</v>
      </c>
      <c r="P65" s="157">
        <v>0</v>
      </c>
      <c r="Q65" s="157">
        <f>ROUND(E65*P65,2)</f>
        <v>0</v>
      </c>
      <c r="R65" s="157" t="s">
        <v>166</v>
      </c>
      <c r="S65" s="157" t="s">
        <v>116</v>
      </c>
      <c r="T65" s="157" t="s">
        <v>117</v>
      </c>
      <c r="U65" s="157">
        <v>0</v>
      </c>
      <c r="V65" s="157">
        <f>ROUND(E65*U65,2)</f>
        <v>0</v>
      </c>
      <c r="W65" s="157"/>
      <c r="X65" s="157" t="s">
        <v>167</v>
      </c>
      <c r="Y65" s="148"/>
      <c r="Z65" s="148"/>
      <c r="AA65" s="148"/>
      <c r="AB65" s="148"/>
      <c r="AC65" s="148"/>
      <c r="AD65" s="148"/>
      <c r="AE65" s="148"/>
      <c r="AF65" s="148"/>
      <c r="AG65" s="148" t="s">
        <v>168</v>
      </c>
      <c r="AH65" s="148"/>
      <c r="AI65" s="148"/>
      <c r="AJ65" s="148"/>
      <c r="AK65" s="148"/>
      <c r="AL65" s="148"/>
      <c r="AM65" s="148"/>
      <c r="AN65" s="148"/>
      <c r="AO65" s="148"/>
      <c r="AP65" s="148"/>
      <c r="AQ65" s="148"/>
      <c r="AR65" s="148"/>
      <c r="AS65" s="148"/>
      <c r="AT65" s="148"/>
      <c r="AU65" s="148"/>
      <c r="AV65" s="148"/>
      <c r="AW65" s="148"/>
      <c r="AX65" s="148"/>
      <c r="AY65" s="148"/>
      <c r="AZ65" s="148"/>
      <c r="BA65" s="148"/>
      <c r="BB65" s="148"/>
      <c r="BC65" s="148"/>
      <c r="BD65" s="148"/>
      <c r="BE65" s="148"/>
      <c r="BF65" s="148"/>
      <c r="BG65" s="148"/>
      <c r="BH65" s="148"/>
    </row>
    <row r="66" spans="1:60" outlineLevel="1" x14ac:dyDescent="0.2">
      <c r="A66" s="155"/>
      <c r="B66" s="156"/>
      <c r="C66" s="184" t="s">
        <v>201</v>
      </c>
      <c r="D66" s="159"/>
      <c r="E66" s="160">
        <v>1144.5</v>
      </c>
      <c r="F66" s="157"/>
      <c r="G66" s="157"/>
      <c r="H66" s="157"/>
      <c r="I66" s="157"/>
      <c r="J66" s="157"/>
      <c r="K66" s="157"/>
      <c r="L66" s="157"/>
      <c r="M66" s="157"/>
      <c r="N66" s="157"/>
      <c r="O66" s="157"/>
      <c r="P66" s="157"/>
      <c r="Q66" s="157"/>
      <c r="R66" s="157"/>
      <c r="S66" s="157"/>
      <c r="T66" s="157"/>
      <c r="U66" s="157"/>
      <c r="V66" s="157"/>
      <c r="W66" s="157"/>
      <c r="X66" s="157"/>
      <c r="Y66" s="148"/>
      <c r="Z66" s="148"/>
      <c r="AA66" s="148"/>
      <c r="AB66" s="148"/>
      <c r="AC66" s="148"/>
      <c r="AD66" s="148"/>
      <c r="AE66" s="148"/>
      <c r="AF66" s="148"/>
      <c r="AG66" s="148" t="s">
        <v>121</v>
      </c>
      <c r="AH66" s="148">
        <v>0</v>
      </c>
      <c r="AI66" s="148"/>
      <c r="AJ66" s="148"/>
      <c r="AK66" s="148"/>
      <c r="AL66" s="148"/>
      <c r="AM66" s="148"/>
      <c r="AN66" s="148"/>
      <c r="AO66" s="148"/>
      <c r="AP66" s="148"/>
      <c r="AQ66" s="148"/>
      <c r="AR66" s="148"/>
      <c r="AS66" s="148"/>
      <c r="AT66" s="148"/>
      <c r="AU66" s="148"/>
      <c r="AV66" s="148"/>
      <c r="AW66" s="148"/>
      <c r="AX66" s="148"/>
      <c r="AY66" s="148"/>
      <c r="AZ66" s="148"/>
      <c r="BA66" s="148"/>
      <c r="BB66" s="148"/>
      <c r="BC66" s="148"/>
      <c r="BD66" s="148"/>
      <c r="BE66" s="148"/>
      <c r="BF66" s="148"/>
      <c r="BG66" s="148"/>
      <c r="BH66" s="148"/>
    </row>
    <row r="67" spans="1:60" outlineLevel="1" x14ac:dyDescent="0.2">
      <c r="A67" s="168">
        <v>31</v>
      </c>
      <c r="B67" s="169" t="s">
        <v>202</v>
      </c>
      <c r="C67" s="183" t="s">
        <v>203</v>
      </c>
      <c r="D67" s="170" t="s">
        <v>115</v>
      </c>
      <c r="E67" s="171">
        <v>94.5</v>
      </c>
      <c r="F67" s="172"/>
      <c r="G67" s="173">
        <f>ROUND(E67*F67,2)</f>
        <v>0</v>
      </c>
      <c r="H67" s="158"/>
      <c r="I67" s="157">
        <f>ROUND(E67*H67,2)</f>
        <v>0</v>
      </c>
      <c r="J67" s="158"/>
      <c r="K67" s="157">
        <f>ROUND(E67*J67,2)</f>
        <v>0</v>
      </c>
      <c r="L67" s="157">
        <v>21</v>
      </c>
      <c r="M67" s="157">
        <f>G67*(1+L67/100)</f>
        <v>0</v>
      </c>
      <c r="N67" s="157">
        <v>0.17244999999999999</v>
      </c>
      <c r="O67" s="157">
        <f>ROUND(E67*N67,2)</f>
        <v>16.3</v>
      </c>
      <c r="P67" s="157">
        <v>0</v>
      </c>
      <c r="Q67" s="157">
        <f>ROUND(E67*P67,2)</f>
        <v>0</v>
      </c>
      <c r="R67" s="157" t="s">
        <v>166</v>
      </c>
      <c r="S67" s="157" t="s">
        <v>116</v>
      </c>
      <c r="T67" s="157" t="s">
        <v>117</v>
      </c>
      <c r="U67" s="157">
        <v>0</v>
      </c>
      <c r="V67" s="157">
        <f>ROUND(E67*U67,2)</f>
        <v>0</v>
      </c>
      <c r="W67" s="157"/>
      <c r="X67" s="157" t="s">
        <v>167</v>
      </c>
      <c r="Y67" s="148"/>
      <c r="Z67" s="148"/>
      <c r="AA67" s="148"/>
      <c r="AB67" s="148"/>
      <c r="AC67" s="148"/>
      <c r="AD67" s="148"/>
      <c r="AE67" s="148"/>
      <c r="AF67" s="148"/>
      <c r="AG67" s="148" t="s">
        <v>168</v>
      </c>
      <c r="AH67" s="148"/>
      <c r="AI67" s="148"/>
      <c r="AJ67" s="148"/>
      <c r="AK67" s="148"/>
      <c r="AL67" s="148"/>
      <c r="AM67" s="148"/>
      <c r="AN67" s="148"/>
      <c r="AO67" s="148"/>
      <c r="AP67" s="148"/>
      <c r="AQ67" s="148"/>
      <c r="AR67" s="148"/>
      <c r="AS67" s="148"/>
      <c r="AT67" s="148"/>
      <c r="AU67" s="148"/>
      <c r="AV67" s="148"/>
      <c r="AW67" s="148"/>
      <c r="AX67" s="148"/>
      <c r="AY67" s="148"/>
      <c r="AZ67" s="148"/>
      <c r="BA67" s="148"/>
      <c r="BB67" s="148"/>
      <c r="BC67" s="148"/>
      <c r="BD67" s="148"/>
      <c r="BE67" s="148"/>
      <c r="BF67" s="148"/>
      <c r="BG67" s="148"/>
      <c r="BH67" s="148"/>
    </row>
    <row r="68" spans="1:60" outlineLevel="1" x14ac:dyDescent="0.2">
      <c r="A68" s="155"/>
      <c r="B68" s="156"/>
      <c r="C68" s="184" t="s">
        <v>204</v>
      </c>
      <c r="D68" s="159"/>
      <c r="E68" s="160">
        <v>94.5</v>
      </c>
      <c r="F68" s="157"/>
      <c r="G68" s="157"/>
      <c r="H68" s="157"/>
      <c r="I68" s="157"/>
      <c r="J68" s="157"/>
      <c r="K68" s="157"/>
      <c r="L68" s="157"/>
      <c r="M68" s="157"/>
      <c r="N68" s="157"/>
      <c r="O68" s="157"/>
      <c r="P68" s="157"/>
      <c r="Q68" s="157"/>
      <c r="R68" s="157"/>
      <c r="S68" s="157"/>
      <c r="T68" s="157"/>
      <c r="U68" s="157"/>
      <c r="V68" s="157"/>
      <c r="W68" s="157"/>
      <c r="X68" s="157"/>
      <c r="Y68" s="148"/>
      <c r="Z68" s="148"/>
      <c r="AA68" s="148"/>
      <c r="AB68" s="148"/>
      <c r="AC68" s="148"/>
      <c r="AD68" s="148"/>
      <c r="AE68" s="148"/>
      <c r="AF68" s="148"/>
      <c r="AG68" s="148" t="s">
        <v>121</v>
      </c>
      <c r="AH68" s="148">
        <v>0</v>
      </c>
      <c r="AI68" s="148"/>
      <c r="AJ68" s="148"/>
      <c r="AK68" s="148"/>
      <c r="AL68" s="148"/>
      <c r="AM68" s="148"/>
      <c r="AN68" s="148"/>
      <c r="AO68" s="148"/>
      <c r="AP68" s="148"/>
      <c r="AQ68" s="148"/>
      <c r="AR68" s="148"/>
      <c r="AS68" s="148"/>
      <c r="AT68" s="148"/>
      <c r="AU68" s="148"/>
      <c r="AV68" s="148"/>
      <c r="AW68" s="148"/>
      <c r="AX68" s="148"/>
      <c r="AY68" s="148"/>
      <c r="AZ68" s="148"/>
      <c r="BA68" s="148"/>
      <c r="BB68" s="148"/>
      <c r="BC68" s="148"/>
      <c r="BD68" s="148"/>
      <c r="BE68" s="148"/>
      <c r="BF68" s="148"/>
      <c r="BG68" s="148"/>
      <c r="BH68" s="148"/>
    </row>
    <row r="69" spans="1:60" outlineLevel="1" x14ac:dyDescent="0.2">
      <c r="A69" s="168">
        <v>32</v>
      </c>
      <c r="B69" s="169" t="s">
        <v>205</v>
      </c>
      <c r="C69" s="183" t="s">
        <v>206</v>
      </c>
      <c r="D69" s="170" t="s">
        <v>115</v>
      </c>
      <c r="E69" s="171">
        <v>31.5</v>
      </c>
      <c r="F69" s="172"/>
      <c r="G69" s="173">
        <f>ROUND(E69*F69,2)</f>
        <v>0</v>
      </c>
      <c r="H69" s="158"/>
      <c r="I69" s="157">
        <f>ROUND(E69*H69,2)</f>
        <v>0</v>
      </c>
      <c r="J69" s="158"/>
      <c r="K69" s="157">
        <f>ROUND(E69*J69,2)</f>
        <v>0</v>
      </c>
      <c r="L69" s="157">
        <v>21</v>
      </c>
      <c r="M69" s="157">
        <f>G69*(1+L69/100)</f>
        <v>0</v>
      </c>
      <c r="N69" s="157">
        <v>0.17824000000000001</v>
      </c>
      <c r="O69" s="157">
        <f>ROUND(E69*N69,2)</f>
        <v>5.61</v>
      </c>
      <c r="P69" s="157">
        <v>0</v>
      </c>
      <c r="Q69" s="157">
        <f>ROUND(E69*P69,2)</f>
        <v>0</v>
      </c>
      <c r="R69" s="157" t="s">
        <v>166</v>
      </c>
      <c r="S69" s="157" t="s">
        <v>116</v>
      </c>
      <c r="T69" s="157" t="s">
        <v>117</v>
      </c>
      <c r="U69" s="157">
        <v>0</v>
      </c>
      <c r="V69" s="157">
        <f>ROUND(E69*U69,2)</f>
        <v>0</v>
      </c>
      <c r="W69" s="157"/>
      <c r="X69" s="157" t="s">
        <v>167</v>
      </c>
      <c r="Y69" s="148"/>
      <c r="Z69" s="148"/>
      <c r="AA69" s="148"/>
      <c r="AB69" s="148"/>
      <c r="AC69" s="148"/>
      <c r="AD69" s="148"/>
      <c r="AE69" s="148"/>
      <c r="AF69" s="148"/>
      <c r="AG69" s="148" t="s">
        <v>168</v>
      </c>
      <c r="AH69" s="148"/>
      <c r="AI69" s="148"/>
      <c r="AJ69" s="148"/>
      <c r="AK69" s="148"/>
      <c r="AL69" s="148"/>
      <c r="AM69" s="148"/>
      <c r="AN69" s="148"/>
      <c r="AO69" s="148"/>
      <c r="AP69" s="148"/>
      <c r="AQ69" s="148"/>
      <c r="AR69" s="148"/>
      <c r="AS69" s="148"/>
      <c r="AT69" s="148"/>
      <c r="AU69" s="148"/>
      <c r="AV69" s="148"/>
      <c r="AW69" s="148"/>
      <c r="AX69" s="148"/>
      <c r="AY69" s="148"/>
      <c r="AZ69" s="148"/>
      <c r="BA69" s="148"/>
      <c r="BB69" s="148"/>
      <c r="BC69" s="148"/>
      <c r="BD69" s="148"/>
      <c r="BE69" s="148"/>
      <c r="BF69" s="148"/>
      <c r="BG69" s="148"/>
      <c r="BH69" s="148"/>
    </row>
    <row r="70" spans="1:60" outlineLevel="1" x14ac:dyDescent="0.2">
      <c r="A70" s="155"/>
      <c r="B70" s="156"/>
      <c r="C70" s="184" t="s">
        <v>207</v>
      </c>
      <c r="D70" s="159"/>
      <c r="E70" s="160">
        <v>31.5</v>
      </c>
      <c r="F70" s="157"/>
      <c r="G70" s="157"/>
      <c r="H70" s="157"/>
      <c r="I70" s="157"/>
      <c r="J70" s="157"/>
      <c r="K70" s="157"/>
      <c r="L70" s="157"/>
      <c r="M70" s="157"/>
      <c r="N70" s="157"/>
      <c r="O70" s="157"/>
      <c r="P70" s="157"/>
      <c r="Q70" s="157"/>
      <c r="R70" s="157"/>
      <c r="S70" s="157"/>
      <c r="T70" s="157"/>
      <c r="U70" s="157"/>
      <c r="V70" s="157"/>
      <c r="W70" s="157"/>
      <c r="X70" s="157"/>
      <c r="Y70" s="148"/>
      <c r="Z70" s="148"/>
      <c r="AA70" s="148"/>
      <c r="AB70" s="148"/>
      <c r="AC70" s="148"/>
      <c r="AD70" s="148"/>
      <c r="AE70" s="148"/>
      <c r="AF70" s="148"/>
      <c r="AG70" s="148" t="s">
        <v>121</v>
      </c>
      <c r="AH70" s="148">
        <v>0</v>
      </c>
      <c r="AI70" s="148"/>
      <c r="AJ70" s="148"/>
      <c r="AK70" s="148"/>
      <c r="AL70" s="148"/>
      <c r="AM70" s="148"/>
      <c r="AN70" s="148"/>
      <c r="AO70" s="148"/>
      <c r="AP70" s="148"/>
      <c r="AQ70" s="148"/>
      <c r="AR70" s="148"/>
      <c r="AS70" s="148"/>
      <c r="AT70" s="148"/>
      <c r="AU70" s="148"/>
      <c r="AV70" s="148"/>
      <c r="AW70" s="148"/>
      <c r="AX70" s="148"/>
      <c r="AY70" s="148"/>
      <c r="AZ70" s="148"/>
      <c r="BA70" s="148"/>
      <c r="BB70" s="148"/>
      <c r="BC70" s="148"/>
      <c r="BD70" s="148"/>
      <c r="BE70" s="148"/>
      <c r="BF70" s="148"/>
      <c r="BG70" s="148"/>
      <c r="BH70" s="148"/>
    </row>
    <row r="71" spans="1:60" ht="22.5" outlineLevel="1" x14ac:dyDescent="0.2">
      <c r="A71" s="168">
        <v>33</v>
      </c>
      <c r="B71" s="169" t="s">
        <v>208</v>
      </c>
      <c r="C71" s="183" t="s">
        <v>209</v>
      </c>
      <c r="D71" s="170" t="s">
        <v>115</v>
      </c>
      <c r="E71" s="171">
        <v>13.65</v>
      </c>
      <c r="F71" s="172"/>
      <c r="G71" s="173">
        <f>ROUND(E71*F71,2)</f>
        <v>0</v>
      </c>
      <c r="H71" s="158"/>
      <c r="I71" s="157">
        <f>ROUND(E71*H71,2)</f>
        <v>0</v>
      </c>
      <c r="J71" s="158"/>
      <c r="K71" s="157">
        <f>ROUND(E71*J71,2)</f>
        <v>0</v>
      </c>
      <c r="L71" s="157">
        <v>21</v>
      </c>
      <c r="M71" s="157">
        <f>G71*(1+L71/100)</f>
        <v>0</v>
      </c>
      <c r="N71" s="157">
        <v>0.17599999999999999</v>
      </c>
      <c r="O71" s="157">
        <f>ROUND(E71*N71,2)</f>
        <v>2.4</v>
      </c>
      <c r="P71" s="157">
        <v>0</v>
      </c>
      <c r="Q71" s="157">
        <f>ROUND(E71*P71,2)</f>
        <v>0</v>
      </c>
      <c r="R71" s="157"/>
      <c r="S71" s="157" t="s">
        <v>210</v>
      </c>
      <c r="T71" s="157" t="s">
        <v>116</v>
      </c>
      <c r="U71" s="157">
        <v>0</v>
      </c>
      <c r="V71" s="157">
        <f>ROUND(E71*U71,2)</f>
        <v>0</v>
      </c>
      <c r="W71" s="157"/>
      <c r="X71" s="157" t="s">
        <v>167</v>
      </c>
      <c r="Y71" s="148"/>
      <c r="Z71" s="148"/>
      <c r="AA71" s="148"/>
      <c r="AB71" s="148"/>
      <c r="AC71" s="148"/>
      <c r="AD71" s="148"/>
      <c r="AE71" s="148"/>
      <c r="AF71" s="148"/>
      <c r="AG71" s="148" t="s">
        <v>168</v>
      </c>
      <c r="AH71" s="148"/>
      <c r="AI71" s="148"/>
      <c r="AJ71" s="148"/>
      <c r="AK71" s="148"/>
      <c r="AL71" s="148"/>
      <c r="AM71" s="148"/>
      <c r="AN71" s="148"/>
      <c r="AO71" s="148"/>
      <c r="AP71" s="148"/>
      <c r="AQ71" s="148"/>
      <c r="AR71" s="148"/>
      <c r="AS71" s="148"/>
      <c r="AT71" s="148"/>
      <c r="AU71" s="148"/>
      <c r="AV71" s="148"/>
      <c r="AW71" s="148"/>
      <c r="AX71" s="148"/>
      <c r="AY71" s="148"/>
      <c r="AZ71" s="148"/>
      <c r="BA71" s="148"/>
      <c r="BB71" s="148"/>
      <c r="BC71" s="148"/>
      <c r="BD71" s="148"/>
      <c r="BE71" s="148"/>
      <c r="BF71" s="148"/>
      <c r="BG71" s="148"/>
      <c r="BH71" s="148"/>
    </row>
    <row r="72" spans="1:60" outlineLevel="1" x14ac:dyDescent="0.2">
      <c r="A72" s="155"/>
      <c r="B72" s="156"/>
      <c r="C72" s="184" t="s">
        <v>211</v>
      </c>
      <c r="D72" s="159"/>
      <c r="E72" s="160">
        <v>13.65</v>
      </c>
      <c r="F72" s="157"/>
      <c r="G72" s="157"/>
      <c r="H72" s="157"/>
      <c r="I72" s="157"/>
      <c r="J72" s="157"/>
      <c r="K72" s="157"/>
      <c r="L72" s="157"/>
      <c r="M72" s="157"/>
      <c r="N72" s="157"/>
      <c r="O72" s="157"/>
      <c r="P72" s="157"/>
      <c r="Q72" s="157"/>
      <c r="R72" s="157"/>
      <c r="S72" s="157"/>
      <c r="T72" s="157"/>
      <c r="U72" s="157"/>
      <c r="V72" s="157"/>
      <c r="W72" s="157"/>
      <c r="X72" s="157"/>
      <c r="Y72" s="148"/>
      <c r="Z72" s="148"/>
      <c r="AA72" s="148"/>
      <c r="AB72" s="148"/>
      <c r="AC72" s="148"/>
      <c r="AD72" s="148"/>
      <c r="AE72" s="148"/>
      <c r="AF72" s="148"/>
      <c r="AG72" s="148" t="s">
        <v>121</v>
      </c>
      <c r="AH72" s="148">
        <v>0</v>
      </c>
      <c r="AI72" s="148"/>
      <c r="AJ72" s="148"/>
      <c r="AK72" s="148"/>
      <c r="AL72" s="148"/>
      <c r="AM72" s="148"/>
      <c r="AN72" s="148"/>
      <c r="AO72" s="148"/>
      <c r="AP72" s="148"/>
      <c r="AQ72" s="148"/>
      <c r="AR72" s="148"/>
      <c r="AS72" s="148"/>
      <c r="AT72" s="148"/>
      <c r="AU72" s="148"/>
      <c r="AV72" s="148"/>
      <c r="AW72" s="148"/>
      <c r="AX72" s="148"/>
      <c r="AY72" s="148"/>
      <c r="AZ72" s="148"/>
      <c r="BA72" s="148"/>
      <c r="BB72" s="148"/>
      <c r="BC72" s="148"/>
      <c r="BD72" s="148"/>
      <c r="BE72" s="148"/>
      <c r="BF72" s="148"/>
      <c r="BG72" s="148"/>
      <c r="BH72" s="148"/>
    </row>
    <row r="73" spans="1:60" x14ac:dyDescent="0.2">
      <c r="A73" s="162" t="s">
        <v>111</v>
      </c>
      <c r="B73" s="163" t="s">
        <v>78</v>
      </c>
      <c r="C73" s="182" t="s">
        <v>79</v>
      </c>
      <c r="D73" s="164"/>
      <c r="E73" s="165"/>
      <c r="F73" s="166"/>
      <c r="G73" s="167">
        <f>SUMIF(AG74:AG88,"&lt;&gt;NOR",G74:G88)</f>
        <v>0</v>
      </c>
      <c r="H73" s="161"/>
      <c r="I73" s="161">
        <f>SUM(I74:I88)</f>
        <v>0</v>
      </c>
      <c r="J73" s="161"/>
      <c r="K73" s="161">
        <f>SUM(K74:K88)</f>
        <v>0</v>
      </c>
      <c r="L73" s="161"/>
      <c r="M73" s="161">
        <f>SUM(M74:M88)</f>
        <v>0</v>
      </c>
      <c r="N73" s="161"/>
      <c r="O73" s="161">
        <f>SUM(O74:O88)</f>
        <v>136.27000000000001</v>
      </c>
      <c r="P73" s="161"/>
      <c r="Q73" s="161">
        <f>SUM(Q74:Q88)</f>
        <v>0</v>
      </c>
      <c r="R73" s="161"/>
      <c r="S73" s="161"/>
      <c r="T73" s="161"/>
      <c r="U73" s="161"/>
      <c r="V73" s="161">
        <f>SUM(V74:V88)</f>
        <v>157.75</v>
      </c>
      <c r="W73" s="161"/>
      <c r="X73" s="161"/>
      <c r="AG73" t="s">
        <v>112</v>
      </c>
    </row>
    <row r="74" spans="1:60" outlineLevel="1" x14ac:dyDescent="0.2">
      <c r="A74" s="168">
        <v>34</v>
      </c>
      <c r="B74" s="169" t="s">
        <v>212</v>
      </c>
      <c r="C74" s="183" t="s">
        <v>213</v>
      </c>
      <c r="D74" s="170" t="s">
        <v>146</v>
      </c>
      <c r="E74" s="171">
        <v>19</v>
      </c>
      <c r="F74" s="172"/>
      <c r="G74" s="173">
        <f>ROUND(E74*F74,2)</f>
        <v>0</v>
      </c>
      <c r="H74" s="158"/>
      <c r="I74" s="157">
        <f>ROUND(E74*H74,2)</f>
        <v>0</v>
      </c>
      <c r="J74" s="158"/>
      <c r="K74" s="157">
        <f>ROUND(E74*J74,2)</f>
        <v>0</v>
      </c>
      <c r="L74" s="157">
        <v>21</v>
      </c>
      <c r="M74" s="157">
        <f>G74*(1+L74/100)</f>
        <v>0</v>
      </c>
      <c r="N74" s="157">
        <v>0.15673999999999999</v>
      </c>
      <c r="O74" s="157">
        <f>ROUND(E74*N74,2)</f>
        <v>2.98</v>
      </c>
      <c r="P74" s="157">
        <v>0</v>
      </c>
      <c r="Q74" s="157">
        <f>ROUND(E74*P74,2)</f>
        <v>0</v>
      </c>
      <c r="R74" s="157"/>
      <c r="S74" s="157" t="s">
        <v>116</v>
      </c>
      <c r="T74" s="157" t="s">
        <v>117</v>
      </c>
      <c r="U74" s="157">
        <v>0.29548000000000002</v>
      </c>
      <c r="V74" s="157">
        <f>ROUND(E74*U74,2)</f>
        <v>5.61</v>
      </c>
      <c r="W74" s="157"/>
      <c r="X74" s="157" t="s">
        <v>118</v>
      </c>
      <c r="Y74" s="148"/>
      <c r="Z74" s="148"/>
      <c r="AA74" s="148"/>
      <c r="AB74" s="148"/>
      <c r="AC74" s="148"/>
      <c r="AD74" s="148"/>
      <c r="AE74" s="148"/>
      <c r="AF74" s="148"/>
      <c r="AG74" s="148" t="s">
        <v>119</v>
      </c>
      <c r="AH74" s="148"/>
      <c r="AI74" s="148"/>
      <c r="AJ74" s="148"/>
      <c r="AK74" s="148"/>
      <c r="AL74" s="148"/>
      <c r="AM74" s="148"/>
      <c r="AN74" s="148"/>
      <c r="AO74" s="148"/>
      <c r="AP74" s="148"/>
      <c r="AQ74" s="148"/>
      <c r="AR74" s="148"/>
      <c r="AS74" s="148"/>
      <c r="AT74" s="148"/>
      <c r="AU74" s="148"/>
      <c r="AV74" s="148"/>
      <c r="AW74" s="148"/>
      <c r="AX74" s="148"/>
      <c r="AY74" s="148"/>
      <c r="AZ74" s="148"/>
      <c r="BA74" s="148"/>
      <c r="BB74" s="148"/>
      <c r="BC74" s="148"/>
      <c r="BD74" s="148"/>
      <c r="BE74" s="148"/>
      <c r="BF74" s="148"/>
      <c r="BG74" s="148"/>
      <c r="BH74" s="148"/>
    </row>
    <row r="75" spans="1:60" outlineLevel="1" x14ac:dyDescent="0.2">
      <c r="A75" s="155"/>
      <c r="B75" s="156"/>
      <c r="C75" s="184" t="s">
        <v>148</v>
      </c>
      <c r="D75" s="159"/>
      <c r="E75" s="160">
        <v>19</v>
      </c>
      <c r="F75" s="157"/>
      <c r="G75" s="157"/>
      <c r="H75" s="157"/>
      <c r="I75" s="157"/>
      <c r="J75" s="157"/>
      <c r="K75" s="157"/>
      <c r="L75" s="157"/>
      <c r="M75" s="157"/>
      <c r="N75" s="157"/>
      <c r="O75" s="157"/>
      <c r="P75" s="157"/>
      <c r="Q75" s="157"/>
      <c r="R75" s="157"/>
      <c r="S75" s="157"/>
      <c r="T75" s="157"/>
      <c r="U75" s="157"/>
      <c r="V75" s="157"/>
      <c r="W75" s="157"/>
      <c r="X75" s="157"/>
      <c r="Y75" s="148"/>
      <c r="Z75" s="148"/>
      <c r="AA75" s="148"/>
      <c r="AB75" s="148"/>
      <c r="AC75" s="148"/>
      <c r="AD75" s="148"/>
      <c r="AE75" s="148"/>
      <c r="AF75" s="148"/>
      <c r="AG75" s="148" t="s">
        <v>121</v>
      </c>
      <c r="AH75" s="148">
        <v>0</v>
      </c>
      <c r="AI75" s="148"/>
      <c r="AJ75" s="148"/>
      <c r="AK75" s="148"/>
      <c r="AL75" s="148"/>
      <c r="AM75" s="148"/>
      <c r="AN75" s="148"/>
      <c r="AO75" s="148"/>
      <c r="AP75" s="148"/>
      <c r="AQ75" s="148"/>
      <c r="AR75" s="148"/>
      <c r="AS75" s="148"/>
      <c r="AT75" s="148"/>
      <c r="AU75" s="148"/>
      <c r="AV75" s="148"/>
      <c r="AW75" s="148"/>
      <c r="AX75" s="148"/>
      <c r="AY75" s="148"/>
      <c r="AZ75" s="148"/>
      <c r="BA75" s="148"/>
      <c r="BB75" s="148"/>
      <c r="BC75" s="148"/>
      <c r="BD75" s="148"/>
      <c r="BE75" s="148"/>
      <c r="BF75" s="148"/>
      <c r="BG75" s="148"/>
      <c r="BH75" s="148"/>
    </row>
    <row r="76" spans="1:60" outlineLevel="1" x14ac:dyDescent="0.2">
      <c r="A76" s="168">
        <v>35</v>
      </c>
      <c r="B76" s="169" t="s">
        <v>214</v>
      </c>
      <c r="C76" s="183" t="s">
        <v>215</v>
      </c>
      <c r="D76" s="170" t="s">
        <v>146</v>
      </c>
      <c r="E76" s="171">
        <v>385</v>
      </c>
      <c r="F76" s="172"/>
      <c r="G76" s="173">
        <f>ROUND(E76*F76,2)</f>
        <v>0</v>
      </c>
      <c r="H76" s="158"/>
      <c r="I76" s="157">
        <f>ROUND(E76*H76,2)</f>
        <v>0</v>
      </c>
      <c r="J76" s="158"/>
      <c r="K76" s="157">
        <f>ROUND(E76*J76,2)</f>
        <v>0</v>
      </c>
      <c r="L76" s="157">
        <v>21</v>
      </c>
      <c r="M76" s="157">
        <f>G76*(1+L76/100)</f>
        <v>0</v>
      </c>
      <c r="N76" s="157">
        <v>0.188</v>
      </c>
      <c r="O76" s="157">
        <f>ROUND(E76*N76,2)</f>
        <v>72.38</v>
      </c>
      <c r="P76" s="157">
        <v>0</v>
      </c>
      <c r="Q76" s="157">
        <f>ROUND(E76*P76,2)</f>
        <v>0</v>
      </c>
      <c r="R76" s="157"/>
      <c r="S76" s="157" t="s">
        <v>116</v>
      </c>
      <c r="T76" s="157" t="s">
        <v>117</v>
      </c>
      <c r="U76" s="157">
        <v>0.27200000000000002</v>
      </c>
      <c r="V76" s="157">
        <f>ROUND(E76*U76,2)</f>
        <v>104.72</v>
      </c>
      <c r="W76" s="157"/>
      <c r="X76" s="157" t="s">
        <v>118</v>
      </c>
      <c r="Y76" s="148"/>
      <c r="Z76" s="148"/>
      <c r="AA76" s="148"/>
      <c r="AB76" s="148"/>
      <c r="AC76" s="148"/>
      <c r="AD76" s="148"/>
      <c r="AE76" s="148"/>
      <c r="AF76" s="148"/>
      <c r="AG76" s="148" t="s">
        <v>119</v>
      </c>
      <c r="AH76" s="148"/>
      <c r="AI76" s="148"/>
      <c r="AJ76" s="148"/>
      <c r="AK76" s="148"/>
      <c r="AL76" s="148"/>
      <c r="AM76" s="148"/>
      <c r="AN76" s="148"/>
      <c r="AO76" s="148"/>
      <c r="AP76" s="148"/>
      <c r="AQ76" s="148"/>
      <c r="AR76" s="148"/>
      <c r="AS76" s="148"/>
      <c r="AT76" s="148"/>
      <c r="AU76" s="148"/>
      <c r="AV76" s="148"/>
      <c r="AW76" s="148"/>
      <c r="AX76" s="148"/>
      <c r="AY76" s="148"/>
      <c r="AZ76" s="148"/>
      <c r="BA76" s="148"/>
      <c r="BB76" s="148"/>
      <c r="BC76" s="148"/>
      <c r="BD76" s="148"/>
      <c r="BE76" s="148"/>
      <c r="BF76" s="148"/>
      <c r="BG76" s="148"/>
      <c r="BH76" s="148"/>
    </row>
    <row r="77" spans="1:60" outlineLevel="1" x14ac:dyDescent="0.2">
      <c r="A77" s="155"/>
      <c r="B77" s="156"/>
      <c r="C77" s="184" t="s">
        <v>216</v>
      </c>
      <c r="D77" s="159"/>
      <c r="E77" s="160">
        <v>385</v>
      </c>
      <c r="F77" s="157"/>
      <c r="G77" s="157"/>
      <c r="H77" s="157"/>
      <c r="I77" s="157"/>
      <c r="J77" s="157"/>
      <c r="K77" s="157"/>
      <c r="L77" s="157"/>
      <c r="M77" s="157"/>
      <c r="N77" s="157"/>
      <c r="O77" s="157"/>
      <c r="P77" s="157"/>
      <c r="Q77" s="157"/>
      <c r="R77" s="157"/>
      <c r="S77" s="157"/>
      <c r="T77" s="157"/>
      <c r="U77" s="157"/>
      <c r="V77" s="157"/>
      <c r="W77" s="157"/>
      <c r="X77" s="157"/>
      <c r="Y77" s="148"/>
      <c r="Z77" s="148"/>
      <c r="AA77" s="148"/>
      <c r="AB77" s="148"/>
      <c r="AC77" s="148"/>
      <c r="AD77" s="148"/>
      <c r="AE77" s="148"/>
      <c r="AF77" s="148"/>
      <c r="AG77" s="148" t="s">
        <v>121</v>
      </c>
      <c r="AH77" s="148">
        <v>0</v>
      </c>
      <c r="AI77" s="148"/>
      <c r="AJ77" s="148"/>
      <c r="AK77" s="148"/>
      <c r="AL77" s="148"/>
      <c r="AM77" s="148"/>
      <c r="AN77" s="148"/>
      <c r="AO77" s="148"/>
      <c r="AP77" s="148"/>
      <c r="AQ77" s="148"/>
      <c r="AR77" s="148"/>
      <c r="AS77" s="148"/>
      <c r="AT77" s="148"/>
      <c r="AU77" s="148"/>
      <c r="AV77" s="148"/>
      <c r="AW77" s="148"/>
      <c r="AX77" s="148"/>
      <c r="AY77" s="148"/>
      <c r="AZ77" s="148"/>
      <c r="BA77" s="148"/>
      <c r="BB77" s="148"/>
      <c r="BC77" s="148"/>
      <c r="BD77" s="148"/>
      <c r="BE77" s="148"/>
      <c r="BF77" s="148"/>
      <c r="BG77" s="148"/>
      <c r="BH77" s="148"/>
    </row>
    <row r="78" spans="1:60" ht="22.5" outlineLevel="1" x14ac:dyDescent="0.2">
      <c r="A78" s="168">
        <v>36</v>
      </c>
      <c r="B78" s="169" t="s">
        <v>217</v>
      </c>
      <c r="C78" s="183" t="s">
        <v>218</v>
      </c>
      <c r="D78" s="170" t="s">
        <v>185</v>
      </c>
      <c r="E78" s="171">
        <v>116.15</v>
      </c>
      <c r="F78" s="172"/>
      <c r="G78" s="173">
        <f>ROUND(E78*F78,2)</f>
        <v>0</v>
      </c>
      <c r="H78" s="158"/>
      <c r="I78" s="157">
        <f>ROUND(E78*H78,2)</f>
        <v>0</v>
      </c>
      <c r="J78" s="158"/>
      <c r="K78" s="157">
        <f>ROUND(E78*J78,2)</f>
        <v>0</v>
      </c>
      <c r="L78" s="157">
        <v>21</v>
      </c>
      <c r="M78" s="157">
        <f>G78*(1+L78/100)</f>
        <v>0</v>
      </c>
      <c r="N78" s="157">
        <v>0.06</v>
      </c>
      <c r="O78" s="157">
        <f>ROUND(E78*N78,2)</f>
        <v>6.97</v>
      </c>
      <c r="P78" s="157">
        <v>0</v>
      </c>
      <c r="Q78" s="157">
        <f>ROUND(E78*P78,2)</f>
        <v>0</v>
      </c>
      <c r="R78" s="157" t="s">
        <v>166</v>
      </c>
      <c r="S78" s="157" t="s">
        <v>116</v>
      </c>
      <c r="T78" s="157" t="s">
        <v>117</v>
      </c>
      <c r="U78" s="157">
        <v>0</v>
      </c>
      <c r="V78" s="157">
        <f>ROUND(E78*U78,2)</f>
        <v>0</v>
      </c>
      <c r="W78" s="157"/>
      <c r="X78" s="157" t="s">
        <v>167</v>
      </c>
      <c r="Y78" s="148"/>
      <c r="Z78" s="148"/>
      <c r="AA78" s="148"/>
      <c r="AB78" s="148"/>
      <c r="AC78" s="148"/>
      <c r="AD78" s="148"/>
      <c r="AE78" s="148"/>
      <c r="AF78" s="148"/>
      <c r="AG78" s="148" t="s">
        <v>168</v>
      </c>
      <c r="AH78" s="148"/>
      <c r="AI78" s="148"/>
      <c r="AJ78" s="148"/>
      <c r="AK78" s="148"/>
      <c r="AL78" s="148"/>
      <c r="AM78" s="148"/>
      <c r="AN78" s="148"/>
      <c r="AO78" s="148"/>
      <c r="AP78" s="148"/>
      <c r="AQ78" s="148"/>
      <c r="AR78" s="148"/>
      <c r="AS78" s="148"/>
      <c r="AT78" s="148"/>
      <c r="AU78" s="148"/>
      <c r="AV78" s="148"/>
      <c r="AW78" s="148"/>
      <c r="AX78" s="148"/>
      <c r="AY78" s="148"/>
      <c r="AZ78" s="148"/>
      <c r="BA78" s="148"/>
      <c r="BB78" s="148"/>
      <c r="BC78" s="148"/>
      <c r="BD78" s="148"/>
      <c r="BE78" s="148"/>
      <c r="BF78" s="148"/>
      <c r="BG78" s="148"/>
      <c r="BH78" s="148"/>
    </row>
    <row r="79" spans="1:60" outlineLevel="1" x14ac:dyDescent="0.2">
      <c r="A79" s="155"/>
      <c r="B79" s="156"/>
      <c r="C79" s="184" t="s">
        <v>219</v>
      </c>
      <c r="D79" s="159"/>
      <c r="E79" s="160">
        <v>116.15</v>
      </c>
      <c r="F79" s="157"/>
      <c r="G79" s="157"/>
      <c r="H79" s="157"/>
      <c r="I79" s="157"/>
      <c r="J79" s="157"/>
      <c r="K79" s="157"/>
      <c r="L79" s="157"/>
      <c r="M79" s="157"/>
      <c r="N79" s="157"/>
      <c r="O79" s="157"/>
      <c r="P79" s="157"/>
      <c r="Q79" s="157"/>
      <c r="R79" s="157"/>
      <c r="S79" s="157"/>
      <c r="T79" s="157"/>
      <c r="U79" s="157"/>
      <c r="V79" s="157"/>
      <c r="W79" s="157"/>
      <c r="X79" s="157"/>
      <c r="Y79" s="148"/>
      <c r="Z79" s="148"/>
      <c r="AA79" s="148"/>
      <c r="AB79" s="148"/>
      <c r="AC79" s="148"/>
      <c r="AD79" s="148"/>
      <c r="AE79" s="148"/>
      <c r="AF79" s="148"/>
      <c r="AG79" s="148" t="s">
        <v>121</v>
      </c>
      <c r="AH79" s="148">
        <v>0</v>
      </c>
      <c r="AI79" s="148"/>
      <c r="AJ79" s="148"/>
      <c r="AK79" s="148"/>
      <c r="AL79" s="148"/>
      <c r="AM79" s="148"/>
      <c r="AN79" s="148"/>
      <c r="AO79" s="148"/>
      <c r="AP79" s="148"/>
      <c r="AQ79" s="148"/>
      <c r="AR79" s="148"/>
      <c r="AS79" s="148"/>
      <c r="AT79" s="148"/>
      <c r="AU79" s="148"/>
      <c r="AV79" s="148"/>
      <c r="AW79" s="148"/>
      <c r="AX79" s="148"/>
      <c r="AY79" s="148"/>
      <c r="AZ79" s="148"/>
      <c r="BA79" s="148"/>
      <c r="BB79" s="148"/>
      <c r="BC79" s="148"/>
      <c r="BD79" s="148"/>
      <c r="BE79" s="148"/>
      <c r="BF79" s="148"/>
      <c r="BG79" s="148"/>
      <c r="BH79" s="148"/>
    </row>
    <row r="80" spans="1:60" ht="22.5" outlineLevel="1" x14ac:dyDescent="0.2">
      <c r="A80" s="168">
        <v>37</v>
      </c>
      <c r="B80" s="169" t="s">
        <v>220</v>
      </c>
      <c r="C80" s="183" t="s">
        <v>221</v>
      </c>
      <c r="D80" s="170" t="s">
        <v>185</v>
      </c>
      <c r="E80" s="171">
        <v>272.7</v>
      </c>
      <c r="F80" s="172"/>
      <c r="G80" s="173">
        <f>ROUND(E80*F80,2)</f>
        <v>0</v>
      </c>
      <c r="H80" s="158"/>
      <c r="I80" s="157">
        <f>ROUND(E80*H80,2)</f>
        <v>0</v>
      </c>
      <c r="J80" s="158"/>
      <c r="K80" s="157">
        <f>ROUND(E80*J80,2)</f>
        <v>0</v>
      </c>
      <c r="L80" s="157">
        <v>21</v>
      </c>
      <c r="M80" s="157">
        <f>G80*(1+L80/100)</f>
        <v>0</v>
      </c>
      <c r="N80" s="157">
        <v>9.3399999999999997E-2</v>
      </c>
      <c r="O80" s="157">
        <f>ROUND(E80*N80,2)</f>
        <v>25.47</v>
      </c>
      <c r="P80" s="157">
        <v>0</v>
      </c>
      <c r="Q80" s="157">
        <f>ROUND(E80*P80,2)</f>
        <v>0</v>
      </c>
      <c r="R80" s="157" t="s">
        <v>166</v>
      </c>
      <c r="S80" s="157" t="s">
        <v>116</v>
      </c>
      <c r="T80" s="157" t="s">
        <v>117</v>
      </c>
      <c r="U80" s="157">
        <v>0</v>
      </c>
      <c r="V80" s="157">
        <f>ROUND(E80*U80,2)</f>
        <v>0</v>
      </c>
      <c r="W80" s="157"/>
      <c r="X80" s="157" t="s">
        <v>167</v>
      </c>
      <c r="Y80" s="148"/>
      <c r="Z80" s="148"/>
      <c r="AA80" s="148"/>
      <c r="AB80" s="148"/>
      <c r="AC80" s="148"/>
      <c r="AD80" s="148"/>
      <c r="AE80" s="148"/>
      <c r="AF80" s="148"/>
      <c r="AG80" s="148" t="s">
        <v>168</v>
      </c>
      <c r="AH80" s="148"/>
      <c r="AI80" s="148"/>
      <c r="AJ80" s="148"/>
      <c r="AK80" s="148"/>
      <c r="AL80" s="148"/>
      <c r="AM80" s="148"/>
      <c r="AN80" s="148"/>
      <c r="AO80" s="148"/>
      <c r="AP80" s="148"/>
      <c r="AQ80" s="148"/>
      <c r="AR80" s="148"/>
      <c r="AS80" s="148"/>
      <c r="AT80" s="148"/>
      <c r="AU80" s="148"/>
      <c r="AV80" s="148"/>
      <c r="AW80" s="148"/>
      <c r="AX80" s="148"/>
      <c r="AY80" s="148"/>
      <c r="AZ80" s="148"/>
      <c r="BA80" s="148"/>
      <c r="BB80" s="148"/>
      <c r="BC80" s="148"/>
      <c r="BD80" s="148"/>
      <c r="BE80" s="148"/>
      <c r="BF80" s="148"/>
      <c r="BG80" s="148"/>
      <c r="BH80" s="148"/>
    </row>
    <row r="81" spans="1:60" outlineLevel="1" x14ac:dyDescent="0.2">
      <c r="A81" s="155"/>
      <c r="B81" s="156"/>
      <c r="C81" s="184" t="s">
        <v>222</v>
      </c>
      <c r="D81" s="159"/>
      <c r="E81" s="160">
        <v>272.7</v>
      </c>
      <c r="F81" s="157"/>
      <c r="G81" s="157"/>
      <c r="H81" s="157"/>
      <c r="I81" s="157"/>
      <c r="J81" s="157"/>
      <c r="K81" s="157"/>
      <c r="L81" s="157"/>
      <c r="M81" s="157"/>
      <c r="N81" s="157"/>
      <c r="O81" s="157"/>
      <c r="P81" s="157"/>
      <c r="Q81" s="157"/>
      <c r="R81" s="157"/>
      <c r="S81" s="157"/>
      <c r="T81" s="157"/>
      <c r="U81" s="157"/>
      <c r="V81" s="157"/>
      <c r="W81" s="157"/>
      <c r="X81" s="157"/>
      <c r="Y81" s="148"/>
      <c r="Z81" s="148"/>
      <c r="AA81" s="148"/>
      <c r="AB81" s="148"/>
      <c r="AC81" s="148"/>
      <c r="AD81" s="148"/>
      <c r="AE81" s="148"/>
      <c r="AF81" s="148"/>
      <c r="AG81" s="148" t="s">
        <v>121</v>
      </c>
      <c r="AH81" s="148">
        <v>0</v>
      </c>
      <c r="AI81" s="148"/>
      <c r="AJ81" s="148"/>
      <c r="AK81" s="148"/>
      <c r="AL81" s="148"/>
      <c r="AM81" s="148"/>
      <c r="AN81" s="148"/>
      <c r="AO81" s="148"/>
      <c r="AP81" s="148"/>
      <c r="AQ81" s="148"/>
      <c r="AR81" s="148"/>
      <c r="AS81" s="148"/>
      <c r="AT81" s="148"/>
      <c r="AU81" s="148"/>
      <c r="AV81" s="148"/>
      <c r="AW81" s="148"/>
      <c r="AX81" s="148"/>
      <c r="AY81" s="148"/>
      <c r="AZ81" s="148"/>
      <c r="BA81" s="148"/>
      <c r="BB81" s="148"/>
      <c r="BC81" s="148"/>
      <c r="BD81" s="148"/>
      <c r="BE81" s="148"/>
      <c r="BF81" s="148"/>
      <c r="BG81" s="148"/>
      <c r="BH81" s="148"/>
    </row>
    <row r="82" spans="1:60" outlineLevel="1" x14ac:dyDescent="0.2">
      <c r="A82" s="174">
        <v>38</v>
      </c>
      <c r="B82" s="175" t="s">
        <v>223</v>
      </c>
      <c r="C82" s="185" t="s">
        <v>224</v>
      </c>
      <c r="D82" s="176" t="s">
        <v>146</v>
      </c>
      <c r="E82" s="177">
        <v>16</v>
      </c>
      <c r="F82" s="178"/>
      <c r="G82" s="179">
        <f>ROUND(E82*F82,2)</f>
        <v>0</v>
      </c>
      <c r="H82" s="158"/>
      <c r="I82" s="157">
        <f>ROUND(E82*H82,2)</f>
        <v>0</v>
      </c>
      <c r="J82" s="158"/>
      <c r="K82" s="157">
        <f>ROUND(E82*J82,2)</f>
        <v>0</v>
      </c>
      <c r="L82" s="157">
        <v>21</v>
      </c>
      <c r="M82" s="157">
        <f>G82*(1+L82/100)</f>
        <v>0</v>
      </c>
      <c r="N82" s="157">
        <v>0.32500000000000001</v>
      </c>
      <c r="O82" s="157">
        <f>ROUND(E82*N82,2)</f>
        <v>5.2</v>
      </c>
      <c r="P82" s="157">
        <v>0</v>
      </c>
      <c r="Q82" s="157">
        <f>ROUND(E82*P82,2)</f>
        <v>0</v>
      </c>
      <c r="R82" s="157"/>
      <c r="S82" s="157" t="s">
        <v>116</v>
      </c>
      <c r="T82" s="157" t="s">
        <v>117</v>
      </c>
      <c r="U82" s="157">
        <v>0.42399999999999999</v>
      </c>
      <c r="V82" s="157">
        <f>ROUND(E82*U82,2)</f>
        <v>6.78</v>
      </c>
      <c r="W82" s="157"/>
      <c r="X82" s="157" t="s">
        <v>118</v>
      </c>
      <c r="Y82" s="148"/>
      <c r="Z82" s="148"/>
      <c r="AA82" s="148"/>
      <c r="AB82" s="148"/>
      <c r="AC82" s="148"/>
      <c r="AD82" s="148"/>
      <c r="AE82" s="148"/>
      <c r="AF82" s="148"/>
      <c r="AG82" s="148" t="s">
        <v>119</v>
      </c>
      <c r="AH82" s="148"/>
      <c r="AI82" s="148"/>
      <c r="AJ82" s="148"/>
      <c r="AK82" s="148"/>
      <c r="AL82" s="148"/>
      <c r="AM82" s="148"/>
      <c r="AN82" s="148"/>
      <c r="AO82" s="148"/>
      <c r="AP82" s="148"/>
      <c r="AQ82" s="148"/>
      <c r="AR82" s="148"/>
      <c r="AS82" s="148"/>
      <c r="AT82" s="148"/>
      <c r="AU82" s="148"/>
      <c r="AV82" s="148"/>
      <c r="AW82" s="148"/>
      <c r="AX82" s="148"/>
      <c r="AY82" s="148"/>
      <c r="AZ82" s="148"/>
      <c r="BA82" s="148"/>
      <c r="BB82" s="148"/>
      <c r="BC82" s="148"/>
      <c r="BD82" s="148"/>
      <c r="BE82" s="148"/>
      <c r="BF82" s="148"/>
      <c r="BG82" s="148"/>
      <c r="BH82" s="148"/>
    </row>
    <row r="83" spans="1:60" outlineLevel="1" x14ac:dyDescent="0.2">
      <c r="A83" s="168">
        <v>39</v>
      </c>
      <c r="B83" s="169" t="s">
        <v>225</v>
      </c>
      <c r="C83" s="183" t="s">
        <v>226</v>
      </c>
      <c r="D83" s="170" t="s">
        <v>185</v>
      </c>
      <c r="E83" s="171">
        <v>15.15</v>
      </c>
      <c r="F83" s="172"/>
      <c r="G83" s="173">
        <f>ROUND(E83*F83,2)</f>
        <v>0</v>
      </c>
      <c r="H83" s="158"/>
      <c r="I83" s="157">
        <f>ROUND(E83*H83,2)</f>
        <v>0</v>
      </c>
      <c r="J83" s="158"/>
      <c r="K83" s="157">
        <f>ROUND(E83*J83,2)</f>
        <v>0</v>
      </c>
      <c r="L83" s="157">
        <v>21</v>
      </c>
      <c r="M83" s="157">
        <f>G83*(1+L83/100)</f>
        <v>0</v>
      </c>
      <c r="N83" s="157">
        <v>0.3</v>
      </c>
      <c r="O83" s="157">
        <f>ROUND(E83*N83,2)</f>
        <v>4.55</v>
      </c>
      <c r="P83" s="157">
        <v>0</v>
      </c>
      <c r="Q83" s="157">
        <f>ROUND(E83*P83,2)</f>
        <v>0</v>
      </c>
      <c r="R83" s="157" t="s">
        <v>166</v>
      </c>
      <c r="S83" s="157" t="s">
        <v>116</v>
      </c>
      <c r="T83" s="157" t="s">
        <v>117</v>
      </c>
      <c r="U83" s="157">
        <v>0</v>
      </c>
      <c r="V83" s="157">
        <f>ROUND(E83*U83,2)</f>
        <v>0</v>
      </c>
      <c r="W83" s="157"/>
      <c r="X83" s="157" t="s">
        <v>167</v>
      </c>
      <c r="Y83" s="148"/>
      <c r="Z83" s="148"/>
      <c r="AA83" s="148"/>
      <c r="AB83" s="148"/>
      <c r="AC83" s="148"/>
      <c r="AD83" s="148"/>
      <c r="AE83" s="148"/>
      <c r="AF83" s="148"/>
      <c r="AG83" s="148" t="s">
        <v>168</v>
      </c>
      <c r="AH83" s="148"/>
      <c r="AI83" s="148"/>
      <c r="AJ83" s="148"/>
      <c r="AK83" s="148"/>
      <c r="AL83" s="148"/>
      <c r="AM83" s="148"/>
      <c r="AN83" s="148"/>
      <c r="AO83" s="148"/>
      <c r="AP83" s="148"/>
      <c r="AQ83" s="148"/>
      <c r="AR83" s="148"/>
      <c r="AS83" s="148"/>
      <c r="AT83" s="148"/>
      <c r="AU83" s="148"/>
      <c r="AV83" s="148"/>
      <c r="AW83" s="148"/>
      <c r="AX83" s="148"/>
      <c r="AY83" s="148"/>
      <c r="AZ83" s="148"/>
      <c r="BA83" s="148"/>
      <c r="BB83" s="148"/>
      <c r="BC83" s="148"/>
      <c r="BD83" s="148"/>
      <c r="BE83" s="148"/>
      <c r="BF83" s="148"/>
      <c r="BG83" s="148"/>
      <c r="BH83" s="148"/>
    </row>
    <row r="84" spans="1:60" outlineLevel="1" x14ac:dyDescent="0.2">
      <c r="A84" s="155"/>
      <c r="B84" s="156"/>
      <c r="C84" s="184" t="s">
        <v>227</v>
      </c>
      <c r="D84" s="159"/>
      <c r="E84" s="160">
        <v>15.15</v>
      </c>
      <c r="F84" s="157"/>
      <c r="G84" s="157"/>
      <c r="H84" s="157"/>
      <c r="I84" s="157"/>
      <c r="J84" s="157"/>
      <c r="K84" s="157"/>
      <c r="L84" s="157"/>
      <c r="M84" s="157"/>
      <c r="N84" s="157"/>
      <c r="O84" s="157"/>
      <c r="P84" s="157"/>
      <c r="Q84" s="157"/>
      <c r="R84" s="157"/>
      <c r="S84" s="157"/>
      <c r="T84" s="157"/>
      <c r="U84" s="157"/>
      <c r="V84" s="157"/>
      <c r="W84" s="157"/>
      <c r="X84" s="157"/>
      <c r="Y84" s="148"/>
      <c r="Z84" s="148"/>
      <c r="AA84" s="148"/>
      <c r="AB84" s="148"/>
      <c r="AC84" s="148"/>
      <c r="AD84" s="148"/>
      <c r="AE84" s="148"/>
      <c r="AF84" s="148"/>
      <c r="AG84" s="148" t="s">
        <v>121</v>
      </c>
      <c r="AH84" s="148">
        <v>0</v>
      </c>
      <c r="AI84" s="148"/>
      <c r="AJ84" s="148"/>
      <c r="AK84" s="148"/>
      <c r="AL84" s="148"/>
      <c r="AM84" s="148"/>
      <c r="AN84" s="148"/>
      <c r="AO84" s="148"/>
      <c r="AP84" s="148"/>
      <c r="AQ84" s="148"/>
      <c r="AR84" s="148"/>
      <c r="AS84" s="148"/>
      <c r="AT84" s="148"/>
      <c r="AU84" s="148"/>
      <c r="AV84" s="148"/>
      <c r="AW84" s="148"/>
      <c r="AX84" s="148"/>
      <c r="AY84" s="148"/>
      <c r="AZ84" s="148"/>
      <c r="BA84" s="148"/>
      <c r="BB84" s="148"/>
      <c r="BC84" s="148"/>
      <c r="BD84" s="148"/>
      <c r="BE84" s="148"/>
      <c r="BF84" s="148"/>
      <c r="BG84" s="148"/>
      <c r="BH84" s="148"/>
    </row>
    <row r="85" spans="1:60" ht="22.5" outlineLevel="1" x14ac:dyDescent="0.2">
      <c r="A85" s="174">
        <v>40</v>
      </c>
      <c r="B85" s="175" t="s">
        <v>228</v>
      </c>
      <c r="C85" s="185" t="s">
        <v>229</v>
      </c>
      <c r="D85" s="176" t="s">
        <v>185</v>
      </c>
      <c r="E85" s="177">
        <v>1.01</v>
      </c>
      <c r="F85" s="178"/>
      <c r="G85" s="179">
        <f>ROUND(E85*F85,2)</f>
        <v>0</v>
      </c>
      <c r="H85" s="158"/>
      <c r="I85" s="157">
        <f>ROUND(E85*H85,2)</f>
        <v>0</v>
      </c>
      <c r="J85" s="158"/>
      <c r="K85" s="157">
        <f>ROUND(E85*J85,2)</f>
        <v>0</v>
      </c>
      <c r="L85" s="157">
        <v>21</v>
      </c>
      <c r="M85" s="157">
        <f>G85*(1+L85/100)</f>
        <v>0</v>
      </c>
      <c r="N85" s="157">
        <v>0.29799999999999999</v>
      </c>
      <c r="O85" s="157">
        <f>ROUND(E85*N85,2)</f>
        <v>0.3</v>
      </c>
      <c r="P85" s="157">
        <v>0</v>
      </c>
      <c r="Q85" s="157">
        <f>ROUND(E85*P85,2)</f>
        <v>0</v>
      </c>
      <c r="R85" s="157" t="s">
        <v>166</v>
      </c>
      <c r="S85" s="157" t="s">
        <v>116</v>
      </c>
      <c r="T85" s="157" t="s">
        <v>117</v>
      </c>
      <c r="U85" s="157">
        <v>0</v>
      </c>
      <c r="V85" s="157">
        <f>ROUND(E85*U85,2)</f>
        <v>0</v>
      </c>
      <c r="W85" s="157"/>
      <c r="X85" s="157" t="s">
        <v>167</v>
      </c>
      <c r="Y85" s="148"/>
      <c r="Z85" s="148"/>
      <c r="AA85" s="148"/>
      <c r="AB85" s="148"/>
      <c r="AC85" s="148"/>
      <c r="AD85" s="148"/>
      <c r="AE85" s="148"/>
      <c r="AF85" s="148"/>
      <c r="AG85" s="148" t="s">
        <v>168</v>
      </c>
      <c r="AH85" s="148"/>
      <c r="AI85" s="148"/>
      <c r="AJ85" s="148"/>
      <c r="AK85" s="148"/>
      <c r="AL85" s="148"/>
      <c r="AM85" s="148"/>
      <c r="AN85" s="148"/>
      <c r="AO85" s="148"/>
      <c r="AP85" s="148"/>
      <c r="AQ85" s="148"/>
      <c r="AR85" s="148"/>
      <c r="AS85" s="148"/>
      <c r="AT85" s="148"/>
      <c r="AU85" s="148"/>
      <c r="AV85" s="148"/>
      <c r="AW85" s="148"/>
      <c r="AX85" s="148"/>
      <c r="AY85" s="148"/>
      <c r="AZ85" s="148"/>
      <c r="BA85" s="148"/>
      <c r="BB85" s="148"/>
      <c r="BC85" s="148"/>
      <c r="BD85" s="148"/>
      <c r="BE85" s="148"/>
      <c r="BF85" s="148"/>
      <c r="BG85" s="148"/>
      <c r="BH85" s="148"/>
    </row>
    <row r="86" spans="1:60" outlineLevel="1" x14ac:dyDescent="0.2">
      <c r="A86" s="168">
        <v>41</v>
      </c>
      <c r="B86" s="169" t="s">
        <v>230</v>
      </c>
      <c r="C86" s="183" t="s">
        <v>231</v>
      </c>
      <c r="D86" s="170" t="s">
        <v>165</v>
      </c>
      <c r="E86" s="171">
        <v>5.4</v>
      </c>
      <c r="F86" s="172"/>
      <c r="G86" s="173">
        <f>ROUND(E86*F86,2)</f>
        <v>0</v>
      </c>
      <c r="H86" s="158"/>
      <c r="I86" s="157">
        <f>ROUND(E86*H86,2)</f>
        <v>0</v>
      </c>
      <c r="J86" s="158"/>
      <c r="K86" s="157">
        <f>ROUND(E86*J86,2)</f>
        <v>0</v>
      </c>
      <c r="L86" s="157">
        <v>21</v>
      </c>
      <c r="M86" s="157">
        <f>G86*(1+L86/100)</f>
        <v>0</v>
      </c>
      <c r="N86" s="157">
        <v>2.5249999999999999</v>
      </c>
      <c r="O86" s="157">
        <f>ROUND(E86*N86,2)</f>
        <v>13.64</v>
      </c>
      <c r="P86" s="157">
        <v>0</v>
      </c>
      <c r="Q86" s="157">
        <f>ROUND(E86*P86,2)</f>
        <v>0</v>
      </c>
      <c r="R86" s="157"/>
      <c r="S86" s="157" t="s">
        <v>116</v>
      </c>
      <c r="T86" s="157" t="s">
        <v>117</v>
      </c>
      <c r="U86" s="157">
        <v>1.4419999999999999</v>
      </c>
      <c r="V86" s="157">
        <f>ROUND(E86*U86,2)</f>
        <v>7.79</v>
      </c>
      <c r="W86" s="157"/>
      <c r="X86" s="157" t="s">
        <v>118</v>
      </c>
      <c r="Y86" s="148"/>
      <c r="Z86" s="148"/>
      <c r="AA86" s="148"/>
      <c r="AB86" s="148"/>
      <c r="AC86" s="148"/>
      <c r="AD86" s="148"/>
      <c r="AE86" s="148"/>
      <c r="AF86" s="148"/>
      <c r="AG86" s="148" t="s">
        <v>119</v>
      </c>
      <c r="AH86" s="148"/>
      <c r="AI86" s="148"/>
      <c r="AJ86" s="148"/>
      <c r="AK86" s="148"/>
      <c r="AL86" s="148"/>
      <c r="AM86" s="148"/>
      <c r="AN86" s="148"/>
      <c r="AO86" s="148"/>
      <c r="AP86" s="148"/>
      <c r="AQ86" s="148"/>
      <c r="AR86" s="148"/>
      <c r="AS86" s="148"/>
      <c r="AT86" s="148"/>
      <c r="AU86" s="148"/>
      <c r="AV86" s="148"/>
      <c r="AW86" s="148"/>
      <c r="AX86" s="148"/>
      <c r="AY86" s="148"/>
      <c r="AZ86" s="148"/>
      <c r="BA86" s="148"/>
      <c r="BB86" s="148"/>
      <c r="BC86" s="148"/>
      <c r="BD86" s="148"/>
      <c r="BE86" s="148"/>
      <c r="BF86" s="148"/>
      <c r="BG86" s="148"/>
      <c r="BH86" s="148"/>
    </row>
    <row r="87" spans="1:60" outlineLevel="1" x14ac:dyDescent="0.2">
      <c r="A87" s="155"/>
      <c r="B87" s="156"/>
      <c r="C87" s="184" t="s">
        <v>232</v>
      </c>
      <c r="D87" s="159"/>
      <c r="E87" s="160">
        <v>5.4</v>
      </c>
      <c r="F87" s="157"/>
      <c r="G87" s="157"/>
      <c r="H87" s="157"/>
      <c r="I87" s="157"/>
      <c r="J87" s="157"/>
      <c r="K87" s="157"/>
      <c r="L87" s="157"/>
      <c r="M87" s="157"/>
      <c r="N87" s="157"/>
      <c r="O87" s="157"/>
      <c r="P87" s="157"/>
      <c r="Q87" s="157"/>
      <c r="R87" s="157"/>
      <c r="S87" s="157"/>
      <c r="T87" s="157"/>
      <c r="U87" s="157"/>
      <c r="V87" s="157"/>
      <c r="W87" s="157"/>
      <c r="X87" s="157"/>
      <c r="Y87" s="148"/>
      <c r="Z87" s="148"/>
      <c r="AA87" s="148"/>
      <c r="AB87" s="148"/>
      <c r="AC87" s="148"/>
      <c r="AD87" s="148"/>
      <c r="AE87" s="148"/>
      <c r="AF87" s="148"/>
      <c r="AG87" s="148" t="s">
        <v>121</v>
      </c>
      <c r="AH87" s="148">
        <v>0</v>
      </c>
      <c r="AI87" s="148"/>
      <c r="AJ87" s="148"/>
      <c r="AK87" s="148"/>
      <c r="AL87" s="148"/>
      <c r="AM87" s="148"/>
      <c r="AN87" s="148"/>
      <c r="AO87" s="148"/>
      <c r="AP87" s="148"/>
      <c r="AQ87" s="148"/>
      <c r="AR87" s="148"/>
      <c r="AS87" s="148"/>
      <c r="AT87" s="148"/>
      <c r="AU87" s="148"/>
      <c r="AV87" s="148"/>
      <c r="AW87" s="148"/>
      <c r="AX87" s="148"/>
      <c r="AY87" s="148"/>
      <c r="AZ87" s="148"/>
      <c r="BA87" s="148"/>
      <c r="BB87" s="148"/>
      <c r="BC87" s="148"/>
      <c r="BD87" s="148"/>
      <c r="BE87" s="148"/>
      <c r="BF87" s="148"/>
      <c r="BG87" s="148"/>
      <c r="BH87" s="148"/>
    </row>
    <row r="88" spans="1:60" ht="22.5" outlineLevel="1" x14ac:dyDescent="0.2">
      <c r="A88" s="174">
        <v>42</v>
      </c>
      <c r="B88" s="175" t="s">
        <v>233</v>
      </c>
      <c r="C88" s="185" t="s">
        <v>234</v>
      </c>
      <c r="D88" s="176" t="s">
        <v>146</v>
      </c>
      <c r="E88" s="177">
        <v>38.200000000000003</v>
      </c>
      <c r="F88" s="178"/>
      <c r="G88" s="179">
        <f>ROUND(E88*F88,2)</f>
        <v>0</v>
      </c>
      <c r="H88" s="158"/>
      <c r="I88" s="157">
        <f>ROUND(E88*H88,2)</f>
        <v>0</v>
      </c>
      <c r="J88" s="158"/>
      <c r="K88" s="157">
        <f>ROUND(E88*J88,2)</f>
        <v>0</v>
      </c>
      <c r="L88" s="157">
        <v>21</v>
      </c>
      <c r="M88" s="157">
        <f>G88*(1+L88/100)</f>
        <v>0</v>
      </c>
      <c r="N88" s="157">
        <v>0.125</v>
      </c>
      <c r="O88" s="157">
        <f>ROUND(E88*N88,2)</f>
        <v>4.78</v>
      </c>
      <c r="P88" s="157">
        <v>0</v>
      </c>
      <c r="Q88" s="157">
        <f>ROUND(E88*P88,2)</f>
        <v>0</v>
      </c>
      <c r="R88" s="157"/>
      <c r="S88" s="157" t="s">
        <v>210</v>
      </c>
      <c r="T88" s="157" t="s">
        <v>235</v>
      </c>
      <c r="U88" s="157">
        <v>0.86</v>
      </c>
      <c r="V88" s="157">
        <f>ROUND(E88*U88,2)</f>
        <v>32.85</v>
      </c>
      <c r="W88" s="157"/>
      <c r="X88" s="157" t="s">
        <v>118</v>
      </c>
      <c r="Y88" s="148"/>
      <c r="Z88" s="148"/>
      <c r="AA88" s="148"/>
      <c r="AB88" s="148"/>
      <c r="AC88" s="148"/>
      <c r="AD88" s="148"/>
      <c r="AE88" s="148"/>
      <c r="AF88" s="148"/>
      <c r="AG88" s="148" t="s">
        <v>119</v>
      </c>
      <c r="AH88" s="148"/>
      <c r="AI88" s="148"/>
      <c r="AJ88" s="148"/>
      <c r="AK88" s="148"/>
      <c r="AL88" s="148"/>
      <c r="AM88" s="148"/>
      <c r="AN88" s="148"/>
      <c r="AO88" s="148"/>
      <c r="AP88" s="148"/>
      <c r="AQ88" s="148"/>
      <c r="AR88" s="148"/>
      <c r="AS88" s="148"/>
      <c r="AT88" s="148"/>
      <c r="AU88" s="148"/>
      <c r="AV88" s="148"/>
      <c r="AW88" s="148"/>
      <c r="AX88" s="148"/>
      <c r="AY88" s="148"/>
      <c r="AZ88" s="148"/>
      <c r="BA88" s="148"/>
      <c r="BB88" s="148"/>
      <c r="BC88" s="148"/>
      <c r="BD88" s="148"/>
      <c r="BE88" s="148"/>
      <c r="BF88" s="148"/>
      <c r="BG88" s="148"/>
      <c r="BH88" s="148"/>
    </row>
    <row r="89" spans="1:60" x14ac:dyDescent="0.2">
      <c r="A89" s="162" t="s">
        <v>111</v>
      </c>
      <c r="B89" s="163" t="s">
        <v>80</v>
      </c>
      <c r="C89" s="182" t="s">
        <v>81</v>
      </c>
      <c r="D89" s="164"/>
      <c r="E89" s="165"/>
      <c r="F89" s="166"/>
      <c r="G89" s="167">
        <f>SUMIF(AG90:AG90,"&lt;&gt;NOR",G90:G90)</f>
        <v>0</v>
      </c>
      <c r="H89" s="161"/>
      <c r="I89" s="161">
        <f>SUM(I90:I90)</f>
        <v>0</v>
      </c>
      <c r="J89" s="161"/>
      <c r="K89" s="161">
        <f>SUM(K90:K90)</f>
        <v>0</v>
      </c>
      <c r="L89" s="161"/>
      <c r="M89" s="161">
        <f>SUM(M90:M90)</f>
        <v>0</v>
      </c>
      <c r="N89" s="161"/>
      <c r="O89" s="161">
        <f>SUM(O90:O90)</f>
        <v>0</v>
      </c>
      <c r="P89" s="161"/>
      <c r="Q89" s="161">
        <f>SUM(Q90:Q90)</f>
        <v>0</v>
      </c>
      <c r="R89" s="161"/>
      <c r="S89" s="161"/>
      <c r="T89" s="161"/>
      <c r="U89" s="161"/>
      <c r="V89" s="161">
        <f>SUM(V90:V90)</f>
        <v>0</v>
      </c>
      <c r="W89" s="161"/>
      <c r="X89" s="161"/>
      <c r="AG89" t="s">
        <v>112</v>
      </c>
    </row>
    <row r="90" spans="1:60" ht="22.5" outlineLevel="1" x14ac:dyDescent="0.2">
      <c r="A90" s="174">
        <v>43</v>
      </c>
      <c r="B90" s="175" t="s">
        <v>236</v>
      </c>
      <c r="C90" s="185" t="s">
        <v>237</v>
      </c>
      <c r="D90" s="176" t="s">
        <v>238</v>
      </c>
      <c r="E90" s="177">
        <v>1</v>
      </c>
      <c r="F90" s="178"/>
      <c r="G90" s="179">
        <f>ROUND(E90*F90,2)</f>
        <v>0</v>
      </c>
      <c r="H90" s="158"/>
      <c r="I90" s="157">
        <f>ROUND(E90*H90,2)</f>
        <v>0</v>
      </c>
      <c r="J90" s="158"/>
      <c r="K90" s="157">
        <f>ROUND(E90*J90,2)</f>
        <v>0</v>
      </c>
      <c r="L90" s="157">
        <v>21</v>
      </c>
      <c r="M90" s="157">
        <f>G90*(1+L90/100)</f>
        <v>0</v>
      </c>
      <c r="N90" s="157">
        <v>0</v>
      </c>
      <c r="O90" s="157">
        <f>ROUND(E90*N90,2)</f>
        <v>0</v>
      </c>
      <c r="P90" s="157">
        <v>0</v>
      </c>
      <c r="Q90" s="157">
        <f>ROUND(E90*P90,2)</f>
        <v>0</v>
      </c>
      <c r="R90" s="157"/>
      <c r="S90" s="157" t="s">
        <v>210</v>
      </c>
      <c r="T90" s="157" t="s">
        <v>235</v>
      </c>
      <c r="U90" s="157">
        <v>0</v>
      </c>
      <c r="V90" s="157">
        <f>ROUND(E90*U90,2)</f>
        <v>0</v>
      </c>
      <c r="W90" s="157"/>
      <c r="X90" s="157" t="s">
        <v>239</v>
      </c>
      <c r="Y90" s="148"/>
      <c r="Z90" s="148"/>
      <c r="AA90" s="148"/>
      <c r="AB90" s="148"/>
      <c r="AC90" s="148"/>
      <c r="AD90" s="148"/>
      <c r="AE90" s="148"/>
      <c r="AF90" s="148"/>
      <c r="AG90" s="148" t="s">
        <v>240</v>
      </c>
      <c r="AH90" s="148"/>
      <c r="AI90" s="148"/>
      <c r="AJ90" s="148"/>
      <c r="AK90" s="148"/>
      <c r="AL90" s="148"/>
      <c r="AM90" s="148"/>
      <c r="AN90" s="148"/>
      <c r="AO90" s="148"/>
      <c r="AP90" s="148"/>
      <c r="AQ90" s="148"/>
      <c r="AR90" s="148"/>
      <c r="AS90" s="148"/>
      <c r="AT90" s="148"/>
      <c r="AU90" s="148"/>
      <c r="AV90" s="148"/>
      <c r="AW90" s="148"/>
      <c r="AX90" s="148"/>
      <c r="AY90" s="148"/>
      <c r="AZ90" s="148"/>
      <c r="BA90" s="148"/>
      <c r="BB90" s="148"/>
      <c r="BC90" s="148"/>
      <c r="BD90" s="148"/>
      <c r="BE90" s="148"/>
      <c r="BF90" s="148"/>
      <c r="BG90" s="148"/>
      <c r="BH90" s="148"/>
    </row>
    <row r="91" spans="1:60" x14ac:dyDescent="0.2">
      <c r="A91" s="162" t="s">
        <v>111</v>
      </c>
      <c r="B91" s="163" t="s">
        <v>82</v>
      </c>
      <c r="C91" s="182" t="s">
        <v>83</v>
      </c>
      <c r="D91" s="164"/>
      <c r="E91" s="165"/>
      <c r="F91" s="166"/>
      <c r="G91" s="167">
        <f>SUMIF(AG92:AG92,"&lt;&gt;NOR",G92:G92)</f>
        <v>0</v>
      </c>
      <c r="H91" s="161"/>
      <c r="I91" s="161">
        <f>SUM(I92:I92)</f>
        <v>0</v>
      </c>
      <c r="J91" s="161"/>
      <c r="K91" s="161">
        <f>SUM(K92:K92)</f>
        <v>0</v>
      </c>
      <c r="L91" s="161"/>
      <c r="M91" s="161">
        <f>SUM(M92:M92)</f>
        <v>0</v>
      </c>
      <c r="N91" s="161"/>
      <c r="O91" s="161">
        <f>SUM(O92:O92)</f>
        <v>0</v>
      </c>
      <c r="P91" s="161"/>
      <c r="Q91" s="161">
        <f>SUM(Q92:Q92)</f>
        <v>0</v>
      </c>
      <c r="R91" s="161"/>
      <c r="S91" s="161"/>
      <c r="T91" s="161"/>
      <c r="U91" s="161"/>
      <c r="V91" s="161">
        <f>SUM(V92:V92)</f>
        <v>407.66</v>
      </c>
      <c r="W91" s="161"/>
      <c r="X91" s="161"/>
      <c r="AG91" t="s">
        <v>112</v>
      </c>
    </row>
    <row r="92" spans="1:60" outlineLevel="1" x14ac:dyDescent="0.2">
      <c r="A92" s="174">
        <v>44</v>
      </c>
      <c r="B92" s="175" t="s">
        <v>241</v>
      </c>
      <c r="C92" s="185" t="s">
        <v>242</v>
      </c>
      <c r="D92" s="176" t="s">
        <v>127</v>
      </c>
      <c r="E92" s="177">
        <v>1045.2696599999999</v>
      </c>
      <c r="F92" s="178"/>
      <c r="G92" s="179">
        <f>ROUND(E92*F92,2)</f>
        <v>0</v>
      </c>
      <c r="H92" s="158"/>
      <c r="I92" s="157">
        <f>ROUND(E92*H92,2)</f>
        <v>0</v>
      </c>
      <c r="J92" s="158"/>
      <c r="K92" s="157">
        <f>ROUND(E92*J92,2)</f>
        <v>0</v>
      </c>
      <c r="L92" s="157">
        <v>21</v>
      </c>
      <c r="M92" s="157">
        <f>G92*(1+L92/100)</f>
        <v>0</v>
      </c>
      <c r="N92" s="157">
        <v>0</v>
      </c>
      <c r="O92" s="157">
        <f>ROUND(E92*N92,2)</f>
        <v>0</v>
      </c>
      <c r="P92" s="157">
        <v>0</v>
      </c>
      <c r="Q92" s="157">
        <f>ROUND(E92*P92,2)</f>
        <v>0</v>
      </c>
      <c r="R92" s="157"/>
      <c r="S92" s="157" t="s">
        <v>116</v>
      </c>
      <c r="T92" s="157" t="s">
        <v>117</v>
      </c>
      <c r="U92" s="157">
        <v>0.39</v>
      </c>
      <c r="V92" s="157">
        <f>ROUND(E92*U92,2)</f>
        <v>407.66</v>
      </c>
      <c r="W92" s="157"/>
      <c r="X92" s="157" t="s">
        <v>243</v>
      </c>
      <c r="Y92" s="148"/>
      <c r="Z92" s="148"/>
      <c r="AA92" s="148"/>
      <c r="AB92" s="148"/>
      <c r="AC92" s="148"/>
      <c r="AD92" s="148"/>
      <c r="AE92" s="148"/>
      <c r="AF92" s="148"/>
      <c r="AG92" s="148" t="s">
        <v>244</v>
      </c>
      <c r="AH92" s="148"/>
      <c r="AI92" s="148"/>
      <c r="AJ92" s="148"/>
      <c r="AK92" s="148"/>
      <c r="AL92" s="148"/>
      <c r="AM92" s="148"/>
      <c r="AN92" s="148"/>
      <c r="AO92" s="148"/>
      <c r="AP92" s="148"/>
      <c r="AQ92" s="148"/>
      <c r="AR92" s="148"/>
      <c r="AS92" s="148"/>
      <c r="AT92" s="148"/>
      <c r="AU92" s="148"/>
      <c r="AV92" s="148"/>
      <c r="AW92" s="148"/>
      <c r="AX92" s="148"/>
      <c r="AY92" s="148"/>
      <c r="AZ92" s="148"/>
      <c r="BA92" s="148"/>
      <c r="BB92" s="148"/>
      <c r="BC92" s="148"/>
      <c r="BD92" s="148"/>
      <c r="BE92" s="148"/>
      <c r="BF92" s="148"/>
      <c r="BG92" s="148"/>
      <c r="BH92" s="148"/>
    </row>
    <row r="93" spans="1:60" x14ac:dyDescent="0.2">
      <c r="A93" s="162" t="s">
        <v>111</v>
      </c>
      <c r="B93" s="163" t="s">
        <v>84</v>
      </c>
      <c r="C93" s="182" t="s">
        <v>29</v>
      </c>
      <c r="D93" s="164"/>
      <c r="E93" s="165"/>
      <c r="F93" s="166"/>
      <c r="G93" s="167">
        <f>SUMIF(AG94:AG97,"&lt;&gt;NOR",G94:G97)</f>
        <v>0</v>
      </c>
      <c r="H93" s="161"/>
      <c r="I93" s="161">
        <f>SUM(I94:I97)</f>
        <v>0</v>
      </c>
      <c r="J93" s="161"/>
      <c r="K93" s="161">
        <f>SUM(K94:K97)</f>
        <v>0</v>
      </c>
      <c r="L93" s="161"/>
      <c r="M93" s="161">
        <f>SUM(M94:M97)</f>
        <v>0</v>
      </c>
      <c r="N93" s="161"/>
      <c r="O93" s="161">
        <f>SUM(O94:O97)</f>
        <v>0</v>
      </c>
      <c r="P93" s="161"/>
      <c r="Q93" s="161">
        <f>SUM(Q94:Q97)</f>
        <v>0</v>
      </c>
      <c r="R93" s="161"/>
      <c r="S93" s="161"/>
      <c r="T93" s="161"/>
      <c r="U93" s="161"/>
      <c r="V93" s="161">
        <f>SUM(V94:V97)</f>
        <v>0</v>
      </c>
      <c r="W93" s="161"/>
      <c r="X93" s="161"/>
      <c r="AG93" t="s">
        <v>112</v>
      </c>
    </row>
    <row r="94" spans="1:60" outlineLevel="1" x14ac:dyDescent="0.2">
      <c r="A94" s="168">
        <v>45</v>
      </c>
      <c r="B94" s="169" t="s">
        <v>245</v>
      </c>
      <c r="C94" s="183" t="s">
        <v>246</v>
      </c>
      <c r="D94" s="170" t="s">
        <v>247</v>
      </c>
      <c r="E94" s="171">
        <v>1</v>
      </c>
      <c r="F94" s="172"/>
      <c r="G94" s="173">
        <f>ROUND(E94*F94,2)</f>
        <v>0</v>
      </c>
      <c r="H94" s="158"/>
      <c r="I94" s="157">
        <f>ROUND(E94*H94,2)</f>
        <v>0</v>
      </c>
      <c r="J94" s="158"/>
      <c r="K94" s="157">
        <f>ROUND(E94*J94,2)</f>
        <v>0</v>
      </c>
      <c r="L94" s="157">
        <v>21</v>
      </c>
      <c r="M94" s="157">
        <f>G94*(1+L94/100)</f>
        <v>0</v>
      </c>
      <c r="N94" s="157">
        <v>0</v>
      </c>
      <c r="O94" s="157">
        <f>ROUND(E94*N94,2)</f>
        <v>0</v>
      </c>
      <c r="P94" s="157">
        <v>0</v>
      </c>
      <c r="Q94" s="157">
        <f>ROUND(E94*P94,2)</f>
        <v>0</v>
      </c>
      <c r="R94" s="157"/>
      <c r="S94" s="157" t="s">
        <v>116</v>
      </c>
      <c r="T94" s="157" t="s">
        <v>235</v>
      </c>
      <c r="U94" s="157">
        <v>0</v>
      </c>
      <c r="V94" s="157">
        <f>ROUND(E94*U94,2)</f>
        <v>0</v>
      </c>
      <c r="W94" s="157"/>
      <c r="X94" s="157" t="s">
        <v>248</v>
      </c>
      <c r="Y94" s="148"/>
      <c r="Z94" s="148"/>
      <c r="AA94" s="148"/>
      <c r="AB94" s="148"/>
      <c r="AC94" s="148"/>
      <c r="AD94" s="148"/>
      <c r="AE94" s="148"/>
      <c r="AF94" s="148"/>
      <c r="AG94" s="148" t="s">
        <v>249</v>
      </c>
      <c r="AH94" s="148"/>
      <c r="AI94" s="148"/>
      <c r="AJ94" s="148"/>
      <c r="AK94" s="148"/>
      <c r="AL94" s="148"/>
      <c r="AM94" s="148"/>
      <c r="AN94" s="148"/>
      <c r="AO94" s="148"/>
      <c r="AP94" s="148"/>
      <c r="AQ94" s="148"/>
      <c r="AR94" s="148"/>
      <c r="AS94" s="148"/>
      <c r="AT94" s="148"/>
      <c r="AU94" s="148"/>
      <c r="AV94" s="148"/>
      <c r="AW94" s="148"/>
      <c r="AX94" s="148"/>
      <c r="AY94" s="148"/>
      <c r="AZ94" s="148"/>
      <c r="BA94" s="148"/>
      <c r="BB94" s="148"/>
      <c r="BC94" s="148"/>
      <c r="BD94" s="148"/>
      <c r="BE94" s="148"/>
      <c r="BF94" s="148"/>
      <c r="BG94" s="148"/>
      <c r="BH94" s="148"/>
    </row>
    <row r="95" spans="1:60" ht="22.5" outlineLevel="1" x14ac:dyDescent="0.2">
      <c r="A95" s="155"/>
      <c r="B95" s="156"/>
      <c r="C95" s="267" t="s">
        <v>250</v>
      </c>
      <c r="D95" s="268"/>
      <c r="E95" s="268"/>
      <c r="F95" s="268"/>
      <c r="G95" s="268"/>
      <c r="H95" s="157"/>
      <c r="I95" s="157"/>
      <c r="J95" s="157"/>
      <c r="K95" s="157"/>
      <c r="L95" s="157"/>
      <c r="M95" s="157"/>
      <c r="N95" s="157"/>
      <c r="O95" s="157"/>
      <c r="P95" s="157"/>
      <c r="Q95" s="157"/>
      <c r="R95" s="157"/>
      <c r="S95" s="157"/>
      <c r="T95" s="157"/>
      <c r="U95" s="157"/>
      <c r="V95" s="157"/>
      <c r="W95" s="157"/>
      <c r="X95" s="157"/>
      <c r="Y95" s="148"/>
      <c r="Z95" s="148"/>
      <c r="AA95" s="148"/>
      <c r="AB95" s="148"/>
      <c r="AC95" s="148"/>
      <c r="AD95" s="148"/>
      <c r="AE95" s="148"/>
      <c r="AF95" s="148"/>
      <c r="AG95" s="148" t="s">
        <v>251</v>
      </c>
      <c r="AH95" s="148"/>
      <c r="AI95" s="148"/>
      <c r="AJ95" s="148"/>
      <c r="AK95" s="148"/>
      <c r="AL95" s="148"/>
      <c r="AM95" s="148"/>
      <c r="AN95" s="148"/>
      <c r="AO95" s="148"/>
      <c r="AP95" s="148"/>
      <c r="AQ95" s="148"/>
      <c r="AR95" s="148"/>
      <c r="AS95" s="148"/>
      <c r="AT95" s="148"/>
      <c r="AU95" s="148"/>
      <c r="AV95" s="148"/>
      <c r="AW95" s="148"/>
      <c r="AX95" s="148"/>
      <c r="AY95" s="148"/>
      <c r="AZ95" s="148"/>
      <c r="BA95" s="180" t="str">
        <f>C95</f>
        <v>Náklady na ztížené provádění stavebních prací v důsledku nepřerušeného dopravního provozu na staveništi nebo v jeho bezprostředním okolí.</v>
      </c>
      <c r="BB95" s="148"/>
      <c r="BC95" s="148"/>
      <c r="BD95" s="148"/>
      <c r="BE95" s="148"/>
      <c r="BF95" s="148"/>
      <c r="BG95" s="148"/>
      <c r="BH95" s="148"/>
    </row>
    <row r="96" spans="1:60" outlineLevel="1" x14ac:dyDescent="0.2">
      <c r="A96" s="168">
        <v>46</v>
      </c>
      <c r="B96" s="169" t="s">
        <v>252</v>
      </c>
      <c r="C96" s="183" t="s">
        <v>253</v>
      </c>
      <c r="D96" s="170" t="s">
        <v>247</v>
      </c>
      <c r="E96" s="171">
        <v>1</v>
      </c>
      <c r="F96" s="172"/>
      <c r="G96" s="173">
        <f>ROUND(E96*F96,2)</f>
        <v>0</v>
      </c>
      <c r="H96" s="158"/>
      <c r="I96" s="157">
        <f>ROUND(E96*H96,2)</f>
        <v>0</v>
      </c>
      <c r="J96" s="158"/>
      <c r="K96" s="157">
        <f>ROUND(E96*J96,2)</f>
        <v>0</v>
      </c>
      <c r="L96" s="157">
        <v>21</v>
      </c>
      <c r="M96" s="157">
        <f>G96*(1+L96/100)</f>
        <v>0</v>
      </c>
      <c r="N96" s="157">
        <v>0</v>
      </c>
      <c r="O96" s="157">
        <f>ROUND(E96*N96,2)</f>
        <v>0</v>
      </c>
      <c r="P96" s="157">
        <v>0</v>
      </c>
      <c r="Q96" s="157">
        <f>ROUND(E96*P96,2)</f>
        <v>0</v>
      </c>
      <c r="R96" s="157"/>
      <c r="S96" s="157" t="s">
        <v>116</v>
      </c>
      <c r="T96" s="157" t="s">
        <v>235</v>
      </c>
      <c r="U96" s="157">
        <v>0</v>
      </c>
      <c r="V96" s="157">
        <f>ROUND(E96*U96,2)</f>
        <v>0</v>
      </c>
      <c r="W96" s="157"/>
      <c r="X96" s="157" t="s">
        <v>248</v>
      </c>
      <c r="Y96" s="148"/>
      <c r="Z96" s="148"/>
      <c r="AA96" s="148"/>
      <c r="AB96" s="148"/>
      <c r="AC96" s="148"/>
      <c r="AD96" s="148"/>
      <c r="AE96" s="148"/>
      <c r="AF96" s="148"/>
      <c r="AG96" s="148" t="s">
        <v>249</v>
      </c>
      <c r="AH96" s="148"/>
      <c r="AI96" s="148"/>
      <c r="AJ96" s="148"/>
      <c r="AK96" s="148"/>
      <c r="AL96" s="148"/>
      <c r="AM96" s="148"/>
      <c r="AN96" s="148"/>
      <c r="AO96" s="148"/>
      <c r="AP96" s="148"/>
      <c r="AQ96" s="148"/>
      <c r="AR96" s="148"/>
      <c r="AS96" s="148"/>
      <c r="AT96" s="148"/>
      <c r="AU96" s="148"/>
      <c r="AV96" s="148"/>
      <c r="AW96" s="148"/>
      <c r="AX96" s="148"/>
      <c r="AY96" s="148"/>
      <c r="AZ96" s="148"/>
      <c r="BA96" s="148"/>
      <c r="BB96" s="148"/>
      <c r="BC96" s="148"/>
      <c r="BD96" s="148"/>
      <c r="BE96" s="148"/>
      <c r="BF96" s="148"/>
      <c r="BG96" s="148"/>
      <c r="BH96" s="148"/>
    </row>
    <row r="97" spans="1:60" outlineLevel="1" x14ac:dyDescent="0.2">
      <c r="A97" s="155"/>
      <c r="B97" s="156"/>
      <c r="C97" s="267" t="s">
        <v>254</v>
      </c>
      <c r="D97" s="268"/>
      <c r="E97" s="268"/>
      <c r="F97" s="268"/>
      <c r="G97" s="268"/>
      <c r="H97" s="157"/>
      <c r="I97" s="157"/>
      <c r="J97" s="157"/>
      <c r="K97" s="157"/>
      <c r="L97" s="157"/>
      <c r="M97" s="157"/>
      <c r="N97" s="157"/>
      <c r="O97" s="157"/>
      <c r="P97" s="157"/>
      <c r="Q97" s="157"/>
      <c r="R97" s="157"/>
      <c r="S97" s="157"/>
      <c r="T97" s="157"/>
      <c r="U97" s="157"/>
      <c r="V97" s="157"/>
      <c r="W97" s="157"/>
      <c r="X97" s="157"/>
      <c r="Y97" s="148"/>
      <c r="Z97" s="148"/>
      <c r="AA97" s="148"/>
      <c r="AB97" s="148"/>
      <c r="AC97" s="148"/>
      <c r="AD97" s="148"/>
      <c r="AE97" s="148"/>
      <c r="AF97" s="148"/>
      <c r="AG97" s="148" t="s">
        <v>251</v>
      </c>
      <c r="AH97" s="148"/>
      <c r="AI97" s="148"/>
      <c r="AJ97" s="148"/>
      <c r="AK97" s="148"/>
      <c r="AL97" s="148"/>
      <c r="AM97" s="148"/>
      <c r="AN97" s="148"/>
      <c r="AO97" s="148"/>
      <c r="AP97" s="148"/>
      <c r="AQ97" s="148"/>
      <c r="AR97" s="148"/>
      <c r="AS97" s="148"/>
      <c r="AT97" s="148"/>
      <c r="AU97" s="148"/>
      <c r="AV97" s="148"/>
      <c r="AW97" s="148"/>
      <c r="AX97" s="148"/>
      <c r="AY97" s="148"/>
      <c r="AZ97" s="148"/>
      <c r="BA97" s="148"/>
      <c r="BB97" s="148"/>
      <c r="BC97" s="148"/>
      <c r="BD97" s="148"/>
      <c r="BE97" s="148"/>
      <c r="BF97" s="148"/>
      <c r="BG97" s="148"/>
      <c r="BH97" s="148"/>
    </row>
    <row r="98" spans="1:60" x14ac:dyDescent="0.2">
      <c r="A98" s="3"/>
      <c r="B98" s="4"/>
      <c r="C98" s="186"/>
      <c r="D98" s="6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AE98">
        <v>15</v>
      </c>
      <c r="AF98">
        <v>21</v>
      </c>
      <c r="AG98" t="s">
        <v>98</v>
      </c>
    </row>
    <row r="99" spans="1:60" x14ac:dyDescent="0.2">
      <c r="A99" s="151"/>
      <c r="B99" s="152" t="s">
        <v>31</v>
      </c>
      <c r="C99" s="187"/>
      <c r="D99" s="153"/>
      <c r="E99" s="154"/>
      <c r="F99" s="154"/>
      <c r="G99" s="181">
        <f>G8+G16+G24+G35+G50+G55+G58+G73+G89+G91+G93</f>
        <v>0</v>
      </c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AE99">
        <f>SUMIF(L7:L97,AE98,G7:G97)</f>
        <v>0</v>
      </c>
      <c r="AF99">
        <f>SUMIF(L7:L97,AF98,G7:G97)</f>
        <v>0</v>
      </c>
      <c r="AG99" t="s">
        <v>255</v>
      </c>
    </row>
    <row r="100" spans="1:60" x14ac:dyDescent="0.2">
      <c r="A100" s="3"/>
      <c r="B100" s="4"/>
      <c r="C100" s="186"/>
      <c r="D100" s="6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60" x14ac:dyDescent="0.2">
      <c r="A101" s="3"/>
      <c r="B101" s="4"/>
      <c r="C101" s="186"/>
      <c r="D101" s="6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60" x14ac:dyDescent="0.2">
      <c r="A102" s="253" t="s">
        <v>256</v>
      </c>
      <c r="B102" s="253"/>
      <c r="C102" s="254"/>
      <c r="D102" s="6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60" x14ac:dyDescent="0.2">
      <c r="A103" s="255"/>
      <c r="B103" s="256"/>
      <c r="C103" s="257"/>
      <c r="D103" s="256"/>
      <c r="E103" s="256"/>
      <c r="F103" s="256"/>
      <c r="G103" s="258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AG103" t="s">
        <v>257</v>
      </c>
    </row>
    <row r="104" spans="1:60" x14ac:dyDescent="0.2">
      <c r="A104" s="259"/>
      <c r="B104" s="260"/>
      <c r="C104" s="261"/>
      <c r="D104" s="260"/>
      <c r="E104" s="260"/>
      <c r="F104" s="260"/>
      <c r="G104" s="262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60" x14ac:dyDescent="0.2">
      <c r="A105" s="259"/>
      <c r="B105" s="260"/>
      <c r="C105" s="261"/>
      <c r="D105" s="260"/>
      <c r="E105" s="260"/>
      <c r="F105" s="260"/>
      <c r="G105" s="262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60" x14ac:dyDescent="0.2">
      <c r="A106" s="259"/>
      <c r="B106" s="260"/>
      <c r="C106" s="261"/>
      <c r="D106" s="260"/>
      <c r="E106" s="260"/>
      <c r="F106" s="260"/>
      <c r="G106" s="262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60" x14ac:dyDescent="0.2">
      <c r="A107" s="263"/>
      <c r="B107" s="264"/>
      <c r="C107" s="265"/>
      <c r="D107" s="264"/>
      <c r="E107" s="264"/>
      <c r="F107" s="264"/>
      <c r="G107" s="266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60" x14ac:dyDescent="0.2">
      <c r="A108" s="3"/>
      <c r="B108" s="4"/>
      <c r="C108" s="186"/>
      <c r="D108" s="6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60" x14ac:dyDescent="0.2">
      <c r="C109" s="188"/>
      <c r="D109" s="10"/>
      <c r="AG109" t="s">
        <v>258</v>
      </c>
    </row>
    <row r="110" spans="1:60" x14ac:dyDescent="0.2">
      <c r="D110" s="10"/>
    </row>
    <row r="111" spans="1:60" x14ac:dyDescent="0.2">
      <c r="D111" s="10"/>
    </row>
    <row r="112" spans="1:60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8">
    <mergeCell ref="A103:G107"/>
    <mergeCell ref="C95:G95"/>
    <mergeCell ref="C97:G97"/>
    <mergeCell ref="A1:G1"/>
    <mergeCell ref="C2:G2"/>
    <mergeCell ref="C3:G3"/>
    <mergeCell ref="C4:G4"/>
    <mergeCell ref="A102:C102"/>
  </mergeCells>
  <pageMargins left="0.59055118110236204" right="0.196850393700787" top="0.78740157499999996" bottom="0.78740157499999996" header="0.3" footer="0.3"/>
  <pageSetup paperSize="9" fitToHeight="0" orientation="portrait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61190901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61190901 Pol'!Názvy_tisku</vt:lpstr>
      <vt:lpstr>oadresa</vt:lpstr>
      <vt:lpstr>Stavba!Objednatel</vt:lpstr>
      <vt:lpstr>Stavba!Objekt</vt:lpstr>
      <vt:lpstr>'01 61190901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</dc:creator>
  <cp:lastModifiedBy>Červenková Jana</cp:lastModifiedBy>
  <cp:lastPrinted>2020-04-21T06:59:50Z</cp:lastPrinted>
  <dcterms:created xsi:type="dcterms:W3CDTF">2009-04-08T07:15:50Z</dcterms:created>
  <dcterms:modified xsi:type="dcterms:W3CDTF">2020-04-21T06:59:55Z</dcterms:modified>
</cp:coreProperties>
</file>