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Revitalizace zpevněných ploch Vřesinská\ZD\ZD FN\"/>
    </mc:Choice>
  </mc:AlternateContent>
  <bookViews>
    <workbookView xWindow="-25305" yWindow="435" windowWidth="25410" windowHeight="15375" activeTab="1"/>
  </bookViews>
  <sheets>
    <sheet name="Pokyny pro vyplnění" sheetId="11" r:id="rId1"/>
    <sheet name="Stavba" sheetId="1" r:id="rId2"/>
    <sheet name="VzorPolozky" sheetId="10" state="hidden" r:id="rId3"/>
    <sheet name="01 611909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61190901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61190901 Pol'!$A$1:$X$109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9" i="1" l="1"/>
  <c r="I19" i="1" s="1"/>
  <c r="I58" i="1"/>
  <c r="I57" i="1"/>
  <c r="I56" i="1"/>
  <c r="I55" i="1"/>
  <c r="I54" i="1"/>
  <c r="I53" i="1"/>
  <c r="I52" i="1"/>
  <c r="I51" i="1"/>
  <c r="I50" i="1"/>
  <c r="I49" i="1"/>
  <c r="G41" i="1"/>
  <c r="H41" i="1" s="1"/>
  <c r="I41" i="1" s="1"/>
  <c r="F41" i="1"/>
  <c r="G40" i="1"/>
  <c r="F40" i="1"/>
  <c r="G39" i="1"/>
  <c r="H39" i="1" s="1"/>
  <c r="I39" i="1" s="1"/>
  <c r="I42" i="1" s="1"/>
  <c r="F39" i="1"/>
  <c r="G99" i="12"/>
  <c r="BA95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1" i="12"/>
  <c r="M11" i="12" s="1"/>
  <c r="I11" i="12"/>
  <c r="K11" i="12"/>
  <c r="O11" i="12"/>
  <c r="Q11" i="12"/>
  <c r="V11" i="12"/>
  <c r="V8" i="12" s="1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7" i="12"/>
  <c r="M17" i="12" s="1"/>
  <c r="I17" i="12"/>
  <c r="I16" i="12" s="1"/>
  <c r="K17" i="12"/>
  <c r="K16" i="12" s="1"/>
  <c r="O17" i="12"/>
  <c r="O16" i="12" s="1"/>
  <c r="Q17" i="12"/>
  <c r="Q16" i="12" s="1"/>
  <c r="V17" i="12"/>
  <c r="G19" i="12"/>
  <c r="M19" i="12" s="1"/>
  <c r="I19" i="12"/>
  <c r="K19" i="12"/>
  <c r="O19" i="12"/>
  <c r="Q19" i="12"/>
  <c r="V19" i="12"/>
  <c r="V16" i="12" s="1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5" i="12"/>
  <c r="M25" i="12" s="1"/>
  <c r="I25" i="12"/>
  <c r="I24" i="12" s="1"/>
  <c r="K25" i="12"/>
  <c r="K24" i="12" s="1"/>
  <c r="O25" i="12"/>
  <c r="O24" i="12" s="1"/>
  <c r="Q25" i="12"/>
  <c r="Q24" i="12" s="1"/>
  <c r="V25" i="12"/>
  <c r="G27" i="12"/>
  <c r="M27" i="12" s="1"/>
  <c r="I27" i="12"/>
  <c r="K27" i="12"/>
  <c r="O27" i="12"/>
  <c r="Q27" i="12"/>
  <c r="V27" i="12"/>
  <c r="G30" i="12"/>
  <c r="G24" i="12" s="1"/>
  <c r="I30" i="12"/>
  <c r="K30" i="12"/>
  <c r="M30" i="12"/>
  <c r="O30" i="12"/>
  <c r="Q30" i="12"/>
  <c r="V30" i="12"/>
  <c r="V24" i="12" s="1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6" i="12"/>
  <c r="M36" i="12" s="1"/>
  <c r="I36" i="12"/>
  <c r="I35" i="12" s="1"/>
  <c r="K36" i="12"/>
  <c r="O36" i="12"/>
  <c r="O35" i="12" s="1"/>
  <c r="Q36" i="12"/>
  <c r="V36" i="12"/>
  <c r="V35" i="12" s="1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Q35" i="12" s="1"/>
  <c r="V40" i="12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G46" i="12"/>
  <c r="M46" i="12" s="1"/>
  <c r="I46" i="12"/>
  <c r="K46" i="12"/>
  <c r="K35" i="12" s="1"/>
  <c r="O46" i="12"/>
  <c r="Q46" i="12"/>
  <c r="V46" i="12"/>
  <c r="G48" i="12"/>
  <c r="M48" i="12" s="1"/>
  <c r="I48" i="12"/>
  <c r="K48" i="12"/>
  <c r="O48" i="12"/>
  <c r="Q48" i="12"/>
  <c r="V48" i="12"/>
  <c r="G50" i="12"/>
  <c r="M50" i="12"/>
  <c r="V50" i="12"/>
  <c r="G51" i="12"/>
  <c r="I51" i="12"/>
  <c r="I50" i="12" s="1"/>
  <c r="K51" i="12"/>
  <c r="K50" i="12" s="1"/>
  <c r="M51" i="12"/>
  <c r="O51" i="12"/>
  <c r="O50" i="12" s="1"/>
  <c r="Q51" i="12"/>
  <c r="Q50" i="12" s="1"/>
  <c r="V51" i="12"/>
  <c r="G53" i="12"/>
  <c r="I53" i="12"/>
  <c r="K53" i="12"/>
  <c r="M53" i="12"/>
  <c r="O53" i="12"/>
  <c r="Q53" i="12"/>
  <c r="V53" i="12"/>
  <c r="G55" i="12"/>
  <c r="V55" i="12"/>
  <c r="G56" i="12"/>
  <c r="M56" i="12" s="1"/>
  <c r="M55" i="12" s="1"/>
  <c r="I56" i="12"/>
  <c r="I55" i="12" s="1"/>
  <c r="K56" i="12"/>
  <c r="K55" i="12" s="1"/>
  <c r="O56" i="12"/>
  <c r="O55" i="12" s="1"/>
  <c r="Q56" i="12"/>
  <c r="Q55" i="12" s="1"/>
  <c r="V56" i="12"/>
  <c r="G59" i="12"/>
  <c r="M59" i="12" s="1"/>
  <c r="M58" i="12" s="1"/>
  <c r="I59" i="12"/>
  <c r="K59" i="12"/>
  <c r="K58" i="12" s="1"/>
  <c r="O59" i="12"/>
  <c r="Q59" i="12"/>
  <c r="Q58" i="12" s="1"/>
  <c r="V59" i="12"/>
  <c r="V58" i="12" s="1"/>
  <c r="G61" i="12"/>
  <c r="I61" i="12"/>
  <c r="K61" i="12"/>
  <c r="M61" i="12"/>
  <c r="O61" i="12"/>
  <c r="Q61" i="12"/>
  <c r="V61" i="12"/>
  <c r="G63" i="12"/>
  <c r="I63" i="12"/>
  <c r="K63" i="12"/>
  <c r="M63" i="12"/>
  <c r="O63" i="12"/>
  <c r="O58" i="12" s="1"/>
  <c r="Q63" i="12"/>
  <c r="V63" i="12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69" i="12"/>
  <c r="M69" i="12" s="1"/>
  <c r="I69" i="12"/>
  <c r="I58" i="12" s="1"/>
  <c r="K69" i="12"/>
  <c r="O69" i="12"/>
  <c r="Q69" i="12"/>
  <c r="V69" i="12"/>
  <c r="G71" i="12"/>
  <c r="M71" i="12" s="1"/>
  <c r="I71" i="12"/>
  <c r="K71" i="12"/>
  <c r="O71" i="12"/>
  <c r="Q71" i="12"/>
  <c r="V71" i="12"/>
  <c r="G74" i="12"/>
  <c r="G73" i="12" s="1"/>
  <c r="I74" i="12"/>
  <c r="I73" i="12" s="1"/>
  <c r="K74" i="12"/>
  <c r="M74" i="12"/>
  <c r="M73" i="12" s="1"/>
  <c r="O74" i="12"/>
  <c r="O73" i="12" s="1"/>
  <c r="Q74" i="12"/>
  <c r="V74" i="12"/>
  <c r="V73" i="12" s="1"/>
  <c r="G76" i="12"/>
  <c r="I76" i="12"/>
  <c r="K76" i="12"/>
  <c r="M76" i="12"/>
  <c r="O76" i="12"/>
  <c r="Q76" i="12"/>
  <c r="V76" i="12"/>
  <c r="G78" i="12"/>
  <c r="M78" i="12" s="1"/>
  <c r="I78" i="12"/>
  <c r="K78" i="12"/>
  <c r="K73" i="12" s="1"/>
  <c r="O78" i="12"/>
  <c r="Q78" i="12"/>
  <c r="V78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Q73" i="12" s="1"/>
  <c r="V83" i="12"/>
  <c r="G85" i="12"/>
  <c r="I85" i="12"/>
  <c r="K85" i="12"/>
  <c r="M85" i="12"/>
  <c r="O85" i="12"/>
  <c r="Q85" i="12"/>
  <c r="V85" i="12"/>
  <c r="G86" i="12"/>
  <c r="I86" i="12"/>
  <c r="K86" i="12"/>
  <c r="M86" i="12"/>
  <c r="O86" i="12"/>
  <c r="Q86" i="12"/>
  <c r="V86" i="12"/>
  <c r="G88" i="12"/>
  <c r="M88" i="12" s="1"/>
  <c r="I88" i="12"/>
  <c r="K88" i="12"/>
  <c r="O88" i="12"/>
  <c r="Q88" i="12"/>
  <c r="V88" i="12"/>
  <c r="I89" i="12"/>
  <c r="O89" i="12"/>
  <c r="G90" i="12"/>
  <c r="M90" i="12" s="1"/>
  <c r="M89" i="12" s="1"/>
  <c r="I90" i="12"/>
  <c r="K90" i="12"/>
  <c r="K89" i="12" s="1"/>
  <c r="O90" i="12"/>
  <c r="Q90" i="12"/>
  <c r="Q89" i="12" s="1"/>
  <c r="V90" i="12"/>
  <c r="V89" i="12" s="1"/>
  <c r="K91" i="12"/>
  <c r="Q91" i="12"/>
  <c r="G92" i="12"/>
  <c r="G91" i="12" s="1"/>
  <c r="I92" i="12"/>
  <c r="I91" i="12" s="1"/>
  <c r="K92" i="12"/>
  <c r="M92" i="12"/>
  <c r="M91" i="12" s="1"/>
  <c r="O92" i="12"/>
  <c r="O91" i="12" s="1"/>
  <c r="Q92" i="12"/>
  <c r="V92" i="12"/>
  <c r="V91" i="12" s="1"/>
  <c r="G94" i="12"/>
  <c r="M94" i="12" s="1"/>
  <c r="I94" i="12"/>
  <c r="I93" i="12" s="1"/>
  <c r="K94" i="12"/>
  <c r="K93" i="12" s="1"/>
  <c r="O94" i="12"/>
  <c r="O93" i="12" s="1"/>
  <c r="Q94" i="12"/>
  <c r="Q93" i="12" s="1"/>
  <c r="V94" i="12"/>
  <c r="G96" i="12"/>
  <c r="G93" i="12" s="1"/>
  <c r="I96" i="12"/>
  <c r="K96" i="12"/>
  <c r="O96" i="12"/>
  <c r="Q96" i="12"/>
  <c r="V96" i="12"/>
  <c r="V93" i="12" s="1"/>
  <c r="AE99" i="12"/>
  <c r="I20" i="1"/>
  <c r="I18" i="1"/>
  <c r="I17" i="1"/>
  <c r="F42" i="1"/>
  <c r="G23" i="1" s="1"/>
  <c r="G42" i="1"/>
  <c r="H40" i="1"/>
  <c r="I40" i="1" s="1"/>
  <c r="I60" i="1" l="1"/>
  <c r="J58" i="1" s="1"/>
  <c r="I16" i="1"/>
  <c r="I21" i="1" s="1"/>
  <c r="J51" i="1"/>
  <c r="G28" i="1"/>
  <c r="G25" i="1"/>
  <c r="A25" i="1" s="1"/>
  <c r="A26" i="1" s="1"/>
  <c r="G26" i="1" s="1"/>
  <c r="A23" i="1"/>
  <c r="A24" i="1" s="1"/>
  <c r="G24" i="1" s="1"/>
  <c r="M8" i="12"/>
  <c r="M24" i="12"/>
  <c r="M35" i="12"/>
  <c r="M16" i="12"/>
  <c r="M93" i="12"/>
  <c r="M96" i="12"/>
  <c r="AF99" i="12"/>
  <c r="G58" i="12"/>
  <c r="G89" i="12"/>
  <c r="G35" i="12"/>
  <c r="G16" i="12"/>
  <c r="G8" i="12"/>
  <c r="H42" i="1"/>
  <c r="J40" i="1"/>
  <c r="J41" i="1"/>
  <c r="J39" i="1"/>
  <c r="J42" i="1" s="1"/>
  <c r="J28" i="1"/>
  <c r="J26" i="1"/>
  <c r="G38" i="1"/>
  <c r="F38" i="1"/>
  <c r="J23" i="1"/>
  <c r="J24" i="1"/>
  <c r="J25" i="1"/>
  <c r="J27" i="1"/>
  <c r="E24" i="1"/>
  <c r="E26" i="1"/>
  <c r="J55" i="1" l="1"/>
  <c r="J57" i="1"/>
  <c r="J50" i="1"/>
  <c r="J52" i="1"/>
  <c r="J49" i="1"/>
  <c r="J54" i="1"/>
  <c r="J53" i="1"/>
  <c r="J56" i="1"/>
  <c r="J59" i="1"/>
  <c r="A27" i="1"/>
  <c r="A29" i="1" s="1"/>
  <c r="G29" i="1" s="1"/>
  <c r="G27" i="1" s="1"/>
  <c r="J6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<sst xmlns="http://schemas.openxmlformats.org/spreadsheetml/2006/main" count="609" uniqueCount="259">
  <si>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</si>
  <si>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</si>
  <si>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</si>
  <si>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</si>
  <si>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</si>
  <si>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</si>
  <si>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</si>
  <si>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</si>
  <si>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</si>
  <si>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</si>
  <si>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</si>
  <si>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</si>
  <si>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</si>
  <si>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</si>
  <si>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</si>
  <si>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</si>
  <si>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</si>
  <si>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</si>
  <si>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</si>
  <si>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</si>
  <si>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</si>
  <si>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</si>
  <si>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</si>
  <si>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</si>
  <si>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</si>
  <si>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</si>
  <si>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</si>
  <si>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</si>
  <si>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</si>
  <si>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</si>
  <si>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</si>
  <si>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</si>
  <si>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</si>
  <si>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</si>
  <si>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</si>
  <si>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</si>
  <si>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</si>
  <si>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</si>
  <si>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</si>
  <si>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</si>
  <si>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</si>
  <si>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</si>
  <si>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</si>
  <si>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61190901</t>
  </si>
  <si>
    <t>Revitalizace zpevněných ploch tramvajové smyčky na ul. Vřesinská</t>
  </si>
  <si>
    <t>01</t>
  </si>
  <si>
    <t>Objekt:</t>
  </si>
  <si>
    <t>Rozpočet:</t>
  </si>
  <si>
    <t>611909</t>
  </si>
  <si>
    <t>Dopravní podnik Ostrava a.s.</t>
  </si>
  <si>
    <t>Poděbradova 494/2</t>
  </si>
  <si>
    <t>Ostrava-Moravská Ostrava</t>
  </si>
  <si>
    <t>70200</t>
  </si>
  <si>
    <t>61974757</t>
  </si>
  <si>
    <t>CZ61974757</t>
  </si>
  <si>
    <t>Ing. Ida Macháčková</t>
  </si>
  <si>
    <t>Kašparova 1395/8</t>
  </si>
  <si>
    <t>Ostrava-Hrabůvka</t>
  </si>
  <si>
    <t>70030</t>
  </si>
  <si>
    <t>64638162</t>
  </si>
  <si>
    <t>CZ6360266869</t>
  </si>
  <si>
    <t>Stavba</t>
  </si>
  <si>
    <t>Celkem za stavbu</t>
  </si>
  <si>
    <t>CZK</t>
  </si>
  <si>
    <t>Rekapitulace dílů</t>
  </si>
  <si>
    <t>Typ dílu</t>
  </si>
  <si>
    <t>11a</t>
  </si>
  <si>
    <t>Přípravné a přidružené práce</t>
  </si>
  <si>
    <t>11b</t>
  </si>
  <si>
    <t>11c</t>
  </si>
  <si>
    <t>18</t>
  </si>
  <si>
    <t>Povrchové úpravy terénu</t>
  </si>
  <si>
    <t>3</t>
  </si>
  <si>
    <t>Svislé a kompletní konstrukce</t>
  </si>
  <si>
    <t>56</t>
  </si>
  <si>
    <t>Podkladní vrstvy komunikací a zpevněných ploch</t>
  </si>
  <si>
    <t>59</t>
  </si>
  <si>
    <t>Dlažby a předlažby komunikací</t>
  </si>
  <si>
    <t>91</t>
  </si>
  <si>
    <t>Doplňující práce na komunikaci</t>
  </si>
  <si>
    <t>92</t>
  </si>
  <si>
    <t>Doplňující práce železniční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</si>
  <si>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</si>
  <si>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</si>
  <si>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</si>
  <si>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</si>
  <si>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</si>
  <si>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</si>
  <si>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</si>
  <si>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</si>
  <si>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</si>
  <si>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</si>
  <si>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</si>
  <si>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</si>
  <si>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</si>
  <si>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</si>
  <si>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</si>
  <si>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</si>
  <si>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</si>
  <si>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</si>
  <si>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</si>
  <si>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</si>
  <si>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</si>
  <si>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</si>
  <si>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</si>
  <si>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</si>
  <si>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</si>
  <si>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</si>
  <si>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</si>
  <si>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</si>
  <si>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</si>
  <si>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</si>
  <si>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</si>
  <si>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113108315R00</t>
  </si>
  <si>
    <t>Odstranění asfaltové vrstvy pl. do 50 m2, tl.15 cm</t>
  </si>
  <si>
    <t>m2</t>
  </si>
  <si>
    <t>rts 19/II</t>
  </si>
  <si>
    <t>RTS 19/ II</t>
  </si>
  <si>
    <t>Práce</t>
  </si>
  <si>
    <t>POL1_</t>
  </si>
  <si>
    <t>přejezd : 15,0</t>
  </si>
  <si>
    <t>VV</t>
  </si>
  <si>
    <t>113108405R00</t>
  </si>
  <si>
    <t>Odstranění asfaltové vrstvy pl.nad 50 m2, tl. 5 cm</t>
  </si>
  <si>
    <t>stávající konstrukce komunikace : 1200,0</t>
  </si>
  <si>
    <t>979082213R00</t>
  </si>
  <si>
    <t>Vodorovná doprava suti po suchu do 1 km</t>
  </si>
  <si>
    <t>t</t>
  </si>
  <si>
    <t>Přesun suti</t>
  </si>
  <si>
    <t>POL8_</t>
  </si>
  <si>
    <t>979082219R00</t>
  </si>
  <si>
    <t>Příplatek za dopravu suti po suchu za další 1 km</t>
  </si>
  <si>
    <t>979990112R00</t>
  </si>
  <si>
    <t>Poplatek za skládku suti-obal.kam.-asfalt do 30x30</t>
  </si>
  <si>
    <t>113109325R00</t>
  </si>
  <si>
    <t>Odstranění podkladu pl.50 m2, bet.prostý tl.25 cm</t>
  </si>
  <si>
    <t>panelová plocha : 13,0</t>
  </si>
  <si>
    <t>113109420R00</t>
  </si>
  <si>
    <t>Odstranění podkladu pl.nad 50 m2, beton, tl. 20 cm</t>
  </si>
  <si>
    <t>979990001R00</t>
  </si>
  <si>
    <t>Poplatek za skládku stavební suti</t>
  </si>
  <si>
    <t>113106231R00</t>
  </si>
  <si>
    <t>Rozebrání dlažeb ze zámkové dlažby v kamenivu</t>
  </si>
  <si>
    <t>stávající konstrukce komunikace : 12,0</t>
  </si>
  <si>
    <t>113202111R00</t>
  </si>
  <si>
    <t>Vytrhání obrub obrubníků silničních</t>
  </si>
  <si>
    <t>m</t>
  </si>
  <si>
    <t>betonový obrubník : 290,0</t>
  </si>
  <si>
    <t>kamenný obrubník - úprava : 19,0</t>
  </si>
  <si>
    <t>979024441R00</t>
  </si>
  <si>
    <t>Očištění vybour. obrubníků všech loží a výplní</t>
  </si>
  <si>
    <t>979084216R00</t>
  </si>
  <si>
    <t>Vodorovná doprava vybour. hmot po suchu do 5 km</t>
  </si>
  <si>
    <t>979084219R00</t>
  </si>
  <si>
    <t>Příplatek k dopravě vybour.hmot za dalších 5 km</t>
  </si>
  <si>
    <t>979990103R00</t>
  </si>
  <si>
    <t>Poplatek za skládku suti - beton do 30x30 cm</t>
  </si>
  <si>
    <t>182001111R00</t>
  </si>
  <si>
    <t>Plošná úprava terénu, nerovnosti do 10 cm v rovině</t>
  </si>
  <si>
    <t>plocha ohumusování : 200,0</t>
  </si>
  <si>
    <t>181301102R00</t>
  </si>
  <si>
    <t>Rozprostření ornice, rovina, tl. 10-15 cm,do 500m2</t>
  </si>
  <si>
    <t>Odkaz na mn. položky pořadí 17 : 200,00000</t>
  </si>
  <si>
    <t>10364200R</t>
  </si>
  <si>
    <t>Ornice pro pozemkové úpravy</t>
  </si>
  <si>
    <t>m3</t>
  </si>
  <si>
    <t>SPCM</t>
  </si>
  <si>
    <t>Specifikace</t>
  </si>
  <si>
    <t>POL3_</t>
  </si>
  <si>
    <t>200,0*0,15</t>
  </si>
  <si>
    <t>180402111R00</t>
  </si>
  <si>
    <t>Založení trávníku parkového výsevem v rovině</t>
  </si>
  <si>
    <t>00572465R</t>
  </si>
  <si>
    <t>Směs travní standard PROFI á 25 kg</t>
  </si>
  <si>
    <t>kg</t>
  </si>
  <si>
    <t>200,0*1,03*0,03</t>
  </si>
  <si>
    <t>183403153R00</t>
  </si>
  <si>
    <t>Obdělání půdy hrabáním, v rovině</t>
  </si>
  <si>
    <t>185803211R00</t>
  </si>
  <si>
    <t>Uválcování trávníku v rovině</t>
  </si>
  <si>
    <t>338920023R00</t>
  </si>
  <si>
    <t>Osazení betonové palisády, š. do 20 cm, dl. 120 cm</t>
  </si>
  <si>
    <t>betonové palisády : 11,0</t>
  </si>
  <si>
    <t>59228414R</t>
  </si>
  <si>
    <t>Palisáda přírodní Masiv 17,5x20x100 cm</t>
  </si>
  <si>
    <t>kus</t>
  </si>
  <si>
    <t>11*5,7*1,01</t>
  </si>
  <si>
    <t>564861111RT2</t>
  </si>
  <si>
    <t>Podklad ze štěrkodrti po zhutnění tloušťky 20 cm štěrkodrť frakce 8-32 mm</t>
  </si>
  <si>
    <t>nová konstrukce komunikace : 1090,0+90,0+30,0+13,0</t>
  </si>
  <si>
    <t>596215040R00</t>
  </si>
  <si>
    <t>Kladení zámkové dlažby tl. 8 cm do drtě tl. 4 cm</t>
  </si>
  <si>
    <t>nová konstrukce komunikace : 1090,0+90,0</t>
  </si>
  <si>
    <t>596715041R00</t>
  </si>
  <si>
    <t>Kladení vodicí linie z dlažby tl.8 cm, drť tl.4 cm</t>
  </si>
  <si>
    <t>nová konstrukce komunikace : 30,0+13,0</t>
  </si>
  <si>
    <t>596291113R00</t>
  </si>
  <si>
    <t xml:space="preserve">Řezání zámkové dlažby tl. 80 mm </t>
  </si>
  <si>
    <t>270,0+115,0+19,0</t>
  </si>
  <si>
    <t>592451170R</t>
  </si>
  <si>
    <t>Dlažba 20x10x8 cm přírodní</t>
  </si>
  <si>
    <t>1090,0*1,05</t>
  </si>
  <si>
    <t>592451171R</t>
  </si>
  <si>
    <t>Dlažba 20x10x8 cm červená</t>
  </si>
  <si>
    <t>90,0*1,05</t>
  </si>
  <si>
    <t>592451158R</t>
  </si>
  <si>
    <t>Dlažba 20x10x8 cm červená dlažba pro nevidomé</t>
  </si>
  <si>
    <t>30,0*1,05</t>
  </si>
  <si>
    <t>592452651T</t>
  </si>
  <si>
    <t>Dlažba BEST s drážkou barevná pro nevidomé 20x20x8</t>
  </si>
  <si>
    <t>Vlastní</t>
  </si>
  <si>
    <t>13,0*1,05</t>
  </si>
  <si>
    <t>917461111R00</t>
  </si>
  <si>
    <t>Osaz. stoj. obrub. kam. s opěrou, lože z C 12/15</t>
  </si>
  <si>
    <t>917862111R00</t>
  </si>
  <si>
    <t>Osazení stojat. obrub.bet. s opěrou,lože z C 12/15</t>
  </si>
  <si>
    <t>115,0+270,0</t>
  </si>
  <si>
    <t>59217421R</t>
  </si>
  <si>
    <t>Obrubník chodníkový ABO 14-10 1000/100/250 přírodní</t>
  </si>
  <si>
    <t>115*1,01</t>
  </si>
  <si>
    <t>59217012R</t>
  </si>
  <si>
    <t>Obrubník silniční betonový 150x300x1000 mm přírodní</t>
  </si>
  <si>
    <t>270*1,01</t>
  </si>
  <si>
    <t>917882111R00</t>
  </si>
  <si>
    <t>Osazení obrubníku bet. zastávkového, lože C 12/15</t>
  </si>
  <si>
    <t>592174984R</t>
  </si>
  <si>
    <t>Obrubník zastávkový přímý BZO 350 přírodní</t>
  </si>
  <si>
    <t>15*1,01</t>
  </si>
  <si>
    <t>592174985R</t>
  </si>
  <si>
    <t>Obrubník zastávkový náběhový BZO 350-330 přírodní</t>
  </si>
  <si>
    <t>918101111R00</t>
  </si>
  <si>
    <t>Lože pod obrubníky nebo obruby dlažeb z C 12/15</t>
  </si>
  <si>
    <t>betonová patka u obubníku : 270,0*0,1*0,2</t>
  </si>
  <si>
    <t>911131111R01</t>
  </si>
  <si>
    <t>Osazení a montáž silnič.zábradlí ocelového včetně dodávky bez zasklení</t>
  </si>
  <si>
    <t>Indiv</t>
  </si>
  <si>
    <t>921900101</t>
  </si>
  <si>
    <t>Přejezd kolej systém STRAIL kompletní kontrukce všetně přesunu hmot</t>
  </si>
  <si>
    <t>soubor</t>
  </si>
  <si>
    <t>Agregovaná položka</t>
  </si>
  <si>
    <t>POL2_</t>
  </si>
  <si>
    <t>998223011R00</t>
  </si>
  <si>
    <t>Přesun hmot, pozemní komunikace, kryt dlážděný</t>
  </si>
  <si>
    <t>Přesun hmot</t>
  </si>
  <si>
    <t>POL7_</t>
  </si>
  <si>
    <t>005122020R</t>
  </si>
  <si>
    <t xml:space="preserve">Silniční, železniční či kolejový provoz  </t>
  </si>
  <si>
    <t>Soubor</t>
  </si>
  <si>
    <t>VRN</t>
  </si>
  <si>
    <t>POL99_8</t>
  </si>
  <si>
    <t>Náklady na ztížené provádění stavebních prací v důsledku nepřerušeného dopravního provozu na staveništi nebo v jeho bezprostředním okolí.</t>
  </si>
  <si>
    <t>POP</t>
  </si>
  <si>
    <t>005121 R</t>
  </si>
  <si>
    <t>Zařízení staveniště</t>
  </si>
  <si>
    <t>Veškeré náklady spojené s vybudováním, provozem a odstraněním zařízení staveniště.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</si>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</sst>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9" t="s">
        <v>41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5" t="s">
        <v>24</v>
      </c>
      <c r="C2" s="76"/>
      <c r="D2" s="77" t="s">
        <v>48</v>
      </c>
      <c r="E2" s="231" t="s">
        <v>44</v>
      </c>
      <c r="F2" s="232"/>
      <c r="G2" s="232"/>
      <c r="H2" s="232"/>
      <c r="I2" s="232"/>
      <c r="J2" s="233"/>
      <c r="O2" s="1"/>
    </row>
    <row r="3" spans="1:15" ht="27" customHeight="1" x14ac:dyDescent="0.2">
      <c r="A3" s="2"/>
      <c r="B3" s="78" t="s">
        <v>46</v>
      </c>
      <c r="C3" s="76"/>
      <c r="D3" s="79" t="s">
        <v>45</v>
      </c>
      <c r="E3" s="234" t="s">
        <v>44</v>
      </c>
      <c r="F3" s="235"/>
      <c r="G3" s="235"/>
      <c r="H3" s="235"/>
      <c r="I3" s="235"/>
      <c r="J3" s="236"/>
    </row>
    <row r="4" spans="1:15" ht="23.25" customHeight="1" x14ac:dyDescent="0.2">
      <c r="A4" s="72">
        <v>5858</v>
      </c>
      <c r="B4" s="80" t="s">
        <v>47</v>
      </c>
      <c r="C4" s="81"/>
      <c r="D4" s="82" t="s">
        <v>43</v>
      </c>
      <c r="E4" s="214" t="s">
        <v>44</v>
      </c>
      <c r="F4" s="215"/>
      <c r="G4" s="215"/>
      <c r="H4" s="215"/>
      <c r="I4" s="215"/>
      <c r="J4" s="216"/>
    </row>
    <row r="5" spans="1:15" ht="24" customHeight="1" x14ac:dyDescent="0.2">
      <c r="A5" s="2"/>
      <c r="B5" s="30" t="s">
        <v>23</v>
      </c>
      <c r="D5" s="219" t="s">
        <v>49</v>
      </c>
      <c r="E5" s="220"/>
      <c r="F5" s="220"/>
      <c r="G5" s="220"/>
      <c r="H5" s="18" t="s">
        <v>42</v>
      </c>
      <c r="I5" s="83" t="s">
        <v>53</v>
      </c>
      <c r="J5" s="8"/>
    </row>
    <row r="6" spans="1:15" ht="15.75" customHeight="1" x14ac:dyDescent="0.2">
      <c r="A6" s="2"/>
      <c r="B6" s="27"/>
      <c r="C6" s="52"/>
      <c r="D6" s="221" t="s">
        <v>50</v>
      </c>
      <c r="E6" s="222"/>
      <c r="F6" s="222"/>
      <c r="G6" s="222"/>
      <c r="H6" s="18" t="s">
        <v>36</v>
      </c>
      <c r="I6" s="83" t="s">
        <v>54</v>
      </c>
      <c r="J6" s="8"/>
    </row>
    <row r="7" spans="1:15" ht="15.75" customHeight="1" x14ac:dyDescent="0.2">
      <c r="A7" s="2"/>
      <c r="B7" s="28"/>
      <c r="C7" s="53"/>
      <c r="D7" s="73" t="s">
        <v>52</v>
      </c>
      <c r="E7" s="223" t="s">
        <v>51</v>
      </c>
      <c r="F7" s="224"/>
      <c r="G7" s="224"/>
      <c r="H7" s="23"/>
      <c r="I7" s="22"/>
      <c r="J7" s="33"/>
    </row>
    <row r="8" spans="1:15" ht="24" hidden="1" customHeight="1" x14ac:dyDescent="0.2">
      <c r="A8" s="2"/>
      <c r="B8" s="30" t="s">
        <v>21</v>
      </c>
      <c r="D8" s="74" t="s">
        <v>55</v>
      </c>
      <c r="H8" s="18" t="s">
        <v>42</v>
      </c>
      <c r="I8" s="83" t="s">
        <v>59</v>
      </c>
      <c r="J8" s="8"/>
    </row>
    <row r="9" spans="1:15" ht="15.75" hidden="1" customHeight="1" x14ac:dyDescent="0.2">
      <c r="A9" s="2"/>
      <c r="B9" s="2"/>
      <c r="D9" s="74" t="s">
        <v>56</v>
      </c>
      <c r="H9" s="18" t="s">
        <v>36</v>
      </c>
      <c r="I9" s="83" t="s">
        <v>60</v>
      </c>
      <c r="J9" s="8"/>
    </row>
    <row r="10" spans="1:15" ht="15.75" hidden="1" customHeight="1" x14ac:dyDescent="0.2">
      <c r="A10" s="2"/>
      <c r="B10" s="34"/>
      <c r="C10" s="53"/>
      <c r="D10" s="73" t="s">
        <v>58</v>
      </c>
      <c r="E10" s="84" t="s">
        <v>57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38"/>
      <c r="E11" s="238"/>
      <c r="F11" s="238"/>
      <c r="G11" s="238"/>
      <c r="H11" s="18" t="s">
        <v>42</v>
      </c>
      <c r="I11" s="86"/>
      <c r="J11" s="8"/>
    </row>
    <row r="12" spans="1:15" ht="15.75" customHeight="1" x14ac:dyDescent="0.2">
      <c r="A12" s="2"/>
      <c r="B12" s="27"/>
      <c r="C12" s="52"/>
      <c r="D12" s="213"/>
      <c r="E12" s="213"/>
      <c r="F12" s="213"/>
      <c r="G12" s="213"/>
      <c r="H12" s="18" t="s">
        <v>36</v>
      </c>
      <c r="I12" s="86"/>
      <c r="J12" s="8"/>
    </row>
    <row r="13" spans="1:15" ht="15.75" customHeight="1" x14ac:dyDescent="0.2">
      <c r="A13" s="2"/>
      <c r="B13" s="28"/>
      <c r="C13" s="53"/>
      <c r="D13" s="85"/>
      <c r="E13" s="217"/>
      <c r="F13" s="218"/>
      <c r="G13" s="218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">
      <c r="A16" s="139" t="s">
        <v>26</v>
      </c>
      <c r="B16" s="37" t="s">
        <v>26</v>
      </c>
      <c r="C16" s="58"/>
      <c r="D16" s="59"/>
      <c r="E16" s="202"/>
      <c r="F16" s="203"/>
      <c r="G16" s="202"/>
      <c r="H16" s="203"/>
      <c r="I16" s="202">
        <f>SUMIF(F49:F59,A16,I49:I59)+SUMIF(F49:F59,"PSU",I49:I59)</f>
        <v>0</v>
      </c>
      <c r="J16" s="204"/>
    </row>
    <row r="17" spans="1:10" ht="23.25" customHeight="1" x14ac:dyDescent="0.2">
      <c r="A17" s="139" t="s">
        <v>27</v>
      </c>
      <c r="B17" s="37" t="s">
        <v>27</v>
      </c>
      <c r="C17" s="58"/>
      <c r="D17" s="59"/>
      <c r="E17" s="202"/>
      <c r="F17" s="203"/>
      <c r="G17" s="202"/>
      <c r="H17" s="203"/>
      <c r="I17" s="202">
        <f>SUMIF(F49:F59,A17,I49:I59)</f>
        <v>0</v>
      </c>
      <c r="J17" s="204"/>
    </row>
    <row r="18" spans="1:10" ht="23.25" customHeight="1" x14ac:dyDescent="0.2">
      <c r="A18" s="139" t="s">
        <v>28</v>
      </c>
      <c r="B18" s="37" t="s">
        <v>28</v>
      </c>
      <c r="C18" s="58"/>
      <c r="D18" s="59"/>
      <c r="E18" s="202"/>
      <c r="F18" s="203"/>
      <c r="G18" s="202"/>
      <c r="H18" s="203"/>
      <c r="I18" s="202">
        <f>SUMIF(F49:F59,A18,I49:I59)</f>
        <v>0</v>
      </c>
      <c r="J18" s="204"/>
    </row>
    <row r="19" spans="1:10" ht="23.25" customHeight="1" x14ac:dyDescent="0.2">
      <c r="A19" s="139" t="s">
        <v>84</v>
      </c>
      <c r="B19" s="37" t="s">
        <v>29</v>
      </c>
      <c r="C19" s="58"/>
      <c r="D19" s="59"/>
      <c r="E19" s="202"/>
      <c r="F19" s="203"/>
      <c r="G19" s="202"/>
      <c r="H19" s="203"/>
      <c r="I19" s="202">
        <f>SUMIF(F49:F59,A19,I49:I59)</f>
        <v>0</v>
      </c>
      <c r="J19" s="204"/>
    </row>
    <row r="20" spans="1:10" ht="23.25" customHeight="1" x14ac:dyDescent="0.2">
      <c r="A20" s="139" t="s">
        <v>85</v>
      </c>
      <c r="B20" s="37" t="s">
        <v>30</v>
      </c>
      <c r="C20" s="58"/>
      <c r="D20" s="59"/>
      <c r="E20" s="202"/>
      <c r="F20" s="203"/>
      <c r="G20" s="202"/>
      <c r="H20" s="203"/>
      <c r="I20" s="202">
        <f>SUMIF(F49:F59,A20,I49:I59)</f>
        <v>0</v>
      </c>
      <c r="J20" s="204"/>
    </row>
    <row r="21" spans="1:10" ht="23.25" customHeight="1" x14ac:dyDescent="0.2">
      <c r="A21" s="2"/>
      <c r="B21" s="47" t="s">
        <v>31</v>
      </c>
      <c r="C21" s="60"/>
      <c r="D21" s="61"/>
      <c r="E21" s="205"/>
      <c r="F21" s="241"/>
      <c r="G21" s="205"/>
      <c r="H21" s="241"/>
      <c r="I21" s="205">
        <f>SUM(I16:J20)</f>
        <v>0</v>
      </c>
      <c r="J21" s="206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00">
        <f>ZakladDPHSniVypocet</f>
        <v>0</v>
      </c>
      <c r="H23" s="201"/>
      <c r="I23" s="201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198">
        <f>IF(A24&gt;50, ROUNDUP(A23, 0), ROUNDDOWN(A23, 0))</f>
        <v>0</v>
      </c>
      <c r="H24" s="199"/>
      <c r="I24" s="199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00">
        <f>ZakladDPHZaklVypocet</f>
        <v>0</v>
      </c>
      <c r="H25" s="201"/>
      <c r="I25" s="201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28">
        <f>IF(A26&gt;50, ROUNDUP(A25, 0), ROUNDDOWN(A25, 0))</f>
        <v>0</v>
      </c>
      <c r="H26" s="229"/>
      <c r="I26" s="229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30">
        <f>CenaCelkem-(ZakladDPHSni+DPHSni+ZakladDPHZakl+DPHZakl)</f>
        <v>0</v>
      </c>
      <c r="H27" s="230"/>
      <c r="I27" s="230"/>
      <c r="J27" s="40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8">
        <f>ZakladDPHSniVypocet+ZakladDPHZaklVypocet</f>
        <v>0</v>
      </c>
      <c r="H28" s="208"/>
      <c r="I28" s="208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7">
        <f>IF(A29&gt;50, ROUNDUP(A27, 0), ROUNDDOWN(A27, 0))</f>
        <v>0</v>
      </c>
      <c r="H29" s="207"/>
      <c r="I29" s="207"/>
      <c r="J29" s="120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09"/>
      <c r="E34" s="210"/>
      <c r="G34" s="211"/>
      <c r="H34" s="212"/>
      <c r="I34" s="212"/>
      <c r="J34" s="24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61</v>
      </c>
      <c r="C39" s="192"/>
      <c r="D39" s="192"/>
      <c r="E39" s="192"/>
      <c r="F39" s="100">
        <f>'01 61190901 Pol'!AE99</f>
        <v>0</v>
      </c>
      <c r="G39" s="101">
        <f>'01 61190901 Pol'!AF99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193" t="s">
        <v>44</v>
      </c>
      <c r="D40" s="193"/>
      <c r="E40" s="193"/>
      <c r="F40" s="105">
        <f>'01 61190901 Pol'!AE99</f>
        <v>0</v>
      </c>
      <c r="G40" s="106">
        <f>'01 61190901 Pol'!AF99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92" t="s">
        <v>44</v>
      </c>
      <c r="D41" s="192"/>
      <c r="E41" s="192"/>
      <c r="F41" s="109">
        <f>'01 61190901 Pol'!AE99</f>
        <v>0</v>
      </c>
      <c r="G41" s="102">
        <f>'01 61190901 Pol'!AF99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94" t="s">
        <v>62</v>
      </c>
      <c r="C42" s="195"/>
      <c r="D42" s="195"/>
      <c r="E42" s="196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64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65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66</v>
      </c>
      <c r="C49" s="190" t="s">
        <v>67</v>
      </c>
      <c r="D49" s="191"/>
      <c r="E49" s="191"/>
      <c r="F49" s="135" t="s">
        <v>26</v>
      </c>
      <c r="G49" s="136"/>
      <c r="H49" s="136"/>
      <c r="I49" s="136">
        <f>'01 61190901 Pol'!G8</f>
        <v>0</v>
      </c>
      <c r="J49" s="133" t="str">
        <f>IF(I60=0,"",I49/I60*100)</f>
        <v/>
      </c>
    </row>
    <row r="50" spans="1:10" ht="36.75" customHeight="1" x14ac:dyDescent="0.2">
      <c r="A50" s="124"/>
      <c r="B50" s="129" t="s">
        <v>68</v>
      </c>
      <c r="C50" s="190" t="s">
        <v>67</v>
      </c>
      <c r="D50" s="191"/>
      <c r="E50" s="191"/>
      <c r="F50" s="135" t="s">
        <v>26</v>
      </c>
      <c r="G50" s="136"/>
      <c r="H50" s="136"/>
      <c r="I50" s="136">
        <f>'01 61190901 Pol'!G16</f>
        <v>0</v>
      </c>
      <c r="J50" s="133" t="str">
        <f>IF(I60=0,"",I50/I60*100)</f>
        <v/>
      </c>
    </row>
    <row r="51" spans="1:10" ht="36.75" customHeight="1" x14ac:dyDescent="0.2">
      <c r="A51" s="124"/>
      <c r="B51" s="129" t="s">
        <v>69</v>
      </c>
      <c r="C51" s="190" t="s">
        <v>67</v>
      </c>
      <c r="D51" s="191"/>
      <c r="E51" s="191"/>
      <c r="F51" s="135" t="s">
        <v>26</v>
      </c>
      <c r="G51" s="136"/>
      <c r="H51" s="136"/>
      <c r="I51" s="136">
        <f>'01 61190901 Pol'!G24</f>
        <v>0</v>
      </c>
      <c r="J51" s="133" t="str">
        <f>IF(I60=0,"",I51/I60*100)</f>
        <v/>
      </c>
    </row>
    <row r="52" spans="1:10" ht="36.75" customHeight="1" x14ac:dyDescent="0.2">
      <c r="A52" s="124"/>
      <c r="B52" s="129" t="s">
        <v>70</v>
      </c>
      <c r="C52" s="190" t="s">
        <v>71</v>
      </c>
      <c r="D52" s="191"/>
      <c r="E52" s="191"/>
      <c r="F52" s="135" t="s">
        <v>26</v>
      </c>
      <c r="G52" s="136"/>
      <c r="H52" s="136"/>
      <c r="I52" s="136">
        <f>'01 61190901 Pol'!G35</f>
        <v>0</v>
      </c>
      <c r="J52" s="133" t="str">
        <f>IF(I60=0,"",I52/I60*100)</f>
        <v/>
      </c>
    </row>
    <row r="53" spans="1:10" ht="36.75" customHeight="1" x14ac:dyDescent="0.2">
      <c r="A53" s="124"/>
      <c r="B53" s="129" t="s">
        <v>72</v>
      </c>
      <c r="C53" s="190" t="s">
        <v>73</v>
      </c>
      <c r="D53" s="191"/>
      <c r="E53" s="191"/>
      <c r="F53" s="135" t="s">
        <v>26</v>
      </c>
      <c r="G53" s="136"/>
      <c r="H53" s="136"/>
      <c r="I53" s="136">
        <f>'01 61190901 Pol'!G50</f>
        <v>0</v>
      </c>
      <c r="J53" s="133" t="str">
        <f>IF(I60=0,"",I53/I60*100)</f>
        <v/>
      </c>
    </row>
    <row r="54" spans="1:10" ht="36.75" customHeight="1" x14ac:dyDescent="0.2">
      <c r="A54" s="124"/>
      <c r="B54" s="129" t="s">
        <v>74</v>
      </c>
      <c r="C54" s="190" t="s">
        <v>75</v>
      </c>
      <c r="D54" s="191"/>
      <c r="E54" s="191"/>
      <c r="F54" s="135" t="s">
        <v>26</v>
      </c>
      <c r="G54" s="136"/>
      <c r="H54" s="136"/>
      <c r="I54" s="136">
        <f>'01 61190901 Pol'!G55</f>
        <v>0</v>
      </c>
      <c r="J54" s="133" t="str">
        <f>IF(I60=0,"",I54/I60*100)</f>
        <v/>
      </c>
    </row>
    <row r="55" spans="1:10" ht="36.75" customHeight="1" x14ac:dyDescent="0.2">
      <c r="A55" s="124"/>
      <c r="B55" s="129" t="s">
        <v>76</v>
      </c>
      <c r="C55" s="190" t="s">
        <v>77</v>
      </c>
      <c r="D55" s="191"/>
      <c r="E55" s="191"/>
      <c r="F55" s="135" t="s">
        <v>26</v>
      </c>
      <c r="G55" s="136"/>
      <c r="H55" s="136"/>
      <c r="I55" s="136">
        <f>'01 61190901 Pol'!G58</f>
        <v>0</v>
      </c>
      <c r="J55" s="133" t="str">
        <f>IF(I60=0,"",I55/I60*100)</f>
        <v/>
      </c>
    </row>
    <row r="56" spans="1:10" ht="36.75" customHeight="1" x14ac:dyDescent="0.2">
      <c r="A56" s="124"/>
      <c r="B56" s="129" t="s">
        <v>78</v>
      </c>
      <c r="C56" s="190" t="s">
        <v>79</v>
      </c>
      <c r="D56" s="191"/>
      <c r="E56" s="191"/>
      <c r="F56" s="135" t="s">
        <v>26</v>
      </c>
      <c r="G56" s="136"/>
      <c r="H56" s="136"/>
      <c r="I56" s="136">
        <f>'01 61190901 Pol'!G73</f>
        <v>0</v>
      </c>
      <c r="J56" s="133" t="str">
        <f>IF(I60=0,"",I56/I60*100)</f>
        <v/>
      </c>
    </row>
    <row r="57" spans="1:10" ht="36.75" customHeight="1" x14ac:dyDescent="0.2">
      <c r="A57" s="124"/>
      <c r="B57" s="129" t="s">
        <v>80</v>
      </c>
      <c r="C57" s="190" t="s">
        <v>81</v>
      </c>
      <c r="D57" s="191"/>
      <c r="E57" s="191"/>
      <c r="F57" s="135" t="s">
        <v>26</v>
      </c>
      <c r="G57" s="136"/>
      <c r="H57" s="136"/>
      <c r="I57" s="136">
        <f>'01 61190901 Pol'!G89</f>
        <v>0</v>
      </c>
      <c r="J57" s="133" t="str">
        <f>IF(I60=0,"",I57/I60*100)</f>
        <v/>
      </c>
    </row>
    <row r="58" spans="1:10" ht="36.75" customHeight="1" x14ac:dyDescent="0.2">
      <c r="A58" s="124"/>
      <c r="B58" s="129" t="s">
        <v>82</v>
      </c>
      <c r="C58" s="190" t="s">
        <v>83</v>
      </c>
      <c r="D58" s="191"/>
      <c r="E58" s="191"/>
      <c r="F58" s="135" t="s">
        <v>26</v>
      </c>
      <c r="G58" s="136"/>
      <c r="H58" s="136"/>
      <c r="I58" s="136">
        <f>'01 61190901 Pol'!G91</f>
        <v>0</v>
      </c>
      <c r="J58" s="133" t="str">
        <f>IF(I60=0,"",I58/I60*100)</f>
        <v/>
      </c>
    </row>
    <row r="59" spans="1:10" ht="36.75" customHeight="1" x14ac:dyDescent="0.2">
      <c r="A59" s="124"/>
      <c r="B59" s="129" t="s">
        <v>84</v>
      </c>
      <c r="C59" s="190" t="s">
        <v>29</v>
      </c>
      <c r="D59" s="191"/>
      <c r="E59" s="191"/>
      <c r="F59" s="135" t="s">
        <v>84</v>
      </c>
      <c r="G59" s="136"/>
      <c r="H59" s="136"/>
      <c r="I59" s="136">
        <f>'01 61190901 Pol'!G93</f>
        <v>0</v>
      </c>
      <c r="J59" s="133" t="str">
        <f>IF(I60=0,"",I59/I60*100)</f>
        <v/>
      </c>
    </row>
    <row r="60" spans="1:10" ht="25.5" customHeight="1" x14ac:dyDescent="0.2">
      <c r="A60" s="125"/>
      <c r="B60" s="130" t="s">
        <v>1</v>
      </c>
      <c r="C60" s="131"/>
      <c r="D60" s="132"/>
      <c r="E60" s="132"/>
      <c r="F60" s="137"/>
      <c r="G60" s="138"/>
      <c r="H60" s="138"/>
      <c r="I60" s="138">
        <f>SUM(I49:I59)</f>
        <v>0</v>
      </c>
      <c r="J60" s="134">
        <f>SUM(J49:J59)</f>
        <v>0</v>
      </c>
    </row>
    <row r="61" spans="1:10" x14ac:dyDescent="0.2">
      <c r="F61" s="87"/>
      <c r="G61" s="87"/>
      <c r="H61" s="87"/>
      <c r="I61" s="87"/>
      <c r="J61" s="88"/>
    </row>
    <row r="62" spans="1:10" x14ac:dyDescent="0.2">
      <c r="F62" s="87"/>
      <c r="G62" s="87"/>
      <c r="H62" s="87"/>
      <c r="I62" s="87"/>
      <c r="J62" s="88"/>
    </row>
    <row r="63" spans="1:10" x14ac:dyDescent="0.2">
      <c r="F63" s="87"/>
      <c r="G63" s="87"/>
      <c r="H63" s="87"/>
      <c r="I63" s="87"/>
      <c r="J63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19685039370078741" right="0.19685039370078741" top="0.59055118110236227" bottom="0.39370078740157483" header="0" footer="0.19685039370078741"/>
  <pageSetup paperSize="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49" t="s">
        <v>8</v>
      </c>
      <c r="B2" s="48"/>
      <c r="C2" s="244"/>
      <c r="D2" s="244"/>
      <c r="E2" s="244"/>
      <c r="F2" s="244"/>
      <c r="G2" s="245"/>
    </row>
    <row r="3" spans="1:7" ht="24.95" customHeight="1" x14ac:dyDescent="0.2">
      <c r="A3" s="49" t="s">
        <v>9</v>
      </c>
      <c r="B3" s="48"/>
      <c r="C3" s="244"/>
      <c r="D3" s="244"/>
      <c r="E3" s="244"/>
      <c r="F3" s="244"/>
      <c r="G3" s="245"/>
    </row>
    <row r="4" spans="1:7" ht="24.95" customHeight="1" x14ac:dyDescent="0.2">
      <c r="A4" s="49" t="s">
        <v>10</v>
      </c>
      <c r="B4" s="48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86</v>
      </c>
    </row>
    <row r="2" spans="1:60" ht="25.15" customHeight="1" x14ac:dyDescent="0.2">
      <c r="A2" s="140" t="s">
        <v>8</v>
      </c>
      <c r="B2" s="48" t="s">
        <v>48</v>
      </c>
      <c r="C2" s="247" t="s">
        <v>44</v>
      </c>
      <c r="D2" s="248"/>
      <c r="E2" s="248"/>
      <c r="F2" s="248"/>
      <c r="G2" s="249"/>
      <c r="AG2" t="s">
        <v>87</v>
      </c>
    </row>
    <row r="3" spans="1:60" ht="25.15" customHeight="1" x14ac:dyDescent="0.2">
      <c r="A3" s="140" t="s">
        <v>9</v>
      </c>
      <c r="B3" s="48" t="s">
        <v>45</v>
      </c>
      <c r="C3" s="247" t="s">
        <v>44</v>
      </c>
      <c r="D3" s="248"/>
      <c r="E3" s="248"/>
      <c r="F3" s="248"/>
      <c r="G3" s="249"/>
      <c r="AC3" s="122" t="s">
        <v>87</v>
      </c>
      <c r="AG3" t="s">
        <v>88</v>
      </c>
    </row>
    <row r="4" spans="1:60" ht="25.15" customHeight="1" x14ac:dyDescent="0.2">
      <c r="A4" s="141" t="s">
        <v>10</v>
      </c>
      <c r="B4" s="142" t="s">
        <v>43</v>
      </c>
      <c r="C4" s="250" t="s">
        <v>44</v>
      </c>
      <c r="D4" s="251"/>
      <c r="E4" s="251"/>
      <c r="F4" s="251"/>
      <c r="G4" s="252"/>
      <c r="AG4" t="s">
        <v>89</v>
      </c>
    </row>
    <row r="5" spans="1:60" x14ac:dyDescent="0.2">
      <c r="D5" s="10"/>
    </row>
    <row r="6" spans="1:60" ht="38.25" x14ac:dyDescent="0.2">
      <c r="A6" s="144" t="s">
        <v>90</v>
      </c>
      <c r="B6" s="146" t="s">
        <v>91</v>
      </c>
      <c r="C6" s="146" t="s">
        <v>92</v>
      </c>
      <c r="D6" s="145" t="s">
        <v>93</v>
      </c>
      <c r="E6" s="144" t="s">
        <v>94</v>
      </c>
      <c r="F6" s="143" t="s">
        <v>95</v>
      </c>
      <c r="G6" s="144" t="s">
        <v>31</v>
      </c>
      <c r="H6" s="147" t="s">
        <v>32</v>
      </c>
      <c r="I6" s="147" t="s">
        <v>96</v>
      </c>
      <c r="J6" s="147" t="s">
        <v>33</v>
      </c>
      <c r="K6" s="147" t="s">
        <v>97</v>
      </c>
      <c r="L6" s="147" t="s">
        <v>98</v>
      </c>
      <c r="M6" s="147" t="s">
        <v>99</v>
      </c>
      <c r="N6" s="147" t="s">
        <v>100</v>
      </c>
      <c r="O6" s="147" t="s">
        <v>101</v>
      </c>
      <c r="P6" s="147" t="s">
        <v>102</v>
      </c>
      <c r="Q6" s="147" t="s">
        <v>103</v>
      </c>
      <c r="R6" s="147" t="s">
        <v>104</v>
      </c>
      <c r="S6" s="147" t="s">
        <v>105</v>
      </c>
      <c r="T6" s="147" t="s">
        <v>106</v>
      </c>
      <c r="U6" s="147" t="s">
        <v>107</v>
      </c>
      <c r="V6" s="147" t="s">
        <v>108</v>
      </c>
      <c r="W6" s="147" t="s">
        <v>109</v>
      </c>
      <c r="X6" s="147" t="s">
        <v>110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2" t="s">
        <v>111</v>
      </c>
      <c r="B8" s="163" t="s">
        <v>66</v>
      </c>
      <c r="C8" s="182" t="s">
        <v>67</v>
      </c>
      <c r="D8" s="164"/>
      <c r="E8" s="165"/>
      <c r="F8" s="166"/>
      <c r="G8" s="167">
        <f>SUMIF(AG9:AG15,"&lt;&gt;NOR",G9:G15)</f>
        <v>0</v>
      </c>
      <c r="H8" s="161"/>
      <c r="I8" s="161">
        <f>SUM(I9:I15)</f>
        <v>0</v>
      </c>
      <c r="J8" s="161"/>
      <c r="K8" s="161">
        <f>SUM(K9:K15)</f>
        <v>0</v>
      </c>
      <c r="L8" s="161"/>
      <c r="M8" s="161">
        <f>SUM(M9:M15)</f>
        <v>0</v>
      </c>
      <c r="N8" s="161"/>
      <c r="O8" s="161">
        <f>SUM(O9:O15)</f>
        <v>0</v>
      </c>
      <c r="P8" s="161"/>
      <c r="Q8" s="161">
        <f>SUM(Q9:Q15)</f>
        <v>136.94999999999999</v>
      </c>
      <c r="R8" s="161"/>
      <c r="S8" s="161"/>
      <c r="T8" s="161"/>
      <c r="U8" s="161"/>
      <c r="V8" s="161">
        <f>SUM(V9:V15)</f>
        <v>62.35</v>
      </c>
      <c r="W8" s="161"/>
      <c r="X8" s="161"/>
      <c r="AG8" t="s">
        <v>112</v>
      </c>
    </row>
    <row r="9" spans="1:60" outlineLevel="1" x14ac:dyDescent="0.2">
      <c r="A9" s="168">
        <v>1</v>
      </c>
      <c r="B9" s="169" t="s">
        <v>113</v>
      </c>
      <c r="C9" s="183" t="s">
        <v>114</v>
      </c>
      <c r="D9" s="170" t="s">
        <v>115</v>
      </c>
      <c r="E9" s="171">
        <v>15</v>
      </c>
      <c r="F9" s="172"/>
      <c r="G9" s="173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0.33</v>
      </c>
      <c r="Q9" s="157">
        <f>ROUND(E9*P9,2)</f>
        <v>4.95</v>
      </c>
      <c r="R9" s="157"/>
      <c r="S9" s="157" t="s">
        <v>116</v>
      </c>
      <c r="T9" s="157" t="s">
        <v>117</v>
      </c>
      <c r="U9" s="157">
        <v>0.625</v>
      </c>
      <c r="V9" s="157">
        <f>ROUND(E9*U9,2)</f>
        <v>9.3800000000000008</v>
      </c>
      <c r="W9" s="157"/>
      <c r="X9" s="157" t="s">
        <v>118</v>
      </c>
      <c r="Y9" s="148"/>
      <c r="Z9" s="148"/>
      <c r="AA9" s="148"/>
      <c r="AB9" s="148"/>
      <c r="AC9" s="148"/>
      <c r="AD9" s="148"/>
      <c r="AE9" s="148"/>
      <c r="AF9" s="148"/>
      <c r="AG9" s="148" t="s">
        <v>119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4" t="s">
        <v>120</v>
      </c>
      <c r="D10" s="159"/>
      <c r="E10" s="160">
        <v>15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121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8">
        <v>2</v>
      </c>
      <c r="B11" s="169" t="s">
        <v>122</v>
      </c>
      <c r="C11" s="183" t="s">
        <v>123</v>
      </c>
      <c r="D11" s="170" t="s">
        <v>115</v>
      </c>
      <c r="E11" s="171">
        <v>1200</v>
      </c>
      <c r="F11" s="172"/>
      <c r="G11" s="173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0.11</v>
      </c>
      <c r="Q11" s="157">
        <f>ROUND(E11*P11,2)</f>
        <v>132</v>
      </c>
      <c r="R11" s="157"/>
      <c r="S11" s="157" t="s">
        <v>116</v>
      </c>
      <c r="T11" s="157" t="s">
        <v>117</v>
      </c>
      <c r="U11" s="157">
        <v>4.2999999999999997E-2</v>
      </c>
      <c r="V11" s="157">
        <f>ROUND(E11*U11,2)</f>
        <v>51.6</v>
      </c>
      <c r="W11" s="157"/>
      <c r="X11" s="157" t="s">
        <v>118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4" t="s">
        <v>124</v>
      </c>
      <c r="D12" s="159"/>
      <c r="E12" s="160">
        <v>1200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121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3</v>
      </c>
      <c r="B13" s="175" t="s">
        <v>125</v>
      </c>
      <c r="C13" s="185" t="s">
        <v>126</v>
      </c>
      <c r="D13" s="176" t="s">
        <v>127</v>
      </c>
      <c r="E13" s="177">
        <v>136.94999999999999</v>
      </c>
      <c r="F13" s="178"/>
      <c r="G13" s="179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116</v>
      </c>
      <c r="T13" s="157" t="s">
        <v>117</v>
      </c>
      <c r="U13" s="157">
        <v>0.01</v>
      </c>
      <c r="V13" s="157">
        <f>ROUND(E13*U13,2)</f>
        <v>1.37</v>
      </c>
      <c r="W13" s="157"/>
      <c r="X13" s="157" t="s">
        <v>128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129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4">
        <v>4</v>
      </c>
      <c r="B14" s="175" t="s">
        <v>130</v>
      </c>
      <c r="C14" s="185" t="s">
        <v>131</v>
      </c>
      <c r="D14" s="176" t="s">
        <v>127</v>
      </c>
      <c r="E14" s="177">
        <v>1917.3</v>
      </c>
      <c r="F14" s="178"/>
      <c r="G14" s="179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7"/>
      <c r="S14" s="157" t="s">
        <v>116</v>
      </c>
      <c r="T14" s="157" t="s">
        <v>117</v>
      </c>
      <c r="U14" s="157">
        <v>0</v>
      </c>
      <c r="V14" s="157">
        <f>ROUND(E14*U14,2)</f>
        <v>0</v>
      </c>
      <c r="W14" s="157"/>
      <c r="X14" s="157" t="s">
        <v>128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5</v>
      </c>
      <c r="B15" s="175" t="s">
        <v>132</v>
      </c>
      <c r="C15" s="185" t="s">
        <v>133</v>
      </c>
      <c r="D15" s="176" t="s">
        <v>127</v>
      </c>
      <c r="E15" s="177">
        <v>136.94999999999999</v>
      </c>
      <c r="F15" s="178"/>
      <c r="G15" s="179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116</v>
      </c>
      <c r="T15" s="157" t="s">
        <v>117</v>
      </c>
      <c r="U15" s="157">
        <v>0</v>
      </c>
      <c r="V15" s="157">
        <f>ROUND(E15*U15,2)</f>
        <v>0</v>
      </c>
      <c r="W15" s="157"/>
      <c r="X15" s="157" t="s">
        <v>128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2" t="s">
        <v>111</v>
      </c>
      <c r="B16" s="163" t="s">
        <v>68</v>
      </c>
      <c r="C16" s="182" t="s">
        <v>67</v>
      </c>
      <c r="D16" s="164"/>
      <c r="E16" s="165"/>
      <c r="F16" s="166"/>
      <c r="G16" s="167">
        <f>SUMIF(AG17:AG23,"&lt;&gt;NOR",G17:G23)</f>
        <v>0</v>
      </c>
      <c r="H16" s="161"/>
      <c r="I16" s="161">
        <f>SUM(I17:I23)</f>
        <v>0</v>
      </c>
      <c r="J16" s="161"/>
      <c r="K16" s="161">
        <f>SUM(K17:K23)</f>
        <v>0</v>
      </c>
      <c r="L16" s="161"/>
      <c r="M16" s="161">
        <f>SUM(M17:M23)</f>
        <v>0</v>
      </c>
      <c r="N16" s="161"/>
      <c r="O16" s="161">
        <f>SUM(O17:O23)</f>
        <v>0</v>
      </c>
      <c r="P16" s="161"/>
      <c r="Q16" s="161">
        <f>SUM(Q17:Q23)</f>
        <v>583.79999999999995</v>
      </c>
      <c r="R16" s="161"/>
      <c r="S16" s="161"/>
      <c r="T16" s="161"/>
      <c r="U16" s="161"/>
      <c r="V16" s="161">
        <f>SUM(V17:V23)</f>
        <v>101.07000000000001</v>
      </c>
      <c r="W16" s="161"/>
      <c r="X16" s="161"/>
      <c r="AG16" t="s">
        <v>112</v>
      </c>
    </row>
    <row r="17" spans="1:60" outlineLevel="1" x14ac:dyDescent="0.2">
      <c r="A17" s="168">
        <v>6</v>
      </c>
      <c r="B17" s="169" t="s">
        <v>134</v>
      </c>
      <c r="C17" s="183" t="s">
        <v>135</v>
      </c>
      <c r="D17" s="170" t="s">
        <v>115</v>
      </c>
      <c r="E17" s="171">
        <v>13</v>
      </c>
      <c r="F17" s="172"/>
      <c r="G17" s="173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7">
        <v>0</v>
      </c>
      <c r="O17" s="157">
        <f>ROUND(E17*N17,2)</f>
        <v>0</v>
      </c>
      <c r="P17" s="157">
        <v>0.6</v>
      </c>
      <c r="Q17" s="157">
        <f>ROUND(E17*P17,2)</f>
        <v>7.8</v>
      </c>
      <c r="R17" s="157"/>
      <c r="S17" s="157" t="s">
        <v>116</v>
      </c>
      <c r="T17" s="157" t="s">
        <v>117</v>
      </c>
      <c r="U17" s="157">
        <v>1.7869999999999999</v>
      </c>
      <c r="V17" s="157">
        <f>ROUND(E17*U17,2)</f>
        <v>23.23</v>
      </c>
      <c r="W17" s="157"/>
      <c r="X17" s="157" t="s">
        <v>118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119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4" t="s">
        <v>136</v>
      </c>
      <c r="D18" s="159"/>
      <c r="E18" s="160">
        <v>13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121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8">
        <v>7</v>
      </c>
      <c r="B19" s="169" t="s">
        <v>137</v>
      </c>
      <c r="C19" s="183" t="s">
        <v>138</v>
      </c>
      <c r="D19" s="170" t="s">
        <v>115</v>
      </c>
      <c r="E19" s="171">
        <v>1200</v>
      </c>
      <c r="F19" s="172"/>
      <c r="G19" s="173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7">
        <v>0</v>
      </c>
      <c r="O19" s="157">
        <f>ROUND(E19*N19,2)</f>
        <v>0</v>
      </c>
      <c r="P19" s="157">
        <v>0.48</v>
      </c>
      <c r="Q19" s="157">
        <f>ROUND(E19*P19,2)</f>
        <v>576</v>
      </c>
      <c r="R19" s="157"/>
      <c r="S19" s="157" t="s">
        <v>116</v>
      </c>
      <c r="T19" s="157" t="s">
        <v>117</v>
      </c>
      <c r="U19" s="157">
        <v>0.06</v>
      </c>
      <c r="V19" s="157">
        <f>ROUND(E19*U19,2)</f>
        <v>72</v>
      </c>
      <c r="W19" s="157"/>
      <c r="X19" s="157" t="s">
        <v>118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119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4" t="s">
        <v>124</v>
      </c>
      <c r="D20" s="159"/>
      <c r="E20" s="160">
        <v>1200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121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8</v>
      </c>
      <c r="B21" s="175" t="s">
        <v>125</v>
      </c>
      <c r="C21" s="185" t="s">
        <v>126</v>
      </c>
      <c r="D21" s="176" t="s">
        <v>127</v>
      </c>
      <c r="E21" s="177">
        <v>583.79999999999995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116</v>
      </c>
      <c r="T21" s="157" t="s">
        <v>117</v>
      </c>
      <c r="U21" s="157">
        <v>0.01</v>
      </c>
      <c r="V21" s="157">
        <f>ROUND(E21*U21,2)</f>
        <v>5.84</v>
      </c>
      <c r="W21" s="157"/>
      <c r="X21" s="157" t="s">
        <v>128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129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9</v>
      </c>
      <c r="B22" s="175" t="s">
        <v>130</v>
      </c>
      <c r="C22" s="185" t="s">
        <v>131</v>
      </c>
      <c r="D22" s="176" t="s">
        <v>127</v>
      </c>
      <c r="E22" s="177">
        <v>8173.2</v>
      </c>
      <c r="F22" s="178"/>
      <c r="G22" s="179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116</v>
      </c>
      <c r="T22" s="157" t="s">
        <v>117</v>
      </c>
      <c r="U22" s="157">
        <v>0</v>
      </c>
      <c r="V22" s="157">
        <f>ROUND(E22*U22,2)</f>
        <v>0</v>
      </c>
      <c r="W22" s="157"/>
      <c r="X22" s="157" t="s">
        <v>128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10</v>
      </c>
      <c r="B23" s="175" t="s">
        <v>139</v>
      </c>
      <c r="C23" s="185" t="s">
        <v>140</v>
      </c>
      <c r="D23" s="176" t="s">
        <v>127</v>
      </c>
      <c r="E23" s="177">
        <v>583.79999999999995</v>
      </c>
      <c r="F23" s="178"/>
      <c r="G23" s="179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116</v>
      </c>
      <c r="T23" s="157" t="s">
        <v>117</v>
      </c>
      <c r="U23" s="157">
        <v>0</v>
      </c>
      <c r="V23" s="157">
        <f>ROUND(E23*U23,2)</f>
        <v>0</v>
      </c>
      <c r="W23" s="157"/>
      <c r="X23" s="157" t="s">
        <v>128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129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2" t="s">
        <v>111</v>
      </c>
      <c r="B24" s="163" t="s">
        <v>69</v>
      </c>
      <c r="C24" s="182" t="s">
        <v>67</v>
      </c>
      <c r="D24" s="164"/>
      <c r="E24" s="165"/>
      <c r="F24" s="166"/>
      <c r="G24" s="167">
        <f>SUMIF(AG25:AG34,"&lt;&gt;NOR",G25:G34)</f>
        <v>0</v>
      </c>
      <c r="H24" s="161"/>
      <c r="I24" s="161">
        <f>SUM(I25:I34)</f>
        <v>0</v>
      </c>
      <c r="J24" s="161"/>
      <c r="K24" s="161">
        <f>SUM(K25:K34)</f>
        <v>0</v>
      </c>
      <c r="L24" s="161"/>
      <c r="M24" s="161">
        <f>SUM(M25:M34)</f>
        <v>0</v>
      </c>
      <c r="N24" s="161"/>
      <c r="O24" s="161">
        <f>SUM(O25:O34)</f>
        <v>0</v>
      </c>
      <c r="P24" s="161"/>
      <c r="Q24" s="161">
        <f>SUM(Q25:Q34)</f>
        <v>86.13000000000001</v>
      </c>
      <c r="R24" s="161"/>
      <c r="S24" s="161"/>
      <c r="T24" s="161"/>
      <c r="U24" s="161"/>
      <c r="V24" s="161">
        <f>SUM(V25:V34)</f>
        <v>100.68</v>
      </c>
      <c r="W24" s="161"/>
      <c r="X24" s="161"/>
      <c r="AG24" t="s">
        <v>112</v>
      </c>
    </row>
    <row r="25" spans="1:60" outlineLevel="1" x14ac:dyDescent="0.2">
      <c r="A25" s="168">
        <v>11</v>
      </c>
      <c r="B25" s="169" t="s">
        <v>141</v>
      </c>
      <c r="C25" s="183" t="s">
        <v>142</v>
      </c>
      <c r="D25" s="170" t="s">
        <v>115</v>
      </c>
      <c r="E25" s="171">
        <v>12</v>
      </c>
      <c r="F25" s="172"/>
      <c r="G25" s="173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7">
        <v>0</v>
      </c>
      <c r="O25" s="157">
        <f>ROUND(E25*N25,2)</f>
        <v>0</v>
      </c>
      <c r="P25" s="157">
        <v>0.22500000000000001</v>
      </c>
      <c r="Q25" s="157">
        <f>ROUND(E25*P25,2)</f>
        <v>2.7</v>
      </c>
      <c r="R25" s="157"/>
      <c r="S25" s="157" t="s">
        <v>116</v>
      </c>
      <c r="T25" s="157" t="s">
        <v>117</v>
      </c>
      <c r="U25" s="157">
        <v>0.14199999999999999</v>
      </c>
      <c r="V25" s="157">
        <f>ROUND(E25*U25,2)</f>
        <v>1.7</v>
      </c>
      <c r="W25" s="157"/>
      <c r="X25" s="157" t="s">
        <v>118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119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4" t="s">
        <v>143</v>
      </c>
      <c r="D26" s="159"/>
      <c r="E26" s="160">
        <v>12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121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8">
        <v>12</v>
      </c>
      <c r="B27" s="169" t="s">
        <v>144</v>
      </c>
      <c r="C27" s="183" t="s">
        <v>145</v>
      </c>
      <c r="D27" s="170" t="s">
        <v>146</v>
      </c>
      <c r="E27" s="171">
        <v>309</v>
      </c>
      <c r="F27" s="172"/>
      <c r="G27" s="173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0</v>
      </c>
      <c r="O27" s="157">
        <f>ROUND(E27*N27,2)</f>
        <v>0</v>
      </c>
      <c r="P27" s="157">
        <v>0.27</v>
      </c>
      <c r="Q27" s="157">
        <f>ROUND(E27*P27,2)</f>
        <v>83.43</v>
      </c>
      <c r="R27" s="157"/>
      <c r="S27" s="157" t="s">
        <v>116</v>
      </c>
      <c r="T27" s="157" t="s">
        <v>117</v>
      </c>
      <c r="U27" s="157">
        <v>0.123</v>
      </c>
      <c r="V27" s="157">
        <f>ROUND(E27*U27,2)</f>
        <v>38.01</v>
      </c>
      <c r="W27" s="157"/>
      <c r="X27" s="157" t="s">
        <v>118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119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4" t="s">
        <v>147</v>
      </c>
      <c r="D28" s="159"/>
      <c r="E28" s="160">
        <v>290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121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4" t="s">
        <v>148</v>
      </c>
      <c r="D29" s="159"/>
      <c r="E29" s="160">
        <v>19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121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8">
        <v>13</v>
      </c>
      <c r="B30" s="169" t="s">
        <v>149</v>
      </c>
      <c r="C30" s="183" t="s">
        <v>150</v>
      </c>
      <c r="D30" s="170" t="s">
        <v>146</v>
      </c>
      <c r="E30" s="171">
        <v>19</v>
      </c>
      <c r="F30" s="172"/>
      <c r="G30" s="173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7"/>
      <c r="S30" s="157" t="s">
        <v>116</v>
      </c>
      <c r="T30" s="157" t="s">
        <v>117</v>
      </c>
      <c r="U30" s="157">
        <v>0.09</v>
      </c>
      <c r="V30" s="157">
        <f>ROUND(E30*U30,2)</f>
        <v>1.71</v>
      </c>
      <c r="W30" s="157"/>
      <c r="X30" s="157" t="s">
        <v>118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119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4" t="s">
        <v>148</v>
      </c>
      <c r="D31" s="159"/>
      <c r="E31" s="160">
        <v>19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121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14</v>
      </c>
      <c r="B32" s="175" t="s">
        <v>151</v>
      </c>
      <c r="C32" s="185" t="s">
        <v>152</v>
      </c>
      <c r="D32" s="176" t="s">
        <v>127</v>
      </c>
      <c r="E32" s="177">
        <v>86.13</v>
      </c>
      <c r="F32" s="178"/>
      <c r="G32" s="179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7"/>
      <c r="S32" s="157" t="s">
        <v>116</v>
      </c>
      <c r="T32" s="157" t="s">
        <v>117</v>
      </c>
      <c r="U32" s="157">
        <v>0.68799999999999994</v>
      </c>
      <c r="V32" s="157">
        <f>ROUND(E32*U32,2)</f>
        <v>59.26</v>
      </c>
      <c r="W32" s="157"/>
      <c r="X32" s="157" t="s">
        <v>128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15</v>
      </c>
      <c r="B33" s="175" t="s">
        <v>153</v>
      </c>
      <c r="C33" s="185" t="s">
        <v>154</v>
      </c>
      <c r="D33" s="176" t="s">
        <v>127</v>
      </c>
      <c r="E33" s="177">
        <v>172.26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116</v>
      </c>
      <c r="T33" s="157" t="s">
        <v>117</v>
      </c>
      <c r="U33" s="157">
        <v>0</v>
      </c>
      <c r="V33" s="157">
        <f>ROUND(E33*U33,2)</f>
        <v>0</v>
      </c>
      <c r="W33" s="157"/>
      <c r="X33" s="157" t="s">
        <v>128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129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4">
        <v>16</v>
      </c>
      <c r="B34" s="175" t="s">
        <v>155</v>
      </c>
      <c r="C34" s="185" t="s">
        <v>156</v>
      </c>
      <c r="D34" s="176" t="s">
        <v>127</v>
      </c>
      <c r="E34" s="177">
        <v>86.13</v>
      </c>
      <c r="F34" s="178"/>
      <c r="G34" s="179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116</v>
      </c>
      <c r="T34" s="157" t="s">
        <v>117</v>
      </c>
      <c r="U34" s="157">
        <v>0</v>
      </c>
      <c r="V34" s="157">
        <f>ROUND(E34*U34,2)</f>
        <v>0</v>
      </c>
      <c r="W34" s="157"/>
      <c r="X34" s="157" t="s">
        <v>128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129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2" t="s">
        <v>111</v>
      </c>
      <c r="B35" s="163" t="s">
        <v>70</v>
      </c>
      <c r="C35" s="182" t="s">
        <v>71</v>
      </c>
      <c r="D35" s="164"/>
      <c r="E35" s="165"/>
      <c r="F35" s="166"/>
      <c r="G35" s="167">
        <f>SUMIF(AG36:AG49,"&lt;&gt;NOR",G36:G49)</f>
        <v>0</v>
      </c>
      <c r="H35" s="161"/>
      <c r="I35" s="161">
        <f>SUM(I36:I49)</f>
        <v>0</v>
      </c>
      <c r="J35" s="161"/>
      <c r="K35" s="161">
        <f>SUM(K36:K49)</f>
        <v>0</v>
      </c>
      <c r="L35" s="161"/>
      <c r="M35" s="161">
        <f>SUM(M36:M49)</f>
        <v>0</v>
      </c>
      <c r="N35" s="161"/>
      <c r="O35" s="161">
        <f>SUM(O36:O49)</f>
        <v>50.11</v>
      </c>
      <c r="P35" s="161"/>
      <c r="Q35" s="161">
        <f>SUM(Q36:Q49)</f>
        <v>0</v>
      </c>
      <c r="R35" s="161"/>
      <c r="S35" s="161"/>
      <c r="T35" s="161"/>
      <c r="U35" s="161"/>
      <c r="V35" s="161">
        <f>SUM(V36:V49)</f>
        <v>68.800000000000011</v>
      </c>
      <c r="W35" s="161"/>
      <c r="X35" s="161"/>
      <c r="AG35" t="s">
        <v>112</v>
      </c>
    </row>
    <row r="36" spans="1:60" outlineLevel="1" x14ac:dyDescent="0.2">
      <c r="A36" s="168">
        <v>17</v>
      </c>
      <c r="B36" s="169" t="s">
        <v>157</v>
      </c>
      <c r="C36" s="183" t="s">
        <v>158</v>
      </c>
      <c r="D36" s="170" t="s">
        <v>115</v>
      </c>
      <c r="E36" s="171">
        <v>200</v>
      </c>
      <c r="F36" s="172"/>
      <c r="G36" s="173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7"/>
      <c r="S36" s="157" t="s">
        <v>116</v>
      </c>
      <c r="T36" s="157" t="s">
        <v>117</v>
      </c>
      <c r="U36" s="157">
        <v>0.09</v>
      </c>
      <c r="V36" s="157">
        <f>ROUND(E36*U36,2)</f>
        <v>18</v>
      </c>
      <c r="W36" s="157"/>
      <c r="X36" s="157" t="s">
        <v>118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119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4" t="s">
        <v>159</v>
      </c>
      <c r="D37" s="159"/>
      <c r="E37" s="160">
        <v>200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121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8">
        <v>18</v>
      </c>
      <c r="B38" s="169" t="s">
        <v>160</v>
      </c>
      <c r="C38" s="183" t="s">
        <v>161</v>
      </c>
      <c r="D38" s="170" t="s">
        <v>115</v>
      </c>
      <c r="E38" s="171">
        <v>200</v>
      </c>
      <c r="F38" s="172"/>
      <c r="G38" s="173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7"/>
      <c r="S38" s="157" t="s">
        <v>116</v>
      </c>
      <c r="T38" s="157" t="s">
        <v>117</v>
      </c>
      <c r="U38" s="157">
        <v>0.17699999999999999</v>
      </c>
      <c r="V38" s="157">
        <f>ROUND(E38*U38,2)</f>
        <v>35.4</v>
      </c>
      <c r="W38" s="157"/>
      <c r="X38" s="157" t="s">
        <v>118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119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4" t="s">
        <v>162</v>
      </c>
      <c r="D39" s="159"/>
      <c r="E39" s="160">
        <v>200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121</v>
      </c>
      <c r="AH39" s="148">
        <v>5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8">
        <v>19</v>
      </c>
      <c r="B40" s="169" t="s">
        <v>163</v>
      </c>
      <c r="C40" s="183" t="s">
        <v>164</v>
      </c>
      <c r="D40" s="170" t="s">
        <v>165</v>
      </c>
      <c r="E40" s="171">
        <v>30</v>
      </c>
      <c r="F40" s="172"/>
      <c r="G40" s="173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7">
        <v>1.67</v>
      </c>
      <c r="O40" s="157">
        <f>ROUND(E40*N40,2)</f>
        <v>50.1</v>
      </c>
      <c r="P40" s="157">
        <v>0</v>
      </c>
      <c r="Q40" s="157">
        <f>ROUND(E40*P40,2)</f>
        <v>0</v>
      </c>
      <c r="R40" s="157" t="s">
        <v>166</v>
      </c>
      <c r="S40" s="157" t="s">
        <v>116</v>
      </c>
      <c r="T40" s="157" t="s">
        <v>117</v>
      </c>
      <c r="U40" s="157">
        <v>0</v>
      </c>
      <c r="V40" s="157">
        <f>ROUND(E40*U40,2)</f>
        <v>0</v>
      </c>
      <c r="W40" s="157"/>
      <c r="X40" s="157" t="s">
        <v>167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168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4" t="s">
        <v>169</v>
      </c>
      <c r="D41" s="159"/>
      <c r="E41" s="160">
        <v>30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121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8">
        <v>20</v>
      </c>
      <c r="B42" s="169" t="s">
        <v>170</v>
      </c>
      <c r="C42" s="183" t="s">
        <v>171</v>
      </c>
      <c r="D42" s="170" t="s">
        <v>115</v>
      </c>
      <c r="E42" s="171">
        <v>200</v>
      </c>
      <c r="F42" s="172"/>
      <c r="G42" s="173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7"/>
      <c r="S42" s="157" t="s">
        <v>116</v>
      </c>
      <c r="T42" s="157" t="s">
        <v>117</v>
      </c>
      <c r="U42" s="157">
        <v>0.06</v>
      </c>
      <c r="V42" s="157">
        <f>ROUND(E42*U42,2)</f>
        <v>12</v>
      </c>
      <c r="W42" s="157"/>
      <c r="X42" s="157" t="s">
        <v>118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119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4" t="s">
        <v>162</v>
      </c>
      <c r="D43" s="159"/>
      <c r="E43" s="160">
        <v>200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121</v>
      </c>
      <c r="AH43" s="148">
        <v>5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68">
        <v>21</v>
      </c>
      <c r="B44" s="169" t="s">
        <v>172</v>
      </c>
      <c r="C44" s="183" t="s">
        <v>173</v>
      </c>
      <c r="D44" s="170" t="s">
        <v>174</v>
      </c>
      <c r="E44" s="171">
        <v>6.18</v>
      </c>
      <c r="F44" s="172"/>
      <c r="G44" s="173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7">
        <v>1E-3</v>
      </c>
      <c r="O44" s="157">
        <f>ROUND(E44*N44,2)</f>
        <v>0.01</v>
      </c>
      <c r="P44" s="157">
        <v>0</v>
      </c>
      <c r="Q44" s="157">
        <f>ROUND(E44*P44,2)</f>
        <v>0</v>
      </c>
      <c r="R44" s="157" t="s">
        <v>166</v>
      </c>
      <c r="S44" s="157" t="s">
        <v>116</v>
      </c>
      <c r="T44" s="157" t="s">
        <v>117</v>
      </c>
      <c r="U44" s="157">
        <v>0</v>
      </c>
      <c r="V44" s="157">
        <f>ROUND(E44*U44,2)</f>
        <v>0</v>
      </c>
      <c r="W44" s="157"/>
      <c r="X44" s="157" t="s">
        <v>167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168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4" t="s">
        <v>175</v>
      </c>
      <c r="D45" s="159"/>
      <c r="E45" s="160">
        <v>6.18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121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8">
        <v>22</v>
      </c>
      <c r="B46" s="169" t="s">
        <v>176</v>
      </c>
      <c r="C46" s="183" t="s">
        <v>177</v>
      </c>
      <c r="D46" s="170" t="s">
        <v>115</v>
      </c>
      <c r="E46" s="171">
        <v>200</v>
      </c>
      <c r="F46" s="172"/>
      <c r="G46" s="173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7"/>
      <c r="S46" s="157" t="s">
        <v>116</v>
      </c>
      <c r="T46" s="157" t="s">
        <v>117</v>
      </c>
      <c r="U46" s="157">
        <v>1.4999999999999999E-2</v>
      </c>
      <c r="V46" s="157">
        <f>ROUND(E46*U46,2)</f>
        <v>3</v>
      </c>
      <c r="W46" s="157"/>
      <c r="X46" s="157" t="s">
        <v>118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119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4" t="s">
        <v>162</v>
      </c>
      <c r="D47" s="159"/>
      <c r="E47" s="160">
        <v>200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121</v>
      </c>
      <c r="AH47" s="148">
        <v>5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8">
        <v>23</v>
      </c>
      <c r="B48" s="169" t="s">
        <v>178</v>
      </c>
      <c r="C48" s="183" t="s">
        <v>179</v>
      </c>
      <c r="D48" s="170" t="s">
        <v>115</v>
      </c>
      <c r="E48" s="171">
        <v>200</v>
      </c>
      <c r="F48" s="172"/>
      <c r="G48" s="173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7"/>
      <c r="S48" s="157" t="s">
        <v>116</v>
      </c>
      <c r="T48" s="157" t="s">
        <v>117</v>
      </c>
      <c r="U48" s="157">
        <v>2E-3</v>
      </c>
      <c r="V48" s="157">
        <f>ROUND(E48*U48,2)</f>
        <v>0.4</v>
      </c>
      <c r="W48" s="157"/>
      <c r="X48" s="157" t="s">
        <v>118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119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4" t="s">
        <v>162</v>
      </c>
      <c r="D49" s="159"/>
      <c r="E49" s="160">
        <v>200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121</v>
      </c>
      <c r="AH49" s="148">
        <v>5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2" t="s">
        <v>111</v>
      </c>
      <c r="B50" s="163" t="s">
        <v>72</v>
      </c>
      <c r="C50" s="182" t="s">
        <v>73</v>
      </c>
      <c r="D50" s="164"/>
      <c r="E50" s="165"/>
      <c r="F50" s="166"/>
      <c r="G50" s="167">
        <f>SUMIF(AG51:AG54,"&lt;&gt;NOR",G51:G54)</f>
        <v>0</v>
      </c>
      <c r="H50" s="161"/>
      <c r="I50" s="161">
        <f>SUM(I51:I54)</f>
        <v>0</v>
      </c>
      <c r="J50" s="161"/>
      <c r="K50" s="161">
        <f>SUM(K51:K54)</f>
        <v>0</v>
      </c>
      <c r="L50" s="161"/>
      <c r="M50" s="161">
        <f>SUM(M51:M54)</f>
        <v>0</v>
      </c>
      <c r="N50" s="161"/>
      <c r="O50" s="161">
        <f>SUM(O51:O54)</f>
        <v>7.36</v>
      </c>
      <c r="P50" s="161"/>
      <c r="Q50" s="161">
        <f>SUM(Q51:Q54)</f>
        <v>0</v>
      </c>
      <c r="R50" s="161"/>
      <c r="S50" s="161"/>
      <c r="T50" s="161"/>
      <c r="U50" s="161"/>
      <c r="V50" s="161">
        <f>SUM(V51:V54)</f>
        <v>33.89</v>
      </c>
      <c r="W50" s="161"/>
      <c r="X50" s="161"/>
      <c r="AG50" t="s">
        <v>112</v>
      </c>
    </row>
    <row r="51" spans="1:60" outlineLevel="1" x14ac:dyDescent="0.2">
      <c r="A51" s="168">
        <v>24</v>
      </c>
      <c r="B51" s="169" t="s">
        <v>180</v>
      </c>
      <c r="C51" s="183" t="s">
        <v>181</v>
      </c>
      <c r="D51" s="170" t="s">
        <v>146</v>
      </c>
      <c r="E51" s="171">
        <v>11</v>
      </c>
      <c r="F51" s="172"/>
      <c r="G51" s="173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7">
        <v>0.315</v>
      </c>
      <c r="O51" s="157">
        <f>ROUND(E51*N51,2)</f>
        <v>3.47</v>
      </c>
      <c r="P51" s="157">
        <v>0</v>
      </c>
      <c r="Q51" s="157">
        <f>ROUND(E51*P51,2)</f>
        <v>0</v>
      </c>
      <c r="R51" s="157"/>
      <c r="S51" s="157" t="s">
        <v>116</v>
      </c>
      <c r="T51" s="157" t="s">
        <v>117</v>
      </c>
      <c r="U51" s="157">
        <v>3.0811000000000002</v>
      </c>
      <c r="V51" s="157">
        <f>ROUND(E51*U51,2)</f>
        <v>33.89</v>
      </c>
      <c r="W51" s="157"/>
      <c r="X51" s="157" t="s">
        <v>118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119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4" t="s">
        <v>182</v>
      </c>
      <c r="D52" s="159"/>
      <c r="E52" s="160">
        <v>11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121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8">
        <v>25</v>
      </c>
      <c r="B53" s="169" t="s">
        <v>183</v>
      </c>
      <c r="C53" s="183" t="s">
        <v>184</v>
      </c>
      <c r="D53" s="170" t="s">
        <v>185</v>
      </c>
      <c r="E53" s="171">
        <v>63.326999999999998</v>
      </c>
      <c r="F53" s="172"/>
      <c r="G53" s="173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7">
        <v>6.1499999999999999E-2</v>
      </c>
      <c r="O53" s="157">
        <f>ROUND(E53*N53,2)</f>
        <v>3.89</v>
      </c>
      <c r="P53" s="157">
        <v>0</v>
      </c>
      <c r="Q53" s="157">
        <f>ROUND(E53*P53,2)</f>
        <v>0</v>
      </c>
      <c r="R53" s="157" t="s">
        <v>166</v>
      </c>
      <c r="S53" s="157" t="s">
        <v>116</v>
      </c>
      <c r="T53" s="157" t="s">
        <v>117</v>
      </c>
      <c r="U53" s="157">
        <v>0</v>
      </c>
      <c r="V53" s="157">
        <f>ROUND(E53*U53,2)</f>
        <v>0</v>
      </c>
      <c r="W53" s="157"/>
      <c r="X53" s="157" t="s">
        <v>167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168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4" t="s">
        <v>186</v>
      </c>
      <c r="D54" s="159"/>
      <c r="E54" s="160">
        <v>63.326999999999998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121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5.5" x14ac:dyDescent="0.2">
      <c r="A55" s="162" t="s">
        <v>111</v>
      </c>
      <c r="B55" s="163" t="s">
        <v>74</v>
      </c>
      <c r="C55" s="182" t="s">
        <v>75</v>
      </c>
      <c r="D55" s="164"/>
      <c r="E55" s="165"/>
      <c r="F55" s="166"/>
      <c r="G55" s="167">
        <f>SUMIF(AG56:AG57,"&lt;&gt;NOR",G56:G57)</f>
        <v>0</v>
      </c>
      <c r="H55" s="161"/>
      <c r="I55" s="161">
        <f>SUM(I56:I57)</f>
        <v>0</v>
      </c>
      <c r="J55" s="161"/>
      <c r="K55" s="161">
        <f>SUM(K56:K57)</f>
        <v>0</v>
      </c>
      <c r="L55" s="161"/>
      <c r="M55" s="161">
        <f>SUM(M56:M57)</f>
        <v>0</v>
      </c>
      <c r="N55" s="161"/>
      <c r="O55" s="161">
        <f>SUM(O56:O57)</f>
        <v>539.34</v>
      </c>
      <c r="P55" s="161"/>
      <c r="Q55" s="161">
        <f>SUM(Q56:Q57)</f>
        <v>0</v>
      </c>
      <c r="R55" s="161"/>
      <c r="S55" s="161"/>
      <c r="T55" s="161"/>
      <c r="U55" s="161"/>
      <c r="V55" s="161">
        <f>SUM(V56:V57)</f>
        <v>35.47</v>
      </c>
      <c r="W55" s="161"/>
      <c r="X55" s="161"/>
      <c r="AG55" t="s">
        <v>112</v>
      </c>
    </row>
    <row r="56" spans="1:60" ht="22.5" outlineLevel="1" x14ac:dyDescent="0.2">
      <c r="A56" s="168">
        <v>26</v>
      </c>
      <c r="B56" s="169" t="s">
        <v>187</v>
      </c>
      <c r="C56" s="183" t="s">
        <v>188</v>
      </c>
      <c r="D56" s="170" t="s">
        <v>115</v>
      </c>
      <c r="E56" s="171">
        <v>1223</v>
      </c>
      <c r="F56" s="172"/>
      <c r="G56" s="173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7">
        <v>0.441</v>
      </c>
      <c r="O56" s="157">
        <f>ROUND(E56*N56,2)</f>
        <v>539.34</v>
      </c>
      <c r="P56" s="157">
        <v>0</v>
      </c>
      <c r="Q56" s="157">
        <f>ROUND(E56*P56,2)</f>
        <v>0</v>
      </c>
      <c r="R56" s="157"/>
      <c r="S56" s="157" t="s">
        <v>116</v>
      </c>
      <c r="T56" s="157" t="s">
        <v>117</v>
      </c>
      <c r="U56" s="157">
        <v>2.9000000000000001E-2</v>
      </c>
      <c r="V56" s="157">
        <f>ROUND(E56*U56,2)</f>
        <v>35.47</v>
      </c>
      <c r="W56" s="157"/>
      <c r="X56" s="157" t="s">
        <v>118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119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55"/>
      <c r="B57" s="156"/>
      <c r="C57" s="184" t="s">
        <v>189</v>
      </c>
      <c r="D57" s="159"/>
      <c r="E57" s="160">
        <v>1223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121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2" t="s">
        <v>111</v>
      </c>
      <c r="B58" s="163" t="s">
        <v>76</v>
      </c>
      <c r="C58" s="182" t="s">
        <v>77</v>
      </c>
      <c r="D58" s="164"/>
      <c r="E58" s="165"/>
      <c r="F58" s="166"/>
      <c r="G58" s="167">
        <f>SUMIF(AG59:AG72,"&lt;&gt;NOR",G59:G72)</f>
        <v>0</v>
      </c>
      <c r="H58" s="161"/>
      <c r="I58" s="161">
        <f>SUM(I59:I72)</f>
        <v>0</v>
      </c>
      <c r="J58" s="161"/>
      <c r="K58" s="161">
        <f>SUM(K59:K72)</f>
        <v>0</v>
      </c>
      <c r="L58" s="161"/>
      <c r="M58" s="161">
        <f>SUM(M59:M72)</f>
        <v>0</v>
      </c>
      <c r="N58" s="161"/>
      <c r="O58" s="161">
        <f>SUM(O59:O72)</f>
        <v>312.21000000000004</v>
      </c>
      <c r="P58" s="161"/>
      <c r="Q58" s="161">
        <f>SUM(Q59:Q72)</f>
        <v>0</v>
      </c>
      <c r="R58" s="161"/>
      <c r="S58" s="161"/>
      <c r="T58" s="161"/>
      <c r="U58" s="161"/>
      <c r="V58" s="161">
        <f>SUM(V59:V72)</f>
        <v>761.75</v>
      </c>
      <c r="W58" s="161"/>
      <c r="X58" s="161"/>
      <c r="AG58" t="s">
        <v>112</v>
      </c>
    </row>
    <row r="59" spans="1:60" outlineLevel="1" x14ac:dyDescent="0.2">
      <c r="A59" s="168">
        <v>27</v>
      </c>
      <c r="B59" s="169" t="s">
        <v>190</v>
      </c>
      <c r="C59" s="183" t="s">
        <v>191</v>
      </c>
      <c r="D59" s="170" t="s">
        <v>115</v>
      </c>
      <c r="E59" s="171">
        <v>1180</v>
      </c>
      <c r="F59" s="172"/>
      <c r="G59" s="173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7">
        <v>7.3899999999999993E-2</v>
      </c>
      <c r="O59" s="157">
        <f>ROUND(E59*N59,2)</f>
        <v>87.2</v>
      </c>
      <c r="P59" s="157">
        <v>0</v>
      </c>
      <c r="Q59" s="157">
        <f>ROUND(E59*P59,2)</f>
        <v>0</v>
      </c>
      <c r="R59" s="157"/>
      <c r="S59" s="157" t="s">
        <v>116</v>
      </c>
      <c r="T59" s="157" t="s">
        <v>117</v>
      </c>
      <c r="U59" s="157">
        <v>0.47799999999999998</v>
      </c>
      <c r="V59" s="157">
        <f>ROUND(E59*U59,2)</f>
        <v>564.04</v>
      </c>
      <c r="W59" s="157"/>
      <c r="X59" s="157" t="s">
        <v>118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119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4" t="s">
        <v>192</v>
      </c>
      <c r="D60" s="159"/>
      <c r="E60" s="160">
        <v>1180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121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8">
        <v>28</v>
      </c>
      <c r="B61" s="169" t="s">
        <v>193</v>
      </c>
      <c r="C61" s="183" t="s">
        <v>194</v>
      </c>
      <c r="D61" s="170" t="s">
        <v>115</v>
      </c>
      <c r="E61" s="171">
        <v>43</v>
      </c>
      <c r="F61" s="172"/>
      <c r="G61" s="173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7">
        <v>7.3899999999999993E-2</v>
      </c>
      <c r="O61" s="157">
        <f>ROUND(E61*N61,2)</f>
        <v>3.18</v>
      </c>
      <c r="P61" s="157">
        <v>0</v>
      </c>
      <c r="Q61" s="157">
        <f>ROUND(E61*P61,2)</f>
        <v>0</v>
      </c>
      <c r="R61" s="157"/>
      <c r="S61" s="157" t="s">
        <v>116</v>
      </c>
      <c r="T61" s="157" t="s">
        <v>117</v>
      </c>
      <c r="U61" s="157">
        <v>0.55800000000000005</v>
      </c>
      <c r="V61" s="157">
        <f>ROUND(E61*U61,2)</f>
        <v>23.99</v>
      </c>
      <c r="W61" s="157"/>
      <c r="X61" s="157" t="s">
        <v>118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119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4" t="s">
        <v>195</v>
      </c>
      <c r="D62" s="159"/>
      <c r="E62" s="160">
        <v>43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121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68">
        <v>29</v>
      </c>
      <c r="B63" s="169" t="s">
        <v>196</v>
      </c>
      <c r="C63" s="183" t="s">
        <v>197</v>
      </c>
      <c r="D63" s="170" t="s">
        <v>146</v>
      </c>
      <c r="E63" s="171">
        <v>404</v>
      </c>
      <c r="F63" s="172"/>
      <c r="G63" s="173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7">
        <v>3.6000000000000002E-4</v>
      </c>
      <c r="O63" s="157">
        <f>ROUND(E63*N63,2)</f>
        <v>0.15</v>
      </c>
      <c r="P63" s="157">
        <v>0</v>
      </c>
      <c r="Q63" s="157">
        <f>ROUND(E63*P63,2)</f>
        <v>0</v>
      </c>
      <c r="R63" s="157"/>
      <c r="S63" s="157" t="s">
        <v>116</v>
      </c>
      <c r="T63" s="157" t="s">
        <v>117</v>
      </c>
      <c r="U63" s="157">
        <v>0.43</v>
      </c>
      <c r="V63" s="157">
        <f>ROUND(E63*U63,2)</f>
        <v>173.72</v>
      </c>
      <c r="W63" s="157"/>
      <c r="X63" s="157" t="s">
        <v>118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119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4" t="s">
        <v>198</v>
      </c>
      <c r="D64" s="159"/>
      <c r="E64" s="160">
        <v>404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121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68">
        <v>30</v>
      </c>
      <c r="B65" s="169" t="s">
        <v>199</v>
      </c>
      <c r="C65" s="183" t="s">
        <v>200</v>
      </c>
      <c r="D65" s="170" t="s">
        <v>115</v>
      </c>
      <c r="E65" s="171">
        <v>1144.5</v>
      </c>
      <c r="F65" s="172"/>
      <c r="G65" s="173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7">
        <v>0.17244999999999999</v>
      </c>
      <c r="O65" s="157">
        <f>ROUND(E65*N65,2)</f>
        <v>197.37</v>
      </c>
      <c r="P65" s="157">
        <v>0</v>
      </c>
      <c r="Q65" s="157">
        <f>ROUND(E65*P65,2)</f>
        <v>0</v>
      </c>
      <c r="R65" s="157" t="s">
        <v>166</v>
      </c>
      <c r="S65" s="157" t="s">
        <v>116</v>
      </c>
      <c r="T65" s="157" t="s">
        <v>117</v>
      </c>
      <c r="U65" s="157">
        <v>0</v>
      </c>
      <c r="V65" s="157">
        <f>ROUND(E65*U65,2)</f>
        <v>0</v>
      </c>
      <c r="W65" s="157"/>
      <c r="X65" s="157" t="s">
        <v>167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168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4" t="s">
        <v>201</v>
      </c>
      <c r="D66" s="159"/>
      <c r="E66" s="160">
        <v>1144.5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121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8">
        <v>31</v>
      </c>
      <c r="B67" s="169" t="s">
        <v>202</v>
      </c>
      <c r="C67" s="183" t="s">
        <v>203</v>
      </c>
      <c r="D67" s="170" t="s">
        <v>115</v>
      </c>
      <c r="E67" s="171">
        <v>94.5</v>
      </c>
      <c r="F67" s="172"/>
      <c r="G67" s="173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7">
        <v>0.17244999999999999</v>
      </c>
      <c r="O67" s="157">
        <f>ROUND(E67*N67,2)</f>
        <v>16.3</v>
      </c>
      <c r="P67" s="157">
        <v>0</v>
      </c>
      <c r="Q67" s="157">
        <f>ROUND(E67*P67,2)</f>
        <v>0</v>
      </c>
      <c r="R67" s="157" t="s">
        <v>166</v>
      </c>
      <c r="S67" s="157" t="s">
        <v>116</v>
      </c>
      <c r="T67" s="157" t="s">
        <v>117</v>
      </c>
      <c r="U67" s="157">
        <v>0</v>
      </c>
      <c r="V67" s="157">
        <f>ROUND(E67*U67,2)</f>
        <v>0</v>
      </c>
      <c r="W67" s="157"/>
      <c r="X67" s="157" t="s">
        <v>167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168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4" t="s">
        <v>204</v>
      </c>
      <c r="D68" s="159"/>
      <c r="E68" s="160">
        <v>94.5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121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8">
        <v>32</v>
      </c>
      <c r="B69" s="169" t="s">
        <v>205</v>
      </c>
      <c r="C69" s="183" t="s">
        <v>206</v>
      </c>
      <c r="D69" s="170" t="s">
        <v>115</v>
      </c>
      <c r="E69" s="171">
        <v>31.5</v>
      </c>
      <c r="F69" s="172"/>
      <c r="G69" s="173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7">
        <v>0.17824000000000001</v>
      </c>
      <c r="O69" s="157">
        <f>ROUND(E69*N69,2)</f>
        <v>5.61</v>
      </c>
      <c r="P69" s="157">
        <v>0</v>
      </c>
      <c r="Q69" s="157">
        <f>ROUND(E69*P69,2)</f>
        <v>0</v>
      </c>
      <c r="R69" s="157" t="s">
        <v>166</v>
      </c>
      <c r="S69" s="157" t="s">
        <v>116</v>
      </c>
      <c r="T69" s="157" t="s">
        <v>117</v>
      </c>
      <c r="U69" s="157">
        <v>0</v>
      </c>
      <c r="V69" s="157">
        <f>ROUND(E69*U69,2)</f>
        <v>0</v>
      </c>
      <c r="W69" s="157"/>
      <c r="X69" s="157" t="s">
        <v>167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168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4" t="s">
        <v>207</v>
      </c>
      <c r="D70" s="159"/>
      <c r="E70" s="160">
        <v>31.5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121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68">
        <v>33</v>
      </c>
      <c r="B71" s="169" t="s">
        <v>208</v>
      </c>
      <c r="C71" s="183" t="s">
        <v>209</v>
      </c>
      <c r="D71" s="170" t="s">
        <v>115</v>
      </c>
      <c r="E71" s="171">
        <v>13.65</v>
      </c>
      <c r="F71" s="172"/>
      <c r="G71" s="173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7">
        <v>0.17599999999999999</v>
      </c>
      <c r="O71" s="157">
        <f>ROUND(E71*N71,2)</f>
        <v>2.4</v>
      </c>
      <c r="P71" s="157">
        <v>0</v>
      </c>
      <c r="Q71" s="157">
        <f>ROUND(E71*P71,2)</f>
        <v>0</v>
      </c>
      <c r="R71" s="157"/>
      <c r="S71" s="157" t="s">
        <v>210</v>
      </c>
      <c r="T71" s="157" t="s">
        <v>116</v>
      </c>
      <c r="U71" s="157">
        <v>0</v>
      </c>
      <c r="V71" s="157">
        <f>ROUND(E71*U71,2)</f>
        <v>0</v>
      </c>
      <c r="W71" s="157"/>
      <c r="X71" s="157" t="s">
        <v>167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168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4" t="s">
        <v>211</v>
      </c>
      <c r="D72" s="159"/>
      <c r="E72" s="160">
        <v>13.65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121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62" t="s">
        <v>111</v>
      </c>
      <c r="B73" s="163" t="s">
        <v>78</v>
      </c>
      <c r="C73" s="182" t="s">
        <v>79</v>
      </c>
      <c r="D73" s="164"/>
      <c r="E73" s="165"/>
      <c r="F73" s="166"/>
      <c r="G73" s="167">
        <f>SUMIF(AG74:AG88,"&lt;&gt;NOR",G74:G88)</f>
        <v>0</v>
      </c>
      <c r="H73" s="161"/>
      <c r="I73" s="161">
        <f>SUM(I74:I88)</f>
        <v>0</v>
      </c>
      <c r="J73" s="161"/>
      <c r="K73" s="161">
        <f>SUM(K74:K88)</f>
        <v>0</v>
      </c>
      <c r="L73" s="161"/>
      <c r="M73" s="161">
        <f>SUM(M74:M88)</f>
        <v>0</v>
      </c>
      <c r="N73" s="161"/>
      <c r="O73" s="161">
        <f>SUM(O74:O88)</f>
        <v>136.27000000000001</v>
      </c>
      <c r="P73" s="161"/>
      <c r="Q73" s="161">
        <f>SUM(Q74:Q88)</f>
        <v>0</v>
      </c>
      <c r="R73" s="161"/>
      <c r="S73" s="161"/>
      <c r="T73" s="161"/>
      <c r="U73" s="161"/>
      <c r="V73" s="161">
        <f>SUM(V74:V88)</f>
        <v>157.75</v>
      </c>
      <c r="W73" s="161"/>
      <c r="X73" s="161"/>
      <c r="AG73" t="s">
        <v>112</v>
      </c>
    </row>
    <row r="74" spans="1:60" outlineLevel="1" x14ac:dyDescent="0.2">
      <c r="A74" s="168">
        <v>34</v>
      </c>
      <c r="B74" s="169" t="s">
        <v>212</v>
      </c>
      <c r="C74" s="183" t="s">
        <v>213</v>
      </c>
      <c r="D74" s="170" t="s">
        <v>146</v>
      </c>
      <c r="E74" s="171">
        <v>19</v>
      </c>
      <c r="F74" s="172"/>
      <c r="G74" s="173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7">
        <v>0.15673999999999999</v>
      </c>
      <c r="O74" s="157">
        <f>ROUND(E74*N74,2)</f>
        <v>2.98</v>
      </c>
      <c r="P74" s="157">
        <v>0</v>
      </c>
      <c r="Q74" s="157">
        <f>ROUND(E74*P74,2)</f>
        <v>0</v>
      </c>
      <c r="R74" s="157"/>
      <c r="S74" s="157" t="s">
        <v>116</v>
      </c>
      <c r="T74" s="157" t="s">
        <v>117</v>
      </c>
      <c r="U74" s="157">
        <v>0.29548000000000002</v>
      </c>
      <c r="V74" s="157">
        <f>ROUND(E74*U74,2)</f>
        <v>5.61</v>
      </c>
      <c r="W74" s="157"/>
      <c r="X74" s="157" t="s">
        <v>118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119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4" t="s">
        <v>148</v>
      </c>
      <c r="D75" s="159"/>
      <c r="E75" s="160">
        <v>19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121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8">
        <v>35</v>
      </c>
      <c r="B76" s="169" t="s">
        <v>214</v>
      </c>
      <c r="C76" s="183" t="s">
        <v>215</v>
      </c>
      <c r="D76" s="170" t="s">
        <v>146</v>
      </c>
      <c r="E76" s="171">
        <v>385</v>
      </c>
      <c r="F76" s="172"/>
      <c r="G76" s="173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7">
        <v>0.188</v>
      </c>
      <c r="O76" s="157">
        <f>ROUND(E76*N76,2)</f>
        <v>72.38</v>
      </c>
      <c r="P76" s="157">
        <v>0</v>
      </c>
      <c r="Q76" s="157">
        <f>ROUND(E76*P76,2)</f>
        <v>0</v>
      </c>
      <c r="R76" s="157"/>
      <c r="S76" s="157" t="s">
        <v>116</v>
      </c>
      <c r="T76" s="157" t="s">
        <v>117</v>
      </c>
      <c r="U76" s="157">
        <v>0.27200000000000002</v>
      </c>
      <c r="V76" s="157">
        <f>ROUND(E76*U76,2)</f>
        <v>104.72</v>
      </c>
      <c r="W76" s="157"/>
      <c r="X76" s="157" t="s">
        <v>118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119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4" t="s">
        <v>216</v>
      </c>
      <c r="D77" s="159"/>
      <c r="E77" s="160">
        <v>385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121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168">
        <v>36</v>
      </c>
      <c r="B78" s="169" t="s">
        <v>217</v>
      </c>
      <c r="C78" s="183" t="s">
        <v>218</v>
      </c>
      <c r="D78" s="170" t="s">
        <v>185</v>
      </c>
      <c r="E78" s="171">
        <v>116.15</v>
      </c>
      <c r="F78" s="172"/>
      <c r="G78" s="173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7">
        <v>0.06</v>
      </c>
      <c r="O78" s="157">
        <f>ROUND(E78*N78,2)</f>
        <v>6.97</v>
      </c>
      <c r="P78" s="157">
        <v>0</v>
      </c>
      <c r="Q78" s="157">
        <f>ROUND(E78*P78,2)</f>
        <v>0</v>
      </c>
      <c r="R78" s="157" t="s">
        <v>166</v>
      </c>
      <c r="S78" s="157" t="s">
        <v>116</v>
      </c>
      <c r="T78" s="157" t="s">
        <v>117</v>
      </c>
      <c r="U78" s="157">
        <v>0</v>
      </c>
      <c r="V78" s="157">
        <f>ROUND(E78*U78,2)</f>
        <v>0</v>
      </c>
      <c r="W78" s="157"/>
      <c r="X78" s="157" t="s">
        <v>167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168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4" t="s">
        <v>219</v>
      </c>
      <c r="D79" s="159"/>
      <c r="E79" s="160">
        <v>116.15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121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68">
        <v>37</v>
      </c>
      <c r="B80" s="169" t="s">
        <v>220</v>
      </c>
      <c r="C80" s="183" t="s">
        <v>221</v>
      </c>
      <c r="D80" s="170" t="s">
        <v>185</v>
      </c>
      <c r="E80" s="171">
        <v>272.7</v>
      </c>
      <c r="F80" s="172"/>
      <c r="G80" s="173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7">
        <v>9.3399999999999997E-2</v>
      </c>
      <c r="O80" s="157">
        <f>ROUND(E80*N80,2)</f>
        <v>25.47</v>
      </c>
      <c r="P80" s="157">
        <v>0</v>
      </c>
      <c r="Q80" s="157">
        <f>ROUND(E80*P80,2)</f>
        <v>0</v>
      </c>
      <c r="R80" s="157" t="s">
        <v>166</v>
      </c>
      <c r="S80" s="157" t="s">
        <v>116</v>
      </c>
      <c r="T80" s="157" t="s">
        <v>117</v>
      </c>
      <c r="U80" s="157">
        <v>0</v>
      </c>
      <c r="V80" s="157">
        <f>ROUND(E80*U80,2)</f>
        <v>0</v>
      </c>
      <c r="W80" s="157"/>
      <c r="X80" s="157" t="s">
        <v>167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168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4" t="s">
        <v>222</v>
      </c>
      <c r="D81" s="159"/>
      <c r="E81" s="160">
        <v>272.7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121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4">
        <v>38</v>
      </c>
      <c r="B82" s="175" t="s">
        <v>223</v>
      </c>
      <c r="C82" s="185" t="s">
        <v>224</v>
      </c>
      <c r="D82" s="176" t="s">
        <v>146</v>
      </c>
      <c r="E82" s="177">
        <v>16</v>
      </c>
      <c r="F82" s="178"/>
      <c r="G82" s="179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7">
        <v>0.32500000000000001</v>
      </c>
      <c r="O82" s="157">
        <f>ROUND(E82*N82,2)</f>
        <v>5.2</v>
      </c>
      <c r="P82" s="157">
        <v>0</v>
      </c>
      <c r="Q82" s="157">
        <f>ROUND(E82*P82,2)</f>
        <v>0</v>
      </c>
      <c r="R82" s="157"/>
      <c r="S82" s="157" t="s">
        <v>116</v>
      </c>
      <c r="T82" s="157" t="s">
        <v>117</v>
      </c>
      <c r="U82" s="157">
        <v>0.42399999999999999</v>
      </c>
      <c r="V82" s="157">
        <f>ROUND(E82*U82,2)</f>
        <v>6.78</v>
      </c>
      <c r="W82" s="157"/>
      <c r="X82" s="157" t="s">
        <v>118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119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68">
        <v>39</v>
      </c>
      <c r="B83" s="169" t="s">
        <v>225</v>
      </c>
      <c r="C83" s="183" t="s">
        <v>226</v>
      </c>
      <c r="D83" s="170" t="s">
        <v>185</v>
      </c>
      <c r="E83" s="171">
        <v>15.15</v>
      </c>
      <c r="F83" s="172"/>
      <c r="G83" s="173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7">
        <v>0.3</v>
      </c>
      <c r="O83" s="157">
        <f>ROUND(E83*N83,2)</f>
        <v>4.55</v>
      </c>
      <c r="P83" s="157">
        <v>0</v>
      </c>
      <c r="Q83" s="157">
        <f>ROUND(E83*P83,2)</f>
        <v>0</v>
      </c>
      <c r="R83" s="157" t="s">
        <v>166</v>
      </c>
      <c r="S83" s="157" t="s">
        <v>116</v>
      </c>
      <c r="T83" s="157" t="s">
        <v>117</v>
      </c>
      <c r="U83" s="157">
        <v>0</v>
      </c>
      <c r="V83" s="157">
        <f>ROUND(E83*U83,2)</f>
        <v>0</v>
      </c>
      <c r="W83" s="157"/>
      <c r="X83" s="157" t="s">
        <v>167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168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4" t="s">
        <v>227</v>
      </c>
      <c r="D84" s="159"/>
      <c r="E84" s="160">
        <v>15.15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121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4">
        <v>40</v>
      </c>
      <c r="B85" s="175" t="s">
        <v>228</v>
      </c>
      <c r="C85" s="185" t="s">
        <v>229</v>
      </c>
      <c r="D85" s="176" t="s">
        <v>185</v>
      </c>
      <c r="E85" s="177">
        <v>1.01</v>
      </c>
      <c r="F85" s="178"/>
      <c r="G85" s="179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7">
        <v>0.29799999999999999</v>
      </c>
      <c r="O85" s="157">
        <f>ROUND(E85*N85,2)</f>
        <v>0.3</v>
      </c>
      <c r="P85" s="157">
        <v>0</v>
      </c>
      <c r="Q85" s="157">
        <f>ROUND(E85*P85,2)</f>
        <v>0</v>
      </c>
      <c r="R85" s="157" t="s">
        <v>166</v>
      </c>
      <c r="S85" s="157" t="s">
        <v>116</v>
      </c>
      <c r="T85" s="157" t="s">
        <v>117</v>
      </c>
      <c r="U85" s="157">
        <v>0</v>
      </c>
      <c r="V85" s="157">
        <f>ROUND(E85*U85,2)</f>
        <v>0</v>
      </c>
      <c r="W85" s="157"/>
      <c r="X85" s="157" t="s">
        <v>167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168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68">
        <v>41</v>
      </c>
      <c r="B86" s="169" t="s">
        <v>230</v>
      </c>
      <c r="C86" s="183" t="s">
        <v>231</v>
      </c>
      <c r="D86" s="170" t="s">
        <v>165</v>
      </c>
      <c r="E86" s="171">
        <v>5.4</v>
      </c>
      <c r="F86" s="172"/>
      <c r="G86" s="173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7">
        <v>2.5249999999999999</v>
      </c>
      <c r="O86" s="157">
        <f>ROUND(E86*N86,2)</f>
        <v>13.64</v>
      </c>
      <c r="P86" s="157">
        <v>0</v>
      </c>
      <c r="Q86" s="157">
        <f>ROUND(E86*P86,2)</f>
        <v>0</v>
      </c>
      <c r="R86" s="157"/>
      <c r="S86" s="157" t="s">
        <v>116</v>
      </c>
      <c r="T86" s="157" t="s">
        <v>117</v>
      </c>
      <c r="U86" s="157">
        <v>1.4419999999999999</v>
      </c>
      <c r="V86" s="157">
        <f>ROUND(E86*U86,2)</f>
        <v>7.79</v>
      </c>
      <c r="W86" s="157"/>
      <c r="X86" s="157" t="s">
        <v>118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119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4" t="s">
        <v>232</v>
      </c>
      <c r="D87" s="159"/>
      <c r="E87" s="160">
        <v>5.4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121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74">
        <v>42</v>
      </c>
      <c r="B88" s="175" t="s">
        <v>233</v>
      </c>
      <c r="C88" s="185" t="s">
        <v>234</v>
      </c>
      <c r="D88" s="176" t="s">
        <v>146</v>
      </c>
      <c r="E88" s="177">
        <v>38.200000000000003</v>
      </c>
      <c r="F88" s="178"/>
      <c r="G88" s="179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7">
        <v>0.125</v>
      </c>
      <c r="O88" s="157">
        <f>ROUND(E88*N88,2)</f>
        <v>4.78</v>
      </c>
      <c r="P88" s="157">
        <v>0</v>
      </c>
      <c r="Q88" s="157">
        <f>ROUND(E88*P88,2)</f>
        <v>0</v>
      </c>
      <c r="R88" s="157"/>
      <c r="S88" s="157" t="s">
        <v>210</v>
      </c>
      <c r="T88" s="157" t="s">
        <v>235</v>
      </c>
      <c r="U88" s="157">
        <v>0.86</v>
      </c>
      <c r="V88" s="157">
        <f>ROUND(E88*U88,2)</f>
        <v>32.85</v>
      </c>
      <c r="W88" s="157"/>
      <c r="X88" s="157" t="s">
        <v>118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119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2" t="s">
        <v>111</v>
      </c>
      <c r="B89" s="163" t="s">
        <v>80</v>
      </c>
      <c r="C89" s="182" t="s">
        <v>81</v>
      </c>
      <c r="D89" s="164"/>
      <c r="E89" s="165"/>
      <c r="F89" s="166"/>
      <c r="G89" s="167">
        <f>SUMIF(AG90:AG90,"&lt;&gt;NOR",G90:G90)</f>
        <v>0</v>
      </c>
      <c r="H89" s="161"/>
      <c r="I89" s="161">
        <f>SUM(I90:I90)</f>
        <v>0</v>
      </c>
      <c r="J89" s="161"/>
      <c r="K89" s="161">
        <f>SUM(K90:K90)</f>
        <v>0</v>
      </c>
      <c r="L89" s="161"/>
      <c r="M89" s="161">
        <f>SUM(M90:M90)</f>
        <v>0</v>
      </c>
      <c r="N89" s="161"/>
      <c r="O89" s="161">
        <f>SUM(O90:O90)</f>
        <v>0</v>
      </c>
      <c r="P89" s="161"/>
      <c r="Q89" s="161">
        <f>SUM(Q90:Q90)</f>
        <v>0</v>
      </c>
      <c r="R89" s="161"/>
      <c r="S89" s="161"/>
      <c r="T89" s="161"/>
      <c r="U89" s="161"/>
      <c r="V89" s="161">
        <f>SUM(V90:V90)</f>
        <v>0</v>
      </c>
      <c r="W89" s="161"/>
      <c r="X89" s="161"/>
      <c r="AG89" t="s">
        <v>112</v>
      </c>
    </row>
    <row r="90" spans="1:60" ht="22.5" outlineLevel="1" x14ac:dyDescent="0.2">
      <c r="A90" s="174">
        <v>43</v>
      </c>
      <c r="B90" s="175" t="s">
        <v>236</v>
      </c>
      <c r="C90" s="185" t="s">
        <v>237</v>
      </c>
      <c r="D90" s="176" t="s">
        <v>238</v>
      </c>
      <c r="E90" s="177">
        <v>1</v>
      </c>
      <c r="F90" s="178"/>
      <c r="G90" s="179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210</v>
      </c>
      <c r="T90" s="157" t="s">
        <v>235</v>
      </c>
      <c r="U90" s="157">
        <v>0</v>
      </c>
      <c r="V90" s="157">
        <f>ROUND(E90*U90,2)</f>
        <v>0</v>
      </c>
      <c r="W90" s="157"/>
      <c r="X90" s="157" t="s">
        <v>239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240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">
      <c r="A91" s="162" t="s">
        <v>111</v>
      </c>
      <c r="B91" s="163" t="s">
        <v>82</v>
      </c>
      <c r="C91" s="182" t="s">
        <v>83</v>
      </c>
      <c r="D91" s="164"/>
      <c r="E91" s="165"/>
      <c r="F91" s="166"/>
      <c r="G91" s="167">
        <f>SUMIF(AG92:AG92,"&lt;&gt;NOR",G92:G92)</f>
        <v>0</v>
      </c>
      <c r="H91" s="161"/>
      <c r="I91" s="161">
        <f>SUM(I92:I92)</f>
        <v>0</v>
      </c>
      <c r="J91" s="161"/>
      <c r="K91" s="161">
        <f>SUM(K92:K92)</f>
        <v>0</v>
      </c>
      <c r="L91" s="161"/>
      <c r="M91" s="161">
        <f>SUM(M92:M92)</f>
        <v>0</v>
      </c>
      <c r="N91" s="161"/>
      <c r="O91" s="161">
        <f>SUM(O92:O92)</f>
        <v>0</v>
      </c>
      <c r="P91" s="161"/>
      <c r="Q91" s="161">
        <f>SUM(Q92:Q92)</f>
        <v>0</v>
      </c>
      <c r="R91" s="161"/>
      <c r="S91" s="161"/>
      <c r="T91" s="161"/>
      <c r="U91" s="161"/>
      <c r="V91" s="161">
        <f>SUM(V92:V92)</f>
        <v>407.66</v>
      </c>
      <c r="W91" s="161"/>
      <c r="X91" s="161"/>
      <c r="AG91" t="s">
        <v>112</v>
      </c>
    </row>
    <row r="92" spans="1:60" outlineLevel="1" x14ac:dyDescent="0.2">
      <c r="A92" s="174">
        <v>44</v>
      </c>
      <c r="B92" s="175" t="s">
        <v>241</v>
      </c>
      <c r="C92" s="185" t="s">
        <v>242</v>
      </c>
      <c r="D92" s="176" t="s">
        <v>127</v>
      </c>
      <c r="E92" s="177">
        <v>1045.2696599999999</v>
      </c>
      <c r="F92" s="178"/>
      <c r="G92" s="179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116</v>
      </c>
      <c r="T92" s="157" t="s">
        <v>117</v>
      </c>
      <c r="U92" s="157">
        <v>0.39</v>
      </c>
      <c r="V92" s="157">
        <f>ROUND(E92*U92,2)</f>
        <v>407.66</v>
      </c>
      <c r="W92" s="157"/>
      <c r="X92" s="157" t="s">
        <v>243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244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2" t="s">
        <v>111</v>
      </c>
      <c r="B93" s="163" t="s">
        <v>84</v>
      </c>
      <c r="C93" s="182" t="s">
        <v>29</v>
      </c>
      <c r="D93" s="164"/>
      <c r="E93" s="165"/>
      <c r="F93" s="166"/>
      <c r="G93" s="167">
        <f>SUMIF(AG94:AG97,"&lt;&gt;NOR",G94:G97)</f>
        <v>0</v>
      </c>
      <c r="H93" s="161"/>
      <c r="I93" s="161">
        <f>SUM(I94:I97)</f>
        <v>0</v>
      </c>
      <c r="J93" s="161"/>
      <c r="K93" s="161">
        <f>SUM(K94:K97)</f>
        <v>0</v>
      </c>
      <c r="L93" s="161"/>
      <c r="M93" s="161">
        <f>SUM(M94:M97)</f>
        <v>0</v>
      </c>
      <c r="N93" s="161"/>
      <c r="O93" s="161">
        <f>SUM(O94:O97)</f>
        <v>0</v>
      </c>
      <c r="P93" s="161"/>
      <c r="Q93" s="161">
        <f>SUM(Q94:Q97)</f>
        <v>0</v>
      </c>
      <c r="R93" s="161"/>
      <c r="S93" s="161"/>
      <c r="T93" s="161"/>
      <c r="U93" s="161"/>
      <c r="V93" s="161">
        <f>SUM(V94:V97)</f>
        <v>0</v>
      </c>
      <c r="W93" s="161"/>
      <c r="X93" s="161"/>
      <c r="AG93" t="s">
        <v>112</v>
      </c>
    </row>
    <row r="94" spans="1:60" outlineLevel="1" x14ac:dyDescent="0.2">
      <c r="A94" s="168">
        <v>45</v>
      </c>
      <c r="B94" s="169" t="s">
        <v>245</v>
      </c>
      <c r="C94" s="183" t="s">
        <v>246</v>
      </c>
      <c r="D94" s="170" t="s">
        <v>247</v>
      </c>
      <c r="E94" s="171">
        <v>1</v>
      </c>
      <c r="F94" s="172"/>
      <c r="G94" s="173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7"/>
      <c r="S94" s="157" t="s">
        <v>116</v>
      </c>
      <c r="T94" s="157" t="s">
        <v>235</v>
      </c>
      <c r="U94" s="157">
        <v>0</v>
      </c>
      <c r="V94" s="157">
        <f>ROUND(E94*U94,2)</f>
        <v>0</v>
      </c>
      <c r="W94" s="157"/>
      <c r="X94" s="157" t="s">
        <v>248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249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55"/>
      <c r="B95" s="156"/>
      <c r="C95" s="267" t="s">
        <v>250</v>
      </c>
      <c r="D95" s="268"/>
      <c r="E95" s="268"/>
      <c r="F95" s="268"/>
      <c r="G95" s="268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251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80" t="str">
        <f>C95</f>
        <v>Náklady na ztížené provádění stavebních prací v důsledku nepřerušeného dopravního provozu na staveništi nebo v jeho bezprostředním okolí.</v>
      </c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8">
        <v>46</v>
      </c>
      <c r="B96" s="169" t="s">
        <v>252</v>
      </c>
      <c r="C96" s="183" t="s">
        <v>253</v>
      </c>
      <c r="D96" s="170" t="s">
        <v>247</v>
      </c>
      <c r="E96" s="171">
        <v>1</v>
      </c>
      <c r="F96" s="172"/>
      <c r="G96" s="173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7"/>
      <c r="S96" s="157" t="s">
        <v>116</v>
      </c>
      <c r="T96" s="157" t="s">
        <v>235</v>
      </c>
      <c r="U96" s="157">
        <v>0</v>
      </c>
      <c r="V96" s="157">
        <f>ROUND(E96*U96,2)</f>
        <v>0</v>
      </c>
      <c r="W96" s="157"/>
      <c r="X96" s="157" t="s">
        <v>248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249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267" t="s">
        <v>254</v>
      </c>
      <c r="D97" s="268"/>
      <c r="E97" s="268"/>
      <c r="F97" s="268"/>
      <c r="G97" s="268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251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">
      <c r="A98" s="3"/>
      <c r="B98" s="4"/>
      <c r="C98" s="18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v>15</v>
      </c>
      <c r="AF98">
        <v>21</v>
      </c>
      <c r="AG98" t="s">
        <v>98</v>
      </c>
    </row>
    <row r="99" spans="1:60" x14ac:dyDescent="0.2">
      <c r="A99" s="151"/>
      <c r="B99" s="152" t="s">
        <v>31</v>
      </c>
      <c r="C99" s="187"/>
      <c r="D99" s="153"/>
      <c r="E99" s="154"/>
      <c r="F99" s="154"/>
      <c r="G99" s="181">
        <f>G8+G16+G24+G35+G50+G55+G58+G73+G89+G91+G93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E99">
        <f>SUMIF(L7:L97,AE98,G7:G97)</f>
        <v>0</v>
      </c>
      <c r="AF99">
        <f>SUMIF(L7:L97,AF98,G7:G97)</f>
        <v>0</v>
      </c>
      <c r="AG99" t="s">
        <v>255</v>
      </c>
    </row>
    <row r="100" spans="1:60" x14ac:dyDescent="0.2">
      <c r="A100" s="3"/>
      <c r="B100" s="4"/>
      <c r="C100" s="18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60" x14ac:dyDescent="0.2">
      <c r="A101" s="3"/>
      <c r="B101" s="4"/>
      <c r="C101" s="18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60" x14ac:dyDescent="0.2">
      <c r="A102" s="253" t="s">
        <v>256</v>
      </c>
      <c r="B102" s="253"/>
      <c r="C102" s="254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60" x14ac:dyDescent="0.2">
      <c r="A103" s="255"/>
      <c r="B103" s="256"/>
      <c r="C103" s="257"/>
      <c r="D103" s="256"/>
      <c r="E103" s="256"/>
      <c r="F103" s="256"/>
      <c r="G103" s="25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G103" t="s">
        <v>257</v>
      </c>
    </row>
    <row r="104" spans="1:60" x14ac:dyDescent="0.2">
      <c r="A104" s="259"/>
      <c r="B104" s="260"/>
      <c r="C104" s="261"/>
      <c r="D104" s="260"/>
      <c r="E104" s="260"/>
      <c r="F104" s="260"/>
      <c r="G104" s="26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60" x14ac:dyDescent="0.2">
      <c r="A105" s="259"/>
      <c r="B105" s="260"/>
      <c r="C105" s="261"/>
      <c r="D105" s="260"/>
      <c r="E105" s="260"/>
      <c r="F105" s="260"/>
      <c r="G105" s="26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60" x14ac:dyDescent="0.2">
      <c r="A106" s="259"/>
      <c r="B106" s="260"/>
      <c r="C106" s="261"/>
      <c r="D106" s="260"/>
      <c r="E106" s="260"/>
      <c r="F106" s="260"/>
      <c r="G106" s="26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60" x14ac:dyDescent="0.2">
      <c r="A107" s="263"/>
      <c r="B107" s="264"/>
      <c r="C107" s="265"/>
      <c r="D107" s="264"/>
      <c r="E107" s="264"/>
      <c r="F107" s="264"/>
      <c r="G107" s="26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60" x14ac:dyDescent="0.2">
      <c r="A108" s="3"/>
      <c r="B108" s="4"/>
      <c r="C108" s="186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60" x14ac:dyDescent="0.2">
      <c r="C109" s="188"/>
      <c r="D109" s="10"/>
      <c r="AG109" t="s">
        <v>258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103:G107"/>
    <mergeCell ref="C95:G95"/>
    <mergeCell ref="C97:G97"/>
    <mergeCell ref="A1:G1"/>
    <mergeCell ref="C2:G2"/>
    <mergeCell ref="C3:G3"/>
    <mergeCell ref="C4:G4"/>
    <mergeCell ref="A102:C102"/>
  </mergeCells>
  <pageMargins left="0.59055118110236204" right="0.196850393700787" top="0.78740157499999996" bottom="0.78740157499999996" header="0.3" footer="0.3"/>
  <pageSetup paperSize="9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61190901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61190901 Pol'!Názvy_tisku</vt:lpstr>
      <vt:lpstr>oadresa</vt:lpstr>
      <vt:lpstr>Stavba!Objednatel</vt:lpstr>
      <vt:lpstr>Stavba!Objekt</vt:lpstr>
      <vt:lpstr>'01 61190901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Červenková Jana</cp:lastModifiedBy>
  <cp:lastPrinted>2020-04-21T06:59:50Z</cp:lastPrinted>
  <dcterms:created xsi:type="dcterms:W3CDTF">2009-04-08T07:15:50Z</dcterms:created>
  <dcterms:modified xsi:type="dcterms:W3CDTF">2020-04-21T06:59:55Z</dcterms:modified>
</cp:coreProperties>
</file>