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dka\Desktop\Práce\Vybudování infrastruktury v lokalitě Trávníky\ZD vc. priloh\"/>
    </mc:Choice>
  </mc:AlternateContent>
  <bookViews>
    <workbookView xWindow="0" yWindow="0" windowWidth="28800" windowHeight="12435"/>
  </bookViews>
  <sheets>
    <sheet name="Rekapitulace stavby" sheetId="1" r:id="rId1"/>
    <sheet name="SO 01 - Komunikace a zpev..." sheetId="2" r:id="rId2"/>
    <sheet name="SO 02 - Vodovod" sheetId="3" r:id="rId3"/>
    <sheet name="SO 03 - Kanalizace - spla..." sheetId="4" r:id="rId4"/>
    <sheet name="SO 04 - Dešťová kanalizace" sheetId="5" r:id="rId5"/>
    <sheet name="SO 06 - Rozvod plynu" sheetId="6" r:id="rId6"/>
    <sheet name="SO 07 - Veřejné osvětlení" sheetId="7" r:id="rId7"/>
    <sheet name="VRN - Vedlejší rozpočtové..." sheetId="8" r:id="rId8"/>
  </sheets>
  <definedNames>
    <definedName name="_xlnm._FilterDatabase" localSheetId="1" hidden="1">'SO 01 - Komunikace a zpev...'!$C$131:$K$190</definedName>
    <definedName name="_xlnm._FilterDatabase" localSheetId="2" hidden="1">'SO 02 - Vodovod'!$C$135:$K$262</definedName>
    <definedName name="_xlnm._FilterDatabase" localSheetId="3" hidden="1">'SO 03 - Kanalizace - spla...'!$C$130:$K$211</definedName>
    <definedName name="_xlnm._FilterDatabase" localSheetId="4" hidden="1">'SO 04 - Dešťová kanalizace'!$C$130:$K$223</definedName>
    <definedName name="_xlnm._FilterDatabase" localSheetId="5" hidden="1">'SO 06 - Rozvod plynu'!$C$136:$K$216</definedName>
    <definedName name="_xlnm._FilterDatabase" localSheetId="6" hidden="1">'SO 07 - Veřejné osvětlení'!$C$130:$K$180</definedName>
    <definedName name="_xlnm._FilterDatabase" localSheetId="7" hidden="1">'VRN - Vedlejší rozpočtové...'!$C$128:$K$135</definedName>
    <definedName name="_xlnm.Print_Titles" localSheetId="0">'Rekapitulace stavby'!$92:$92</definedName>
    <definedName name="_xlnm.Print_Titles" localSheetId="1">'SO 01 - Komunikace a zpev...'!$131:$131</definedName>
    <definedName name="_xlnm.Print_Titles" localSheetId="2">'SO 02 - Vodovod'!$135:$135</definedName>
    <definedName name="_xlnm.Print_Titles" localSheetId="3">'SO 03 - Kanalizace - spla...'!$130:$130</definedName>
    <definedName name="_xlnm.Print_Titles" localSheetId="4">'SO 04 - Dešťová kanalizace'!$130:$130</definedName>
    <definedName name="_xlnm.Print_Titles" localSheetId="5">'SO 06 - Rozvod plynu'!$136:$136</definedName>
    <definedName name="_xlnm.Print_Titles" localSheetId="6">'SO 07 - Veřejné osvětlení'!$130:$130</definedName>
    <definedName name="_xlnm.Print_Titles" localSheetId="7">'VRN - Vedlejší rozpočtové...'!$128:$128</definedName>
    <definedName name="_xlnm.Print_Area" localSheetId="0">'Rekapitulace stavby'!$D$4:$AO$76,'Rekapitulace stavby'!$C$82:$AQ$109</definedName>
    <definedName name="_xlnm.Print_Area" localSheetId="1">'SO 01 - Komunikace a zpev...'!$C$4:$J$76,'SO 01 - Komunikace a zpev...'!$C$82:$J$113,'SO 01 - Komunikace a zpev...'!$C$119:$K$190</definedName>
    <definedName name="_xlnm.Print_Area" localSheetId="2">'SO 02 - Vodovod'!$C$4:$J$76,'SO 02 - Vodovod'!$C$82:$J$117,'SO 02 - Vodovod'!$C$123:$K$262</definedName>
    <definedName name="_xlnm.Print_Area" localSheetId="3">'SO 03 - Kanalizace - spla...'!$C$4:$J$76,'SO 03 - Kanalizace - spla...'!$C$82:$J$112,'SO 03 - Kanalizace - spla...'!$C$118:$K$211</definedName>
    <definedName name="_xlnm.Print_Area" localSheetId="4">'SO 04 - Dešťová kanalizace'!$C$4:$J$76,'SO 04 - Dešťová kanalizace'!$C$82:$J$112,'SO 04 - Dešťová kanalizace'!$C$118:$K$223</definedName>
    <definedName name="_xlnm.Print_Area" localSheetId="5">'SO 06 - Rozvod plynu'!$C$4:$J$76,'SO 06 - Rozvod plynu'!$C$82:$J$118,'SO 06 - Rozvod plynu'!$C$124:$K$216</definedName>
    <definedName name="_xlnm.Print_Area" localSheetId="6">'SO 07 - Veřejné osvětlení'!$C$4:$J$76,'SO 07 - Veřejné osvětlení'!$C$82:$J$112,'SO 07 - Veřejné osvětlení'!$C$118:$K$180</definedName>
    <definedName name="_xlnm.Print_Area" localSheetId="7">'VRN - Vedlejší rozpočtové...'!$C$4:$J$76,'VRN - Vedlejší rozpočtové...'!$C$82:$J$110,'VRN - Vedlejší rozpočtové...'!$C$116:$K$135</definedName>
  </definedNames>
  <calcPr calcId="152511"/>
</workbook>
</file>

<file path=xl/calcChain.xml><?xml version="1.0" encoding="utf-8"?>
<calcChain xmlns="http://schemas.openxmlformats.org/spreadsheetml/2006/main">
  <c r="J39" i="8" l="1"/>
  <c r="J38" i="8"/>
  <c r="AY101" i="1"/>
  <c r="J37" i="8"/>
  <c r="AX101" i="1" s="1"/>
  <c r="BI135" i="8"/>
  <c r="BH135" i="8"/>
  <c r="BG135" i="8"/>
  <c r="BF135" i="8"/>
  <c r="T135" i="8"/>
  <c r="R135" i="8"/>
  <c r="P135" i="8"/>
  <c r="BK135" i="8"/>
  <c r="J135" i="8"/>
  <c r="BE135" i="8"/>
  <c r="BI134" i="8"/>
  <c r="BH134" i="8"/>
  <c r="BG134" i="8"/>
  <c r="BF134" i="8"/>
  <c r="T134" i="8"/>
  <c r="T133" i="8"/>
  <c r="R134" i="8"/>
  <c r="R133" i="8"/>
  <c r="R130" i="8" s="1"/>
  <c r="P134" i="8"/>
  <c r="P133" i="8"/>
  <c r="BK134" i="8"/>
  <c r="BK133" i="8"/>
  <c r="J133" i="8" s="1"/>
  <c r="J99" i="8" s="1"/>
  <c r="J134" i="8"/>
  <c r="BE134" i="8"/>
  <c r="BI132" i="8"/>
  <c r="BH132" i="8"/>
  <c r="BG132" i="8"/>
  <c r="BF132" i="8"/>
  <c r="T132" i="8"/>
  <c r="T131" i="8"/>
  <c r="T130" i="8"/>
  <c r="T129" i="8"/>
  <c r="R132" i="8"/>
  <c r="R131" i="8"/>
  <c r="R129" i="8"/>
  <c r="P132" i="8"/>
  <c r="P131" i="8"/>
  <c r="P130" i="8"/>
  <c r="P129" i="8"/>
  <c r="AU101" i="1" s="1"/>
  <c r="BK132" i="8"/>
  <c r="BK131" i="8"/>
  <c r="BK130" i="8" s="1"/>
  <c r="J131" i="8"/>
  <c r="J132" i="8"/>
  <c r="BE132" i="8"/>
  <c r="J98" i="8"/>
  <c r="J125" i="8"/>
  <c r="F125" i="8"/>
  <c r="F123" i="8"/>
  <c r="E121" i="8"/>
  <c r="BI108" i="8"/>
  <c r="BH108" i="8"/>
  <c r="BG108" i="8"/>
  <c r="BF108" i="8"/>
  <c r="BI107" i="8"/>
  <c r="BH107" i="8"/>
  <c r="BG107" i="8"/>
  <c r="BF107" i="8"/>
  <c r="BE107" i="8"/>
  <c r="BI106" i="8"/>
  <c r="BH106" i="8"/>
  <c r="F38" i="8" s="1"/>
  <c r="BC101" i="1" s="1"/>
  <c r="BG106" i="8"/>
  <c r="BF106" i="8"/>
  <c r="BE106" i="8"/>
  <c r="BI105" i="8"/>
  <c r="BH105" i="8"/>
  <c r="BG105" i="8"/>
  <c r="BF105" i="8"/>
  <c r="BE105" i="8"/>
  <c r="BI104" i="8"/>
  <c r="BH104" i="8"/>
  <c r="BG104" i="8"/>
  <c r="BF104" i="8"/>
  <c r="F36" i="8" s="1"/>
  <c r="BA101" i="1" s="1"/>
  <c r="BE104" i="8"/>
  <c r="BI103" i="8"/>
  <c r="F39" i="8" s="1"/>
  <c r="BD101" i="1" s="1"/>
  <c r="BH103" i="8"/>
  <c r="BG103" i="8"/>
  <c r="BF103" i="8"/>
  <c r="BE103" i="8"/>
  <c r="J91" i="8"/>
  <c r="F91" i="8"/>
  <c r="F89" i="8"/>
  <c r="E87" i="8"/>
  <c r="J24" i="8"/>
  <c r="E24" i="8"/>
  <c r="J92" i="8" s="1"/>
  <c r="J126" i="8"/>
  <c r="J23" i="8"/>
  <c r="J18" i="8"/>
  <c r="E18" i="8"/>
  <c r="J17" i="8"/>
  <c r="J12" i="8"/>
  <c r="E7" i="8"/>
  <c r="E85" i="8" s="1"/>
  <c r="E119" i="8"/>
  <c r="J39" i="7"/>
  <c r="J38" i="7"/>
  <c r="AY100" i="1"/>
  <c r="J37" i="7"/>
  <c r="AX100" i="1"/>
  <c r="BI180" i="7"/>
  <c r="BH180" i="7"/>
  <c r="BG180" i="7"/>
  <c r="BF180" i="7"/>
  <c r="T180" i="7"/>
  <c r="R180" i="7"/>
  <c r="P180" i="7"/>
  <c r="BK180" i="7"/>
  <c r="J180" i="7"/>
  <c r="BE180" i="7"/>
  <c r="BI179" i="7"/>
  <c r="BH179" i="7"/>
  <c r="BG179" i="7"/>
  <c r="BF179" i="7"/>
  <c r="T179" i="7"/>
  <c r="R179" i="7"/>
  <c r="P179" i="7"/>
  <c r="BK179" i="7"/>
  <c r="J179" i="7"/>
  <c r="BE179" i="7"/>
  <c r="BI178" i="7"/>
  <c r="BH178" i="7"/>
  <c r="BG178" i="7"/>
  <c r="BF178" i="7"/>
  <c r="T178" i="7"/>
  <c r="R178" i="7"/>
  <c r="P178" i="7"/>
  <c r="BK178" i="7"/>
  <c r="J178" i="7"/>
  <c r="BE178" i="7"/>
  <c r="BI176" i="7"/>
  <c r="BH176" i="7"/>
  <c r="BG176" i="7"/>
  <c r="BF176" i="7"/>
  <c r="T176" i="7"/>
  <c r="R176" i="7"/>
  <c r="P176" i="7"/>
  <c r="BK176" i="7"/>
  <c r="J176" i="7"/>
  <c r="BE176" i="7"/>
  <c r="BI175" i="7"/>
  <c r="BH175" i="7"/>
  <c r="BG175" i="7"/>
  <c r="BF175" i="7"/>
  <c r="T175" i="7"/>
  <c r="R175" i="7"/>
  <c r="P175" i="7"/>
  <c r="BK175" i="7"/>
  <c r="J175" i="7"/>
  <c r="BE175" i="7"/>
  <c r="BI173" i="7"/>
  <c r="BH173" i="7"/>
  <c r="BG173" i="7"/>
  <c r="BF173" i="7"/>
  <c r="T173" i="7"/>
  <c r="R173" i="7"/>
  <c r="P173" i="7"/>
  <c r="BK173" i="7"/>
  <c r="J173" i="7"/>
  <c r="BE173" i="7"/>
  <c r="BI172" i="7"/>
  <c r="BH172" i="7"/>
  <c r="BG172" i="7"/>
  <c r="BF172" i="7"/>
  <c r="T172" i="7"/>
  <c r="R172" i="7"/>
  <c r="P172" i="7"/>
  <c r="BK172" i="7"/>
  <c r="J172" i="7"/>
  <c r="BE172" i="7"/>
  <c r="BI171" i="7"/>
  <c r="BH171" i="7"/>
  <c r="BG171" i="7"/>
  <c r="BF171" i="7"/>
  <c r="T171" i="7"/>
  <c r="R171" i="7"/>
  <c r="P171" i="7"/>
  <c r="BK171" i="7"/>
  <c r="J171" i="7"/>
  <c r="BE171" i="7"/>
  <c r="BI169" i="7"/>
  <c r="BH169" i="7"/>
  <c r="BG169" i="7"/>
  <c r="BF169" i="7"/>
  <c r="T169" i="7"/>
  <c r="R169" i="7"/>
  <c r="P169" i="7"/>
  <c r="BK169" i="7"/>
  <c r="J169" i="7"/>
  <c r="BE169" i="7"/>
  <c r="BI168" i="7"/>
  <c r="BH168" i="7"/>
  <c r="BG168" i="7"/>
  <c r="BF168" i="7"/>
  <c r="T168" i="7"/>
  <c r="R168" i="7"/>
  <c r="P168" i="7"/>
  <c r="BK168" i="7"/>
  <c r="J168" i="7"/>
  <c r="BE168" i="7"/>
  <c r="BI166" i="7"/>
  <c r="BH166" i="7"/>
  <c r="BG166" i="7"/>
  <c r="BF166" i="7"/>
  <c r="T166" i="7"/>
  <c r="R166" i="7"/>
  <c r="P166" i="7"/>
  <c r="BK166" i="7"/>
  <c r="J166" i="7"/>
  <c r="BE166" i="7"/>
  <c r="BI164" i="7"/>
  <c r="BH164" i="7"/>
  <c r="BG164" i="7"/>
  <c r="BF164" i="7"/>
  <c r="T164" i="7"/>
  <c r="T163" i="7"/>
  <c r="R164" i="7"/>
  <c r="R163" i="7"/>
  <c r="P164" i="7"/>
  <c r="P163" i="7"/>
  <c r="BK164" i="7"/>
  <c r="BK163" i="7"/>
  <c r="J163" i="7" s="1"/>
  <c r="J164" i="7"/>
  <c r="BE164" i="7" s="1"/>
  <c r="J101" i="7"/>
  <c r="BI162" i="7"/>
  <c r="BH162" i="7"/>
  <c r="BG162" i="7"/>
  <c r="BF162" i="7"/>
  <c r="T162" i="7"/>
  <c r="R162" i="7"/>
  <c r="P162" i="7"/>
  <c r="BK162" i="7"/>
  <c r="J162" i="7"/>
  <c r="BE162" i="7"/>
  <c r="BI161" i="7"/>
  <c r="BH161" i="7"/>
  <c r="BG161" i="7"/>
  <c r="BF161" i="7"/>
  <c r="T161" i="7"/>
  <c r="R161" i="7"/>
  <c r="P161" i="7"/>
  <c r="BK161" i="7"/>
  <c r="J161" i="7"/>
  <c r="BE161" i="7"/>
  <c r="BI160" i="7"/>
  <c r="BH160" i="7"/>
  <c r="BG160" i="7"/>
  <c r="BF160" i="7"/>
  <c r="T160" i="7"/>
  <c r="R160" i="7"/>
  <c r="P160" i="7"/>
  <c r="BK160" i="7"/>
  <c r="J160" i="7"/>
  <c r="BE160" i="7"/>
  <c r="BI159" i="7"/>
  <c r="BH159" i="7"/>
  <c r="BG159" i="7"/>
  <c r="BF159" i="7"/>
  <c r="T159" i="7"/>
  <c r="R159" i="7"/>
  <c r="P159" i="7"/>
  <c r="BK159" i="7"/>
  <c r="J159" i="7"/>
  <c r="BE159" i="7"/>
  <c r="BI158" i="7"/>
  <c r="BH158" i="7"/>
  <c r="BG158" i="7"/>
  <c r="BF158" i="7"/>
  <c r="T158" i="7"/>
  <c r="R158" i="7"/>
  <c r="P158" i="7"/>
  <c r="BK158" i="7"/>
  <c r="J158" i="7"/>
  <c r="BE158" i="7"/>
  <c r="BI156" i="7"/>
  <c r="BH156" i="7"/>
  <c r="BG156" i="7"/>
  <c r="BF156" i="7"/>
  <c r="T156" i="7"/>
  <c r="R156" i="7"/>
  <c r="P156" i="7"/>
  <c r="BK156" i="7"/>
  <c r="J156" i="7"/>
  <c r="BE156" i="7"/>
  <c r="BI155" i="7"/>
  <c r="BH155" i="7"/>
  <c r="BG155" i="7"/>
  <c r="BF155" i="7"/>
  <c r="T155" i="7"/>
  <c r="R155" i="7"/>
  <c r="P155" i="7"/>
  <c r="BK155" i="7"/>
  <c r="J155" i="7"/>
  <c r="BE155" i="7"/>
  <c r="BI153" i="7"/>
  <c r="BH153" i="7"/>
  <c r="BG153" i="7"/>
  <c r="BF153" i="7"/>
  <c r="T153" i="7"/>
  <c r="R153" i="7"/>
  <c r="P153" i="7"/>
  <c r="BK153" i="7"/>
  <c r="J153" i="7"/>
  <c r="BE153" i="7"/>
  <c r="BI151" i="7"/>
  <c r="BH151" i="7"/>
  <c r="BG151" i="7"/>
  <c r="BF151" i="7"/>
  <c r="T151" i="7"/>
  <c r="R151" i="7"/>
  <c r="P151" i="7"/>
  <c r="BK151" i="7"/>
  <c r="J151" i="7"/>
  <c r="BE151" i="7"/>
  <c r="BI149" i="7"/>
  <c r="BH149" i="7"/>
  <c r="BG149" i="7"/>
  <c r="BF149" i="7"/>
  <c r="T149" i="7"/>
  <c r="R149" i="7"/>
  <c r="P149" i="7"/>
  <c r="BK149" i="7"/>
  <c r="J149" i="7"/>
  <c r="BE149" i="7"/>
  <c r="BI148" i="7"/>
  <c r="BH148" i="7"/>
  <c r="BG148" i="7"/>
  <c r="BF148" i="7"/>
  <c r="T148" i="7"/>
  <c r="R148" i="7"/>
  <c r="P148" i="7"/>
  <c r="BK148" i="7"/>
  <c r="J148" i="7"/>
  <c r="BE148" i="7"/>
  <c r="BI147" i="7"/>
  <c r="BH147" i="7"/>
  <c r="BG147" i="7"/>
  <c r="BF147" i="7"/>
  <c r="T147" i="7"/>
  <c r="R147" i="7"/>
  <c r="P147" i="7"/>
  <c r="BK147" i="7"/>
  <c r="J147" i="7"/>
  <c r="BE147" i="7"/>
  <c r="BI146" i="7"/>
  <c r="BH146" i="7"/>
  <c r="BG146" i="7"/>
  <c r="BF146" i="7"/>
  <c r="T146" i="7"/>
  <c r="R146" i="7"/>
  <c r="P146" i="7"/>
  <c r="BK146" i="7"/>
  <c r="J146" i="7"/>
  <c r="BE146" i="7"/>
  <c r="BI145" i="7"/>
  <c r="BH145" i="7"/>
  <c r="BG145" i="7"/>
  <c r="BF145" i="7"/>
  <c r="T145" i="7"/>
  <c r="R145" i="7"/>
  <c r="P145" i="7"/>
  <c r="BK145" i="7"/>
  <c r="J145" i="7"/>
  <c r="BE145" i="7"/>
  <c r="BI144" i="7"/>
  <c r="BH144" i="7"/>
  <c r="BG144" i="7"/>
  <c r="BF144" i="7"/>
  <c r="T144" i="7"/>
  <c r="R144" i="7"/>
  <c r="P144" i="7"/>
  <c r="BK144" i="7"/>
  <c r="J144" i="7"/>
  <c r="BE144" i="7"/>
  <c r="BI143" i="7"/>
  <c r="BH143" i="7"/>
  <c r="BG143" i="7"/>
  <c r="BF143" i="7"/>
  <c r="T143" i="7"/>
  <c r="R143" i="7"/>
  <c r="P143" i="7"/>
  <c r="BK143" i="7"/>
  <c r="J143" i="7"/>
  <c r="BE143" i="7"/>
  <c r="BI142" i="7"/>
  <c r="BH142" i="7"/>
  <c r="BG142" i="7"/>
  <c r="BF142" i="7"/>
  <c r="T142" i="7"/>
  <c r="R142" i="7"/>
  <c r="P142" i="7"/>
  <c r="BK142" i="7"/>
  <c r="J142" i="7"/>
  <c r="BE142" i="7"/>
  <c r="BI141" i="7"/>
  <c r="BH141" i="7"/>
  <c r="BG141" i="7"/>
  <c r="BF141" i="7"/>
  <c r="T141" i="7"/>
  <c r="R141" i="7"/>
  <c r="P141" i="7"/>
  <c r="BK141" i="7"/>
  <c r="J141" i="7"/>
  <c r="BE141" i="7"/>
  <c r="BI140" i="7"/>
  <c r="BH140" i="7"/>
  <c r="BG140" i="7"/>
  <c r="BF140" i="7"/>
  <c r="J36" i="7" s="1"/>
  <c r="AW100" i="1" s="1"/>
  <c r="T140" i="7"/>
  <c r="T139" i="7"/>
  <c r="T138" i="7" s="1"/>
  <c r="R140" i="7"/>
  <c r="P140" i="7"/>
  <c r="P139" i="7"/>
  <c r="P138" i="7" s="1"/>
  <c r="BK140" i="7"/>
  <c r="J140" i="7"/>
  <c r="BE140" i="7"/>
  <c r="BI136" i="7"/>
  <c r="BH136" i="7"/>
  <c r="BG136" i="7"/>
  <c r="BF136" i="7"/>
  <c r="T136" i="7"/>
  <c r="R136" i="7"/>
  <c r="R133" i="7" s="1"/>
  <c r="R132" i="7" s="1"/>
  <c r="P136" i="7"/>
  <c r="BK136" i="7"/>
  <c r="J136" i="7"/>
  <c r="BE136" i="7"/>
  <c r="BI134" i="7"/>
  <c r="BH134" i="7"/>
  <c r="BG134" i="7"/>
  <c r="BF134" i="7"/>
  <c r="T134" i="7"/>
  <c r="T133" i="7"/>
  <c r="T132" i="7" s="1"/>
  <c r="T131" i="7"/>
  <c r="R134" i="7"/>
  <c r="P134" i="7"/>
  <c r="P133" i="7"/>
  <c r="P132" i="7" s="1"/>
  <c r="P131" i="7" s="1"/>
  <c r="AU100" i="1" s="1"/>
  <c r="BK134" i="7"/>
  <c r="BK133" i="7" s="1"/>
  <c r="J134" i="7"/>
  <c r="BE134" i="7" s="1"/>
  <c r="J127" i="7"/>
  <c r="F127" i="7"/>
  <c r="F125" i="7"/>
  <c r="E123" i="7"/>
  <c r="BI110" i="7"/>
  <c r="BH110" i="7"/>
  <c r="BG110" i="7"/>
  <c r="BF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BI105" i="7"/>
  <c r="BH105" i="7"/>
  <c r="BG105" i="7"/>
  <c r="F37" i="7" s="1"/>
  <c r="BB100" i="1" s="1"/>
  <c r="BF105" i="7"/>
  <c r="BE105" i="7"/>
  <c r="J91" i="7"/>
  <c r="F91" i="7"/>
  <c r="F89" i="7"/>
  <c r="E87" i="7"/>
  <c r="J24" i="7"/>
  <c r="E24" i="7"/>
  <c r="J92" i="7" s="1"/>
  <c r="J128" i="7"/>
  <c r="J23" i="7"/>
  <c r="J18" i="7"/>
  <c r="E18" i="7"/>
  <c r="J17" i="7"/>
  <c r="J12" i="7"/>
  <c r="E7" i="7"/>
  <c r="E85" i="7" s="1"/>
  <c r="E121" i="7"/>
  <c r="J39" i="6"/>
  <c r="J38" i="6"/>
  <c r="AY99" i="1"/>
  <c r="J37" i="6"/>
  <c r="AX99" i="1"/>
  <c r="BI216" i="6"/>
  <c r="BH216" i="6"/>
  <c r="BG216" i="6"/>
  <c r="BF216" i="6"/>
  <c r="T216" i="6"/>
  <c r="T215" i="6"/>
  <c r="T214" i="6" s="1"/>
  <c r="R216" i="6"/>
  <c r="R215" i="6" s="1"/>
  <c r="R214" i="6" s="1"/>
  <c r="P216" i="6"/>
  <c r="P215" i="6"/>
  <c r="P214" i="6" s="1"/>
  <c r="BK216" i="6"/>
  <c r="BK215" i="6" s="1"/>
  <c r="J216" i="6"/>
  <c r="BE216" i="6"/>
  <c r="BI213" i="6"/>
  <c r="BH213" i="6"/>
  <c r="BG213" i="6"/>
  <c r="BF213" i="6"/>
  <c r="T213" i="6"/>
  <c r="R213" i="6"/>
  <c r="P213" i="6"/>
  <c r="BK213" i="6"/>
  <c r="BK211" i="6" s="1"/>
  <c r="J211" i="6" s="1"/>
  <c r="J105" i="6" s="1"/>
  <c r="J213" i="6"/>
  <c r="BE213" i="6"/>
  <c r="BI212" i="6"/>
  <c r="BH212" i="6"/>
  <c r="BG212" i="6"/>
  <c r="BF212" i="6"/>
  <c r="T212" i="6"/>
  <c r="T211" i="6"/>
  <c r="R212" i="6"/>
  <c r="R211" i="6"/>
  <c r="P212" i="6"/>
  <c r="P211" i="6"/>
  <c r="BK212" i="6"/>
  <c r="J212" i="6"/>
  <c r="BE212" i="6" s="1"/>
  <c r="BI210" i="6"/>
  <c r="BH210" i="6"/>
  <c r="BG210" i="6"/>
  <c r="BF210" i="6"/>
  <c r="T210" i="6"/>
  <c r="R210" i="6"/>
  <c r="P210" i="6"/>
  <c r="BK210" i="6"/>
  <c r="J210" i="6"/>
  <c r="BE210" i="6"/>
  <c r="BI208" i="6"/>
  <c r="BH208" i="6"/>
  <c r="BG208" i="6"/>
  <c r="BF208" i="6"/>
  <c r="T208" i="6"/>
  <c r="R208" i="6"/>
  <c r="P208" i="6"/>
  <c r="BK208" i="6"/>
  <c r="J208" i="6"/>
  <c r="BE208" i="6"/>
  <c r="BI207" i="6"/>
  <c r="BH207" i="6"/>
  <c r="BG207" i="6"/>
  <c r="BF207" i="6"/>
  <c r="T207" i="6"/>
  <c r="R207" i="6"/>
  <c r="P207" i="6"/>
  <c r="BK207" i="6"/>
  <c r="J207" i="6"/>
  <c r="BE207" i="6"/>
  <c r="BI206" i="6"/>
  <c r="BH206" i="6"/>
  <c r="BG206" i="6"/>
  <c r="BF206" i="6"/>
  <c r="T206" i="6"/>
  <c r="R206" i="6"/>
  <c r="P206" i="6"/>
  <c r="BK206" i="6"/>
  <c r="J206" i="6"/>
  <c r="BE206" i="6"/>
  <c r="BI205" i="6"/>
  <c r="BH205" i="6"/>
  <c r="BG205" i="6"/>
  <c r="BF205" i="6"/>
  <c r="T205" i="6"/>
  <c r="R205" i="6"/>
  <c r="P205" i="6"/>
  <c r="BK205" i="6"/>
  <c r="J205" i="6"/>
  <c r="BE205" i="6"/>
  <c r="BI204" i="6"/>
  <c r="BH204" i="6"/>
  <c r="BG204" i="6"/>
  <c r="BF204" i="6"/>
  <c r="T204" i="6"/>
  <c r="R204" i="6"/>
  <c r="P204" i="6"/>
  <c r="BK204" i="6"/>
  <c r="J204" i="6"/>
  <c r="BE204" i="6"/>
  <c r="BI203" i="6"/>
  <c r="BH203" i="6"/>
  <c r="BG203" i="6"/>
  <c r="BF203" i="6"/>
  <c r="T203" i="6"/>
  <c r="R203" i="6"/>
  <c r="P203" i="6"/>
  <c r="BK203" i="6"/>
  <c r="J203" i="6"/>
  <c r="BE203" i="6"/>
  <c r="BI202" i="6"/>
  <c r="BH202" i="6"/>
  <c r="BG202" i="6"/>
  <c r="BF202" i="6"/>
  <c r="T202" i="6"/>
  <c r="R202" i="6"/>
  <c r="P202" i="6"/>
  <c r="BK202" i="6"/>
  <c r="J202" i="6"/>
  <c r="BE202" i="6"/>
  <c r="BI201" i="6"/>
  <c r="BH201" i="6"/>
  <c r="BG201" i="6"/>
  <c r="BF201" i="6"/>
  <c r="T201" i="6"/>
  <c r="R201" i="6"/>
  <c r="P201" i="6"/>
  <c r="BK201" i="6"/>
  <c r="J201" i="6"/>
  <c r="BE201" i="6"/>
  <c r="BI200" i="6"/>
  <c r="BH200" i="6"/>
  <c r="BG200" i="6"/>
  <c r="BF200" i="6"/>
  <c r="T200" i="6"/>
  <c r="R200" i="6"/>
  <c r="P200" i="6"/>
  <c r="BK200" i="6"/>
  <c r="J200" i="6"/>
  <c r="BE200" i="6"/>
  <c r="BI199" i="6"/>
  <c r="BH199" i="6"/>
  <c r="BG199" i="6"/>
  <c r="BF199" i="6"/>
  <c r="T199" i="6"/>
  <c r="R199" i="6"/>
  <c r="P199" i="6"/>
  <c r="BK199" i="6"/>
  <c r="J199" i="6"/>
  <c r="BE199" i="6"/>
  <c r="BI197" i="6"/>
  <c r="BH197" i="6"/>
  <c r="BG197" i="6"/>
  <c r="BF197" i="6"/>
  <c r="T197" i="6"/>
  <c r="R197" i="6"/>
  <c r="P197" i="6"/>
  <c r="BK197" i="6"/>
  <c r="J197" i="6"/>
  <c r="BE197" i="6"/>
  <c r="BI196" i="6"/>
  <c r="BH196" i="6"/>
  <c r="BG196" i="6"/>
  <c r="BF196" i="6"/>
  <c r="T196" i="6"/>
  <c r="R196" i="6"/>
  <c r="P196" i="6"/>
  <c r="BK196" i="6"/>
  <c r="J196" i="6"/>
  <c r="BE196" i="6"/>
  <c r="BI194" i="6"/>
  <c r="BH194" i="6"/>
  <c r="BG194" i="6"/>
  <c r="BF194" i="6"/>
  <c r="T194" i="6"/>
  <c r="R194" i="6"/>
  <c r="P194" i="6"/>
  <c r="BK194" i="6"/>
  <c r="J194" i="6"/>
  <c r="BE194" i="6"/>
  <c r="BI192" i="6"/>
  <c r="BH192" i="6"/>
  <c r="BG192" i="6"/>
  <c r="BF192" i="6"/>
  <c r="T192" i="6"/>
  <c r="R192" i="6"/>
  <c r="P192" i="6"/>
  <c r="BK192" i="6"/>
  <c r="J192" i="6"/>
  <c r="BE192" i="6"/>
  <c r="BI190" i="6"/>
  <c r="BH190" i="6"/>
  <c r="BG190" i="6"/>
  <c r="BF190" i="6"/>
  <c r="T190" i="6"/>
  <c r="R190" i="6"/>
  <c r="P190" i="6"/>
  <c r="BK190" i="6"/>
  <c r="J190" i="6"/>
  <c r="BE190" i="6"/>
  <c r="BI189" i="6"/>
  <c r="BH189" i="6"/>
  <c r="BG189" i="6"/>
  <c r="BF189" i="6"/>
  <c r="T189" i="6"/>
  <c r="R189" i="6"/>
  <c r="P189" i="6"/>
  <c r="BK189" i="6"/>
  <c r="J189" i="6"/>
  <c r="BE189" i="6"/>
  <c r="BI188" i="6"/>
  <c r="BH188" i="6"/>
  <c r="BG188" i="6"/>
  <c r="BF188" i="6"/>
  <c r="T188" i="6"/>
  <c r="T187" i="6"/>
  <c r="R188" i="6"/>
  <c r="R187" i="6"/>
  <c r="P188" i="6"/>
  <c r="P187" i="6"/>
  <c r="BK188" i="6"/>
  <c r="BK187" i="6"/>
  <c r="J187" i="6" s="1"/>
  <c r="J104" i="6" s="1"/>
  <c r="J188" i="6"/>
  <c r="BE188" i="6" s="1"/>
  <c r="BI186" i="6"/>
  <c r="BH186" i="6"/>
  <c r="BG186" i="6"/>
  <c r="BF186" i="6"/>
  <c r="T186" i="6"/>
  <c r="R186" i="6"/>
  <c r="P186" i="6"/>
  <c r="BK186" i="6"/>
  <c r="J186" i="6"/>
  <c r="BE186" i="6"/>
  <c r="BI185" i="6"/>
  <c r="BH185" i="6"/>
  <c r="BG185" i="6"/>
  <c r="BF185" i="6"/>
  <c r="T185" i="6"/>
  <c r="R185" i="6"/>
  <c r="P185" i="6"/>
  <c r="BK185" i="6"/>
  <c r="J185" i="6"/>
  <c r="BE185" i="6"/>
  <c r="BI183" i="6"/>
  <c r="BH183" i="6"/>
  <c r="BG183" i="6"/>
  <c r="BF183" i="6"/>
  <c r="T183" i="6"/>
  <c r="R183" i="6"/>
  <c r="P183" i="6"/>
  <c r="BK183" i="6"/>
  <c r="J183" i="6"/>
  <c r="BE183" i="6"/>
  <c r="BI182" i="6"/>
  <c r="BH182" i="6"/>
  <c r="BG182" i="6"/>
  <c r="BF182" i="6"/>
  <c r="T182" i="6"/>
  <c r="T181" i="6"/>
  <c r="R182" i="6"/>
  <c r="P182" i="6"/>
  <c r="P181" i="6"/>
  <c r="BK182" i="6"/>
  <c r="J182" i="6"/>
  <c r="BE182" i="6"/>
  <c r="BI179" i="6"/>
  <c r="BH179" i="6"/>
  <c r="BG179" i="6"/>
  <c r="BF179" i="6"/>
  <c r="T179" i="6"/>
  <c r="T178" i="6"/>
  <c r="R179" i="6"/>
  <c r="R178" i="6"/>
  <c r="P179" i="6"/>
  <c r="P178" i="6"/>
  <c r="BK179" i="6"/>
  <c r="BK178" i="6"/>
  <c r="J178" i="6" s="1"/>
  <c r="J101" i="6" s="1"/>
  <c r="J179" i="6"/>
  <c r="BE179" i="6" s="1"/>
  <c r="BI176" i="6"/>
  <c r="BH176" i="6"/>
  <c r="BG176" i="6"/>
  <c r="BF176" i="6"/>
  <c r="T176" i="6"/>
  <c r="T175" i="6"/>
  <c r="R176" i="6"/>
  <c r="R175" i="6"/>
  <c r="P176" i="6"/>
  <c r="P175" i="6"/>
  <c r="BK176" i="6"/>
  <c r="BK175" i="6"/>
  <c r="J175" i="6" s="1"/>
  <c r="J176" i="6"/>
  <c r="BE176" i="6" s="1"/>
  <c r="J100" i="6"/>
  <c r="BI174" i="6"/>
  <c r="BH174" i="6"/>
  <c r="BG174" i="6"/>
  <c r="BF174" i="6"/>
  <c r="T174" i="6"/>
  <c r="T173" i="6"/>
  <c r="R174" i="6"/>
  <c r="R173" i="6"/>
  <c r="P174" i="6"/>
  <c r="P173" i="6"/>
  <c r="BK174" i="6"/>
  <c r="BK173" i="6"/>
  <c r="J173" i="6" s="1"/>
  <c r="J99" i="6" s="1"/>
  <c r="J174" i="6"/>
  <c r="BE174" i="6" s="1"/>
  <c r="BI171" i="6"/>
  <c r="BH171" i="6"/>
  <c r="BG171" i="6"/>
  <c r="BF171" i="6"/>
  <c r="T171" i="6"/>
  <c r="R171" i="6"/>
  <c r="P171" i="6"/>
  <c r="BK171" i="6"/>
  <c r="J171" i="6"/>
  <c r="BE171" i="6"/>
  <c r="BI169" i="6"/>
  <c r="BH169" i="6"/>
  <c r="BG169" i="6"/>
  <c r="BF169" i="6"/>
  <c r="T169" i="6"/>
  <c r="R169" i="6"/>
  <c r="P169" i="6"/>
  <c r="BK169" i="6"/>
  <c r="J169" i="6"/>
  <c r="BE169" i="6"/>
  <c r="BI167" i="6"/>
  <c r="BH167" i="6"/>
  <c r="BG167" i="6"/>
  <c r="BF167" i="6"/>
  <c r="T167" i="6"/>
  <c r="R167" i="6"/>
  <c r="P167" i="6"/>
  <c r="BK167" i="6"/>
  <c r="J167" i="6"/>
  <c r="BE167" i="6"/>
  <c r="BI165" i="6"/>
  <c r="BH165" i="6"/>
  <c r="BG165" i="6"/>
  <c r="BF165" i="6"/>
  <c r="T165" i="6"/>
  <c r="R165" i="6"/>
  <c r="P165" i="6"/>
  <c r="BK165" i="6"/>
  <c r="J165" i="6"/>
  <c r="BE165" i="6"/>
  <c r="BI161" i="6"/>
  <c r="BH161" i="6"/>
  <c r="BG161" i="6"/>
  <c r="BF161" i="6"/>
  <c r="T161" i="6"/>
  <c r="R161" i="6"/>
  <c r="P161" i="6"/>
  <c r="BK161" i="6"/>
  <c r="J161" i="6"/>
  <c r="BE161" i="6"/>
  <c r="BI159" i="6"/>
  <c r="BH159" i="6"/>
  <c r="BG159" i="6"/>
  <c r="BF159" i="6"/>
  <c r="T159" i="6"/>
  <c r="R159" i="6"/>
  <c r="P159" i="6"/>
  <c r="BK159" i="6"/>
  <c r="J159" i="6"/>
  <c r="BE159" i="6"/>
  <c r="BI158" i="6"/>
  <c r="BH158" i="6"/>
  <c r="BG158" i="6"/>
  <c r="BF158" i="6"/>
  <c r="T158" i="6"/>
  <c r="R158" i="6"/>
  <c r="P158" i="6"/>
  <c r="BK158" i="6"/>
  <c r="J158" i="6"/>
  <c r="BE158" i="6"/>
  <c r="BI156" i="6"/>
  <c r="BH156" i="6"/>
  <c r="BG156" i="6"/>
  <c r="BF156" i="6"/>
  <c r="T156" i="6"/>
  <c r="R156" i="6"/>
  <c r="P156" i="6"/>
  <c r="BK156" i="6"/>
  <c r="J156" i="6"/>
  <c r="BE156" i="6"/>
  <c r="BI155" i="6"/>
  <c r="BH155" i="6"/>
  <c r="BG155" i="6"/>
  <c r="BF155" i="6"/>
  <c r="T155" i="6"/>
  <c r="R155" i="6"/>
  <c r="P155" i="6"/>
  <c r="BK155" i="6"/>
  <c r="J155" i="6"/>
  <c r="BE155" i="6"/>
  <c r="BI154" i="6"/>
  <c r="BH154" i="6"/>
  <c r="BG154" i="6"/>
  <c r="BF154" i="6"/>
  <c r="T154" i="6"/>
  <c r="R154" i="6"/>
  <c r="P154" i="6"/>
  <c r="BK154" i="6"/>
  <c r="J154" i="6"/>
  <c r="BE154" i="6"/>
  <c r="BI153" i="6"/>
  <c r="BH153" i="6"/>
  <c r="BG153" i="6"/>
  <c r="BF153" i="6"/>
  <c r="T153" i="6"/>
  <c r="R153" i="6"/>
  <c r="P153" i="6"/>
  <c r="BK153" i="6"/>
  <c r="J153" i="6"/>
  <c r="BE153" i="6"/>
  <c r="BI152" i="6"/>
  <c r="BH152" i="6"/>
  <c r="BG152" i="6"/>
  <c r="BF152" i="6"/>
  <c r="T152" i="6"/>
  <c r="R152" i="6"/>
  <c r="P152" i="6"/>
  <c r="BK152" i="6"/>
  <c r="J152" i="6"/>
  <c r="BE152" i="6"/>
  <c r="BI147" i="6"/>
  <c r="BH147" i="6"/>
  <c r="BG147" i="6"/>
  <c r="BF147" i="6"/>
  <c r="T147" i="6"/>
  <c r="R147" i="6"/>
  <c r="P147" i="6"/>
  <c r="BK147" i="6"/>
  <c r="J147" i="6"/>
  <c r="BE147" i="6"/>
  <c r="BI145" i="6"/>
  <c r="BH145" i="6"/>
  <c r="BG145" i="6"/>
  <c r="BF145" i="6"/>
  <c r="T145" i="6"/>
  <c r="R145" i="6"/>
  <c r="P145" i="6"/>
  <c r="BK145" i="6"/>
  <c r="J145" i="6"/>
  <c r="BE145" i="6"/>
  <c r="BI143" i="6"/>
  <c r="BH143" i="6"/>
  <c r="BG143" i="6"/>
  <c r="BF143" i="6"/>
  <c r="T143" i="6"/>
  <c r="R143" i="6"/>
  <c r="P143" i="6"/>
  <c r="BK143" i="6"/>
  <c r="J143" i="6"/>
  <c r="BE143" i="6"/>
  <c r="BI142" i="6"/>
  <c r="BH142" i="6"/>
  <c r="BG142" i="6"/>
  <c r="BF142" i="6"/>
  <c r="T142" i="6"/>
  <c r="R142" i="6"/>
  <c r="R139" i="6" s="1"/>
  <c r="R138" i="6" s="1"/>
  <c r="P142" i="6"/>
  <c r="BK142" i="6"/>
  <c r="J142" i="6"/>
  <c r="BE142" i="6"/>
  <c r="BI140" i="6"/>
  <c r="BH140" i="6"/>
  <c r="BG140" i="6"/>
  <c r="BF140" i="6"/>
  <c r="T140" i="6"/>
  <c r="T139" i="6"/>
  <c r="T138" i="6" s="1"/>
  <c r="R140" i="6"/>
  <c r="P140" i="6"/>
  <c r="P139" i="6"/>
  <c r="P138" i="6" s="1"/>
  <c r="BK140" i="6"/>
  <c r="BK139" i="6" s="1"/>
  <c r="BK138" i="6" s="1"/>
  <c r="J140" i="6"/>
  <c r="BE140" i="6" s="1"/>
  <c r="J133" i="6"/>
  <c r="F133" i="6"/>
  <c r="F131" i="6"/>
  <c r="E129" i="6"/>
  <c r="BI116" i="6"/>
  <c r="BH116" i="6"/>
  <c r="BG116" i="6"/>
  <c r="BF116" i="6"/>
  <c r="BI115" i="6"/>
  <c r="BH115" i="6"/>
  <c r="BG115" i="6"/>
  <c r="BF115" i="6"/>
  <c r="BE115" i="6"/>
  <c r="BI114" i="6"/>
  <c r="BH114" i="6"/>
  <c r="BG114" i="6"/>
  <c r="BF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F37" i="6" s="1"/>
  <c r="BB99" i="1" s="1"/>
  <c r="BF111" i="6"/>
  <c r="J36" i="6"/>
  <c r="AW99" i="1" s="1"/>
  <c r="BE111" i="6"/>
  <c r="J91" i="6"/>
  <c r="F91" i="6"/>
  <c r="F89" i="6"/>
  <c r="E87" i="6"/>
  <c r="J24" i="6"/>
  <c r="E24" i="6"/>
  <c r="J92" i="6" s="1"/>
  <c r="J134" i="6"/>
  <c r="J23" i="6"/>
  <c r="J18" i="6"/>
  <c r="E18" i="6"/>
  <c r="J17" i="6"/>
  <c r="J12" i="6"/>
  <c r="E7" i="6"/>
  <c r="E85" i="6" s="1"/>
  <c r="E127" i="6"/>
  <c r="J39" i="5"/>
  <c r="J38" i="5"/>
  <c r="AY98" i="1"/>
  <c r="J37" i="5"/>
  <c r="AX98" i="1"/>
  <c r="BI223" i="5"/>
  <c r="BH223" i="5"/>
  <c r="BG223" i="5"/>
  <c r="BF223" i="5"/>
  <c r="T223" i="5"/>
  <c r="T222" i="5"/>
  <c r="R223" i="5"/>
  <c r="R222" i="5"/>
  <c r="P223" i="5"/>
  <c r="P222" i="5"/>
  <c r="BK223" i="5"/>
  <c r="BK222" i="5"/>
  <c r="J222" i="5" s="1"/>
  <c r="J101" i="5" s="1"/>
  <c r="J223" i="5"/>
  <c r="BE223" i="5" s="1"/>
  <c r="BI221" i="5"/>
  <c r="BH221" i="5"/>
  <c r="BG221" i="5"/>
  <c r="BF221" i="5"/>
  <c r="T221" i="5"/>
  <c r="R221" i="5"/>
  <c r="P221" i="5"/>
  <c r="BK221" i="5"/>
  <c r="J221" i="5"/>
  <c r="BE221" i="5"/>
  <c r="BI219" i="5"/>
  <c r="BH219" i="5"/>
  <c r="BG219" i="5"/>
  <c r="BF219" i="5"/>
  <c r="T219" i="5"/>
  <c r="R219" i="5"/>
  <c r="P219" i="5"/>
  <c r="BK219" i="5"/>
  <c r="J219" i="5"/>
  <c r="BE219" i="5"/>
  <c r="BI218" i="5"/>
  <c r="BH218" i="5"/>
  <c r="BG218" i="5"/>
  <c r="BF218" i="5"/>
  <c r="T218" i="5"/>
  <c r="R218" i="5"/>
  <c r="P218" i="5"/>
  <c r="BK218" i="5"/>
  <c r="J218" i="5"/>
  <c r="BE218" i="5"/>
  <c r="BI217" i="5"/>
  <c r="BH217" i="5"/>
  <c r="BG217" i="5"/>
  <c r="BF217" i="5"/>
  <c r="T217" i="5"/>
  <c r="R217" i="5"/>
  <c r="P217" i="5"/>
  <c r="BK217" i="5"/>
  <c r="J217" i="5"/>
  <c r="BE217" i="5"/>
  <c r="BI216" i="5"/>
  <c r="BH216" i="5"/>
  <c r="BG216" i="5"/>
  <c r="BF216" i="5"/>
  <c r="T216" i="5"/>
  <c r="R216" i="5"/>
  <c r="P216" i="5"/>
  <c r="BK216" i="5"/>
  <c r="J216" i="5"/>
  <c r="BE216" i="5"/>
  <c r="BI215" i="5"/>
  <c r="BH215" i="5"/>
  <c r="BG215" i="5"/>
  <c r="BF215" i="5"/>
  <c r="T215" i="5"/>
  <c r="R215" i="5"/>
  <c r="P215" i="5"/>
  <c r="BK215" i="5"/>
  <c r="J215" i="5"/>
  <c r="BE215" i="5"/>
  <c r="BI214" i="5"/>
  <c r="BH214" i="5"/>
  <c r="BG214" i="5"/>
  <c r="BF214" i="5"/>
  <c r="T214" i="5"/>
  <c r="R214" i="5"/>
  <c r="P214" i="5"/>
  <c r="BK214" i="5"/>
  <c r="J214" i="5"/>
  <c r="BE214" i="5"/>
  <c r="BI213" i="5"/>
  <c r="BH213" i="5"/>
  <c r="BG213" i="5"/>
  <c r="BF213" i="5"/>
  <c r="T213" i="5"/>
  <c r="R213" i="5"/>
  <c r="P213" i="5"/>
  <c r="BK213" i="5"/>
  <c r="J213" i="5"/>
  <c r="BE213" i="5"/>
  <c r="BI212" i="5"/>
  <c r="BH212" i="5"/>
  <c r="BG212" i="5"/>
  <c r="BF212" i="5"/>
  <c r="T212" i="5"/>
  <c r="R212" i="5"/>
  <c r="P212" i="5"/>
  <c r="BK212" i="5"/>
  <c r="J212" i="5"/>
  <c r="BE212" i="5"/>
  <c r="BI211" i="5"/>
  <c r="BH211" i="5"/>
  <c r="BG211" i="5"/>
  <c r="BF211" i="5"/>
  <c r="T211" i="5"/>
  <c r="R211" i="5"/>
  <c r="P211" i="5"/>
  <c r="BK211" i="5"/>
  <c r="J211" i="5"/>
  <c r="BE211" i="5"/>
  <c r="BI210" i="5"/>
  <c r="BH210" i="5"/>
  <c r="BG210" i="5"/>
  <c r="BF210" i="5"/>
  <c r="T210" i="5"/>
  <c r="R210" i="5"/>
  <c r="P210" i="5"/>
  <c r="BK210" i="5"/>
  <c r="J210" i="5"/>
  <c r="BE210" i="5"/>
  <c r="BI209" i="5"/>
  <c r="BH209" i="5"/>
  <c r="BG209" i="5"/>
  <c r="BF209" i="5"/>
  <c r="T209" i="5"/>
  <c r="R209" i="5"/>
  <c r="P209" i="5"/>
  <c r="BK209" i="5"/>
  <c r="J209" i="5"/>
  <c r="BE209" i="5"/>
  <c r="BI208" i="5"/>
  <c r="BH208" i="5"/>
  <c r="BG208" i="5"/>
  <c r="BF208" i="5"/>
  <c r="T208" i="5"/>
  <c r="R208" i="5"/>
  <c r="P208" i="5"/>
  <c r="BK208" i="5"/>
  <c r="J208" i="5"/>
  <c r="BE208" i="5"/>
  <c r="BI207" i="5"/>
  <c r="BH207" i="5"/>
  <c r="BG207" i="5"/>
  <c r="BF207" i="5"/>
  <c r="T207" i="5"/>
  <c r="R207" i="5"/>
  <c r="P207" i="5"/>
  <c r="BK207" i="5"/>
  <c r="J207" i="5"/>
  <c r="BE207" i="5"/>
  <c r="BI206" i="5"/>
  <c r="BH206" i="5"/>
  <c r="BG206" i="5"/>
  <c r="BF206" i="5"/>
  <c r="T206" i="5"/>
  <c r="R206" i="5"/>
  <c r="P206" i="5"/>
  <c r="BK206" i="5"/>
  <c r="J206" i="5"/>
  <c r="BE206" i="5"/>
  <c r="BI205" i="5"/>
  <c r="BH205" i="5"/>
  <c r="BG205" i="5"/>
  <c r="BF205" i="5"/>
  <c r="T205" i="5"/>
  <c r="R205" i="5"/>
  <c r="P205" i="5"/>
  <c r="BK205" i="5"/>
  <c r="J205" i="5"/>
  <c r="BE205" i="5"/>
  <c r="BI203" i="5"/>
  <c r="BH203" i="5"/>
  <c r="BG203" i="5"/>
  <c r="BF203" i="5"/>
  <c r="T203" i="5"/>
  <c r="R203" i="5"/>
  <c r="P203" i="5"/>
  <c r="BK203" i="5"/>
  <c r="J203" i="5"/>
  <c r="BE203" i="5"/>
  <c r="BI202" i="5"/>
  <c r="BH202" i="5"/>
  <c r="BG202" i="5"/>
  <c r="BF202" i="5"/>
  <c r="T202" i="5"/>
  <c r="R202" i="5"/>
  <c r="P202" i="5"/>
  <c r="BK202" i="5"/>
  <c r="J202" i="5"/>
  <c r="BE202" i="5"/>
  <c r="BI201" i="5"/>
  <c r="BH201" i="5"/>
  <c r="BG201" i="5"/>
  <c r="BF201" i="5"/>
  <c r="T201" i="5"/>
  <c r="R201" i="5"/>
  <c r="P201" i="5"/>
  <c r="BK201" i="5"/>
  <c r="J201" i="5"/>
  <c r="BE201" i="5"/>
  <c r="BI200" i="5"/>
  <c r="BH200" i="5"/>
  <c r="BG200" i="5"/>
  <c r="BF200" i="5"/>
  <c r="T200" i="5"/>
  <c r="R200" i="5"/>
  <c r="P200" i="5"/>
  <c r="BK200" i="5"/>
  <c r="J200" i="5"/>
  <c r="BE200" i="5"/>
  <c r="BI199" i="5"/>
  <c r="BH199" i="5"/>
  <c r="BG199" i="5"/>
  <c r="BF199" i="5"/>
  <c r="T199" i="5"/>
  <c r="R199" i="5"/>
  <c r="P199" i="5"/>
  <c r="BK199" i="5"/>
  <c r="J199" i="5"/>
  <c r="BE199" i="5"/>
  <c r="BI198" i="5"/>
  <c r="BH198" i="5"/>
  <c r="BG198" i="5"/>
  <c r="BF198" i="5"/>
  <c r="T198" i="5"/>
  <c r="R198" i="5"/>
  <c r="P198" i="5"/>
  <c r="BK198" i="5"/>
  <c r="J198" i="5"/>
  <c r="BE198" i="5"/>
  <c r="BI197" i="5"/>
  <c r="BH197" i="5"/>
  <c r="BG197" i="5"/>
  <c r="BF197" i="5"/>
  <c r="T197" i="5"/>
  <c r="R197" i="5"/>
  <c r="P197" i="5"/>
  <c r="BK197" i="5"/>
  <c r="J197" i="5"/>
  <c r="BE197" i="5"/>
  <c r="BI196" i="5"/>
  <c r="BH196" i="5"/>
  <c r="BG196" i="5"/>
  <c r="BF196" i="5"/>
  <c r="T196" i="5"/>
  <c r="R196" i="5"/>
  <c r="P196" i="5"/>
  <c r="BK196" i="5"/>
  <c r="J196" i="5"/>
  <c r="BE196" i="5"/>
  <c r="BI195" i="5"/>
  <c r="BH195" i="5"/>
  <c r="BG195" i="5"/>
  <c r="BF195" i="5"/>
  <c r="T195" i="5"/>
  <c r="R195" i="5"/>
  <c r="P195" i="5"/>
  <c r="BK195" i="5"/>
  <c r="J195" i="5"/>
  <c r="BE195" i="5"/>
  <c r="BI194" i="5"/>
  <c r="BH194" i="5"/>
  <c r="BG194" i="5"/>
  <c r="BF194" i="5"/>
  <c r="T194" i="5"/>
  <c r="R194" i="5"/>
  <c r="P194" i="5"/>
  <c r="BK194" i="5"/>
  <c r="J194" i="5"/>
  <c r="BE194" i="5"/>
  <c r="BI193" i="5"/>
  <c r="BH193" i="5"/>
  <c r="BG193" i="5"/>
  <c r="BF193" i="5"/>
  <c r="T193" i="5"/>
  <c r="R193" i="5"/>
  <c r="P193" i="5"/>
  <c r="BK193" i="5"/>
  <c r="J193" i="5"/>
  <c r="BE193" i="5"/>
  <c r="BI192" i="5"/>
  <c r="BH192" i="5"/>
  <c r="BG192" i="5"/>
  <c r="BF192" i="5"/>
  <c r="T192" i="5"/>
  <c r="R192" i="5"/>
  <c r="P192" i="5"/>
  <c r="BK192" i="5"/>
  <c r="J192" i="5"/>
  <c r="BE192" i="5"/>
  <c r="BI191" i="5"/>
  <c r="BH191" i="5"/>
  <c r="BG191" i="5"/>
  <c r="BF191" i="5"/>
  <c r="T191" i="5"/>
  <c r="R191" i="5"/>
  <c r="P191" i="5"/>
  <c r="BK191" i="5"/>
  <c r="J191" i="5"/>
  <c r="BE191" i="5"/>
  <c r="BI190" i="5"/>
  <c r="BH190" i="5"/>
  <c r="BG190" i="5"/>
  <c r="BF190" i="5"/>
  <c r="T190" i="5"/>
  <c r="R190" i="5"/>
  <c r="P190" i="5"/>
  <c r="BK190" i="5"/>
  <c r="J190" i="5"/>
  <c r="BE190" i="5"/>
  <c r="BI189" i="5"/>
  <c r="BH189" i="5"/>
  <c r="BG189" i="5"/>
  <c r="BF189" i="5"/>
  <c r="T189" i="5"/>
  <c r="R189" i="5"/>
  <c r="P189" i="5"/>
  <c r="BK189" i="5"/>
  <c r="J189" i="5"/>
  <c r="BE189" i="5"/>
  <c r="BI188" i="5"/>
  <c r="BH188" i="5"/>
  <c r="BG188" i="5"/>
  <c r="BF188" i="5"/>
  <c r="T188" i="5"/>
  <c r="R188" i="5"/>
  <c r="P188" i="5"/>
  <c r="BK188" i="5"/>
  <c r="J188" i="5"/>
  <c r="BE188" i="5"/>
  <c r="BI187" i="5"/>
  <c r="BH187" i="5"/>
  <c r="BG187" i="5"/>
  <c r="BF187" i="5"/>
  <c r="T187" i="5"/>
  <c r="T186" i="5"/>
  <c r="R187" i="5"/>
  <c r="R186" i="5"/>
  <c r="P187" i="5"/>
  <c r="P186" i="5"/>
  <c r="BK187" i="5"/>
  <c r="BK186" i="5"/>
  <c r="J186" i="5" s="1"/>
  <c r="J100" i="5" s="1"/>
  <c r="J187" i="5"/>
  <c r="BE187" i="5" s="1"/>
  <c r="BI185" i="5"/>
  <c r="BH185" i="5"/>
  <c r="BG185" i="5"/>
  <c r="BF185" i="5"/>
  <c r="T185" i="5"/>
  <c r="R185" i="5"/>
  <c r="P185" i="5"/>
  <c r="BK185" i="5"/>
  <c r="J185" i="5"/>
  <c r="BE185" i="5"/>
  <c r="BI184" i="5"/>
  <c r="BH184" i="5"/>
  <c r="BG184" i="5"/>
  <c r="BF184" i="5"/>
  <c r="T184" i="5"/>
  <c r="R184" i="5"/>
  <c r="P184" i="5"/>
  <c r="BK184" i="5"/>
  <c r="J184" i="5"/>
  <c r="BE184" i="5"/>
  <c r="BI183" i="5"/>
  <c r="BH183" i="5"/>
  <c r="BG183" i="5"/>
  <c r="BF183" i="5"/>
  <c r="T183" i="5"/>
  <c r="R183" i="5"/>
  <c r="P183" i="5"/>
  <c r="BK183" i="5"/>
  <c r="J183" i="5"/>
  <c r="BE183" i="5"/>
  <c r="BI182" i="5"/>
  <c r="BH182" i="5"/>
  <c r="BG182" i="5"/>
  <c r="BF182" i="5"/>
  <c r="T182" i="5"/>
  <c r="R182" i="5"/>
  <c r="P182" i="5"/>
  <c r="BK182" i="5"/>
  <c r="J182" i="5"/>
  <c r="BE182" i="5"/>
  <c r="BI181" i="5"/>
  <c r="BH181" i="5"/>
  <c r="BG181" i="5"/>
  <c r="BF181" i="5"/>
  <c r="T181" i="5"/>
  <c r="R181" i="5"/>
  <c r="P181" i="5"/>
  <c r="BK181" i="5"/>
  <c r="J181" i="5"/>
  <c r="BE181" i="5"/>
  <c r="BI177" i="5"/>
  <c r="BH177" i="5"/>
  <c r="BG177" i="5"/>
  <c r="BF177" i="5"/>
  <c r="T177" i="5"/>
  <c r="T176" i="5"/>
  <c r="R177" i="5"/>
  <c r="R176" i="5"/>
  <c r="P177" i="5"/>
  <c r="P176" i="5"/>
  <c r="BK177" i="5"/>
  <c r="BK176" i="5"/>
  <c r="J176" i="5" s="1"/>
  <c r="J99" i="5" s="1"/>
  <c r="J177" i="5"/>
  <c r="BE177" i="5" s="1"/>
  <c r="BI174" i="5"/>
  <c r="BH174" i="5"/>
  <c r="BG174" i="5"/>
  <c r="BF174" i="5"/>
  <c r="T174" i="5"/>
  <c r="R174" i="5"/>
  <c r="P174" i="5"/>
  <c r="BK174" i="5"/>
  <c r="J174" i="5"/>
  <c r="BE174" i="5"/>
  <c r="BI172" i="5"/>
  <c r="BH172" i="5"/>
  <c r="BG172" i="5"/>
  <c r="BF172" i="5"/>
  <c r="T172" i="5"/>
  <c r="R172" i="5"/>
  <c r="P172" i="5"/>
  <c r="BK172" i="5"/>
  <c r="J172" i="5"/>
  <c r="BE172" i="5"/>
  <c r="BI168" i="5"/>
  <c r="BH168" i="5"/>
  <c r="BG168" i="5"/>
  <c r="BF168" i="5"/>
  <c r="T168" i="5"/>
  <c r="R168" i="5"/>
  <c r="P168" i="5"/>
  <c r="BK168" i="5"/>
  <c r="J168" i="5"/>
  <c r="BE168" i="5"/>
  <c r="BI166" i="5"/>
  <c r="BH166" i="5"/>
  <c r="BG166" i="5"/>
  <c r="BF166" i="5"/>
  <c r="T166" i="5"/>
  <c r="R166" i="5"/>
  <c r="P166" i="5"/>
  <c r="BK166" i="5"/>
  <c r="J166" i="5"/>
  <c r="BE166" i="5"/>
  <c r="BI161" i="5"/>
  <c r="BH161" i="5"/>
  <c r="BG161" i="5"/>
  <c r="BF161" i="5"/>
  <c r="T161" i="5"/>
  <c r="R161" i="5"/>
  <c r="P161" i="5"/>
  <c r="BK161" i="5"/>
  <c r="J161" i="5"/>
  <c r="BE161" i="5"/>
  <c r="BI159" i="5"/>
  <c r="BH159" i="5"/>
  <c r="BG159" i="5"/>
  <c r="BF159" i="5"/>
  <c r="T159" i="5"/>
  <c r="R159" i="5"/>
  <c r="P159" i="5"/>
  <c r="BK159" i="5"/>
  <c r="J159" i="5"/>
  <c r="BE159" i="5"/>
  <c r="BI158" i="5"/>
  <c r="BH158" i="5"/>
  <c r="BG158" i="5"/>
  <c r="BF158" i="5"/>
  <c r="T158" i="5"/>
  <c r="R158" i="5"/>
  <c r="P158" i="5"/>
  <c r="BK158" i="5"/>
  <c r="J158" i="5"/>
  <c r="BE158" i="5"/>
  <c r="BI156" i="5"/>
  <c r="BH156" i="5"/>
  <c r="BG156" i="5"/>
  <c r="BF156" i="5"/>
  <c r="T156" i="5"/>
  <c r="R156" i="5"/>
  <c r="P156" i="5"/>
  <c r="BK156" i="5"/>
  <c r="J156" i="5"/>
  <c r="BE156" i="5"/>
  <c r="BI155" i="5"/>
  <c r="BH155" i="5"/>
  <c r="BG155" i="5"/>
  <c r="BF155" i="5"/>
  <c r="T155" i="5"/>
  <c r="R155" i="5"/>
  <c r="P155" i="5"/>
  <c r="BK155" i="5"/>
  <c r="J155" i="5"/>
  <c r="BE155" i="5"/>
  <c r="BI154" i="5"/>
  <c r="BH154" i="5"/>
  <c r="BG154" i="5"/>
  <c r="BF154" i="5"/>
  <c r="T154" i="5"/>
  <c r="R154" i="5"/>
  <c r="P154" i="5"/>
  <c r="BK154" i="5"/>
  <c r="J154" i="5"/>
  <c r="BE154" i="5"/>
  <c r="BI149" i="5"/>
  <c r="BH149" i="5"/>
  <c r="BG149" i="5"/>
  <c r="BF149" i="5"/>
  <c r="T149" i="5"/>
  <c r="R149" i="5"/>
  <c r="P149" i="5"/>
  <c r="BK149" i="5"/>
  <c r="J149" i="5"/>
  <c r="BE149" i="5"/>
  <c r="BI148" i="5"/>
  <c r="BH148" i="5"/>
  <c r="BG148" i="5"/>
  <c r="BF148" i="5"/>
  <c r="T148" i="5"/>
  <c r="R148" i="5"/>
  <c r="P148" i="5"/>
  <c r="BK148" i="5"/>
  <c r="J148" i="5"/>
  <c r="BE148" i="5"/>
  <c r="BI147" i="5"/>
  <c r="BH147" i="5"/>
  <c r="BG147" i="5"/>
  <c r="BF147" i="5"/>
  <c r="T147" i="5"/>
  <c r="R147" i="5"/>
  <c r="P147" i="5"/>
  <c r="BK147" i="5"/>
  <c r="J147" i="5"/>
  <c r="BE147" i="5"/>
  <c r="BI146" i="5"/>
  <c r="BH146" i="5"/>
  <c r="BG146" i="5"/>
  <c r="BF146" i="5"/>
  <c r="T146" i="5"/>
  <c r="R146" i="5"/>
  <c r="P146" i="5"/>
  <c r="BK146" i="5"/>
  <c r="J146" i="5"/>
  <c r="BE146" i="5"/>
  <c r="BI139" i="5"/>
  <c r="BH139" i="5"/>
  <c r="BG139" i="5"/>
  <c r="BF139" i="5"/>
  <c r="T139" i="5"/>
  <c r="R139" i="5"/>
  <c r="P139" i="5"/>
  <c r="BK139" i="5"/>
  <c r="J139" i="5"/>
  <c r="BE139" i="5"/>
  <c r="BI137" i="5"/>
  <c r="BH137" i="5"/>
  <c r="BG137" i="5"/>
  <c r="BF137" i="5"/>
  <c r="T137" i="5"/>
  <c r="R137" i="5"/>
  <c r="P137" i="5"/>
  <c r="BK137" i="5"/>
  <c r="J137" i="5"/>
  <c r="BE137" i="5"/>
  <c r="BI136" i="5"/>
  <c r="BH136" i="5"/>
  <c r="BG136" i="5"/>
  <c r="BF136" i="5"/>
  <c r="T136" i="5"/>
  <c r="R136" i="5"/>
  <c r="R133" i="5" s="1"/>
  <c r="R132" i="5" s="1"/>
  <c r="P136" i="5"/>
  <c r="BK136" i="5"/>
  <c r="J136" i="5"/>
  <c r="BE136" i="5"/>
  <c r="BI134" i="5"/>
  <c r="BH134" i="5"/>
  <c r="BG134" i="5"/>
  <c r="BF134" i="5"/>
  <c r="T134" i="5"/>
  <c r="T133" i="5"/>
  <c r="T132" i="5" s="1"/>
  <c r="T131" i="5" s="1"/>
  <c r="R134" i="5"/>
  <c r="R131" i="5"/>
  <c r="P134" i="5"/>
  <c r="P133" i="5"/>
  <c r="P132" i="5" s="1"/>
  <c r="P131" i="5" s="1"/>
  <c r="AU98" i="1" s="1"/>
  <c r="BK134" i="5"/>
  <c r="J134" i="5"/>
  <c r="BE134" i="5" s="1"/>
  <c r="J127" i="5"/>
  <c r="F127" i="5"/>
  <c r="F125" i="5"/>
  <c r="E123" i="5"/>
  <c r="BI110" i="5"/>
  <c r="BH110" i="5"/>
  <c r="BG110" i="5"/>
  <c r="BF110" i="5"/>
  <c r="BI109" i="5"/>
  <c r="BH109" i="5"/>
  <c r="BG109" i="5"/>
  <c r="BF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J36" i="5" s="1"/>
  <c r="AW98" i="1" s="1"/>
  <c r="BE106" i="5"/>
  <c r="BI105" i="5"/>
  <c r="BH105" i="5"/>
  <c r="BG105" i="5"/>
  <c r="F37" i="5" s="1"/>
  <c r="BB98" i="1" s="1"/>
  <c r="BF105" i="5"/>
  <c r="BE105" i="5"/>
  <c r="J91" i="5"/>
  <c r="F91" i="5"/>
  <c r="F89" i="5"/>
  <c r="E87" i="5"/>
  <c r="J24" i="5"/>
  <c r="E24" i="5"/>
  <c r="J92" i="5" s="1"/>
  <c r="J128" i="5"/>
  <c r="J23" i="5"/>
  <c r="J18" i="5"/>
  <c r="E18" i="5"/>
  <c r="F128" i="5" s="1"/>
  <c r="F92" i="5"/>
  <c r="J17" i="5"/>
  <c r="J12" i="5"/>
  <c r="E7" i="5"/>
  <c r="E85" i="5" s="1"/>
  <c r="E121" i="5"/>
  <c r="J39" i="4"/>
  <c r="J38" i="4"/>
  <c r="AY97" i="1"/>
  <c r="J37" i="4"/>
  <c r="AX97" i="1"/>
  <c r="BI211" i="4"/>
  <c r="BH211" i="4"/>
  <c r="BG211" i="4"/>
  <c r="BF211" i="4"/>
  <c r="T211" i="4"/>
  <c r="T210" i="4"/>
  <c r="R211" i="4"/>
  <c r="R210" i="4"/>
  <c r="P211" i="4"/>
  <c r="P210" i="4"/>
  <c r="BK211" i="4"/>
  <c r="BK210" i="4"/>
  <c r="J210" i="4" s="1"/>
  <c r="J211" i="4"/>
  <c r="BE211" i="4" s="1"/>
  <c r="J101" i="4"/>
  <c r="BI209" i="4"/>
  <c r="BH209" i="4"/>
  <c r="BG209" i="4"/>
  <c r="BF209" i="4"/>
  <c r="T209" i="4"/>
  <c r="R209" i="4"/>
  <c r="P209" i="4"/>
  <c r="BK209" i="4"/>
  <c r="J209" i="4"/>
  <c r="BE209" i="4"/>
  <c r="BI207" i="4"/>
  <c r="BH207" i="4"/>
  <c r="BG207" i="4"/>
  <c r="BF207" i="4"/>
  <c r="T207" i="4"/>
  <c r="R207" i="4"/>
  <c r="P207" i="4"/>
  <c r="BK207" i="4"/>
  <c r="J207" i="4"/>
  <c r="BE207" i="4"/>
  <c r="BI206" i="4"/>
  <c r="BH206" i="4"/>
  <c r="BG206" i="4"/>
  <c r="BF206" i="4"/>
  <c r="T206" i="4"/>
  <c r="R206" i="4"/>
  <c r="P206" i="4"/>
  <c r="BK206" i="4"/>
  <c r="J206" i="4"/>
  <c r="BE206" i="4"/>
  <c r="BI205" i="4"/>
  <c r="BH205" i="4"/>
  <c r="BG205" i="4"/>
  <c r="BF205" i="4"/>
  <c r="T205" i="4"/>
  <c r="R205" i="4"/>
  <c r="P205" i="4"/>
  <c r="BK205" i="4"/>
  <c r="J205" i="4"/>
  <c r="BE205" i="4"/>
  <c r="BI204" i="4"/>
  <c r="BH204" i="4"/>
  <c r="BG204" i="4"/>
  <c r="BF204" i="4"/>
  <c r="T204" i="4"/>
  <c r="R204" i="4"/>
  <c r="P204" i="4"/>
  <c r="BK204" i="4"/>
  <c r="J204" i="4"/>
  <c r="BE204" i="4"/>
  <c r="BI203" i="4"/>
  <c r="BH203" i="4"/>
  <c r="BG203" i="4"/>
  <c r="BF203" i="4"/>
  <c r="T203" i="4"/>
  <c r="R203" i="4"/>
  <c r="P203" i="4"/>
  <c r="BK203" i="4"/>
  <c r="J203" i="4"/>
  <c r="BE203" i="4"/>
  <c r="BI202" i="4"/>
  <c r="BH202" i="4"/>
  <c r="BG202" i="4"/>
  <c r="BF202" i="4"/>
  <c r="T202" i="4"/>
  <c r="R202" i="4"/>
  <c r="P202" i="4"/>
  <c r="BK202" i="4"/>
  <c r="J202" i="4"/>
  <c r="BE202" i="4"/>
  <c r="BI201" i="4"/>
  <c r="BH201" i="4"/>
  <c r="BG201" i="4"/>
  <c r="BF201" i="4"/>
  <c r="T201" i="4"/>
  <c r="R201" i="4"/>
  <c r="P201" i="4"/>
  <c r="BK201" i="4"/>
  <c r="J201" i="4"/>
  <c r="BE201" i="4"/>
  <c r="BI200" i="4"/>
  <c r="BH200" i="4"/>
  <c r="BG200" i="4"/>
  <c r="BF200" i="4"/>
  <c r="T200" i="4"/>
  <c r="R200" i="4"/>
  <c r="P200" i="4"/>
  <c r="BK200" i="4"/>
  <c r="J200" i="4"/>
  <c r="BE200" i="4"/>
  <c r="BI199" i="4"/>
  <c r="BH199" i="4"/>
  <c r="BG199" i="4"/>
  <c r="BF199" i="4"/>
  <c r="T199" i="4"/>
  <c r="R199" i="4"/>
  <c r="P199" i="4"/>
  <c r="BK199" i="4"/>
  <c r="J199" i="4"/>
  <c r="BE199" i="4"/>
  <c r="BI198" i="4"/>
  <c r="BH198" i="4"/>
  <c r="BG198" i="4"/>
  <c r="BF198" i="4"/>
  <c r="T198" i="4"/>
  <c r="R198" i="4"/>
  <c r="P198" i="4"/>
  <c r="BK198" i="4"/>
  <c r="J198" i="4"/>
  <c r="BE198" i="4"/>
  <c r="BI197" i="4"/>
  <c r="BH197" i="4"/>
  <c r="BG197" i="4"/>
  <c r="BF197" i="4"/>
  <c r="T197" i="4"/>
  <c r="R197" i="4"/>
  <c r="P197" i="4"/>
  <c r="BK197" i="4"/>
  <c r="J197" i="4"/>
  <c r="BE197" i="4"/>
  <c r="BI196" i="4"/>
  <c r="BH196" i="4"/>
  <c r="BG196" i="4"/>
  <c r="BF196" i="4"/>
  <c r="T196" i="4"/>
  <c r="R196" i="4"/>
  <c r="P196" i="4"/>
  <c r="BK196" i="4"/>
  <c r="J196" i="4"/>
  <c r="BE196" i="4"/>
  <c r="BI194" i="4"/>
  <c r="BH194" i="4"/>
  <c r="BG194" i="4"/>
  <c r="BF194" i="4"/>
  <c r="T194" i="4"/>
  <c r="R194" i="4"/>
  <c r="P194" i="4"/>
  <c r="BK194" i="4"/>
  <c r="J194" i="4"/>
  <c r="BE194" i="4"/>
  <c r="BI193" i="4"/>
  <c r="BH193" i="4"/>
  <c r="BG193" i="4"/>
  <c r="BF193" i="4"/>
  <c r="T193" i="4"/>
  <c r="R193" i="4"/>
  <c r="P193" i="4"/>
  <c r="BK193" i="4"/>
  <c r="J193" i="4"/>
  <c r="BE193" i="4"/>
  <c r="BI192" i="4"/>
  <c r="BH192" i="4"/>
  <c r="BG192" i="4"/>
  <c r="BF192" i="4"/>
  <c r="T192" i="4"/>
  <c r="R192" i="4"/>
  <c r="P192" i="4"/>
  <c r="BK192" i="4"/>
  <c r="J192" i="4"/>
  <c r="BE192" i="4"/>
  <c r="BI191" i="4"/>
  <c r="BH191" i="4"/>
  <c r="BG191" i="4"/>
  <c r="BF191" i="4"/>
  <c r="T191" i="4"/>
  <c r="R191" i="4"/>
  <c r="P191" i="4"/>
  <c r="BK191" i="4"/>
  <c r="J191" i="4"/>
  <c r="BE191" i="4"/>
  <c r="BI190" i="4"/>
  <c r="BH190" i="4"/>
  <c r="BG190" i="4"/>
  <c r="BF190" i="4"/>
  <c r="T190" i="4"/>
  <c r="R190" i="4"/>
  <c r="P190" i="4"/>
  <c r="BK190" i="4"/>
  <c r="J190" i="4"/>
  <c r="BE190" i="4"/>
  <c r="BI189" i="4"/>
  <c r="BH189" i="4"/>
  <c r="BG189" i="4"/>
  <c r="BF189" i="4"/>
  <c r="T189" i="4"/>
  <c r="R189" i="4"/>
  <c r="P189" i="4"/>
  <c r="BK189" i="4"/>
  <c r="J189" i="4"/>
  <c r="BE189" i="4"/>
  <c r="BI188" i="4"/>
  <c r="BH188" i="4"/>
  <c r="BG188" i="4"/>
  <c r="BF188" i="4"/>
  <c r="T188" i="4"/>
  <c r="R188" i="4"/>
  <c r="P188" i="4"/>
  <c r="BK188" i="4"/>
  <c r="J188" i="4"/>
  <c r="BE188" i="4"/>
  <c r="BI187" i="4"/>
  <c r="BH187" i="4"/>
  <c r="BG187" i="4"/>
  <c r="BF187" i="4"/>
  <c r="T187" i="4"/>
  <c r="R187" i="4"/>
  <c r="P187" i="4"/>
  <c r="BK187" i="4"/>
  <c r="J187" i="4"/>
  <c r="BE187" i="4"/>
  <c r="BI186" i="4"/>
  <c r="BH186" i="4"/>
  <c r="BG186" i="4"/>
  <c r="BF186" i="4"/>
  <c r="T186" i="4"/>
  <c r="R186" i="4"/>
  <c r="R183" i="4" s="1"/>
  <c r="P186" i="4"/>
  <c r="BK186" i="4"/>
  <c r="J186" i="4"/>
  <c r="BE186" i="4"/>
  <c r="BI185" i="4"/>
  <c r="BH185" i="4"/>
  <c r="BG185" i="4"/>
  <c r="BF185" i="4"/>
  <c r="T185" i="4"/>
  <c r="R185" i="4"/>
  <c r="P185" i="4"/>
  <c r="BK185" i="4"/>
  <c r="BK183" i="4" s="1"/>
  <c r="J183" i="4" s="1"/>
  <c r="J100" i="4" s="1"/>
  <c r="J185" i="4"/>
  <c r="BE185" i="4"/>
  <c r="BI184" i="4"/>
  <c r="BH184" i="4"/>
  <c r="BG184" i="4"/>
  <c r="BF184" i="4"/>
  <c r="T184" i="4"/>
  <c r="T183" i="4"/>
  <c r="R184" i="4"/>
  <c r="P184" i="4"/>
  <c r="P183" i="4"/>
  <c r="BK184" i="4"/>
  <c r="J184" i="4"/>
  <c r="BE184" i="4" s="1"/>
  <c r="BI182" i="4"/>
  <c r="BH182" i="4"/>
  <c r="BG182" i="4"/>
  <c r="BF182" i="4"/>
  <c r="T182" i="4"/>
  <c r="R182" i="4"/>
  <c r="P182" i="4"/>
  <c r="BK182" i="4"/>
  <c r="J182" i="4"/>
  <c r="BE182" i="4"/>
  <c r="BI181" i="4"/>
  <c r="BH181" i="4"/>
  <c r="BG181" i="4"/>
  <c r="BF181" i="4"/>
  <c r="T181" i="4"/>
  <c r="R181" i="4"/>
  <c r="P181" i="4"/>
  <c r="BK181" i="4"/>
  <c r="J181" i="4"/>
  <c r="BE181" i="4"/>
  <c r="BI180" i="4"/>
  <c r="BH180" i="4"/>
  <c r="BG180" i="4"/>
  <c r="BF180" i="4"/>
  <c r="T180" i="4"/>
  <c r="R180" i="4"/>
  <c r="P180" i="4"/>
  <c r="BK180" i="4"/>
  <c r="J180" i="4"/>
  <c r="BE180" i="4"/>
  <c r="BI179" i="4"/>
  <c r="BH179" i="4"/>
  <c r="BG179" i="4"/>
  <c r="BF179" i="4"/>
  <c r="T179" i="4"/>
  <c r="R179" i="4"/>
  <c r="P179" i="4"/>
  <c r="BK179" i="4"/>
  <c r="J179" i="4"/>
  <c r="BE179" i="4"/>
  <c r="BI176" i="4"/>
  <c r="BH176" i="4"/>
  <c r="BG176" i="4"/>
  <c r="BF176" i="4"/>
  <c r="T176" i="4"/>
  <c r="T175" i="4"/>
  <c r="R176" i="4"/>
  <c r="R175" i="4"/>
  <c r="P176" i="4"/>
  <c r="P175" i="4"/>
  <c r="BK176" i="4"/>
  <c r="BK175" i="4"/>
  <c r="J175" i="4" s="1"/>
  <c r="J99" i="4" s="1"/>
  <c r="J176" i="4"/>
  <c r="BE176" i="4" s="1"/>
  <c r="BI173" i="4"/>
  <c r="BH173" i="4"/>
  <c r="BG173" i="4"/>
  <c r="BF173" i="4"/>
  <c r="T173" i="4"/>
  <c r="R173" i="4"/>
  <c r="P173" i="4"/>
  <c r="BK173" i="4"/>
  <c r="J173" i="4"/>
  <c r="BE173" i="4"/>
  <c r="BI171" i="4"/>
  <c r="BH171" i="4"/>
  <c r="BG171" i="4"/>
  <c r="BF171" i="4"/>
  <c r="T171" i="4"/>
  <c r="R171" i="4"/>
  <c r="P171" i="4"/>
  <c r="BK171" i="4"/>
  <c r="J171" i="4"/>
  <c r="BE171" i="4"/>
  <c r="BI168" i="4"/>
  <c r="BH168" i="4"/>
  <c r="BG168" i="4"/>
  <c r="BF168" i="4"/>
  <c r="T168" i="4"/>
  <c r="R168" i="4"/>
  <c r="P168" i="4"/>
  <c r="BK168" i="4"/>
  <c r="J168" i="4"/>
  <c r="BE168" i="4"/>
  <c r="BI166" i="4"/>
  <c r="BH166" i="4"/>
  <c r="BG166" i="4"/>
  <c r="BF166" i="4"/>
  <c r="T166" i="4"/>
  <c r="R166" i="4"/>
  <c r="P166" i="4"/>
  <c r="BK166" i="4"/>
  <c r="J166" i="4"/>
  <c r="BE166" i="4"/>
  <c r="BI161" i="4"/>
  <c r="BH161" i="4"/>
  <c r="BG161" i="4"/>
  <c r="BF161" i="4"/>
  <c r="T161" i="4"/>
  <c r="R161" i="4"/>
  <c r="P161" i="4"/>
  <c r="BK161" i="4"/>
  <c r="J161" i="4"/>
  <c r="BE161" i="4"/>
  <c r="BI159" i="4"/>
  <c r="BH159" i="4"/>
  <c r="BG159" i="4"/>
  <c r="BF159" i="4"/>
  <c r="T159" i="4"/>
  <c r="R159" i="4"/>
  <c r="P159" i="4"/>
  <c r="BK159" i="4"/>
  <c r="J159" i="4"/>
  <c r="BE159" i="4"/>
  <c r="BI158" i="4"/>
  <c r="BH158" i="4"/>
  <c r="BG158" i="4"/>
  <c r="BF158" i="4"/>
  <c r="T158" i="4"/>
  <c r="R158" i="4"/>
  <c r="P158" i="4"/>
  <c r="BK158" i="4"/>
  <c r="J158" i="4"/>
  <c r="BE158" i="4"/>
  <c r="BI156" i="4"/>
  <c r="BH156" i="4"/>
  <c r="BG156" i="4"/>
  <c r="BF156" i="4"/>
  <c r="T156" i="4"/>
  <c r="R156" i="4"/>
  <c r="P156" i="4"/>
  <c r="BK156" i="4"/>
  <c r="J156" i="4"/>
  <c r="BE156" i="4"/>
  <c r="BI155" i="4"/>
  <c r="BH155" i="4"/>
  <c r="BG155" i="4"/>
  <c r="BF155" i="4"/>
  <c r="T155" i="4"/>
  <c r="R155" i="4"/>
  <c r="P155" i="4"/>
  <c r="BK155" i="4"/>
  <c r="J155" i="4"/>
  <c r="BE155" i="4"/>
  <c r="BI154" i="4"/>
  <c r="BH154" i="4"/>
  <c r="BG154" i="4"/>
  <c r="BF154" i="4"/>
  <c r="T154" i="4"/>
  <c r="R154" i="4"/>
  <c r="P154" i="4"/>
  <c r="BK154" i="4"/>
  <c r="J154" i="4"/>
  <c r="BE154" i="4"/>
  <c r="BI150" i="4"/>
  <c r="BH150" i="4"/>
  <c r="BG150" i="4"/>
  <c r="BF150" i="4"/>
  <c r="T150" i="4"/>
  <c r="R150" i="4"/>
  <c r="P150" i="4"/>
  <c r="BK150" i="4"/>
  <c r="J150" i="4"/>
  <c r="BE150" i="4"/>
  <c r="BI149" i="4"/>
  <c r="BH149" i="4"/>
  <c r="BG149" i="4"/>
  <c r="BF149" i="4"/>
  <c r="T149" i="4"/>
  <c r="R149" i="4"/>
  <c r="P149" i="4"/>
  <c r="BK149" i="4"/>
  <c r="J149" i="4"/>
  <c r="BE149" i="4"/>
  <c r="BI148" i="4"/>
  <c r="BH148" i="4"/>
  <c r="BG148" i="4"/>
  <c r="BF148" i="4"/>
  <c r="T148" i="4"/>
  <c r="R148" i="4"/>
  <c r="P148" i="4"/>
  <c r="BK148" i="4"/>
  <c r="J148" i="4"/>
  <c r="BE148" i="4"/>
  <c r="BI147" i="4"/>
  <c r="BH147" i="4"/>
  <c r="BG147" i="4"/>
  <c r="BF147" i="4"/>
  <c r="T147" i="4"/>
  <c r="R147" i="4"/>
  <c r="P147" i="4"/>
  <c r="BK147" i="4"/>
  <c r="J147" i="4"/>
  <c r="BE147" i="4"/>
  <c r="BI141" i="4"/>
  <c r="BH141" i="4"/>
  <c r="BG141" i="4"/>
  <c r="BF141" i="4"/>
  <c r="T141" i="4"/>
  <c r="R141" i="4"/>
  <c r="P141" i="4"/>
  <c r="BK141" i="4"/>
  <c r="J141" i="4"/>
  <c r="BE141" i="4"/>
  <c r="BI139" i="4"/>
  <c r="BH139" i="4"/>
  <c r="BG139" i="4"/>
  <c r="BF139" i="4"/>
  <c r="T139" i="4"/>
  <c r="R139" i="4"/>
  <c r="P139" i="4"/>
  <c r="BK139" i="4"/>
  <c r="J139" i="4"/>
  <c r="BE139" i="4"/>
  <c r="BI137" i="4"/>
  <c r="BH137" i="4"/>
  <c r="BG137" i="4"/>
  <c r="BF137" i="4"/>
  <c r="T137" i="4"/>
  <c r="R137" i="4"/>
  <c r="P137" i="4"/>
  <c r="BK137" i="4"/>
  <c r="J137" i="4"/>
  <c r="BE137" i="4"/>
  <c r="BI136" i="4"/>
  <c r="BH136" i="4"/>
  <c r="BG136" i="4"/>
  <c r="BF136" i="4"/>
  <c r="T136" i="4"/>
  <c r="R136" i="4"/>
  <c r="P136" i="4"/>
  <c r="BK136" i="4"/>
  <c r="J136" i="4"/>
  <c r="BE136" i="4"/>
  <c r="BI134" i="4"/>
  <c r="BH134" i="4"/>
  <c r="BG134" i="4"/>
  <c r="BF134" i="4"/>
  <c r="T134" i="4"/>
  <c r="T133" i="4"/>
  <c r="T132" i="4" s="1"/>
  <c r="T131" i="4" s="1"/>
  <c r="R134" i="4"/>
  <c r="P134" i="4"/>
  <c r="P133" i="4"/>
  <c r="P132" i="4" s="1"/>
  <c r="P131" i="4" s="1"/>
  <c r="AU97" i="1" s="1"/>
  <c r="BK134" i="4"/>
  <c r="J134" i="4"/>
  <c r="BE134" i="4" s="1"/>
  <c r="J127" i="4"/>
  <c r="F127" i="4"/>
  <c r="F125" i="4"/>
  <c r="E123" i="4"/>
  <c r="BI110" i="4"/>
  <c r="BH110" i="4"/>
  <c r="BG110" i="4"/>
  <c r="BF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F38" i="4" s="1"/>
  <c r="BC97" i="1" s="1"/>
  <c r="BG106" i="4"/>
  <c r="BF106" i="4"/>
  <c r="BE106" i="4"/>
  <c r="BI105" i="4"/>
  <c r="F39" i="4" s="1"/>
  <c r="BD97" i="1" s="1"/>
  <c r="BH105" i="4"/>
  <c r="BG105" i="4"/>
  <c r="BF105" i="4"/>
  <c r="F36" i="4"/>
  <c r="BA97" i="1" s="1"/>
  <c r="BE105" i="4"/>
  <c r="J91" i="4"/>
  <c r="F91" i="4"/>
  <c r="F89" i="4"/>
  <c r="E87" i="4"/>
  <c r="J24" i="4"/>
  <c r="E24" i="4"/>
  <c r="J92" i="4" s="1"/>
  <c r="J128" i="4"/>
  <c r="J23" i="4"/>
  <c r="J18" i="4"/>
  <c r="E18" i="4"/>
  <c r="F128" i="4" s="1"/>
  <c r="J17" i="4"/>
  <c r="J12" i="4"/>
  <c r="J125" i="4" s="1"/>
  <c r="J89" i="4"/>
  <c r="E7" i="4"/>
  <c r="E85" i="4" s="1"/>
  <c r="E121" i="4"/>
  <c r="J39" i="3"/>
  <c r="J38" i="3"/>
  <c r="AY96" i="1"/>
  <c r="J37" i="3"/>
  <c r="AX96" i="1"/>
  <c r="BI262" i="3"/>
  <c r="BH262" i="3"/>
  <c r="BG262" i="3"/>
  <c r="BF262" i="3"/>
  <c r="T262" i="3"/>
  <c r="R262" i="3"/>
  <c r="P262" i="3"/>
  <c r="BK262" i="3"/>
  <c r="J262" i="3"/>
  <c r="BE262" i="3"/>
  <c r="BI261" i="3"/>
  <c r="BH261" i="3"/>
  <c r="BG261" i="3"/>
  <c r="BF261" i="3"/>
  <c r="T261" i="3"/>
  <c r="T260" i="3"/>
  <c r="R261" i="3"/>
  <c r="R260" i="3"/>
  <c r="P261" i="3"/>
  <c r="P260" i="3"/>
  <c r="BK261" i="3"/>
  <c r="BK260" i="3"/>
  <c r="J260" i="3" s="1"/>
  <c r="J106" i="3" s="1"/>
  <c r="J261" i="3"/>
  <c r="BE261" i="3" s="1"/>
  <c r="BI259" i="3"/>
  <c r="BH259" i="3"/>
  <c r="BG259" i="3"/>
  <c r="BF259" i="3"/>
  <c r="T259" i="3"/>
  <c r="R259" i="3"/>
  <c r="P259" i="3"/>
  <c r="BK259" i="3"/>
  <c r="J259" i="3"/>
  <c r="BE259" i="3"/>
  <c r="BI258" i="3"/>
  <c r="BH258" i="3"/>
  <c r="BG258" i="3"/>
  <c r="BF258" i="3"/>
  <c r="T258" i="3"/>
  <c r="T257" i="3"/>
  <c r="R258" i="3"/>
  <c r="R257" i="3"/>
  <c r="P258" i="3"/>
  <c r="P257" i="3"/>
  <c r="BK258" i="3"/>
  <c r="BK257" i="3"/>
  <c r="J257" i="3" s="1"/>
  <c r="J105" i="3" s="1"/>
  <c r="J258" i="3"/>
  <c r="BE258" i="3" s="1"/>
  <c r="BI256" i="3"/>
  <c r="BH256" i="3"/>
  <c r="BG256" i="3"/>
  <c r="BF256" i="3"/>
  <c r="T256" i="3"/>
  <c r="R256" i="3"/>
  <c r="P256" i="3"/>
  <c r="BK256" i="3"/>
  <c r="J256" i="3"/>
  <c r="BE256" i="3"/>
  <c r="BI255" i="3"/>
  <c r="BH255" i="3"/>
  <c r="BG255" i="3"/>
  <c r="BF255" i="3"/>
  <c r="T255" i="3"/>
  <c r="R255" i="3"/>
  <c r="P255" i="3"/>
  <c r="BK255" i="3"/>
  <c r="J255" i="3"/>
  <c r="BE255" i="3"/>
  <c r="BI253" i="3"/>
  <c r="BH253" i="3"/>
  <c r="BG253" i="3"/>
  <c r="BF253" i="3"/>
  <c r="T253" i="3"/>
  <c r="R253" i="3"/>
  <c r="P253" i="3"/>
  <c r="BK253" i="3"/>
  <c r="J253" i="3"/>
  <c r="BE253" i="3"/>
  <c r="BI252" i="3"/>
  <c r="BH252" i="3"/>
  <c r="BG252" i="3"/>
  <c r="BF252" i="3"/>
  <c r="T252" i="3"/>
  <c r="T251" i="3"/>
  <c r="T250" i="3" s="1"/>
  <c r="R252" i="3"/>
  <c r="R251" i="3" s="1"/>
  <c r="R250" i="3" s="1"/>
  <c r="P252" i="3"/>
  <c r="P251" i="3"/>
  <c r="P250" i="3" s="1"/>
  <c r="BK252" i="3"/>
  <c r="BK251" i="3" s="1"/>
  <c r="BK250" i="3" s="1"/>
  <c r="J250" i="3" s="1"/>
  <c r="J103" i="3" s="1"/>
  <c r="J252" i="3"/>
  <c r="BE252" i="3"/>
  <c r="BI249" i="3"/>
  <c r="BH249" i="3"/>
  <c r="BG249" i="3"/>
  <c r="BF249" i="3"/>
  <c r="T249" i="3"/>
  <c r="T248" i="3"/>
  <c r="R249" i="3"/>
  <c r="R248" i="3"/>
  <c r="P249" i="3"/>
  <c r="P248" i="3"/>
  <c r="BK249" i="3"/>
  <c r="BK248" i="3"/>
  <c r="J248" i="3" s="1"/>
  <c r="J102" i="3" s="1"/>
  <c r="J249" i="3"/>
  <c r="BE249" i="3" s="1"/>
  <c r="BI247" i="3"/>
  <c r="BH247" i="3"/>
  <c r="BG247" i="3"/>
  <c r="BF247" i="3"/>
  <c r="T247" i="3"/>
  <c r="R247" i="3"/>
  <c r="P247" i="3"/>
  <c r="BK247" i="3"/>
  <c r="J247" i="3"/>
  <c r="BE247" i="3"/>
  <c r="BI245" i="3"/>
  <c r="BH245" i="3"/>
  <c r="BG245" i="3"/>
  <c r="BF245" i="3"/>
  <c r="T245" i="3"/>
  <c r="R245" i="3"/>
  <c r="P245" i="3"/>
  <c r="BK245" i="3"/>
  <c r="J245" i="3"/>
  <c r="BE245" i="3"/>
  <c r="BI244" i="3"/>
  <c r="BH244" i="3"/>
  <c r="BG244" i="3"/>
  <c r="BF244" i="3"/>
  <c r="T244" i="3"/>
  <c r="R244" i="3"/>
  <c r="P244" i="3"/>
  <c r="BK244" i="3"/>
  <c r="J244" i="3"/>
  <c r="BE244" i="3"/>
  <c r="BI243" i="3"/>
  <c r="BH243" i="3"/>
  <c r="BG243" i="3"/>
  <c r="BF243" i="3"/>
  <c r="T243" i="3"/>
  <c r="R243" i="3"/>
  <c r="P243" i="3"/>
  <c r="BK243" i="3"/>
  <c r="J243" i="3"/>
  <c r="BE243" i="3"/>
  <c r="BI242" i="3"/>
  <c r="BH242" i="3"/>
  <c r="BG242" i="3"/>
  <c r="BF242" i="3"/>
  <c r="T242" i="3"/>
  <c r="R242" i="3"/>
  <c r="P242" i="3"/>
  <c r="BK242" i="3"/>
  <c r="J242" i="3"/>
  <c r="BE242" i="3"/>
  <c r="BI241" i="3"/>
  <c r="BH241" i="3"/>
  <c r="BG241" i="3"/>
  <c r="BF241" i="3"/>
  <c r="T241" i="3"/>
  <c r="R241" i="3"/>
  <c r="P241" i="3"/>
  <c r="BK241" i="3"/>
  <c r="J241" i="3"/>
  <c r="BE241" i="3"/>
  <c r="BI240" i="3"/>
  <c r="BH240" i="3"/>
  <c r="BG240" i="3"/>
  <c r="BF240" i="3"/>
  <c r="T240" i="3"/>
  <c r="R240" i="3"/>
  <c r="P240" i="3"/>
  <c r="BK240" i="3"/>
  <c r="J240" i="3"/>
  <c r="BE240" i="3"/>
  <c r="BI239" i="3"/>
  <c r="BH239" i="3"/>
  <c r="BG239" i="3"/>
  <c r="BF239" i="3"/>
  <c r="T239" i="3"/>
  <c r="R239" i="3"/>
  <c r="P239" i="3"/>
  <c r="BK239" i="3"/>
  <c r="J239" i="3"/>
  <c r="BE239" i="3"/>
  <c r="BI238" i="3"/>
  <c r="BH238" i="3"/>
  <c r="BG238" i="3"/>
  <c r="BF238" i="3"/>
  <c r="T238" i="3"/>
  <c r="R238" i="3"/>
  <c r="P238" i="3"/>
  <c r="BK238" i="3"/>
  <c r="J238" i="3"/>
  <c r="BE238" i="3"/>
  <c r="BI237" i="3"/>
  <c r="BH237" i="3"/>
  <c r="BG237" i="3"/>
  <c r="BF237" i="3"/>
  <c r="T237" i="3"/>
  <c r="R237" i="3"/>
  <c r="P237" i="3"/>
  <c r="BK237" i="3"/>
  <c r="J237" i="3"/>
  <c r="BE237" i="3"/>
  <c r="BI236" i="3"/>
  <c r="BH236" i="3"/>
  <c r="BG236" i="3"/>
  <c r="BF236" i="3"/>
  <c r="T236" i="3"/>
  <c r="R236" i="3"/>
  <c r="P236" i="3"/>
  <c r="BK236" i="3"/>
  <c r="J236" i="3"/>
  <c r="BE236" i="3"/>
  <c r="BI235" i="3"/>
  <c r="BH235" i="3"/>
  <c r="BG235" i="3"/>
  <c r="BF235" i="3"/>
  <c r="T235" i="3"/>
  <c r="R235" i="3"/>
  <c r="P235" i="3"/>
  <c r="BK235" i="3"/>
  <c r="J235" i="3"/>
  <c r="BE235" i="3"/>
  <c r="BI234" i="3"/>
  <c r="BH234" i="3"/>
  <c r="BG234" i="3"/>
  <c r="BF234" i="3"/>
  <c r="T234" i="3"/>
  <c r="R234" i="3"/>
  <c r="P234" i="3"/>
  <c r="BK234" i="3"/>
  <c r="J234" i="3"/>
  <c r="BE234" i="3"/>
  <c r="BI233" i="3"/>
  <c r="BH233" i="3"/>
  <c r="BG233" i="3"/>
  <c r="BF233" i="3"/>
  <c r="T233" i="3"/>
  <c r="R233" i="3"/>
  <c r="P233" i="3"/>
  <c r="BK233" i="3"/>
  <c r="J233" i="3"/>
  <c r="BE233" i="3"/>
  <c r="BI231" i="3"/>
  <c r="BH231" i="3"/>
  <c r="BG231" i="3"/>
  <c r="BF231" i="3"/>
  <c r="T231" i="3"/>
  <c r="R231" i="3"/>
  <c r="P231" i="3"/>
  <c r="BK231" i="3"/>
  <c r="J231" i="3"/>
  <c r="BE231" i="3"/>
  <c r="BI230" i="3"/>
  <c r="BH230" i="3"/>
  <c r="BG230" i="3"/>
  <c r="BF230" i="3"/>
  <c r="T230" i="3"/>
  <c r="R230" i="3"/>
  <c r="P230" i="3"/>
  <c r="BK230" i="3"/>
  <c r="J230" i="3"/>
  <c r="BE230" i="3"/>
  <c r="BI229" i="3"/>
  <c r="BH229" i="3"/>
  <c r="BG229" i="3"/>
  <c r="BF229" i="3"/>
  <c r="T229" i="3"/>
  <c r="R229" i="3"/>
  <c r="P229" i="3"/>
  <c r="BK229" i="3"/>
  <c r="J229" i="3"/>
  <c r="BE229" i="3"/>
  <c r="BI228" i="3"/>
  <c r="BH228" i="3"/>
  <c r="BG228" i="3"/>
  <c r="BF228" i="3"/>
  <c r="T228" i="3"/>
  <c r="R228" i="3"/>
  <c r="P228" i="3"/>
  <c r="BK228" i="3"/>
  <c r="J228" i="3"/>
  <c r="BE228" i="3"/>
  <c r="BI227" i="3"/>
  <c r="BH227" i="3"/>
  <c r="BG227" i="3"/>
  <c r="BF227" i="3"/>
  <c r="T227" i="3"/>
  <c r="R227" i="3"/>
  <c r="P227" i="3"/>
  <c r="BK227" i="3"/>
  <c r="J227" i="3"/>
  <c r="BE227" i="3"/>
  <c r="BI226" i="3"/>
  <c r="BH226" i="3"/>
  <c r="BG226" i="3"/>
  <c r="BF226" i="3"/>
  <c r="T226" i="3"/>
  <c r="R226" i="3"/>
  <c r="P226" i="3"/>
  <c r="BK226" i="3"/>
  <c r="J226" i="3"/>
  <c r="BE226" i="3"/>
  <c r="BI225" i="3"/>
  <c r="BH225" i="3"/>
  <c r="BG225" i="3"/>
  <c r="BF225" i="3"/>
  <c r="T225" i="3"/>
  <c r="R225" i="3"/>
  <c r="P225" i="3"/>
  <c r="BK225" i="3"/>
  <c r="J225" i="3"/>
  <c r="BE225" i="3"/>
  <c r="BI224" i="3"/>
  <c r="BH224" i="3"/>
  <c r="BG224" i="3"/>
  <c r="BF224" i="3"/>
  <c r="T224" i="3"/>
  <c r="R224" i="3"/>
  <c r="P224" i="3"/>
  <c r="BK224" i="3"/>
  <c r="J224" i="3"/>
  <c r="BE224" i="3"/>
  <c r="BI223" i="3"/>
  <c r="BH223" i="3"/>
  <c r="BG223" i="3"/>
  <c r="BF223" i="3"/>
  <c r="T223" i="3"/>
  <c r="R223" i="3"/>
  <c r="P223" i="3"/>
  <c r="BK223" i="3"/>
  <c r="J223" i="3"/>
  <c r="BE223" i="3"/>
  <c r="BI222" i="3"/>
  <c r="BH222" i="3"/>
  <c r="BG222" i="3"/>
  <c r="BF222" i="3"/>
  <c r="T222" i="3"/>
  <c r="R222" i="3"/>
  <c r="P222" i="3"/>
  <c r="BK222" i="3"/>
  <c r="J222" i="3"/>
  <c r="BE222" i="3"/>
  <c r="BI221" i="3"/>
  <c r="BH221" i="3"/>
  <c r="BG221" i="3"/>
  <c r="BF221" i="3"/>
  <c r="T221" i="3"/>
  <c r="R221" i="3"/>
  <c r="P221" i="3"/>
  <c r="BK221" i="3"/>
  <c r="J221" i="3"/>
  <c r="BE221" i="3"/>
  <c r="BI220" i="3"/>
  <c r="BH220" i="3"/>
  <c r="BG220" i="3"/>
  <c r="BF220" i="3"/>
  <c r="T220" i="3"/>
  <c r="R220" i="3"/>
  <c r="P220" i="3"/>
  <c r="BK220" i="3"/>
  <c r="J220" i="3"/>
  <c r="BE220" i="3"/>
  <c r="BI219" i="3"/>
  <c r="BH219" i="3"/>
  <c r="BG219" i="3"/>
  <c r="BF219" i="3"/>
  <c r="T219" i="3"/>
  <c r="R219" i="3"/>
  <c r="P219" i="3"/>
  <c r="BK219" i="3"/>
  <c r="J219" i="3"/>
  <c r="BE219" i="3"/>
  <c r="BI218" i="3"/>
  <c r="BH218" i="3"/>
  <c r="BG218" i="3"/>
  <c r="BF218" i="3"/>
  <c r="T218" i="3"/>
  <c r="R218" i="3"/>
  <c r="P218" i="3"/>
  <c r="BK218" i="3"/>
  <c r="J218" i="3"/>
  <c r="BE218" i="3"/>
  <c r="BI217" i="3"/>
  <c r="BH217" i="3"/>
  <c r="BG217" i="3"/>
  <c r="BF217" i="3"/>
  <c r="T217" i="3"/>
  <c r="R217" i="3"/>
  <c r="P217" i="3"/>
  <c r="BK217" i="3"/>
  <c r="J217" i="3"/>
  <c r="BE217" i="3"/>
  <c r="BI216" i="3"/>
  <c r="BH216" i="3"/>
  <c r="BG216" i="3"/>
  <c r="BF216" i="3"/>
  <c r="T216" i="3"/>
  <c r="R216" i="3"/>
  <c r="P216" i="3"/>
  <c r="BK216" i="3"/>
  <c r="J216" i="3"/>
  <c r="BE216" i="3"/>
  <c r="BI215" i="3"/>
  <c r="BH215" i="3"/>
  <c r="BG215" i="3"/>
  <c r="BF215" i="3"/>
  <c r="T215" i="3"/>
  <c r="R215" i="3"/>
  <c r="P215" i="3"/>
  <c r="BK215" i="3"/>
  <c r="J215" i="3"/>
  <c r="BE215" i="3"/>
  <c r="BI214" i="3"/>
  <c r="BH214" i="3"/>
  <c r="BG214" i="3"/>
  <c r="BF214" i="3"/>
  <c r="T214" i="3"/>
  <c r="R214" i="3"/>
  <c r="P214" i="3"/>
  <c r="BK214" i="3"/>
  <c r="J214" i="3"/>
  <c r="BE214" i="3"/>
  <c r="BI213" i="3"/>
  <c r="BH213" i="3"/>
  <c r="BG213" i="3"/>
  <c r="BF213" i="3"/>
  <c r="T213" i="3"/>
  <c r="R213" i="3"/>
  <c r="P213" i="3"/>
  <c r="BK213" i="3"/>
  <c r="J213" i="3"/>
  <c r="BE213" i="3"/>
  <c r="BI212" i="3"/>
  <c r="BH212" i="3"/>
  <c r="BG212" i="3"/>
  <c r="BF212" i="3"/>
  <c r="T212" i="3"/>
  <c r="R212" i="3"/>
  <c r="P212" i="3"/>
  <c r="BK212" i="3"/>
  <c r="J212" i="3"/>
  <c r="BE212" i="3"/>
  <c r="BI211" i="3"/>
  <c r="BH211" i="3"/>
  <c r="BG211" i="3"/>
  <c r="BF211" i="3"/>
  <c r="T211" i="3"/>
  <c r="R211" i="3"/>
  <c r="P211" i="3"/>
  <c r="BK211" i="3"/>
  <c r="J211" i="3"/>
  <c r="BE211" i="3"/>
  <c r="BI210" i="3"/>
  <c r="BH210" i="3"/>
  <c r="BG210" i="3"/>
  <c r="BF210" i="3"/>
  <c r="T210" i="3"/>
  <c r="R210" i="3"/>
  <c r="P210" i="3"/>
  <c r="BK210" i="3"/>
  <c r="J210" i="3"/>
  <c r="BE210" i="3"/>
  <c r="BI208" i="3"/>
  <c r="BH208" i="3"/>
  <c r="BG208" i="3"/>
  <c r="BF208" i="3"/>
  <c r="T208" i="3"/>
  <c r="R208" i="3"/>
  <c r="P208" i="3"/>
  <c r="BK208" i="3"/>
  <c r="J208" i="3"/>
  <c r="BE208" i="3"/>
  <c r="BI207" i="3"/>
  <c r="BH207" i="3"/>
  <c r="BG207" i="3"/>
  <c r="BF207" i="3"/>
  <c r="T207" i="3"/>
  <c r="R207" i="3"/>
  <c r="P207" i="3"/>
  <c r="BK207" i="3"/>
  <c r="J207" i="3"/>
  <c r="BE207" i="3"/>
  <c r="BI205" i="3"/>
  <c r="BH205" i="3"/>
  <c r="BG205" i="3"/>
  <c r="BF205" i="3"/>
  <c r="T205" i="3"/>
  <c r="R205" i="3"/>
  <c r="P205" i="3"/>
  <c r="BK205" i="3"/>
  <c r="J205" i="3"/>
  <c r="BE205" i="3"/>
  <c r="BI204" i="3"/>
  <c r="BH204" i="3"/>
  <c r="BG204" i="3"/>
  <c r="BF204" i="3"/>
  <c r="T204" i="3"/>
  <c r="R204" i="3"/>
  <c r="P204" i="3"/>
  <c r="BK204" i="3"/>
  <c r="J204" i="3"/>
  <c r="BE204" i="3"/>
  <c r="BI202" i="3"/>
  <c r="BH202" i="3"/>
  <c r="BG202" i="3"/>
  <c r="BF202" i="3"/>
  <c r="T202" i="3"/>
  <c r="R202" i="3"/>
  <c r="P202" i="3"/>
  <c r="BK202" i="3"/>
  <c r="J202" i="3"/>
  <c r="BE202" i="3"/>
  <c r="BI201" i="3"/>
  <c r="BH201" i="3"/>
  <c r="BG201" i="3"/>
  <c r="BF201" i="3"/>
  <c r="T201" i="3"/>
  <c r="R201" i="3"/>
  <c r="P201" i="3"/>
  <c r="BK201" i="3"/>
  <c r="J201" i="3"/>
  <c r="BE201" i="3"/>
  <c r="BI199" i="3"/>
  <c r="BH199" i="3"/>
  <c r="BG199" i="3"/>
  <c r="BF199" i="3"/>
  <c r="T199" i="3"/>
  <c r="R199" i="3"/>
  <c r="P199" i="3"/>
  <c r="BK199" i="3"/>
  <c r="J199" i="3"/>
  <c r="BE199" i="3"/>
  <c r="BI198" i="3"/>
  <c r="BH198" i="3"/>
  <c r="BG198" i="3"/>
  <c r="BF198" i="3"/>
  <c r="T198" i="3"/>
  <c r="R198" i="3"/>
  <c r="P198" i="3"/>
  <c r="BK198" i="3"/>
  <c r="J198" i="3"/>
  <c r="BE198" i="3"/>
  <c r="BI197" i="3"/>
  <c r="BH197" i="3"/>
  <c r="BG197" i="3"/>
  <c r="BF197" i="3"/>
  <c r="T197" i="3"/>
  <c r="R197" i="3"/>
  <c r="P197" i="3"/>
  <c r="BK197" i="3"/>
  <c r="J197" i="3"/>
  <c r="BE197" i="3"/>
  <c r="BI196" i="3"/>
  <c r="BH196" i="3"/>
  <c r="BG196" i="3"/>
  <c r="BF196" i="3"/>
  <c r="T196" i="3"/>
  <c r="R196" i="3"/>
  <c r="P196" i="3"/>
  <c r="BK196" i="3"/>
  <c r="J196" i="3"/>
  <c r="BE196" i="3"/>
  <c r="BI195" i="3"/>
  <c r="BH195" i="3"/>
  <c r="BG195" i="3"/>
  <c r="BF195" i="3"/>
  <c r="T195" i="3"/>
  <c r="R195" i="3"/>
  <c r="P195" i="3"/>
  <c r="BK195" i="3"/>
  <c r="J195" i="3"/>
  <c r="BE195" i="3"/>
  <c r="BI194" i="3"/>
  <c r="BH194" i="3"/>
  <c r="BG194" i="3"/>
  <c r="BF194" i="3"/>
  <c r="T194" i="3"/>
  <c r="R194" i="3"/>
  <c r="P194" i="3"/>
  <c r="BK194" i="3"/>
  <c r="J194" i="3"/>
  <c r="BE194" i="3"/>
  <c r="BI193" i="3"/>
  <c r="BH193" i="3"/>
  <c r="BG193" i="3"/>
  <c r="BF193" i="3"/>
  <c r="T193" i="3"/>
  <c r="R193" i="3"/>
  <c r="P193" i="3"/>
  <c r="BK193" i="3"/>
  <c r="J193" i="3"/>
  <c r="BE193" i="3"/>
  <c r="BI192" i="3"/>
  <c r="BH192" i="3"/>
  <c r="BG192" i="3"/>
  <c r="BF192" i="3"/>
  <c r="T192" i="3"/>
  <c r="R192" i="3"/>
  <c r="P192" i="3"/>
  <c r="BK192" i="3"/>
  <c r="J192" i="3"/>
  <c r="BE192" i="3"/>
  <c r="BI191" i="3"/>
  <c r="BH191" i="3"/>
  <c r="BG191" i="3"/>
  <c r="BF191" i="3"/>
  <c r="T191" i="3"/>
  <c r="R191" i="3"/>
  <c r="P191" i="3"/>
  <c r="BK191" i="3"/>
  <c r="J191" i="3"/>
  <c r="BE191" i="3"/>
  <c r="BI190" i="3"/>
  <c r="BH190" i="3"/>
  <c r="BG190" i="3"/>
  <c r="BF190" i="3"/>
  <c r="T190" i="3"/>
  <c r="T189" i="3"/>
  <c r="R190" i="3"/>
  <c r="R189" i="3"/>
  <c r="P190" i="3"/>
  <c r="P189" i="3"/>
  <c r="BK190" i="3"/>
  <c r="BK189" i="3"/>
  <c r="J189" i="3" s="1"/>
  <c r="J101" i="3" s="1"/>
  <c r="J190" i="3"/>
  <c r="BE190" i="3" s="1"/>
  <c r="BI187" i="3"/>
  <c r="BH187" i="3"/>
  <c r="BG187" i="3"/>
  <c r="BF187" i="3"/>
  <c r="T187" i="3"/>
  <c r="R187" i="3"/>
  <c r="R181" i="3" s="1"/>
  <c r="P187" i="3"/>
  <c r="BK187" i="3"/>
  <c r="J187" i="3"/>
  <c r="BE187" i="3"/>
  <c r="BI185" i="3"/>
  <c r="BH185" i="3"/>
  <c r="BG185" i="3"/>
  <c r="BF185" i="3"/>
  <c r="T185" i="3"/>
  <c r="R185" i="3"/>
  <c r="P185" i="3"/>
  <c r="BK185" i="3"/>
  <c r="BK181" i="3" s="1"/>
  <c r="J181" i="3" s="1"/>
  <c r="J100" i="3" s="1"/>
  <c r="J185" i="3"/>
  <c r="BE185" i="3"/>
  <c r="BI182" i="3"/>
  <c r="BH182" i="3"/>
  <c r="BG182" i="3"/>
  <c r="BF182" i="3"/>
  <c r="T182" i="3"/>
  <c r="T181" i="3"/>
  <c r="R182" i="3"/>
  <c r="P182" i="3"/>
  <c r="P181" i="3"/>
  <c r="BK182" i="3"/>
  <c r="J182" i="3"/>
  <c r="BE182" i="3" s="1"/>
  <c r="BI180" i="3"/>
  <c r="BH180" i="3"/>
  <c r="BG180" i="3"/>
  <c r="BF180" i="3"/>
  <c r="T180" i="3"/>
  <c r="T179" i="3"/>
  <c r="R180" i="3"/>
  <c r="R179" i="3"/>
  <c r="P180" i="3"/>
  <c r="P179" i="3"/>
  <c r="BK180" i="3"/>
  <c r="BK179" i="3"/>
  <c r="J179" i="3" s="1"/>
  <c r="J99" i="3" s="1"/>
  <c r="J180" i="3"/>
  <c r="BE180" i="3" s="1"/>
  <c r="BI177" i="3"/>
  <c r="BH177" i="3"/>
  <c r="BG177" i="3"/>
  <c r="BF177" i="3"/>
  <c r="T177" i="3"/>
  <c r="R177" i="3"/>
  <c r="P177" i="3"/>
  <c r="BK177" i="3"/>
  <c r="J177" i="3"/>
  <c r="BE177" i="3"/>
  <c r="BI175" i="3"/>
  <c r="BH175" i="3"/>
  <c r="BG175" i="3"/>
  <c r="BF175" i="3"/>
  <c r="T175" i="3"/>
  <c r="R175" i="3"/>
  <c r="P175" i="3"/>
  <c r="BK175" i="3"/>
  <c r="J175" i="3"/>
  <c r="BE175" i="3"/>
  <c r="BI172" i="3"/>
  <c r="BH172" i="3"/>
  <c r="BG172" i="3"/>
  <c r="BF172" i="3"/>
  <c r="T172" i="3"/>
  <c r="R172" i="3"/>
  <c r="P172" i="3"/>
  <c r="BK172" i="3"/>
  <c r="J172" i="3"/>
  <c r="BE172" i="3"/>
  <c r="BI170" i="3"/>
  <c r="BH170" i="3"/>
  <c r="BG170" i="3"/>
  <c r="BF170" i="3"/>
  <c r="T170" i="3"/>
  <c r="R170" i="3"/>
  <c r="P170" i="3"/>
  <c r="BK170" i="3"/>
  <c r="J170" i="3"/>
  <c r="BE170" i="3"/>
  <c r="BI165" i="3"/>
  <c r="BH165" i="3"/>
  <c r="BG165" i="3"/>
  <c r="BF165" i="3"/>
  <c r="T165" i="3"/>
  <c r="R165" i="3"/>
  <c r="P165" i="3"/>
  <c r="BK165" i="3"/>
  <c r="J165" i="3"/>
  <c r="BE165" i="3"/>
  <c r="BI163" i="3"/>
  <c r="BH163" i="3"/>
  <c r="BG163" i="3"/>
  <c r="BF163" i="3"/>
  <c r="T163" i="3"/>
  <c r="R163" i="3"/>
  <c r="P163" i="3"/>
  <c r="BK163" i="3"/>
  <c r="J163" i="3"/>
  <c r="BE163" i="3"/>
  <c r="BI162" i="3"/>
  <c r="BH162" i="3"/>
  <c r="BG162" i="3"/>
  <c r="BF162" i="3"/>
  <c r="T162" i="3"/>
  <c r="R162" i="3"/>
  <c r="P162" i="3"/>
  <c r="BK162" i="3"/>
  <c r="J162" i="3"/>
  <c r="BE162" i="3"/>
  <c r="BI160" i="3"/>
  <c r="BH160" i="3"/>
  <c r="BG160" i="3"/>
  <c r="BF160" i="3"/>
  <c r="T160" i="3"/>
  <c r="R160" i="3"/>
  <c r="P160" i="3"/>
  <c r="BK160" i="3"/>
  <c r="J160" i="3"/>
  <c r="BE160" i="3"/>
  <c r="BI159" i="3"/>
  <c r="BH159" i="3"/>
  <c r="BG159" i="3"/>
  <c r="BF159" i="3"/>
  <c r="T159" i="3"/>
  <c r="R159" i="3"/>
  <c r="P159" i="3"/>
  <c r="BK159" i="3"/>
  <c r="J159" i="3"/>
  <c r="BE159" i="3"/>
  <c r="BI158" i="3"/>
  <c r="BH158" i="3"/>
  <c r="BG158" i="3"/>
  <c r="BF158" i="3"/>
  <c r="T158" i="3"/>
  <c r="R158" i="3"/>
  <c r="P158" i="3"/>
  <c r="BK158" i="3"/>
  <c r="J158" i="3"/>
  <c r="BE158" i="3"/>
  <c r="BI155" i="3"/>
  <c r="BH155" i="3"/>
  <c r="BG155" i="3"/>
  <c r="BF155" i="3"/>
  <c r="T155" i="3"/>
  <c r="R155" i="3"/>
  <c r="P155" i="3"/>
  <c r="BK155" i="3"/>
  <c r="J155" i="3"/>
  <c r="BE155" i="3"/>
  <c r="BI154" i="3"/>
  <c r="BH154" i="3"/>
  <c r="BG154" i="3"/>
  <c r="BF154" i="3"/>
  <c r="T154" i="3"/>
  <c r="R154" i="3"/>
  <c r="P154" i="3"/>
  <c r="BK154" i="3"/>
  <c r="J154" i="3"/>
  <c r="BE154" i="3"/>
  <c r="BI153" i="3"/>
  <c r="BH153" i="3"/>
  <c r="BG153" i="3"/>
  <c r="BF153" i="3"/>
  <c r="T153" i="3"/>
  <c r="R153" i="3"/>
  <c r="P153" i="3"/>
  <c r="BK153" i="3"/>
  <c r="J153" i="3"/>
  <c r="BE153" i="3"/>
  <c r="BI152" i="3"/>
  <c r="BH152" i="3"/>
  <c r="BG152" i="3"/>
  <c r="BF152" i="3"/>
  <c r="T152" i="3"/>
  <c r="R152" i="3"/>
  <c r="P152" i="3"/>
  <c r="BK152" i="3"/>
  <c r="J152" i="3"/>
  <c r="BE152" i="3"/>
  <c r="BI146" i="3"/>
  <c r="BH146" i="3"/>
  <c r="BG146" i="3"/>
  <c r="BF146" i="3"/>
  <c r="T146" i="3"/>
  <c r="R146" i="3"/>
  <c r="P146" i="3"/>
  <c r="BK146" i="3"/>
  <c r="J146" i="3"/>
  <c r="BE146" i="3"/>
  <c r="BI144" i="3"/>
  <c r="BH144" i="3"/>
  <c r="BG144" i="3"/>
  <c r="BF144" i="3"/>
  <c r="T144" i="3"/>
  <c r="R144" i="3"/>
  <c r="P144" i="3"/>
  <c r="BK144" i="3"/>
  <c r="J144" i="3"/>
  <c r="BE144" i="3"/>
  <c r="BI142" i="3"/>
  <c r="BH142" i="3"/>
  <c r="BG142" i="3"/>
  <c r="BF142" i="3"/>
  <c r="T142" i="3"/>
  <c r="R142" i="3"/>
  <c r="P142" i="3"/>
  <c r="BK142" i="3"/>
  <c r="J142" i="3"/>
  <c r="BE142" i="3"/>
  <c r="BI141" i="3"/>
  <c r="BH141" i="3"/>
  <c r="BG141" i="3"/>
  <c r="BF141" i="3"/>
  <c r="T141" i="3"/>
  <c r="R141" i="3"/>
  <c r="P141" i="3"/>
  <c r="BK141" i="3"/>
  <c r="J141" i="3"/>
  <c r="BE141" i="3"/>
  <c r="BI139" i="3"/>
  <c r="BH139" i="3"/>
  <c r="BG139" i="3"/>
  <c r="BF139" i="3"/>
  <c r="T139" i="3"/>
  <c r="T138" i="3"/>
  <c r="T137" i="3" s="1"/>
  <c r="T136" i="3" s="1"/>
  <c r="R139" i="3"/>
  <c r="R138" i="3"/>
  <c r="P139" i="3"/>
  <c r="P138" i="3"/>
  <c r="BK139" i="3"/>
  <c r="BK138" i="3" s="1"/>
  <c r="J139" i="3"/>
  <c r="BE139" i="3" s="1"/>
  <c r="J132" i="3"/>
  <c r="F132" i="3"/>
  <c r="F130" i="3"/>
  <c r="E128" i="3"/>
  <c r="BI115" i="3"/>
  <c r="BH115" i="3"/>
  <c r="BG115" i="3"/>
  <c r="BF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F38" i="3" s="1"/>
  <c r="BC96" i="1" s="1"/>
  <c r="BG111" i="3"/>
  <c r="BF111" i="3"/>
  <c r="J36" i="3" s="1"/>
  <c r="AW96" i="1" s="1"/>
  <c r="BE111" i="3"/>
  <c r="BI110" i="3"/>
  <c r="BH110" i="3"/>
  <c r="BG110" i="3"/>
  <c r="BF110" i="3"/>
  <c r="BE110" i="3"/>
  <c r="J91" i="3"/>
  <c r="F91" i="3"/>
  <c r="F89" i="3"/>
  <c r="E87" i="3"/>
  <c r="J24" i="3"/>
  <c r="E24" i="3"/>
  <c r="J92" i="3" s="1"/>
  <c r="J133" i="3"/>
  <c r="J23" i="3"/>
  <c r="J18" i="3"/>
  <c r="E18" i="3"/>
  <c r="F133" i="3" s="1"/>
  <c r="J17" i="3"/>
  <c r="J12" i="3"/>
  <c r="J130" i="3" s="1"/>
  <c r="J89" i="3"/>
  <c r="E7" i="3"/>
  <c r="E85" i="3" s="1"/>
  <c r="E126" i="3"/>
  <c r="J39" i="2"/>
  <c r="J38" i="2"/>
  <c r="AY95" i="1"/>
  <c r="J37" i="2"/>
  <c r="AX95" i="1"/>
  <c r="BI190" i="2"/>
  <c r="BH190" i="2"/>
  <c r="BG190" i="2"/>
  <c r="BF190" i="2"/>
  <c r="T190" i="2"/>
  <c r="T189" i="2"/>
  <c r="R190" i="2"/>
  <c r="R189" i="2"/>
  <c r="P190" i="2"/>
  <c r="P189" i="2"/>
  <c r="BK190" i="2"/>
  <c r="BK189" i="2"/>
  <c r="J189" i="2" s="1"/>
  <c r="J190" i="2"/>
  <c r="BE190" i="2" s="1"/>
  <c r="J102" i="2"/>
  <c r="BI188" i="2"/>
  <c r="BH188" i="2"/>
  <c r="BG188" i="2"/>
  <c r="BF188" i="2"/>
  <c r="T188" i="2"/>
  <c r="R188" i="2"/>
  <c r="P188" i="2"/>
  <c r="BK188" i="2"/>
  <c r="J188" i="2"/>
  <c r="BE188" i="2"/>
  <c r="BI187" i="2"/>
  <c r="BH187" i="2"/>
  <c r="BG187" i="2"/>
  <c r="BF187" i="2"/>
  <c r="T187" i="2"/>
  <c r="R187" i="2"/>
  <c r="P187" i="2"/>
  <c r="BK187" i="2"/>
  <c r="J187" i="2"/>
  <c r="BE187" i="2"/>
  <c r="BI186" i="2"/>
  <c r="BH186" i="2"/>
  <c r="BG186" i="2"/>
  <c r="BF186" i="2"/>
  <c r="T186" i="2"/>
  <c r="R186" i="2"/>
  <c r="P186" i="2"/>
  <c r="BK186" i="2"/>
  <c r="J186" i="2"/>
  <c r="BE186" i="2"/>
  <c r="BI185" i="2"/>
  <c r="BH185" i="2"/>
  <c r="BG185" i="2"/>
  <c r="BF185" i="2"/>
  <c r="T185" i="2"/>
  <c r="R185" i="2"/>
  <c r="P185" i="2"/>
  <c r="BK185" i="2"/>
  <c r="J185" i="2"/>
  <c r="BE185" i="2"/>
  <c r="BI183" i="2"/>
  <c r="BH183" i="2"/>
  <c r="BG183" i="2"/>
  <c r="BF183" i="2"/>
  <c r="T183" i="2"/>
  <c r="R183" i="2"/>
  <c r="P183" i="2"/>
  <c r="BK183" i="2"/>
  <c r="J183" i="2"/>
  <c r="BE183" i="2"/>
  <c r="BI182" i="2"/>
  <c r="BH182" i="2"/>
  <c r="BG182" i="2"/>
  <c r="BF182" i="2"/>
  <c r="T182" i="2"/>
  <c r="R182" i="2"/>
  <c r="P182" i="2"/>
  <c r="BK182" i="2"/>
  <c r="J182" i="2"/>
  <c r="BE182" i="2"/>
  <c r="BI181" i="2"/>
  <c r="BH181" i="2"/>
  <c r="BG181" i="2"/>
  <c r="BF181" i="2"/>
  <c r="T181" i="2"/>
  <c r="R181" i="2"/>
  <c r="P181" i="2"/>
  <c r="BK181" i="2"/>
  <c r="J181" i="2"/>
  <c r="BE181" i="2"/>
  <c r="BI180" i="2"/>
  <c r="BH180" i="2"/>
  <c r="BG180" i="2"/>
  <c r="BF180" i="2"/>
  <c r="T180" i="2"/>
  <c r="R180" i="2"/>
  <c r="P180" i="2"/>
  <c r="BK180" i="2"/>
  <c r="J180" i="2"/>
  <c r="BE180" i="2"/>
  <c r="BI179" i="2"/>
  <c r="BH179" i="2"/>
  <c r="BG179" i="2"/>
  <c r="BF179" i="2"/>
  <c r="T179" i="2"/>
  <c r="T178" i="2"/>
  <c r="R179" i="2"/>
  <c r="R178" i="2"/>
  <c r="P179" i="2"/>
  <c r="P178" i="2"/>
  <c r="BK179" i="2"/>
  <c r="BK178" i="2"/>
  <c r="J178" i="2" s="1"/>
  <c r="J101" i="2" s="1"/>
  <c r="J179" i="2"/>
  <c r="BE179" i="2" s="1"/>
  <c r="BI176" i="2"/>
  <c r="BH176" i="2"/>
  <c r="BG176" i="2"/>
  <c r="BF176" i="2"/>
  <c r="T176" i="2"/>
  <c r="R176" i="2"/>
  <c r="P176" i="2"/>
  <c r="BK176" i="2"/>
  <c r="J176" i="2"/>
  <c r="BE176" i="2"/>
  <c r="BI174" i="2"/>
  <c r="BH174" i="2"/>
  <c r="BG174" i="2"/>
  <c r="BF174" i="2"/>
  <c r="T174" i="2"/>
  <c r="R174" i="2"/>
  <c r="P174" i="2"/>
  <c r="BK174" i="2"/>
  <c r="J174" i="2"/>
  <c r="BE174" i="2"/>
  <c r="BI172" i="2"/>
  <c r="BH172" i="2"/>
  <c r="BG172" i="2"/>
  <c r="BF172" i="2"/>
  <c r="T172" i="2"/>
  <c r="R172" i="2"/>
  <c r="P172" i="2"/>
  <c r="BK172" i="2"/>
  <c r="J172" i="2"/>
  <c r="BE172" i="2"/>
  <c r="BI171" i="2"/>
  <c r="BH171" i="2"/>
  <c r="BG171" i="2"/>
  <c r="BF171" i="2"/>
  <c r="T171" i="2"/>
  <c r="R171" i="2"/>
  <c r="P171" i="2"/>
  <c r="BK171" i="2"/>
  <c r="J171" i="2"/>
  <c r="BE171" i="2"/>
  <c r="BI169" i="2"/>
  <c r="BH169" i="2"/>
  <c r="BG169" i="2"/>
  <c r="BF169" i="2"/>
  <c r="T169" i="2"/>
  <c r="R169" i="2"/>
  <c r="P169" i="2"/>
  <c r="BK169" i="2"/>
  <c r="J169" i="2"/>
  <c r="BE169" i="2"/>
  <c r="BI168" i="2"/>
  <c r="BH168" i="2"/>
  <c r="BG168" i="2"/>
  <c r="BF168" i="2"/>
  <c r="T168" i="2"/>
  <c r="R168" i="2"/>
  <c r="P168" i="2"/>
  <c r="BK168" i="2"/>
  <c r="J168" i="2"/>
  <c r="BE168" i="2"/>
  <c r="BI167" i="2"/>
  <c r="BH167" i="2"/>
  <c r="BG167" i="2"/>
  <c r="BF167" i="2"/>
  <c r="T167" i="2"/>
  <c r="R167" i="2"/>
  <c r="P167" i="2"/>
  <c r="BK167" i="2"/>
  <c r="J167" i="2"/>
  <c r="BE167" i="2"/>
  <c r="BI166" i="2"/>
  <c r="BH166" i="2"/>
  <c r="BG166" i="2"/>
  <c r="BF166" i="2"/>
  <c r="T166" i="2"/>
  <c r="R166" i="2"/>
  <c r="P166" i="2"/>
  <c r="BK166" i="2"/>
  <c r="J166" i="2"/>
  <c r="BE166" i="2"/>
  <c r="BI165" i="2"/>
  <c r="BH165" i="2"/>
  <c r="BG165" i="2"/>
  <c r="BF165" i="2"/>
  <c r="T165" i="2"/>
  <c r="R165" i="2"/>
  <c r="P165" i="2"/>
  <c r="BK165" i="2"/>
  <c r="J165" i="2"/>
  <c r="BE165" i="2"/>
  <c r="BI162" i="2"/>
  <c r="BH162" i="2"/>
  <c r="BG162" i="2"/>
  <c r="BF162" i="2"/>
  <c r="T162" i="2"/>
  <c r="R162" i="2"/>
  <c r="P162" i="2"/>
  <c r="BK162" i="2"/>
  <c r="J162" i="2"/>
  <c r="BE162" i="2"/>
  <c r="BI161" i="2"/>
  <c r="BH161" i="2"/>
  <c r="BG161" i="2"/>
  <c r="BF161" i="2"/>
  <c r="T161" i="2"/>
  <c r="R161" i="2"/>
  <c r="R156" i="2" s="1"/>
  <c r="R134" i="2" s="1"/>
  <c r="R133" i="2" s="1"/>
  <c r="R132" i="2" s="1"/>
  <c r="P161" i="2"/>
  <c r="BK161" i="2"/>
  <c r="J161" i="2"/>
  <c r="BE161" i="2"/>
  <c r="BI159" i="2"/>
  <c r="BH159" i="2"/>
  <c r="BG159" i="2"/>
  <c r="BF159" i="2"/>
  <c r="T159" i="2"/>
  <c r="R159" i="2"/>
  <c r="P159" i="2"/>
  <c r="BK159" i="2"/>
  <c r="BK156" i="2" s="1"/>
  <c r="J156" i="2" s="1"/>
  <c r="J100" i="2" s="1"/>
  <c r="J159" i="2"/>
  <c r="BE159" i="2"/>
  <c r="BI157" i="2"/>
  <c r="BH157" i="2"/>
  <c r="BG157" i="2"/>
  <c r="BF157" i="2"/>
  <c r="T157" i="2"/>
  <c r="T156" i="2"/>
  <c r="R157" i="2"/>
  <c r="P157" i="2"/>
  <c r="P156" i="2"/>
  <c r="P134" i="2" s="1"/>
  <c r="P133" i="2" s="1"/>
  <c r="P132" i="2" s="1"/>
  <c r="AU95" i="1" s="1"/>
  <c r="BK157" i="2"/>
  <c r="J157" i="2"/>
  <c r="BE157" i="2" s="1"/>
  <c r="BI154" i="2"/>
  <c r="BH154" i="2"/>
  <c r="BG154" i="2"/>
  <c r="BF154" i="2"/>
  <c r="T154" i="2"/>
  <c r="T153" i="2"/>
  <c r="R154" i="2"/>
  <c r="R153" i="2"/>
  <c r="P154" i="2"/>
  <c r="P153" i="2"/>
  <c r="BK154" i="2"/>
  <c r="BK153" i="2"/>
  <c r="J153" i="2" s="1"/>
  <c r="J99" i="2" s="1"/>
  <c r="J154" i="2"/>
  <c r="BE154" i="2" s="1"/>
  <c r="BI151" i="2"/>
  <c r="BH151" i="2"/>
  <c r="BG151" i="2"/>
  <c r="BF151" i="2"/>
  <c r="T151" i="2"/>
  <c r="R151" i="2"/>
  <c r="P151" i="2"/>
  <c r="BK151" i="2"/>
  <c r="J151" i="2"/>
  <c r="BE151" i="2"/>
  <c r="BI150" i="2"/>
  <c r="BH150" i="2"/>
  <c r="BG150" i="2"/>
  <c r="BF150" i="2"/>
  <c r="T150" i="2"/>
  <c r="R150" i="2"/>
  <c r="P150" i="2"/>
  <c r="BK150" i="2"/>
  <c r="J150" i="2"/>
  <c r="BE150" i="2"/>
  <c r="BI148" i="2"/>
  <c r="BH148" i="2"/>
  <c r="BG148" i="2"/>
  <c r="BF148" i="2"/>
  <c r="T148" i="2"/>
  <c r="R148" i="2"/>
  <c r="P148" i="2"/>
  <c r="BK148" i="2"/>
  <c r="J148" i="2"/>
  <c r="BE148" i="2"/>
  <c r="BI147" i="2"/>
  <c r="BH147" i="2"/>
  <c r="BG147" i="2"/>
  <c r="BF147" i="2"/>
  <c r="T147" i="2"/>
  <c r="R147" i="2"/>
  <c r="P147" i="2"/>
  <c r="BK147" i="2"/>
  <c r="J147" i="2"/>
  <c r="BE147" i="2"/>
  <c r="BI146" i="2"/>
  <c r="BH146" i="2"/>
  <c r="BG146" i="2"/>
  <c r="BF146" i="2"/>
  <c r="T146" i="2"/>
  <c r="R146" i="2"/>
  <c r="P146" i="2"/>
  <c r="BK146" i="2"/>
  <c r="J146" i="2"/>
  <c r="BE146" i="2"/>
  <c r="BI145" i="2"/>
  <c r="BH145" i="2"/>
  <c r="BG145" i="2"/>
  <c r="BF145" i="2"/>
  <c r="T145" i="2"/>
  <c r="R145" i="2"/>
  <c r="P145" i="2"/>
  <c r="BK145" i="2"/>
  <c r="J145" i="2"/>
  <c r="BE145" i="2"/>
  <c r="BI143" i="2"/>
  <c r="BH143" i="2"/>
  <c r="BG143" i="2"/>
  <c r="BF143" i="2"/>
  <c r="T143" i="2"/>
  <c r="R143" i="2"/>
  <c r="P143" i="2"/>
  <c r="BK143" i="2"/>
  <c r="J143" i="2"/>
  <c r="BE143" i="2"/>
  <c r="BI142" i="2"/>
  <c r="BH142" i="2"/>
  <c r="BG142" i="2"/>
  <c r="BF142" i="2"/>
  <c r="T142" i="2"/>
  <c r="R142" i="2"/>
  <c r="P142" i="2"/>
  <c r="BK142" i="2"/>
  <c r="J142" i="2"/>
  <c r="BE142" i="2"/>
  <c r="BI141" i="2"/>
  <c r="BH141" i="2"/>
  <c r="BG141" i="2"/>
  <c r="BF141" i="2"/>
  <c r="T141" i="2"/>
  <c r="R141" i="2"/>
  <c r="P141" i="2"/>
  <c r="BK141" i="2"/>
  <c r="J141" i="2"/>
  <c r="BE141" i="2"/>
  <c r="BI140" i="2"/>
  <c r="BH140" i="2"/>
  <c r="BG140" i="2"/>
  <c r="BF140" i="2"/>
  <c r="T140" i="2"/>
  <c r="R140" i="2"/>
  <c r="P140" i="2"/>
  <c r="BK140" i="2"/>
  <c r="J140" i="2"/>
  <c r="BE140" i="2"/>
  <c r="BI135" i="2"/>
  <c r="BH135" i="2"/>
  <c r="BG135" i="2"/>
  <c r="BF135" i="2"/>
  <c r="T135" i="2"/>
  <c r="T134" i="2"/>
  <c r="T133" i="2" s="1"/>
  <c r="T132" i="2" s="1"/>
  <c r="R135" i="2"/>
  <c r="P135" i="2"/>
  <c r="BK135" i="2"/>
  <c r="J135" i="2"/>
  <c r="BE135" i="2" s="1"/>
  <c r="J128" i="2"/>
  <c r="F128" i="2"/>
  <c r="F126" i="2"/>
  <c r="E124" i="2"/>
  <c r="BI111" i="2"/>
  <c r="BH111" i="2"/>
  <c r="BG111" i="2"/>
  <c r="BF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F38" i="2" s="1"/>
  <c r="BC95" i="1" s="1"/>
  <c r="BG107" i="2"/>
  <c r="BF107" i="2"/>
  <c r="J36" i="2" s="1"/>
  <c r="AW95" i="1" s="1"/>
  <c r="BE107" i="2"/>
  <c r="BI106" i="2"/>
  <c r="BH106" i="2"/>
  <c r="BG106" i="2"/>
  <c r="BF106" i="2"/>
  <c r="BE106" i="2"/>
  <c r="J91" i="2"/>
  <c r="F91" i="2"/>
  <c r="F89" i="2"/>
  <c r="E87" i="2"/>
  <c r="J24" i="2"/>
  <c r="E24" i="2"/>
  <c r="J92" i="2" s="1"/>
  <c r="J129" i="2"/>
  <c r="J23" i="2"/>
  <c r="J18" i="2"/>
  <c r="E18" i="2"/>
  <c r="F129" i="2" s="1"/>
  <c r="F92" i="2"/>
  <c r="J17" i="2"/>
  <c r="J12" i="2"/>
  <c r="J126" i="2" s="1"/>
  <c r="J89" i="2"/>
  <c r="E7" i="2"/>
  <c r="E85" i="2" s="1"/>
  <c r="E122" i="2"/>
  <c r="CK107" i="1"/>
  <c r="CJ107" i="1"/>
  <c r="CI107" i="1"/>
  <c r="CH107" i="1"/>
  <c r="CG107" i="1"/>
  <c r="CF107" i="1"/>
  <c r="BZ107" i="1"/>
  <c r="CE107" i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AS94" i="1"/>
  <c r="L90" i="1"/>
  <c r="AM90" i="1"/>
  <c r="AM89" i="1"/>
  <c r="L89" i="1"/>
  <c r="AM87" i="1"/>
  <c r="L87" i="1"/>
  <c r="L85" i="1"/>
  <c r="L84" i="1"/>
  <c r="F92" i="3" l="1"/>
  <c r="BK137" i="3"/>
  <c r="J251" i="3"/>
  <c r="J104" i="3" s="1"/>
  <c r="F92" i="4"/>
  <c r="BK133" i="4"/>
  <c r="BK134" i="2"/>
  <c r="J89" i="6"/>
  <c r="J131" i="6"/>
  <c r="F92" i="7"/>
  <c r="F128" i="7"/>
  <c r="R137" i="3"/>
  <c r="R136" i="3" s="1"/>
  <c r="F37" i="2"/>
  <c r="BB95" i="1" s="1"/>
  <c r="F36" i="3"/>
  <c r="BA96" i="1" s="1"/>
  <c r="F37" i="3"/>
  <c r="BB96" i="1" s="1"/>
  <c r="F39" i="3"/>
  <c r="BD96" i="1" s="1"/>
  <c r="P137" i="3"/>
  <c r="P136" i="3" s="1"/>
  <c r="AU96" i="1" s="1"/>
  <c r="J125" i="5"/>
  <c r="J89" i="5"/>
  <c r="BK133" i="5"/>
  <c r="J215" i="6"/>
  <c r="J107" i="6" s="1"/>
  <c r="BK214" i="6"/>
  <c r="J214" i="6" s="1"/>
  <c r="J106" i="6" s="1"/>
  <c r="F36" i="2"/>
  <c r="BA95" i="1" s="1"/>
  <c r="F39" i="2"/>
  <c r="BD95" i="1" s="1"/>
  <c r="J138" i="3"/>
  <c r="J98" i="3" s="1"/>
  <c r="F37" i="4"/>
  <c r="BB97" i="1" s="1"/>
  <c r="J36" i="4"/>
  <c r="AW97" i="1" s="1"/>
  <c r="R133" i="4"/>
  <c r="R132" i="4" s="1"/>
  <c r="R131" i="4" s="1"/>
  <c r="F36" i="5"/>
  <c r="BA98" i="1" s="1"/>
  <c r="F39" i="5"/>
  <c r="BD98" i="1" s="1"/>
  <c r="F38" i="5"/>
  <c r="BC98" i="1" s="1"/>
  <c r="BC94" i="1" s="1"/>
  <c r="BK132" i="7"/>
  <c r="J133" i="7"/>
  <c r="J98" i="7" s="1"/>
  <c r="F39" i="6"/>
  <c r="BD99" i="1" s="1"/>
  <c r="J139" i="6"/>
  <c r="J98" i="6" s="1"/>
  <c r="BK181" i="6"/>
  <c r="R181" i="6"/>
  <c r="R180" i="6" s="1"/>
  <c r="R137" i="6" s="1"/>
  <c r="F36" i="7"/>
  <c r="BA100" i="1" s="1"/>
  <c r="F38" i="7"/>
  <c r="BC100" i="1" s="1"/>
  <c r="R139" i="7"/>
  <c r="R138" i="7" s="1"/>
  <c r="R131" i="7" s="1"/>
  <c r="F92" i="8"/>
  <c r="F126" i="8"/>
  <c r="F37" i="8"/>
  <c r="BB101" i="1" s="1"/>
  <c r="F92" i="6"/>
  <c r="F134" i="6"/>
  <c r="J138" i="6"/>
  <c r="J97" i="6" s="1"/>
  <c r="P180" i="6"/>
  <c r="P137" i="6" s="1"/>
  <c r="AU99" i="1" s="1"/>
  <c r="T180" i="6"/>
  <c r="T137" i="6" s="1"/>
  <c r="J89" i="7"/>
  <c r="J125" i="7"/>
  <c r="BK139" i="7"/>
  <c r="J130" i="8"/>
  <c r="J97" i="8" s="1"/>
  <c r="BK129" i="8"/>
  <c r="J129" i="8" s="1"/>
  <c r="J96" i="8" s="1"/>
  <c r="F36" i="6"/>
  <c r="BA99" i="1" s="1"/>
  <c r="F38" i="6"/>
  <c r="BC99" i="1" s="1"/>
  <c r="F39" i="7"/>
  <c r="BD100" i="1" s="1"/>
  <c r="J89" i="8"/>
  <c r="J123" i="8"/>
  <c r="J36" i="8"/>
  <c r="AW101" i="1" s="1"/>
  <c r="AU94" i="1" l="1"/>
  <c r="W35" i="1"/>
  <c r="AY94" i="1"/>
  <c r="J181" i="6"/>
  <c r="J103" i="6" s="1"/>
  <c r="BK180" i="6"/>
  <c r="J132" i="7"/>
  <c r="J97" i="7" s="1"/>
  <c r="BK132" i="4"/>
  <c r="J133" i="4"/>
  <c r="J98" i="4" s="1"/>
  <c r="BK136" i="3"/>
  <c r="J136" i="3" s="1"/>
  <c r="J96" i="3" s="1"/>
  <c r="J137" i="3"/>
  <c r="J97" i="3" s="1"/>
  <c r="J30" i="8"/>
  <c r="BD94" i="1"/>
  <c r="W36" i="1" s="1"/>
  <c r="BK138" i="7"/>
  <c r="J138" i="7" s="1"/>
  <c r="J99" i="7" s="1"/>
  <c r="J139" i="7"/>
  <c r="J100" i="7" s="1"/>
  <c r="BA94" i="1"/>
  <c r="BB94" i="1"/>
  <c r="BK133" i="2"/>
  <c r="J134" i="2"/>
  <c r="J98" i="2" s="1"/>
  <c r="BK132" i="5"/>
  <c r="J133" i="5"/>
  <c r="J98" i="5" s="1"/>
  <c r="W33" i="1" l="1"/>
  <c r="AW94" i="1"/>
  <c r="AK33" i="1" s="1"/>
  <c r="J180" i="6"/>
  <c r="J102" i="6" s="1"/>
  <c r="BK137" i="6"/>
  <c r="J137" i="6" s="1"/>
  <c r="J96" i="6" s="1"/>
  <c r="J108" i="8"/>
  <c r="BK131" i="4"/>
  <c r="J131" i="4" s="1"/>
  <c r="J96" i="4" s="1"/>
  <c r="J132" i="4"/>
  <c r="J97" i="4" s="1"/>
  <c r="BK131" i="5"/>
  <c r="J131" i="5" s="1"/>
  <c r="J96" i="5" s="1"/>
  <c r="J132" i="5"/>
  <c r="J97" i="5" s="1"/>
  <c r="BK132" i="2"/>
  <c r="J132" i="2" s="1"/>
  <c r="J96" i="2" s="1"/>
  <c r="J133" i="2"/>
  <c r="J97" i="2" s="1"/>
  <c r="BK131" i="7"/>
  <c r="J131" i="7" s="1"/>
  <c r="J96" i="7" s="1"/>
  <c r="W34" i="1"/>
  <c r="AX94" i="1"/>
  <c r="J30" i="3"/>
  <c r="J30" i="7" l="1"/>
  <c r="J115" i="3"/>
  <c r="J30" i="6"/>
  <c r="J30" i="2"/>
  <c r="J30" i="4"/>
  <c r="J30" i="5"/>
  <c r="J102" i="8"/>
  <c r="BE108" i="8"/>
  <c r="J109" i="3" l="1"/>
  <c r="BE115" i="3"/>
  <c r="J110" i="5"/>
  <c r="J111" i="2"/>
  <c r="F35" i="8"/>
  <c r="AZ101" i="1" s="1"/>
  <c r="J35" i="8"/>
  <c r="AV101" i="1" s="1"/>
  <c r="AT101" i="1" s="1"/>
  <c r="J31" i="8"/>
  <c r="J32" i="8" s="1"/>
  <c r="J110" i="8"/>
  <c r="J110" i="4"/>
  <c r="J116" i="6"/>
  <c r="J110" i="7"/>
  <c r="J104" i="5" l="1"/>
  <c r="BE110" i="5"/>
  <c r="J104" i="7"/>
  <c r="BE110" i="7"/>
  <c r="F35" i="3"/>
  <c r="AZ96" i="1" s="1"/>
  <c r="J35" i="3"/>
  <c r="AV96" i="1" s="1"/>
  <c r="AT96" i="1" s="1"/>
  <c r="J104" i="4"/>
  <c r="BE110" i="4"/>
  <c r="J105" i="2"/>
  <c r="BE111" i="2"/>
  <c r="J110" i="6"/>
  <c r="BE116" i="6"/>
  <c r="AG101" i="1"/>
  <c r="AN101" i="1" s="1"/>
  <c r="J41" i="8"/>
  <c r="J31" i="3"/>
  <c r="J32" i="3" s="1"/>
  <c r="J117" i="3"/>
  <c r="J31" i="2" l="1"/>
  <c r="J32" i="2" s="1"/>
  <c r="J113" i="2"/>
  <c r="J35" i="4"/>
  <c r="AV97" i="1" s="1"/>
  <c r="AT97" i="1" s="1"/>
  <c r="F35" i="4"/>
  <c r="AZ97" i="1" s="1"/>
  <c r="F35" i="7"/>
  <c r="AZ100" i="1" s="1"/>
  <c r="J35" i="7"/>
  <c r="AV100" i="1" s="1"/>
  <c r="AT100" i="1" s="1"/>
  <c r="F35" i="2"/>
  <c r="AZ95" i="1" s="1"/>
  <c r="J35" i="2"/>
  <c r="AV95" i="1" s="1"/>
  <c r="AT95" i="1" s="1"/>
  <c r="F35" i="6"/>
  <c r="AZ99" i="1" s="1"/>
  <c r="J35" i="6"/>
  <c r="AV99" i="1" s="1"/>
  <c r="AT99" i="1" s="1"/>
  <c r="AG96" i="1"/>
  <c r="AN96" i="1" s="1"/>
  <c r="J41" i="3"/>
  <c r="J31" i="6"/>
  <c r="J32" i="6" s="1"/>
  <c r="J118" i="6"/>
  <c r="J31" i="4"/>
  <c r="J32" i="4" s="1"/>
  <c r="J112" i="4"/>
  <c r="J31" i="7"/>
  <c r="J32" i="7" s="1"/>
  <c r="J112" i="7"/>
  <c r="J35" i="5"/>
  <c r="AV98" i="1" s="1"/>
  <c r="AT98" i="1" s="1"/>
  <c r="F35" i="5"/>
  <c r="AZ98" i="1" s="1"/>
  <c r="J31" i="5"/>
  <c r="J32" i="5" s="1"/>
  <c r="J112" i="5"/>
  <c r="AG97" i="1" l="1"/>
  <c r="AN97" i="1" s="1"/>
  <c r="J41" i="4"/>
  <c r="AZ94" i="1"/>
  <c r="J41" i="5"/>
  <c r="AG98" i="1"/>
  <c r="AN98" i="1" s="1"/>
  <c r="AG100" i="1"/>
  <c r="AN100" i="1" s="1"/>
  <c r="J41" i="7"/>
  <c r="AG99" i="1"/>
  <c r="AN99" i="1" s="1"/>
  <c r="J41" i="6"/>
  <c r="J41" i="2"/>
  <c r="AG95" i="1"/>
  <c r="AN95" i="1" l="1"/>
  <c r="AG94" i="1"/>
  <c r="AV94" i="1"/>
  <c r="AG107" i="1" l="1"/>
  <c r="AG105" i="1"/>
  <c r="AG106" i="1"/>
  <c r="AK26" i="1"/>
  <c r="AG104" i="1"/>
  <c r="AT94" i="1"/>
  <c r="AN94" i="1" s="1"/>
  <c r="CD106" i="1" l="1"/>
  <c r="AV106" i="1"/>
  <c r="BY106" i="1" s="1"/>
  <c r="AG103" i="1"/>
  <c r="CD104" i="1"/>
  <c r="AV104" i="1"/>
  <c r="BY104" i="1" s="1"/>
  <c r="AK32" i="1" s="1"/>
  <c r="AV105" i="1"/>
  <c r="BY105" i="1" s="1"/>
  <c r="AN105" i="1"/>
  <c r="CD105" i="1"/>
  <c r="AV107" i="1"/>
  <c r="BY107" i="1" s="1"/>
  <c r="CD107" i="1"/>
  <c r="W32" i="1" l="1"/>
  <c r="AN107" i="1"/>
  <c r="AN104" i="1"/>
  <c r="AN103" i="1" s="1"/>
  <c r="AN109" i="1" s="1"/>
  <c r="AN106" i="1"/>
  <c r="AK27" i="1"/>
  <c r="AK29" i="1" s="1"/>
  <c r="AK38" i="1" s="1"/>
  <c r="AG109" i="1"/>
</calcChain>
</file>

<file path=xl/sharedStrings.xml><?xml version="1.0" encoding="utf-8"?>
<sst xmlns="http://schemas.openxmlformats.org/spreadsheetml/2006/main" count="7050" uniqueCount="1062">
  <si>
    <t>Export Komplet</t>
  </si>
  <si>
    <t/>
  </si>
  <si>
    <t>2.0</t>
  </si>
  <si>
    <t>False</t>
  </si>
  <si>
    <t>{45805781-1dec-43fb-b199-09cb736c2abf}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</si>
  <si>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</si>
  <si>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</si>
  <si>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</si>
  <si>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</si>
  <si>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</si>
  <si>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</si>
  <si>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</si>
  <si>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</si>
  <si>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</si>
  <si>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Hl191017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</si>
  <si>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</si>
  <si>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</si>
  <si>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Infrastruktura_Travnika_II_etapa</t>
  </si>
  <si>
    <t>KSO:</t>
  </si>
  <si>
    <t>CC-CZ:</t>
  </si>
  <si>
    <t>Místo:</t>
  </si>
  <si>
    <t>Bystřice pod Hostýnem</t>
  </si>
  <si>
    <t>Datum:</t>
  </si>
  <si>
    <t>17. 10. 2019</t>
  </si>
  <si>
    <t>Zadavatel:</t>
  </si>
  <si>
    <t>IČ:</t>
  </si>
  <si>
    <t>město Bystřice pod Hostýnem</t>
  </si>
  <si>
    <t>DIČ:</t>
  </si>
  <si>
    <t>Uchazeč:</t>
  </si>
  <si>
    <t>Vyplň údaj</t>
  </si>
  <si>
    <t>Projektant:</t>
  </si>
  <si>
    <t>ing. Jan Hladiš</t>
  </si>
  <si>
    <t>True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</si>
  <si>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</si>
  <si>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</si>
  <si>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</si>
  <si>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</si>
  <si>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</si>
  <si>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</si>
  <si>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</si>
  <si>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</si>
  <si>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</si>
  <si>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</si>
  <si>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</si>
  <si>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</si>
  <si>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</si>
  <si>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</si>
  <si>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</si>
  <si>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</si>
  <si>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</si>
  <si>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</si>
  <si>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</si>
  <si>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</si>
  <si>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</si>
  <si>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</si>
  <si>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</si>
  <si>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</si>
  <si>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</si>
  <si>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</si>
  <si>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</si>
  <si>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</si>
  <si>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</si>
  <si>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</si>
  <si>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</si>
  <si>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</si>
  <si>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</si>
  <si>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</si>
  <si>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</si>
  <si>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</si>
  <si>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</si>
  <si>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</si>
  <si>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</si>
  <si>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</si>
  <si>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</si>
  <si>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</si>
  <si>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</si>
  <si>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</si>
  <si>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</si>
  <si>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</si>
  <si>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</si>
  <si>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</si>
  <si>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</si>
  <si>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</si>
  <si>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</si>
  <si>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 a zpevněné plochy</t>
  </si>
  <si>
    <t>STA</t>
  </si>
  <si>
    <t>1</t>
  </si>
  <si>
    <t>{95f37262-e45c-4030-b296-902438bfa496}</t>
  </si>
  <si>
    <t>2</t>
  </si>
  <si>
    <t>SO 02</t>
  </si>
  <si>
    <t>Vodovod</t>
  </si>
  <si>
    <t>{6f1d2ae3-486b-41e2-bd8d-0b055c847793}</t>
  </si>
  <si>
    <t>SO 03</t>
  </si>
  <si>
    <t>Kanalizace - splašková a jednotná</t>
  </si>
  <si>
    <t>{26edf61b-3c42-4199-b4c1-d57f3953bb57}</t>
  </si>
  <si>
    <t>SO 04</t>
  </si>
  <si>
    <t>Dešťová kanalizace</t>
  </si>
  <si>
    <t>{d3bee093-2cb5-4672-86d7-b7f703037e28}</t>
  </si>
  <si>
    <t>SO 06</t>
  </si>
  <si>
    <t>Rozvod plynu</t>
  </si>
  <si>
    <t>{472d9196-5de9-490f-b030-b11427f39e6d}</t>
  </si>
  <si>
    <t>SO 07</t>
  </si>
  <si>
    <t>Veřejné osvětlení</t>
  </si>
  <si>
    <t>{fa4a9e32-af7f-47c5-8ad6-9531f33c8d73}</t>
  </si>
  <si>
    <t>VRN</t>
  </si>
  <si>
    <t>Vedlejší rozpočtové náklady</t>
  </si>
  <si>
    <t>{0e9722a5-9d25-4317-9552-ea3eaf59be30}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</si>
  <si>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</si>
  <si>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</si>
  <si>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</si>
  <si>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</si>
  <si>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</si>
  <si>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</si>
  <si>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</si>
  <si>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</si>
  <si>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</si>
  <si>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</si>
  <si>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</si>
  <si>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 01 - Komunikace a zpevněné plochy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</si>
  <si>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</si>
  <si>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</si>
  <si>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</si>
  <si>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</si>
  <si>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</si>
  <si>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</si>
  <si>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</si>
  <si>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</si>
  <si>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  4 - Vodorovné konstrukce</t>
  </si>
  <si>
    <t xml:space="preserve">      5 - Komunikace</t>
  </si>
  <si>
    <t xml:space="preserve">    9 - Ostatní konstrukce a práce, bourání</t>
  </si>
  <si>
    <t xml:space="preserve">    998 - Přesun hmot</t>
  </si>
  <si>
    <t>2) Ostatní náklady</t>
  </si>
  <si>
    <t>Zařízení staveniště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</si>
  <si>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</si>
  <si>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</si>
  <si>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</si>
  <si>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</si>
  <si>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</si>
  <si>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</si>
  <si>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</si>
  <si>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</si>
  <si>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</si>
  <si>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</si>
  <si>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</si>
  <si>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</si>
  <si>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</si>
  <si>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</si>
  <si>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</si>
  <si>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</si>
  <si>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</si>
  <si>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</si>
  <si>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</si>
  <si>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</si>
  <si>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</si>
  <si>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</si>
  <si>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</si>
  <si>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</si>
  <si>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122201102</t>
  </si>
  <si>
    <t>Odkopávky a prokopávky nezapažené v hornině tř. 3 objem do 1000 m3</t>
  </si>
  <si>
    <t>m3</t>
  </si>
  <si>
    <t>4</t>
  </si>
  <si>
    <t>-1630702928</t>
  </si>
  <si>
    <t>VV</t>
  </si>
  <si>
    <t>"Silnice" 263*0,41*7</t>
  </si>
  <si>
    <t>"Chodník" 180*0,27</t>
  </si>
  <si>
    <t>Součet</t>
  </si>
  <si>
    <t>803,41*0,5</t>
  </si>
  <si>
    <t>122201109</t>
  </si>
  <si>
    <t>Příplatek za lepivost u odkopávek v hornině tř. 1 až 3</t>
  </si>
  <si>
    <t>-635333251</t>
  </si>
  <si>
    <t>3</t>
  </si>
  <si>
    <t>122301102</t>
  </si>
  <si>
    <t>Odkopávky a prokopávky nezapažené v hornině tř. 4 objem do 1000 m3</t>
  </si>
  <si>
    <t>-1231569402</t>
  </si>
  <si>
    <t>122301109</t>
  </si>
  <si>
    <t>Příplatek za lepivost u odkopávek nezapažených v hornině tř. 4</t>
  </si>
  <si>
    <t>-1285917624</t>
  </si>
  <si>
    <t>5</t>
  </si>
  <si>
    <t>132201102</t>
  </si>
  <si>
    <t>Hloubení rýh š do 600 mm v hornině tř. 3 objemu přes 100 m3</t>
  </si>
  <si>
    <t>-55852382</t>
  </si>
  <si>
    <t>"Drenáž" 263*2*0,4*0,5*0,5</t>
  </si>
  <si>
    <t>6</t>
  </si>
  <si>
    <t>132201109</t>
  </si>
  <si>
    <t>Příplatek za lepivost k hloubení rýh š do 600 mm v hornině tř. 3</t>
  </si>
  <si>
    <t>-1930123223</t>
  </si>
  <si>
    <t>7</t>
  </si>
  <si>
    <t>132301102</t>
  </si>
  <si>
    <t>Hloubení rýh š do 600 mm v hornině tř. 4 objemu přes 100 m3</t>
  </si>
  <si>
    <t>1130226318</t>
  </si>
  <si>
    <t>8</t>
  </si>
  <si>
    <t>132301109</t>
  </si>
  <si>
    <t>Příplatek za lepivost k hloubení rýh š do 600 mm v hornině tř. 4</t>
  </si>
  <si>
    <t>1804808572</t>
  </si>
  <si>
    <t>9</t>
  </si>
  <si>
    <t>162701105</t>
  </si>
  <si>
    <t>Vodorovné přemístění do 10000 m výkopku/sypaniny z horniny tř. 1 až 4</t>
  </si>
  <si>
    <t>-322803839</t>
  </si>
  <si>
    <t>"Odvoz na skládku - odhad 60% výkopu" (401,705+52,6)*2*0,6</t>
  </si>
  <si>
    <t>10</t>
  </si>
  <si>
    <t>171201201</t>
  </si>
  <si>
    <t>Uložení sypaniny na skládky</t>
  </si>
  <si>
    <t>-519935331</t>
  </si>
  <si>
    <t>11</t>
  </si>
  <si>
    <t>171201211</t>
  </si>
  <si>
    <t>Poplatek za uložení stavebního odpadu - zeminy a kameniva na skládce</t>
  </si>
  <si>
    <t>t</t>
  </si>
  <si>
    <t>999402331</t>
  </si>
  <si>
    <t>545,166*1,8</t>
  </si>
  <si>
    <t>Vodorovné konstrukce</t>
  </si>
  <si>
    <t>12</t>
  </si>
  <si>
    <t>451317777</t>
  </si>
  <si>
    <t>Podklad nebo lože pod dlažbu vodorovný nebo do sklonu 1:5 z betonu prostého tl do 100 mm</t>
  </si>
  <si>
    <t>m2</t>
  </si>
  <si>
    <t>-123713561</t>
  </si>
  <si>
    <t>(125+20)*2*0,5</t>
  </si>
  <si>
    <t>Komunikace</t>
  </si>
  <si>
    <t>13</t>
  </si>
  <si>
    <t>561021121</t>
  </si>
  <si>
    <t>Zřízení podkladu ze zeminy upravené vápnem, cementem, směsnými pojivy tl 200 mm plochy do 5000 m2</t>
  </si>
  <si>
    <t>1482761762</t>
  </si>
  <si>
    <t>"Silnice" 263*6</t>
  </si>
  <si>
    <t>14</t>
  </si>
  <si>
    <t>M</t>
  </si>
  <si>
    <t>58530170</t>
  </si>
  <si>
    <t>vápno nehašené CL 90-Q pro úpravu zemin standardní</t>
  </si>
  <si>
    <t>1362987092</t>
  </si>
  <si>
    <t>1578*0,2*1,9*0,03</t>
  </si>
  <si>
    <t>564801112</t>
  </si>
  <si>
    <t>Podklad ze štěrkodrtě ŠD tl 40 mm</t>
  </si>
  <si>
    <t>-1543533064</t>
  </si>
  <si>
    <t>16</t>
  </si>
  <si>
    <t>564851111</t>
  </si>
  <si>
    <t>Podklad ze štěrkodrtě ŠD tl 150 mm</t>
  </si>
  <si>
    <t>-1562774770</t>
  </si>
  <si>
    <t>"Frakce 0-32" 1578+180</t>
  </si>
  <si>
    <t>"Frakce 0-63" 1841</t>
  </si>
  <si>
    <t>17</t>
  </si>
  <si>
    <t>565155111</t>
  </si>
  <si>
    <t>Asfaltový beton vrstva podkladní ACP 16 (obalované kamenivo OKS) tl 70 mm š do 3 m</t>
  </si>
  <si>
    <t>-586259246</t>
  </si>
  <si>
    <t>18</t>
  </si>
  <si>
    <t>573111114</t>
  </si>
  <si>
    <t>Postřik živičný infiltrační s posypem z asfaltu množství 2 kg/m2</t>
  </si>
  <si>
    <t>-1141650428</t>
  </si>
  <si>
    <t>19</t>
  </si>
  <si>
    <t>573231111.1</t>
  </si>
  <si>
    <t>Postřik živičný spojovací ze silniční emulze v množství do 0,7 kg/m2</t>
  </si>
  <si>
    <t>108481610</t>
  </si>
  <si>
    <t>20</t>
  </si>
  <si>
    <t>577134121</t>
  </si>
  <si>
    <t>Asfaltový beton vrstva obrusná ACO 11 (ABS) tř. I tl 40 mm š přes 3 m z nemodifikovaného asfaltu</t>
  </si>
  <si>
    <t>375089668</t>
  </si>
  <si>
    <t>596211222</t>
  </si>
  <si>
    <t>Kladení zámkové dlažby komunikací pro pěší tl 80 mm skupiny B pl do 300 m2</t>
  </si>
  <si>
    <t>-1591540814</t>
  </si>
  <si>
    <t>168+12</t>
  </si>
  <si>
    <t>22</t>
  </si>
  <si>
    <t>59245013</t>
  </si>
  <si>
    <t>dlažba zámková 80mm přírodní</t>
  </si>
  <si>
    <t>40957682</t>
  </si>
  <si>
    <t>23</t>
  </si>
  <si>
    <t>59245223</t>
  </si>
  <si>
    <t>dlažba zámková pro nevidomé tl.80mm přírodní</t>
  </si>
  <si>
    <t>-1576039372</t>
  </si>
  <si>
    <t>0,4*5*4+0,4*2,5*4</t>
  </si>
  <si>
    <t>24</t>
  </si>
  <si>
    <t>59684122R</t>
  </si>
  <si>
    <t>Kladení betonové dlažby komunikací do lože z cement malty vel do 0,25 m2 plochy do 300 m2 - přídlažba</t>
  </si>
  <si>
    <t>-1515236110</t>
  </si>
  <si>
    <t>25</t>
  </si>
  <si>
    <t>PFB.2170061</t>
  </si>
  <si>
    <t>Silniční přídlažba - krajník nízký a vysoký ABK 50/25/8 II nat</t>
  </si>
  <si>
    <t>kus</t>
  </si>
  <si>
    <t>1632486477</t>
  </si>
  <si>
    <t>145/(0,5*0,25)</t>
  </si>
  <si>
    <t>Ostatní konstrukce a práce, bourání</t>
  </si>
  <si>
    <t>26</t>
  </si>
  <si>
    <t>914111111</t>
  </si>
  <si>
    <t>Montáž svislé dopravní značky do velikosti 1 m2 objímkami na sloupek nebo konzolu</t>
  </si>
  <si>
    <t>-1338645943</t>
  </si>
  <si>
    <t>27</t>
  </si>
  <si>
    <t>40444305</t>
  </si>
  <si>
    <t xml:space="preserve">značka dopravní svislá </t>
  </si>
  <si>
    <t>-431908756</t>
  </si>
  <si>
    <t>28</t>
  </si>
  <si>
    <t>40445230</t>
  </si>
  <si>
    <t>sloupek pro dopravní značku Zn D 70mm v 3,5m</t>
  </si>
  <si>
    <t>-1288727372</t>
  </si>
  <si>
    <t>29</t>
  </si>
  <si>
    <t>915221121</t>
  </si>
  <si>
    <t>Vodorovné dopravní značení vodící čáry přerušované š 250 mm bílý plast</t>
  </si>
  <si>
    <t>m</t>
  </si>
  <si>
    <t>-2078319890</t>
  </si>
  <si>
    <t>30</t>
  </si>
  <si>
    <t>916131213</t>
  </si>
  <si>
    <t>Osazení silničního obrubníku betonového stojatého s boční opěrou do lože z betonu prostého</t>
  </si>
  <si>
    <t>1163273050</t>
  </si>
  <si>
    <t>(95+22)*2+22</t>
  </si>
  <si>
    <t>31</t>
  </si>
  <si>
    <t>59217034</t>
  </si>
  <si>
    <t>obrubník betonový silniční 1000x150x300mm</t>
  </si>
  <si>
    <t>-1541755227</t>
  </si>
  <si>
    <t>32</t>
  </si>
  <si>
    <t>916231213</t>
  </si>
  <si>
    <t>Osazení chodníkového obrubníku betonového stojatého s boční opěrou do lože z betonu prostého</t>
  </si>
  <si>
    <t>-1661657196</t>
  </si>
  <si>
    <t>33</t>
  </si>
  <si>
    <t>59217017</t>
  </si>
  <si>
    <t>obrubník betonový chodníkový 1000x100x250mm</t>
  </si>
  <si>
    <t>-1512538127</t>
  </si>
  <si>
    <t>34</t>
  </si>
  <si>
    <t>PC-doprav.značen.1</t>
  </si>
  <si>
    <t>Dopravní značení provizorní, dočasné</t>
  </si>
  <si>
    <t>1863893967</t>
  </si>
  <si>
    <t>998</t>
  </si>
  <si>
    <t>Přesun hmot</t>
  </si>
  <si>
    <t>35</t>
  </si>
  <si>
    <t>998225111</t>
  </si>
  <si>
    <t>Přesun hmot pro pozemní komunikace s krytem z kamene, monolitickým betonovým nebo živičným</t>
  </si>
  <si>
    <t>-271565891</t>
  </si>
  <si>
    <t>SO 02 - Vodovod</t>
  </si>
  <si>
    <t xml:space="preserve">    2 - Zakládání</t>
  </si>
  <si>
    <t xml:space="preserve">    4 - Vodorovné konstrukce</t>
  </si>
  <si>
    <t xml:space="preserve">    8 - Trubní vedení</t>
  </si>
  <si>
    <t>M - Práce a dodávky M</t>
  </si>
  <si>
    <t xml:space="preserve">    21-M - Elektromontáže</t>
  </si>
  <si>
    <t xml:space="preserve">    23-M - Montáže potrubí</t>
  </si>
  <si>
    <t xml:space="preserve">    46-M - Zemní práce při extr.mont.pracích</t>
  </si>
  <si>
    <t>115101201</t>
  </si>
  <si>
    <t>Čerpání vody na dopravní výšku do 10 m průměrný přítok do 500 l/min</t>
  </si>
  <si>
    <t>hod</t>
  </si>
  <si>
    <t>-207478781</t>
  </si>
  <si>
    <t>4*8</t>
  </si>
  <si>
    <t>115101301</t>
  </si>
  <si>
    <t>Pohotovost čerpací soupravy pro dopravní výšku do 10 m přítok do 500 l/min</t>
  </si>
  <si>
    <t>den</t>
  </si>
  <si>
    <t>-1459967876</t>
  </si>
  <si>
    <t>121101103</t>
  </si>
  <si>
    <t>Sejmutí ornice s přemístěním na vzdálenost do 250 m</t>
  </si>
  <si>
    <t>-406301380</t>
  </si>
  <si>
    <t>(226+77)*2*0,3</t>
  </si>
  <si>
    <t>130001101</t>
  </si>
  <si>
    <t>Příplatek za ztížení vykopávky v blízkosti podzemního vedení</t>
  </si>
  <si>
    <t>1247414024</t>
  </si>
  <si>
    <t>"Jáma napojení" 2*2*2</t>
  </si>
  <si>
    <t>132201202</t>
  </si>
  <si>
    <t>Hloubení rýh š do 2000 mm v hornině tř. 3 objemu do 1000 m3</t>
  </si>
  <si>
    <t>460625512</t>
  </si>
  <si>
    <t>"Potrubí - řad" (54*1,1+148*1,3+24*1,4)*0,8</t>
  </si>
  <si>
    <t>"Potrubí - přípojky" 77*1,1*0,8</t>
  </si>
  <si>
    <t>304,08*0,5</t>
  </si>
  <si>
    <t>132201209</t>
  </si>
  <si>
    <t>Příplatek za lepivost k hloubení rýh š do 2000 mm v hornině tř. 3</t>
  </si>
  <si>
    <t>1244484955</t>
  </si>
  <si>
    <t>132301202</t>
  </si>
  <si>
    <t>Hloubení rýh š do 2000 mm v hornině tř. 4 objemu do 1000 m3</t>
  </si>
  <si>
    <t>1957531870</t>
  </si>
  <si>
    <t>132301209</t>
  </si>
  <si>
    <t>Příplatek za lepivost k hloubení rýh š do 2000 mm v hornině tř. 4</t>
  </si>
  <si>
    <t>1007217071</t>
  </si>
  <si>
    <t>151101101</t>
  </si>
  <si>
    <t>Zřízení příložného pažení a rozepření stěn rýh hl do 2 m</t>
  </si>
  <si>
    <t>-1272254745</t>
  </si>
  <si>
    <t>"Potrubí - řad" 24*1,4*2</t>
  </si>
  <si>
    <t>"Jáma napojení" 4*2*2</t>
  </si>
  <si>
    <t>151101111</t>
  </si>
  <si>
    <t>Odstranění příložného pažení a rozepření stěn rýh hl do 2 m</t>
  </si>
  <si>
    <t>1204671365</t>
  </si>
  <si>
    <t>161101101</t>
  </si>
  <si>
    <t>Svislé přemístění výkopku z horniny tř. 1 až 4 hl výkopu do 2,5 m</t>
  </si>
  <si>
    <t>959131002</t>
  </si>
  <si>
    <t>873590310</t>
  </si>
  <si>
    <t>"Odvoz na skládku - odhad - 60%" 152,04*2*0,6</t>
  </si>
  <si>
    <t>-699530706</t>
  </si>
  <si>
    <t>-1464619821</t>
  </si>
  <si>
    <t>182,448*1,8</t>
  </si>
  <si>
    <t>174101101</t>
  </si>
  <si>
    <t>Zásyp jam, šachet rýh nebo kolem objektů sypaninou se zhutněním</t>
  </si>
  <si>
    <t>1636532172</t>
  </si>
  <si>
    <t>"Výkop" 152,04*2</t>
  </si>
  <si>
    <t>"Obsyp" -93,88</t>
  </si>
  <si>
    <t>"Lože" -24,24</t>
  </si>
  <si>
    <t>"Bloky" -0,648</t>
  </si>
  <si>
    <t>58343959</t>
  </si>
  <si>
    <t>kamenivo drcené hrubé frakce 32/63</t>
  </si>
  <si>
    <t>189622693</t>
  </si>
  <si>
    <t>"Zásyp kamenivem " 185,312*1,7*1,01</t>
  </si>
  <si>
    <t>175111101</t>
  </si>
  <si>
    <t>Obsypání potrubí ručně sypaninou bez prohození sítem, uloženou do 3 m</t>
  </si>
  <si>
    <t>-1587364929</t>
  </si>
  <si>
    <t>"Řad" 226*0,8*0,4</t>
  </si>
  <si>
    <t>"Přípojky" 77*0,8*0,35</t>
  </si>
  <si>
    <t>583312890</t>
  </si>
  <si>
    <t>kamenivo těžené drobné frakce 0/2</t>
  </si>
  <si>
    <t>-645032511</t>
  </si>
  <si>
    <t>93,88*1,7*1,01</t>
  </si>
  <si>
    <t>181301115</t>
  </si>
  <si>
    <t>Rozprostření ornice tl vrstvy do 300 mm pl přes 500 m2 v rovině nebo ve svahu do 1:5</t>
  </si>
  <si>
    <t>-1654860898</t>
  </si>
  <si>
    <t>(226+77)*2</t>
  </si>
  <si>
    <t>Zakládání</t>
  </si>
  <si>
    <t>212752311</t>
  </si>
  <si>
    <t>Trativod z drenážních trubek plastových tuhých DN 100 mm včetně lože otevřený výkop</t>
  </si>
  <si>
    <t>-790638983</t>
  </si>
  <si>
    <t>451573111</t>
  </si>
  <si>
    <t>Lože pod potrubí otevřený výkop ze štěrkopísku</t>
  </si>
  <si>
    <t>-1222366615</t>
  </si>
  <si>
    <t>"Řad" 226*0,8*0,1</t>
  </si>
  <si>
    <t>"Přípojky" 77*0,8*0,1</t>
  </si>
  <si>
    <t>452313141</t>
  </si>
  <si>
    <t>Podkladní bloky z betonu prostého tř. C 16/20 otevřený výkop</t>
  </si>
  <si>
    <t>-459474125</t>
  </si>
  <si>
    <t>24*0,3*0,3*0,3</t>
  </si>
  <si>
    <t>452351101</t>
  </si>
  <si>
    <t>Bednění podkladních desek nebo bloků nebo sedlového lože otevřený výkop</t>
  </si>
  <si>
    <t>-858720893</t>
  </si>
  <si>
    <t>"Bloky pod armatury, tvarovky" 24*4*0,3*0,3</t>
  </si>
  <si>
    <t>Trubní vedení</t>
  </si>
  <si>
    <t>850265121</t>
  </si>
  <si>
    <t>Výřez nebo výsek na potrubí z trub litinových tlakových nebo plastických hmot DN 100</t>
  </si>
  <si>
    <t>849817816</t>
  </si>
  <si>
    <t>857242122</t>
  </si>
  <si>
    <t>Montáž litinových tvarovek jednoosých přírubových otevřený výkop DN 80</t>
  </si>
  <si>
    <t>1601570091</t>
  </si>
  <si>
    <t>HWL.40008009016</t>
  </si>
  <si>
    <t>PŘÍRUBA S2000 80/90</t>
  </si>
  <si>
    <t>1227642959</t>
  </si>
  <si>
    <t>HWL.505008020016</t>
  </si>
  <si>
    <t>KOLENO PATNÍ PŘÍRUBOVÉ DLOUHÉ 80</t>
  </si>
  <si>
    <t>-1024914910</t>
  </si>
  <si>
    <t>857262122</t>
  </si>
  <si>
    <t>Montáž litinových tvarovek jednoosých přírubových otevřený výkop DN 100</t>
  </si>
  <si>
    <t>538917233</t>
  </si>
  <si>
    <t>HWL.40010011016</t>
  </si>
  <si>
    <t>PŘÍRUBA S2000 100/110</t>
  </si>
  <si>
    <t>-1177919300</t>
  </si>
  <si>
    <t>857264122</t>
  </si>
  <si>
    <t>Montáž litinových tvarovek odbočných přírubových otevřený výkop DN 100</t>
  </si>
  <si>
    <t>2055535280</t>
  </si>
  <si>
    <t>HWL.851010008016</t>
  </si>
  <si>
    <t>TVAROVKA T KUS 100-80</t>
  </si>
  <si>
    <t>1563512366</t>
  </si>
  <si>
    <t>871161141</t>
  </si>
  <si>
    <t>Montáž potrubí z PE100 SDR 11 otevřený výkop svařovaných na tupo D 32 x 3,0 mm</t>
  </si>
  <si>
    <t>-464173807</t>
  </si>
  <si>
    <t>28613524</t>
  </si>
  <si>
    <t>potrubí PE100 RC SDR11 32x3,0 dl 12m</t>
  </si>
  <si>
    <t>1324530384</t>
  </si>
  <si>
    <t>77*1,015</t>
  </si>
  <si>
    <t>871211141</t>
  </si>
  <si>
    <t>Montáž potrubí z PE100 SDR 11 otevřený výkop svařovaných na tupo D 63 x 5,8 mm</t>
  </si>
  <si>
    <t>153051910</t>
  </si>
  <si>
    <t>28613962</t>
  </si>
  <si>
    <t>trubka ochranná PEHD 63x3,0mm</t>
  </si>
  <si>
    <t>-1584877558</t>
  </si>
  <si>
    <t>7,5*1,015</t>
  </si>
  <si>
    <t>36</t>
  </si>
  <si>
    <t>871241151</t>
  </si>
  <si>
    <t>Montáž potrubí z PE100 SDR 17 otevřený výkop svařovaných na tupo D 90 x 5,4 mm</t>
  </si>
  <si>
    <t>-1173452937</t>
  </si>
  <si>
    <t>37</t>
  </si>
  <si>
    <t>28613575</t>
  </si>
  <si>
    <t>potrubí PE100 RC SDR17 90x5,4 dl 12m</t>
  </si>
  <si>
    <t>-1405266617</t>
  </si>
  <si>
    <t>226*1,015</t>
  </si>
  <si>
    <t>38</t>
  </si>
  <si>
    <t>871321151</t>
  </si>
  <si>
    <t>Montáž potrubí z PE100 SDR 17 otevřený výkop svařovaných na tupo D 160 x 9,5 mm</t>
  </si>
  <si>
    <t>369554341</t>
  </si>
  <si>
    <t>39</t>
  </si>
  <si>
    <t>28613970</t>
  </si>
  <si>
    <t>trubka ochranná PEHD 160x6,2mm</t>
  </si>
  <si>
    <t>1002202446</t>
  </si>
  <si>
    <t>8*1,015</t>
  </si>
  <si>
    <t>40</t>
  </si>
  <si>
    <t>877161118</t>
  </si>
  <si>
    <t>Montáž elektrozáslepek na vodovodním potrubí z PE trub d 32</t>
  </si>
  <si>
    <t>495667235</t>
  </si>
  <si>
    <t>41</t>
  </si>
  <si>
    <t>WVN.FF485952W</t>
  </si>
  <si>
    <t>Elektrozáslepka 32</t>
  </si>
  <si>
    <t>-1566649430</t>
  </si>
  <si>
    <t>42</t>
  </si>
  <si>
    <t>877241101</t>
  </si>
  <si>
    <t>Montáž elektrospojek na vodovodním potrubí z PE trub d 90</t>
  </si>
  <si>
    <t>-268803184</t>
  </si>
  <si>
    <t>43</t>
  </si>
  <si>
    <t>28615974</t>
  </si>
  <si>
    <t>elektrospojka SDR 11 PE 100 PN 16 D 90mm</t>
  </si>
  <si>
    <t>-467981855</t>
  </si>
  <si>
    <t>44</t>
  </si>
  <si>
    <t>877241201</t>
  </si>
  <si>
    <t>Montáž oblouků svařovaných na tupo na vodovodním potrubí z PE trub d 90</t>
  </si>
  <si>
    <t>-1430495320</t>
  </si>
  <si>
    <t>45</t>
  </si>
  <si>
    <t>-286190993517</t>
  </si>
  <si>
    <t>Tvarovka na tupo - PE 100 SDR 17 oblouk d 90/90°</t>
  </si>
  <si>
    <t>128</t>
  </si>
  <si>
    <t>106812894</t>
  </si>
  <si>
    <t>46</t>
  </si>
  <si>
    <t>877241213</t>
  </si>
  <si>
    <t>Montáž T-kusů svařovaných na tupo na vodovodním potrubí z PE trub d 90</t>
  </si>
  <si>
    <t>997046792</t>
  </si>
  <si>
    <t>47</t>
  </si>
  <si>
    <t>-286390905517</t>
  </si>
  <si>
    <t>Tvarovka na tupo - PE 100 SDR 17,6 T-kus 90° d 90</t>
  </si>
  <si>
    <t>1689963544</t>
  </si>
  <si>
    <t>48</t>
  </si>
  <si>
    <t>891181112</t>
  </si>
  <si>
    <t>Montáž vodovodních šoupátek otevřený výkop DN 40</t>
  </si>
  <si>
    <t>-1676010359</t>
  </si>
  <si>
    <t>49</t>
  </si>
  <si>
    <t>HWL.268100100016</t>
  </si>
  <si>
    <t>ŠOUPÁTKO NAVRTÁVACÍ DOMOVNÍ PŘÍPOJKY 2"-6/4"</t>
  </si>
  <si>
    <t>-1612123834</t>
  </si>
  <si>
    <t>50</t>
  </si>
  <si>
    <t>HWL.622103206416</t>
  </si>
  <si>
    <t>TVAROVKA ISO K 2681/3151 6/4''-32</t>
  </si>
  <si>
    <t>-1727092769</t>
  </si>
  <si>
    <t>51</t>
  </si>
  <si>
    <t>HWL.960108012002</t>
  </si>
  <si>
    <t>SOUPRAVA ZEMNÍ TELESKOPICKÁ DOM. ŠOUPÁTKA-0,8-1,2 3/4"-2" (0,8-1,2m)</t>
  </si>
  <si>
    <t>-669025506</t>
  </si>
  <si>
    <t>52</t>
  </si>
  <si>
    <t>891241112</t>
  </si>
  <si>
    <t>Montáž vodovodních šoupátek otevřený výkop DN 80</t>
  </si>
  <si>
    <t>-2094210855</t>
  </si>
  <si>
    <t>53</t>
  </si>
  <si>
    <t>HWL.400208000016</t>
  </si>
  <si>
    <t>ŠOUPĚ E2 PŘÍRUBOVÉ KRÁTKÉ 80</t>
  </si>
  <si>
    <t>-666819756</t>
  </si>
  <si>
    <t>54</t>
  </si>
  <si>
    <t>HWL.404008009016</t>
  </si>
  <si>
    <t>ŠOUPĚ E2 S HRDLY S2000 80/90</t>
  </si>
  <si>
    <t>-1298942968</t>
  </si>
  <si>
    <t>55</t>
  </si>
  <si>
    <t>HWL.950108000003</t>
  </si>
  <si>
    <t>SOUPRAVA ZEMNÍ TELESKOPICKÁ E1/A-1,3 -1,8 65-80 E1/80 A (1,3-1,8m)</t>
  </si>
  <si>
    <t>791377691</t>
  </si>
  <si>
    <t>56</t>
  </si>
  <si>
    <t>891247111</t>
  </si>
  <si>
    <t>Montáž hydrantů podzemních DN 80</t>
  </si>
  <si>
    <t>-776550559</t>
  </si>
  <si>
    <t>57</t>
  </si>
  <si>
    <t>HWL.K24008015016</t>
  </si>
  <si>
    <t>HYDRANT PODZEMNÍ 80/1,5 m</t>
  </si>
  <si>
    <t>815682496</t>
  </si>
  <si>
    <t>58</t>
  </si>
  <si>
    <t>891249111</t>
  </si>
  <si>
    <t>Montáž navrtávacích pasů na potrubí z jakýchkoli trub DN 80</t>
  </si>
  <si>
    <t>1836914370</t>
  </si>
  <si>
    <t>59</t>
  </si>
  <si>
    <t>HWL.527009000216</t>
  </si>
  <si>
    <t>PAS NAVRT. HAWEX 90-2''</t>
  </si>
  <si>
    <t>1635744308</t>
  </si>
  <si>
    <t>60</t>
  </si>
  <si>
    <t>892233122</t>
  </si>
  <si>
    <t>Proplach a dezinfekce vodovodního potrubí DN od 40 do 70</t>
  </si>
  <si>
    <t>1884357397</t>
  </si>
  <si>
    <t>61</t>
  </si>
  <si>
    <t>892241111</t>
  </si>
  <si>
    <t>Tlaková zkouška vodou potrubí do 80</t>
  </si>
  <si>
    <t>-1156385461</t>
  </si>
  <si>
    <t>77+226</t>
  </si>
  <si>
    <t>62</t>
  </si>
  <si>
    <t>892273122</t>
  </si>
  <si>
    <t>Proplach a dezinfekce vodovodního potrubí DN od 80 do 125</t>
  </si>
  <si>
    <t>1719850424</t>
  </si>
  <si>
    <t>63</t>
  </si>
  <si>
    <t>892372111</t>
  </si>
  <si>
    <t>Zabezpečení konců potrubí DN do 300 při tlakových zkouškách vodou</t>
  </si>
  <si>
    <t>1956891145</t>
  </si>
  <si>
    <t>64</t>
  </si>
  <si>
    <t>899401112</t>
  </si>
  <si>
    <t>Osazení poklopů litinových šoupátkových</t>
  </si>
  <si>
    <t>1264815595</t>
  </si>
  <si>
    <t>65</t>
  </si>
  <si>
    <t>HWL.165000000003</t>
  </si>
  <si>
    <t xml:space="preserve">POKLOP ULIČNÍ TĚŽKÝ </t>
  </si>
  <si>
    <t>178499546</t>
  </si>
  <si>
    <t>66</t>
  </si>
  <si>
    <t>348100000000</t>
  </si>
  <si>
    <t>PODKLAD. DESKA UNI</t>
  </si>
  <si>
    <t>-333919276</t>
  </si>
  <si>
    <t>67</t>
  </si>
  <si>
    <t>899401113</t>
  </si>
  <si>
    <t>Osazení poklopů litinových hydrantových</t>
  </si>
  <si>
    <t>903237865</t>
  </si>
  <si>
    <t>68</t>
  </si>
  <si>
    <t>195000000000</t>
  </si>
  <si>
    <t>POKLOP K PODZEMNÍ HYDRANT HAWLE DN LITINA</t>
  </si>
  <si>
    <t>-1146680879</t>
  </si>
  <si>
    <t>69</t>
  </si>
  <si>
    <t>348200000000</t>
  </si>
  <si>
    <t>PODKLAD. DESKA POD HYDRANT.POKLOP</t>
  </si>
  <si>
    <t>1528905872</t>
  </si>
  <si>
    <t>70</t>
  </si>
  <si>
    <t>899713111</t>
  </si>
  <si>
    <t>Orientační tabulky na sloupku betonovém nebo ocelovém</t>
  </si>
  <si>
    <t>-1434512103</t>
  </si>
  <si>
    <t>71</t>
  </si>
  <si>
    <t>422036x1</t>
  </si>
  <si>
    <t>Orientační sloupek vč.nátěru</t>
  </si>
  <si>
    <t>256</t>
  </si>
  <si>
    <t>1566351906</t>
  </si>
  <si>
    <t>72</t>
  </si>
  <si>
    <t>PC-dokumentace</t>
  </si>
  <si>
    <t>Dokumentace skutečného provedení</t>
  </si>
  <si>
    <t>174590031</t>
  </si>
  <si>
    <t>73</t>
  </si>
  <si>
    <t>PC-napojení</t>
  </si>
  <si>
    <t>Napojení na stávající vodovod</t>
  </si>
  <si>
    <t>kpl</t>
  </si>
  <si>
    <t>-496290077</t>
  </si>
  <si>
    <t>74</t>
  </si>
  <si>
    <t>PC-oplocení2</t>
  </si>
  <si>
    <t>Oplocení výkopu</t>
  </si>
  <si>
    <t>-416054854</t>
  </si>
  <si>
    <t>75</t>
  </si>
  <si>
    <t>PC-zaměření</t>
  </si>
  <si>
    <t>Geodetické zaměření skutečného provedení</t>
  </si>
  <si>
    <t>-933676791</t>
  </si>
  <si>
    <t>76</t>
  </si>
  <si>
    <t>998276101</t>
  </si>
  <si>
    <t>Přesun hmot pro trubní vedení z trub z plastických hmot otevřený výkop</t>
  </si>
  <si>
    <t>-2039741358</t>
  </si>
  <si>
    <t>Práce a dodávky M</t>
  </si>
  <si>
    <t>21-M</t>
  </si>
  <si>
    <t>Elektromontáže</t>
  </si>
  <si>
    <t>77</t>
  </si>
  <si>
    <t>210292041</t>
  </si>
  <si>
    <t>Přezkoušení prozvoněním</t>
  </si>
  <si>
    <t>-155264036</t>
  </si>
  <si>
    <t>78</t>
  </si>
  <si>
    <t>210800527</t>
  </si>
  <si>
    <t>Montáž vodiče Cu izolovaný plný a laněný s PVC pláštěm do 1 kV žíla 1,5 až 16 mm2 volně (CY, CHAH-R(V))</t>
  </si>
  <si>
    <t>1003905067</t>
  </si>
  <si>
    <t>77+226+19*1,5</t>
  </si>
  <si>
    <t>79</t>
  </si>
  <si>
    <t>341408260</t>
  </si>
  <si>
    <t>vodič silový s Cu jádrem 6mm2</t>
  </si>
  <si>
    <t>-1082743737</t>
  </si>
  <si>
    <t>80</t>
  </si>
  <si>
    <t>PC-ukončení01</t>
  </si>
  <si>
    <t xml:space="preserve">Ukončení vodiče </t>
  </si>
  <si>
    <t>775387097</t>
  </si>
  <si>
    <t>23-M</t>
  </si>
  <si>
    <t>Montáže potrubí</t>
  </si>
  <si>
    <t>81</t>
  </si>
  <si>
    <t>2302001R1</t>
  </si>
  <si>
    <t>Nasunutí potrubí dn 32 do ochranného potrubí dn 63 vč.vystředění a uzavření</t>
  </si>
  <si>
    <t>935671744</t>
  </si>
  <si>
    <t>82</t>
  </si>
  <si>
    <t>2302001R2</t>
  </si>
  <si>
    <t>Nasunutí potrubí dn 90 do ochranného potrubí dn 160 vč.vystředění a uzavření</t>
  </si>
  <si>
    <t>692622860</t>
  </si>
  <si>
    <t>46-M</t>
  </si>
  <si>
    <t>Zemní práce při extr.mont.pracích</t>
  </si>
  <si>
    <t>83</t>
  </si>
  <si>
    <t>460490013</t>
  </si>
  <si>
    <t>Krytí kabelů výstražnou fólií šířky 34 cm</t>
  </si>
  <si>
    <t>-930073843</t>
  </si>
  <si>
    <t>84</t>
  </si>
  <si>
    <t>460VF-300B</t>
  </si>
  <si>
    <t xml:space="preserve">Výstražná folie š. 300 mm </t>
  </si>
  <si>
    <t>2013104325</t>
  </si>
  <si>
    <t>SO 03 - Kanalizace - splašková a jednotná</t>
  </si>
  <si>
    <t>1973822312</t>
  </si>
  <si>
    <t>-276785208</t>
  </si>
  <si>
    <t>(87+121,5+115)*2*0,3</t>
  </si>
  <si>
    <t>1307367227</t>
  </si>
  <si>
    <t>"Napojení na stáv.šachtu" 1,5*1,1*1</t>
  </si>
  <si>
    <t>"Potrubí - řad" (55*1,6+32*1,7+121,5*1,6)*1,1</t>
  </si>
  <si>
    <t>"Potrubí - přípojky" 115*1*1,5</t>
  </si>
  <si>
    <t>"Šachty" 9,3*2,4*2,4</t>
  </si>
  <si>
    <t>596,548*0,5</t>
  </si>
  <si>
    <t>"Potrubí - řad" (55*1,6+32*1,7+121,5*1,6)*2</t>
  </si>
  <si>
    <t>"Potrubí - přípojky" 115*1,5*2</t>
  </si>
  <si>
    <t>"Šachty" 9,3*4*2,4</t>
  </si>
  <si>
    <t>-1536033516</t>
  </si>
  <si>
    <t>"Odvoz na skládku - odhad - 60%" 298,274*2*0,6</t>
  </si>
  <si>
    <t>510897789</t>
  </si>
  <si>
    <t>1041013057</t>
  </si>
  <si>
    <t>357,929*1,8</t>
  </si>
  <si>
    <t>"Výkop" 298,274*2</t>
  </si>
  <si>
    <t>"Obsyp" -177,893</t>
  </si>
  <si>
    <t>"Lože" -34,435</t>
  </si>
  <si>
    <t>"Šachty" -9,3*1,21</t>
  </si>
  <si>
    <t>1518258574</t>
  </si>
  <si>
    <t>"Zásyp kamenivem " 372,967*1,7*1,01</t>
  </si>
  <si>
    <t>"Řad" (87+121,5)*1,1*0,55</t>
  </si>
  <si>
    <t>"Přípojky" 115*1*0,45</t>
  </si>
  <si>
    <t>177,893*1,7*1,01</t>
  </si>
  <si>
    <t>(87+121,5+115)*2</t>
  </si>
  <si>
    <t>939856090</t>
  </si>
  <si>
    <t>"Řad" (87+121,5)*1,1*0,1</t>
  </si>
  <si>
    <t>"Přípojky" 115*1*0,1</t>
  </si>
  <si>
    <t>452112111</t>
  </si>
  <si>
    <t>Osazení betonových prstenců nebo rámů v do 100 mm</t>
  </si>
  <si>
    <t>1701557386</t>
  </si>
  <si>
    <t>PFB.1120101OZ</t>
  </si>
  <si>
    <t>Prstenec šachtový vyrovnávací TBW-Q.1 63/6</t>
  </si>
  <si>
    <t>-207544803</t>
  </si>
  <si>
    <t>PFB.1120102OZ</t>
  </si>
  <si>
    <t>Prstenec šachtový vyrovnávací  TBW-Q.1 63/8</t>
  </si>
  <si>
    <t>-1047857516</t>
  </si>
  <si>
    <t>PFB.1120103OZ</t>
  </si>
  <si>
    <t>Prstenec šachtový vyrovnávací  TBW-Q.1 63/10</t>
  </si>
  <si>
    <t>1368758012</t>
  </si>
  <si>
    <t>871310320</t>
  </si>
  <si>
    <t>Montáž kanalizačního potrubí hladkého plnostěnného SN 12 z polypropylenu DN 150</t>
  </si>
  <si>
    <t>324564283</t>
  </si>
  <si>
    <t>28617025</t>
  </si>
  <si>
    <t>trubka kanalizační PP plnostěnná třívrstvá DN 150x1000 mm SN 12</t>
  </si>
  <si>
    <t>-490455198</t>
  </si>
  <si>
    <t>871360320</t>
  </si>
  <si>
    <t>Montáž kanalizačního potrubí hladkého plnostěnného SN 12 z polypropylenu DN 250</t>
  </si>
  <si>
    <t>1904148405</t>
  </si>
  <si>
    <t>28617027</t>
  </si>
  <si>
    <t>trubka kanalizační PP plnostěnná třívrstvá DN 250x1000 mm SN 12</t>
  </si>
  <si>
    <t>-918865501</t>
  </si>
  <si>
    <t>877310330</t>
  </si>
  <si>
    <t>Montáž spojek na kanalizačním potrubí z PP trub hladkých plnostěnných DN 150</t>
  </si>
  <si>
    <t>-1939890931</t>
  </si>
  <si>
    <t>PC-X40-8-01</t>
  </si>
  <si>
    <t>Vložka šachtová DN 150</t>
  </si>
  <si>
    <t>707026435</t>
  </si>
  <si>
    <t>877360320</t>
  </si>
  <si>
    <t>Montáž odboček na kanalizačním potrubí z PP trub hladkých plnostěnných DN 250</t>
  </si>
  <si>
    <t>-1847449590</t>
  </si>
  <si>
    <t>28617210</t>
  </si>
  <si>
    <t>odbočka kanalizační PP SN 16 45° DN 250/DN150</t>
  </si>
  <si>
    <t>-666419163</t>
  </si>
  <si>
    <t>877360330</t>
  </si>
  <si>
    <t>Montáž spojek na kanalizačním potrubí z PP trub hladkých plnostěnných DN 250</t>
  </si>
  <si>
    <t>-516611254</t>
  </si>
  <si>
    <t>PC-X40-8-02</t>
  </si>
  <si>
    <t>Vložka šachtová DN 250</t>
  </si>
  <si>
    <t>-1300056154</t>
  </si>
  <si>
    <t>8925511KM</t>
  </si>
  <si>
    <t>Kamerová zkouška kanalizace</t>
  </si>
  <si>
    <t>-298820767</t>
  </si>
  <si>
    <t>115+208,5</t>
  </si>
  <si>
    <t>894411311</t>
  </si>
  <si>
    <t>Osazení betonových nebo železobetonových dílců pro šachty skruží rovných</t>
  </si>
  <si>
    <t>-230619303</t>
  </si>
  <si>
    <t>59224160</t>
  </si>
  <si>
    <t>skruž kanalizační s ocelovými stupadly 100 x 25 x 12 cm</t>
  </si>
  <si>
    <t>-466299238</t>
  </si>
  <si>
    <t>59224161</t>
  </si>
  <si>
    <t>skruž kanalizační s ocelovými stupadly 100 x 50 x 12 cm</t>
  </si>
  <si>
    <t>-497931710</t>
  </si>
  <si>
    <t>894412411</t>
  </si>
  <si>
    <t>Osazení betonových nebo železobetonových dílců pro šachty skruží přechodových</t>
  </si>
  <si>
    <t>-1003154723</t>
  </si>
  <si>
    <t>59224056</t>
  </si>
  <si>
    <t>kónus pro kanalizační šachty s kapsovým stupadlem 100/62,5 x 67 x 12 cm</t>
  </si>
  <si>
    <t>-1716204698</t>
  </si>
  <si>
    <t>894414111</t>
  </si>
  <si>
    <t>Osazení betonových nebo železobetonových dílců pro šachty skruží základových (dno)</t>
  </si>
  <si>
    <t>554390550</t>
  </si>
  <si>
    <t>5921135101</t>
  </si>
  <si>
    <t>dno betonové šachty kanalizační přímé TBZ-Q.1 100/491 KOM V15</t>
  </si>
  <si>
    <t>-741011215</t>
  </si>
  <si>
    <t>59224348</t>
  </si>
  <si>
    <t>těsnění elastomerové pro spojení šachetních dílů DN 1000</t>
  </si>
  <si>
    <t>-1374490978</t>
  </si>
  <si>
    <t>899104112</t>
  </si>
  <si>
    <t>Osazení poklopů litinových nebo ocelových včetně rámů pro třídu zatížení D400, E600</t>
  </si>
  <si>
    <t>663783066</t>
  </si>
  <si>
    <t>28661935</t>
  </si>
  <si>
    <t>poklop šachtový litinový dno DN 600 pro třídu zatížení D400</t>
  </si>
  <si>
    <t>1947478625</t>
  </si>
  <si>
    <t>SO 04 - Dešťová kanalizace</t>
  </si>
  <si>
    <t>-864146418</t>
  </si>
  <si>
    <t>-2056802620</t>
  </si>
  <si>
    <t>(69,5+30,5+57)*2*0,3</t>
  </si>
  <si>
    <t>"Potrubí - řad" (15*1,75+54,5*1,65)*1,1</t>
  </si>
  <si>
    <t>"Potrubí - retence" 30,5*1,5*1,9</t>
  </si>
  <si>
    <t>"Potrubí - přípojky" 57*1*1,5</t>
  </si>
  <si>
    <t>"Šachty" 5,3*2,4*2,4</t>
  </si>
  <si>
    <t>330,746*0,5</t>
  </si>
  <si>
    <t>"Potrubí - řad" (15*1,75+54,5*1,65)*2</t>
  </si>
  <si>
    <t>"Potrubí - retence" 30,5*1,9*2</t>
  </si>
  <si>
    <t>"Potrubí - přípojky" 57*1,5*2</t>
  </si>
  <si>
    <t>"Šachty" 5,3*4*2,4</t>
  </si>
  <si>
    <t>"Odvoz na skládku - odhad - 60%" 165,373*2*0,6</t>
  </si>
  <si>
    <t>198,448*1,8</t>
  </si>
  <si>
    <t>"Výkop" 165,373*2</t>
  </si>
  <si>
    <t>"Obsyp" -108,873</t>
  </si>
  <si>
    <t>"Lože" -20,208</t>
  </si>
  <si>
    <t>"Šachty" -5,3*1,21</t>
  </si>
  <si>
    <t>-529388264</t>
  </si>
  <si>
    <t>"Zásyp kamenivem " 195,252*1,7*1,01</t>
  </si>
  <si>
    <t>"Řad" 69,5*1,1*0,55</t>
  </si>
  <si>
    <t>"Retence" 30,5*1,5*0,9</t>
  </si>
  <si>
    <t>"Přípojky" 57*1*0,45</t>
  </si>
  <si>
    <t>108,873*1,7*1,01</t>
  </si>
  <si>
    <t>(69,5+30,5+57)*2</t>
  </si>
  <si>
    <t>"Řad" 69,5*1,1*0,1</t>
  </si>
  <si>
    <t>"Retence" 30,5*1,5*0,15</t>
  </si>
  <si>
    <t>"Přípojky" 57*1*0,1</t>
  </si>
  <si>
    <t>PFB.1120100OZ</t>
  </si>
  <si>
    <t>Prstenec šachtový vyrovnávací TBW-Q.1 63/4</t>
  </si>
  <si>
    <t>-1695433428</t>
  </si>
  <si>
    <t>452112121</t>
  </si>
  <si>
    <t>Osazení betonových prstenců nebo rámů v do 200 mm</t>
  </si>
  <si>
    <t>-1114428862</t>
  </si>
  <si>
    <t>PFB.1120104OZ</t>
  </si>
  <si>
    <t>Prstenec šachtový vyrovnávací  TBW-Q.1 63/12</t>
  </si>
  <si>
    <t>1367406260</t>
  </si>
  <si>
    <t>871420320</t>
  </si>
  <si>
    <t>Montáž kanalizačního potrubí hladkého plnostěnného SN 12 z polypropylenu DN 500</t>
  </si>
  <si>
    <t>486770550</t>
  </si>
  <si>
    <t>28617030</t>
  </si>
  <si>
    <t>trubka kanalizační PP plnostěnná třívrstvá DN 500x1000 mm SN 12</t>
  </si>
  <si>
    <t>-1758320852</t>
  </si>
  <si>
    <t>877310320</t>
  </si>
  <si>
    <t>Montáž odboček na kanalizačním potrubí z PP trub hladkých plnostěnných DN 150</t>
  </si>
  <si>
    <t>-1014325784</t>
  </si>
  <si>
    <t>28617205</t>
  </si>
  <si>
    <t>odbočka kanalizační PP SN 16 45° DN 150/DN150</t>
  </si>
  <si>
    <t>146111581</t>
  </si>
  <si>
    <t>877420330</t>
  </si>
  <si>
    <t>Montáž spojek na kanalizačním potrubí z PP trub hladkých plnostěnných DN 500</t>
  </si>
  <si>
    <t>1825927066</t>
  </si>
  <si>
    <t>PC-X40-8-03</t>
  </si>
  <si>
    <t>Vložka šachtová DN 500</t>
  </si>
  <si>
    <t>229309625</t>
  </si>
  <si>
    <t>57+69,5+30,5</t>
  </si>
  <si>
    <t>59211351R1</t>
  </si>
  <si>
    <t>dno betonové šachty kanalizační přímé TBZ-Q.1 100/625 KOM V15</t>
  </si>
  <si>
    <t>59211351R2</t>
  </si>
  <si>
    <t>dno betonové šachty kanalizační přímé TBZ-Q.1 100/875 KOM V25</t>
  </si>
  <si>
    <t>-729533082</t>
  </si>
  <si>
    <t>59211351R3</t>
  </si>
  <si>
    <t>dno betonové šachty kanalizační přímé TBZ-Q.1 100/1225 KOM V25</t>
  </si>
  <si>
    <t>-1336999212</t>
  </si>
  <si>
    <t>894414211</t>
  </si>
  <si>
    <t>Osazení betonových nebo železobetonových dílců pro šachty desek zákrytových</t>
  </si>
  <si>
    <t>-1407433619</t>
  </si>
  <si>
    <t>PFB.1121601</t>
  </si>
  <si>
    <t>Deska zákrytováTZK-Q.1 100-63/17</t>
  </si>
  <si>
    <t>-1183604605</t>
  </si>
  <si>
    <t>SO 06 - Rozvod plynu</t>
  </si>
  <si>
    <t>Ostatní - Ostatní</t>
  </si>
  <si>
    <t xml:space="preserve">    O - Ostatní</t>
  </si>
  <si>
    <t>1081108614</t>
  </si>
  <si>
    <t>1516078272</t>
  </si>
  <si>
    <t>1481165381</t>
  </si>
  <si>
    <t>(204+60)*2*0,3</t>
  </si>
  <si>
    <t>-1685622974</t>
  </si>
  <si>
    <t>"Napojení" 1*0,8*1,3</t>
  </si>
  <si>
    <t>-1945556809</t>
  </si>
  <si>
    <t>"Potrubí - řad" (157*1,1+47*1,15)*0,8</t>
  </si>
  <si>
    <t>"Ochranné potrubí" 60*0,8*1</t>
  </si>
  <si>
    <t>229,4*0,5</t>
  </si>
  <si>
    <t>1495909397</t>
  </si>
  <si>
    <t>-1844472821</t>
  </si>
  <si>
    <t>43483368</t>
  </si>
  <si>
    <t>1278915603</t>
  </si>
  <si>
    <t>1425160846</t>
  </si>
  <si>
    <t>"Odvoz na skládku - odhad - 60%" 114,7*2*0,6</t>
  </si>
  <si>
    <t>1435625309</t>
  </si>
  <si>
    <t>-383736334</t>
  </si>
  <si>
    <t>137,64*1,8</t>
  </si>
  <si>
    <t>-635761477</t>
  </si>
  <si>
    <t>"Výkop" 114,7*2</t>
  </si>
  <si>
    <t>"Obsyp" -57,12</t>
  </si>
  <si>
    <t>"Lože" -16,32</t>
  </si>
  <si>
    <t>496738162</t>
  </si>
  <si>
    <t>"Zásyp kamenivem " 155,96*1,7*1,01</t>
  </si>
  <si>
    <t>-1181756104</t>
  </si>
  <si>
    <t>204*0,8*0,35</t>
  </si>
  <si>
    <t>1942915272</t>
  </si>
  <si>
    <t>57,12*1,7*1,01</t>
  </si>
  <si>
    <t>575633459</t>
  </si>
  <si>
    <t>(204+60)*2</t>
  </si>
  <si>
    <t>-1398965918</t>
  </si>
  <si>
    <t>-1448560546</t>
  </si>
  <si>
    <t>204*0,8*0,1</t>
  </si>
  <si>
    <t>-1527282020</t>
  </si>
  <si>
    <t>-2045166689</t>
  </si>
  <si>
    <t>210800525</t>
  </si>
  <si>
    <t>-122863726</t>
  </si>
  <si>
    <t>204+2*1,5</t>
  </si>
  <si>
    <t>341408240</t>
  </si>
  <si>
    <t>vodič silový s Cu jádrem 2,50mm2</t>
  </si>
  <si>
    <t>-166618922</t>
  </si>
  <si>
    <t>-1161267068</t>
  </si>
  <si>
    <t>230170002</t>
  </si>
  <si>
    <t>Tlakové zkoušky těsnosti potrubí - příprava DN do 80</t>
  </si>
  <si>
    <t>sada</t>
  </si>
  <si>
    <t>1514887517</t>
  </si>
  <si>
    <t>230170012</t>
  </si>
  <si>
    <t>Tlakové zkoušky těsnosti potrubí - zkouška DN do 80</t>
  </si>
  <si>
    <t>1034324797</t>
  </si>
  <si>
    <t>230205042</t>
  </si>
  <si>
    <t>Montáž potrubí plastového svařované na tupo nebo elektrospojkou dn 63 mm en 5,8 mm</t>
  </si>
  <si>
    <t>-1183317831</t>
  </si>
  <si>
    <t>204+60</t>
  </si>
  <si>
    <t>286139240</t>
  </si>
  <si>
    <t>potrubí plynovodní z PE 100+ opláštěné vrstvou z pěnového PE, SDR 11, 63x5,8 mm</t>
  </si>
  <si>
    <t>1865487986</t>
  </si>
  <si>
    <t>204*1,1</t>
  </si>
  <si>
    <t>-1957069600</t>
  </si>
  <si>
    <t>60*1,1</t>
  </si>
  <si>
    <t>230205055</t>
  </si>
  <si>
    <t>Montáž potrubí plastového svařované na tupo nebo elektrospojkou dn 110 mm en 6,3 mm</t>
  </si>
  <si>
    <t>1616555599</t>
  </si>
  <si>
    <t>28613966</t>
  </si>
  <si>
    <t>trubka ochranná pro plyn PEHD 110x4,2mm</t>
  </si>
  <si>
    <t>-215014001</t>
  </si>
  <si>
    <t>8*1,05</t>
  </si>
  <si>
    <t>23020011R</t>
  </si>
  <si>
    <t>Nasunutí potrubí dn 63 do chráničky dn 110</t>
  </si>
  <si>
    <t>-1536105817</t>
  </si>
  <si>
    <t>230205242</t>
  </si>
  <si>
    <t>Montáž trubního dílu PE elektrotvarovky nebo svařovaného na tupo dn 63 mm en 5,7 mm</t>
  </si>
  <si>
    <t>-230976732</t>
  </si>
  <si>
    <t>-286612164</t>
  </si>
  <si>
    <t>Elektrotvarovka - PE 100 SDR 11 T-kus 63/63</t>
  </si>
  <si>
    <t>-1661401129</t>
  </si>
  <si>
    <t>230205251</t>
  </si>
  <si>
    <t>Montáž trubního dílu PE elektrotvarovky nebo svařovaného na tupo dn 90 mm en 5,1 mm</t>
  </si>
  <si>
    <t>-806256180</t>
  </si>
  <si>
    <t>-286450906517</t>
  </si>
  <si>
    <t>Tvarovka na tupo - PE 100 SDR 17,6 redukce d 90/63</t>
  </si>
  <si>
    <t>59470951</t>
  </si>
  <si>
    <t>230230076</t>
  </si>
  <si>
    <t>Čištění potrubí PN 38 6416 DN 200</t>
  </si>
  <si>
    <t>2144621268</t>
  </si>
  <si>
    <t>PC-odfuk</t>
  </si>
  <si>
    <t>Odfuk potrubí</t>
  </si>
  <si>
    <t>-1212507828</t>
  </si>
  <si>
    <t>-1553556694</t>
  </si>
  <si>
    <t>Napojení na stávající plynovod</t>
  </si>
  <si>
    <t>-1814527778</t>
  </si>
  <si>
    <t>-2104861435</t>
  </si>
  <si>
    <t>-40034685</t>
  </si>
  <si>
    <t>857793074</t>
  </si>
  <si>
    <t>328474648</t>
  </si>
  <si>
    <t>Ostatní</t>
  </si>
  <si>
    <t>O</t>
  </si>
  <si>
    <t>PC-revize</t>
  </si>
  <si>
    <t>Revize plynovodu</t>
  </si>
  <si>
    <t>-1567502756</t>
  </si>
  <si>
    <t>SO 07 - Veřejné osvětlení</t>
  </si>
  <si>
    <t>-684315081</t>
  </si>
  <si>
    <t>220*2*0,3</t>
  </si>
  <si>
    <t>-2084349686</t>
  </si>
  <si>
    <t>220*2</t>
  </si>
  <si>
    <t>210100251</t>
  </si>
  <si>
    <t>Ukončení kabelů, zemnící pásky na stožáru</t>
  </si>
  <si>
    <t>85814646</t>
  </si>
  <si>
    <t>210191542</t>
  </si>
  <si>
    <t xml:space="preserve">Montáž pilířů skříní PRIS </t>
  </si>
  <si>
    <t>1779452242</t>
  </si>
  <si>
    <t>PC171214-21-M-01</t>
  </si>
  <si>
    <t>Skříň PRIS</t>
  </si>
  <si>
    <t>83615816</t>
  </si>
  <si>
    <t>PC171214-21-M-02</t>
  </si>
  <si>
    <t>Skříň PRIS - vybavení</t>
  </si>
  <si>
    <t>579387785</t>
  </si>
  <si>
    <t>210204011</t>
  </si>
  <si>
    <t>Montáž stožárů osvětlení ocelových samostatně stojících délky do 12 m</t>
  </si>
  <si>
    <t>-1812223583</t>
  </si>
  <si>
    <t>316741090</t>
  </si>
  <si>
    <t>stožár veřejného osvětlovací - uliční</t>
  </si>
  <si>
    <t>-801261266</t>
  </si>
  <si>
    <t>210204122</t>
  </si>
  <si>
    <t>Montáž patic stožárů osvětlení betonových</t>
  </si>
  <si>
    <t>-2093663951</t>
  </si>
  <si>
    <t>PC180514-21-M-01</t>
  </si>
  <si>
    <t>Patice betonová</t>
  </si>
  <si>
    <t>-893362210</t>
  </si>
  <si>
    <t>210220020</t>
  </si>
  <si>
    <t>Montáž uzemňovacího vedení vodičů FeZn pomocí svorek v zemi páskou do 120 mm2 ve městské zástavbě</t>
  </si>
  <si>
    <t>105721237</t>
  </si>
  <si>
    <t>354420620</t>
  </si>
  <si>
    <t>pás zemnící 30 x 4 mm FeZn</t>
  </si>
  <si>
    <t>kg</t>
  </si>
  <si>
    <t>487707983</t>
  </si>
  <si>
    <t>220*0,94</t>
  </si>
  <si>
    <t>210810013</t>
  </si>
  <si>
    <t>Montáž měděných kabelů CYKY, CYKYD, CYKYDY, NYM, NYY, YSLY 750 V 4x10mm2 uložených volně</t>
  </si>
  <si>
    <t>1517450354</t>
  </si>
  <si>
    <t>220+40</t>
  </si>
  <si>
    <t>341110760</t>
  </si>
  <si>
    <t>kabel silový s Cu jádrem CYKY 4x10 mm2</t>
  </si>
  <si>
    <t>527594146</t>
  </si>
  <si>
    <t>260*1,1</t>
  </si>
  <si>
    <t>210812011</t>
  </si>
  <si>
    <t>Montáž kabel Cu plný kulatý do 1 kV 3x1,5 až 6 mm2 uložený volně nebo v liště (CYKY)</t>
  </si>
  <si>
    <t>713811840</t>
  </si>
  <si>
    <t>34111030</t>
  </si>
  <si>
    <t>kabel silový s Cu jádrem 1 kV 3x1,5mm2</t>
  </si>
  <si>
    <t>1169478731</t>
  </si>
  <si>
    <t>50*1,1</t>
  </si>
  <si>
    <t>PC-mont171214-21M-01</t>
  </si>
  <si>
    <t>Montáž svítidel uličních - na stožár</t>
  </si>
  <si>
    <t>-2014772348</t>
  </si>
  <si>
    <t>PC180514-21-M-02</t>
  </si>
  <si>
    <t xml:space="preserve">Svítidlo </t>
  </si>
  <si>
    <t>443879772</t>
  </si>
  <si>
    <t>PC180514-21-M-03</t>
  </si>
  <si>
    <t>Svítidlo - světelný zdroj 70W</t>
  </si>
  <si>
    <t>-2026607832</t>
  </si>
  <si>
    <t>PC180514-21-M-04</t>
  </si>
  <si>
    <t>Svítidlo - držák světla na stožáru</t>
  </si>
  <si>
    <t>1425673879</t>
  </si>
  <si>
    <t>PC-mont171214-21M-03</t>
  </si>
  <si>
    <t>Revize elektro</t>
  </si>
  <si>
    <t>492284619</t>
  </si>
  <si>
    <t>175111101.1</t>
  </si>
  <si>
    <t>Obsypání a lože kabelů</t>
  </si>
  <si>
    <t>1682500929</t>
  </si>
  <si>
    <t>220*0,5*0,2</t>
  </si>
  <si>
    <t>583312890.1</t>
  </si>
  <si>
    <t>-910669922</t>
  </si>
  <si>
    <t>22*1,7*1,01</t>
  </si>
  <si>
    <t>460202264</t>
  </si>
  <si>
    <t>Hloubení kabelových nezapažených rýh strojně š 50 cm, hl 80 cm, v hornině tř 3-4</t>
  </si>
  <si>
    <t>-1389905309</t>
  </si>
  <si>
    <t>460260001</t>
  </si>
  <si>
    <t>Zatažení kabelu do ochranné trubky</t>
  </si>
  <si>
    <t>-120756140</t>
  </si>
  <si>
    <t>Krytí výstražnou fólií šířky 33 cm - montáž</t>
  </si>
  <si>
    <t>-1030529609</t>
  </si>
  <si>
    <t>460PCe</t>
  </si>
  <si>
    <t>Výstražná folie š. 330 mm - ELEKTRO</t>
  </si>
  <si>
    <t>1227632559</t>
  </si>
  <si>
    <t>460520163</t>
  </si>
  <si>
    <t>Montáž trubek ochranných plastových tuhých D do 90 mm uložených do rýhy</t>
  </si>
  <si>
    <t>1175323780</t>
  </si>
  <si>
    <t>345713520</t>
  </si>
  <si>
    <t>trubka elektroinstalační ohebná Kopoflex, HDPE+LDPE KF 09063</t>
  </si>
  <si>
    <t>-1419393353</t>
  </si>
  <si>
    <t>460561821</t>
  </si>
  <si>
    <t xml:space="preserve">Zásyp rýh strojně včetně zhutnění a urovnání povrchu </t>
  </si>
  <si>
    <t>1437450213</t>
  </si>
  <si>
    <t>220*0,5*0,6</t>
  </si>
  <si>
    <t>PC-dokumentace.1</t>
  </si>
  <si>
    <t>1375490688</t>
  </si>
  <si>
    <t>PC-oplocení</t>
  </si>
  <si>
    <t>1548717708</t>
  </si>
  <si>
    <t>1685306334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</si>
  <si>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</si>
  <si>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</si>
  <si>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</si>
  <si>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</si>
  <si>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</si>
  <si>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010001000</t>
  </si>
  <si>
    <t>1024</t>
  </si>
  <si>
    <t>-1158487805</t>
  </si>
  <si>
    <t>VRN3</t>
  </si>
  <si>
    <t>030001000</t>
  </si>
  <si>
    <t>-1736408220</t>
  </si>
  <si>
    <t>033103000</t>
  </si>
  <si>
    <t>Připojení energií</t>
  </si>
  <si>
    <t>-1833453788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</si>
</sst>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/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4" fontId="24" fillId="5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7" fillId="3" borderId="0" xfId="0" applyNumberFormat="1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22" fillId="5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71" t="s">
        <v>5</v>
      </c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249" t="s">
        <v>14</v>
      </c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R5" s="19"/>
      <c r="BE5" s="272" t="s">
        <v>15</v>
      </c>
      <c r="BS5" s="16" t="s">
        <v>6</v>
      </c>
    </row>
    <row r="6" spans="1:74" s="1" customFormat="1" ht="36.950000000000003" customHeight="1">
      <c r="B6" s="19"/>
      <c r="D6" s="25" t="s">
        <v>16</v>
      </c>
      <c r="K6" s="250" t="s">
        <v>17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R6" s="19"/>
      <c r="BE6" s="273"/>
      <c r="BS6" s="16" t="s">
        <v>6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73"/>
      <c r="BS7" s="16" t="s">
        <v>6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73"/>
      <c r="BS8" s="16" t="s">
        <v>6</v>
      </c>
    </row>
    <row r="9" spans="1:74" s="1" customFormat="1" ht="14.45" customHeight="1">
      <c r="B9" s="19"/>
      <c r="AR9" s="19"/>
      <c r="BE9" s="273"/>
      <c r="BS9" s="16" t="s">
        <v>6</v>
      </c>
    </row>
    <row r="10" spans="1:74" s="1" customFormat="1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73"/>
      <c r="BS10" s="16" t="s">
        <v>6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73"/>
      <c r="BS11" s="16" t="s">
        <v>6</v>
      </c>
    </row>
    <row r="12" spans="1:74" s="1" customFormat="1" ht="6.95" customHeight="1">
      <c r="B12" s="19"/>
      <c r="AR12" s="19"/>
      <c r="BE12" s="273"/>
      <c r="BS12" s="16" t="s">
        <v>6</v>
      </c>
    </row>
    <row r="13" spans="1:74" s="1" customFormat="1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73"/>
      <c r="BS13" s="16" t="s">
        <v>6</v>
      </c>
    </row>
    <row r="14" spans="1:74" ht="12.75">
      <c r="B14" s="19"/>
      <c r="E14" s="251" t="s">
        <v>29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6" t="s">
        <v>27</v>
      </c>
      <c r="AN14" s="28" t="s">
        <v>29</v>
      </c>
      <c r="AR14" s="19"/>
      <c r="BE14" s="273"/>
      <c r="BS14" s="16" t="s">
        <v>6</v>
      </c>
    </row>
    <row r="15" spans="1:74" s="1" customFormat="1" ht="6.95" customHeight="1">
      <c r="B15" s="19"/>
      <c r="AR15" s="19"/>
      <c r="BE15" s="273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73"/>
      <c r="BS16" s="16" t="s">
        <v>3</v>
      </c>
    </row>
    <row r="17" spans="1:71" s="1" customFormat="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73"/>
      <c r="BS17" s="16" t="s">
        <v>32</v>
      </c>
    </row>
    <row r="18" spans="1:71" s="1" customFormat="1" ht="6.95" customHeight="1">
      <c r="B18" s="19"/>
      <c r="AR18" s="19"/>
      <c r="BE18" s="273"/>
      <c r="BS18" s="16" t="s">
        <v>6</v>
      </c>
    </row>
    <row r="19" spans="1:71" s="1" customFormat="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73"/>
      <c r="BS19" s="16" t="s">
        <v>6</v>
      </c>
    </row>
    <row r="20" spans="1:71" s="1" customFormat="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73"/>
      <c r="BS20" s="16" t="s">
        <v>32</v>
      </c>
    </row>
    <row r="21" spans="1:71" s="1" customFormat="1" ht="6.95" customHeight="1">
      <c r="B21" s="19"/>
      <c r="AR21" s="19"/>
      <c r="BE21" s="273"/>
    </row>
    <row r="22" spans="1:71" s="1" customFormat="1" ht="12" customHeight="1">
      <c r="B22" s="19"/>
      <c r="D22" s="26" t="s">
        <v>35</v>
      </c>
      <c r="AR22" s="19"/>
      <c r="BE22" s="273"/>
    </row>
    <row r="23" spans="1:71" s="1" customFormat="1" ht="16.5" customHeight="1">
      <c r="B23" s="19"/>
      <c r="E23" s="253" t="s">
        <v>1</v>
      </c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R23" s="19"/>
      <c r="BE23" s="273"/>
    </row>
    <row r="24" spans="1:71" s="1" customFormat="1" ht="6.95" customHeight="1">
      <c r="B24" s="19"/>
      <c r="AR24" s="19"/>
      <c r="BE24" s="273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73"/>
    </row>
    <row r="26" spans="1:71" s="1" customFormat="1" ht="14.45" customHeight="1">
      <c r="B26" s="19"/>
      <c r="D26" s="31" t="s">
        <v>36</v>
      </c>
      <c r="AK26" s="234">
        <f>ROUND(AG94,2)</f>
        <v>0</v>
      </c>
      <c r="AL26" s="235"/>
      <c r="AM26" s="235"/>
      <c r="AN26" s="235"/>
      <c r="AO26" s="235"/>
      <c r="AR26" s="19"/>
      <c r="BE26" s="273"/>
    </row>
    <row r="27" spans="1:71" s="1" customFormat="1" ht="14.45" customHeight="1">
      <c r="B27" s="19"/>
      <c r="D27" s="31" t="s">
        <v>37</v>
      </c>
      <c r="AK27" s="234">
        <f>ROUND(AG103, 2)</f>
        <v>0</v>
      </c>
      <c r="AL27" s="234"/>
      <c r="AM27" s="234"/>
      <c r="AN27" s="234"/>
      <c r="AO27" s="234"/>
      <c r="AR27" s="19"/>
      <c r="BE27" s="273"/>
    </row>
    <row r="28" spans="1:7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BE28" s="273"/>
    </row>
    <row r="29" spans="1:71" s="2" customFormat="1" ht="25.9" customHeight="1">
      <c r="A29" s="33"/>
      <c r="B29" s="34"/>
      <c r="C29" s="33"/>
      <c r="D29" s="35" t="s">
        <v>38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36">
        <f>ROUND(AK26 + AK27, 2)</f>
        <v>0</v>
      </c>
      <c r="AL29" s="237"/>
      <c r="AM29" s="237"/>
      <c r="AN29" s="237"/>
      <c r="AO29" s="237"/>
      <c r="AP29" s="33"/>
      <c r="AQ29" s="33"/>
      <c r="AR29" s="34"/>
      <c r="BE29" s="273"/>
    </row>
    <row r="30" spans="1:7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BE30" s="273"/>
    </row>
    <row r="31" spans="1:71" s="2" customFormat="1" ht="12.75">
      <c r="A31" s="33"/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254" t="s">
        <v>39</v>
      </c>
      <c r="M31" s="254"/>
      <c r="N31" s="254"/>
      <c r="O31" s="254"/>
      <c r="P31" s="254"/>
      <c r="Q31" s="33"/>
      <c r="R31" s="33"/>
      <c r="S31" s="33"/>
      <c r="T31" s="33"/>
      <c r="U31" s="33"/>
      <c r="V31" s="33"/>
      <c r="W31" s="254" t="s">
        <v>40</v>
      </c>
      <c r="X31" s="254"/>
      <c r="Y31" s="254"/>
      <c r="Z31" s="254"/>
      <c r="AA31" s="254"/>
      <c r="AB31" s="254"/>
      <c r="AC31" s="254"/>
      <c r="AD31" s="254"/>
      <c r="AE31" s="254"/>
      <c r="AF31" s="33"/>
      <c r="AG31" s="33"/>
      <c r="AH31" s="33"/>
      <c r="AI31" s="33"/>
      <c r="AJ31" s="33"/>
      <c r="AK31" s="254" t="s">
        <v>41</v>
      </c>
      <c r="AL31" s="254"/>
      <c r="AM31" s="254"/>
      <c r="AN31" s="254"/>
      <c r="AO31" s="254"/>
      <c r="AP31" s="33"/>
      <c r="AQ31" s="33"/>
      <c r="AR31" s="34"/>
      <c r="BE31" s="273"/>
    </row>
    <row r="32" spans="1:71" s="3" customFormat="1" ht="14.45" customHeight="1">
      <c r="B32" s="38"/>
      <c r="D32" s="26" t="s">
        <v>42</v>
      </c>
      <c r="F32" s="26" t="s">
        <v>43</v>
      </c>
      <c r="L32" s="255">
        <v>0.21</v>
      </c>
      <c r="M32" s="233"/>
      <c r="N32" s="233"/>
      <c r="O32" s="233"/>
      <c r="P32" s="233"/>
      <c r="W32" s="232">
        <f>ROUND(AZ94 + SUM(CD103:CD107), 2)</f>
        <v>0</v>
      </c>
      <c r="X32" s="233"/>
      <c r="Y32" s="233"/>
      <c r="Z32" s="233"/>
      <c r="AA32" s="233"/>
      <c r="AB32" s="233"/>
      <c r="AC32" s="233"/>
      <c r="AD32" s="233"/>
      <c r="AE32" s="233"/>
      <c r="AK32" s="232">
        <f>ROUND(AV94 + SUM(BY103:BY107), 2)</f>
        <v>0</v>
      </c>
      <c r="AL32" s="233"/>
      <c r="AM32" s="233"/>
      <c r="AN32" s="233"/>
      <c r="AO32" s="233"/>
      <c r="AR32" s="38"/>
      <c r="BE32" s="274"/>
    </row>
    <row r="33" spans="1:57" s="3" customFormat="1" ht="14.45" customHeight="1">
      <c r="B33" s="38"/>
      <c r="F33" s="26" t="s">
        <v>44</v>
      </c>
      <c r="L33" s="255">
        <v>0.15</v>
      </c>
      <c r="M33" s="233"/>
      <c r="N33" s="233"/>
      <c r="O33" s="233"/>
      <c r="P33" s="233"/>
      <c r="W33" s="232">
        <f>ROUND(BA94 + SUM(CE103:CE107), 2)</f>
        <v>0</v>
      </c>
      <c r="X33" s="233"/>
      <c r="Y33" s="233"/>
      <c r="Z33" s="233"/>
      <c r="AA33" s="233"/>
      <c r="AB33" s="233"/>
      <c r="AC33" s="233"/>
      <c r="AD33" s="233"/>
      <c r="AE33" s="233"/>
      <c r="AK33" s="232">
        <f>ROUND(AW94 + SUM(BZ103:BZ107), 2)</f>
        <v>0</v>
      </c>
      <c r="AL33" s="233"/>
      <c r="AM33" s="233"/>
      <c r="AN33" s="233"/>
      <c r="AO33" s="233"/>
      <c r="AR33" s="38"/>
      <c r="BE33" s="274"/>
    </row>
    <row r="34" spans="1:57" s="3" customFormat="1" ht="14.45" hidden="1" customHeight="1">
      <c r="B34" s="38"/>
      <c r="F34" s="26" t="s">
        <v>45</v>
      </c>
      <c r="L34" s="255">
        <v>0.21</v>
      </c>
      <c r="M34" s="233"/>
      <c r="N34" s="233"/>
      <c r="O34" s="233"/>
      <c r="P34" s="233"/>
      <c r="W34" s="232">
        <f>ROUND(BB94 + SUM(CF103:CF107), 2)</f>
        <v>0</v>
      </c>
      <c r="X34" s="233"/>
      <c r="Y34" s="233"/>
      <c r="Z34" s="233"/>
      <c r="AA34" s="233"/>
      <c r="AB34" s="233"/>
      <c r="AC34" s="233"/>
      <c r="AD34" s="233"/>
      <c r="AE34" s="233"/>
      <c r="AK34" s="232">
        <v>0</v>
      </c>
      <c r="AL34" s="233"/>
      <c r="AM34" s="233"/>
      <c r="AN34" s="233"/>
      <c r="AO34" s="233"/>
      <c r="AR34" s="38"/>
      <c r="BE34" s="274"/>
    </row>
    <row r="35" spans="1:57" s="3" customFormat="1" ht="14.45" hidden="1" customHeight="1">
      <c r="B35" s="38"/>
      <c r="F35" s="26" t="s">
        <v>46</v>
      </c>
      <c r="L35" s="255">
        <v>0.15</v>
      </c>
      <c r="M35" s="233"/>
      <c r="N35" s="233"/>
      <c r="O35" s="233"/>
      <c r="P35" s="233"/>
      <c r="W35" s="232">
        <f>ROUND(BC94 + SUM(CG103:CG107), 2)</f>
        <v>0</v>
      </c>
      <c r="X35" s="233"/>
      <c r="Y35" s="233"/>
      <c r="Z35" s="233"/>
      <c r="AA35" s="233"/>
      <c r="AB35" s="233"/>
      <c r="AC35" s="233"/>
      <c r="AD35" s="233"/>
      <c r="AE35" s="233"/>
      <c r="AK35" s="232">
        <v>0</v>
      </c>
      <c r="AL35" s="233"/>
      <c r="AM35" s="233"/>
      <c r="AN35" s="233"/>
      <c r="AO35" s="233"/>
      <c r="AR35" s="38"/>
    </row>
    <row r="36" spans="1:57" s="3" customFormat="1" ht="14.45" hidden="1" customHeight="1">
      <c r="B36" s="38"/>
      <c r="F36" s="26" t="s">
        <v>47</v>
      </c>
      <c r="L36" s="255">
        <v>0</v>
      </c>
      <c r="M36" s="233"/>
      <c r="N36" s="233"/>
      <c r="O36" s="233"/>
      <c r="P36" s="233"/>
      <c r="W36" s="232">
        <f>ROUND(BD94 + SUM(CH103:CH107), 2)</f>
        <v>0</v>
      </c>
      <c r="X36" s="233"/>
      <c r="Y36" s="233"/>
      <c r="Z36" s="233"/>
      <c r="AA36" s="233"/>
      <c r="AB36" s="233"/>
      <c r="AC36" s="233"/>
      <c r="AD36" s="233"/>
      <c r="AE36" s="233"/>
      <c r="AK36" s="232">
        <v>0</v>
      </c>
      <c r="AL36" s="233"/>
      <c r="AM36" s="233"/>
      <c r="AN36" s="233"/>
      <c r="AO36" s="233"/>
      <c r="AR36" s="38"/>
    </row>
    <row r="37" spans="1:57" s="2" customFormat="1" ht="6.9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2" customFormat="1" ht="25.9" customHeight="1">
      <c r="A38" s="33"/>
      <c r="B38" s="34"/>
      <c r="C38" s="39"/>
      <c r="D38" s="40" t="s">
        <v>48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 t="s">
        <v>49</v>
      </c>
      <c r="U38" s="41"/>
      <c r="V38" s="41"/>
      <c r="W38" s="41"/>
      <c r="X38" s="230" t="s">
        <v>50</v>
      </c>
      <c r="Y38" s="231"/>
      <c r="Z38" s="231"/>
      <c r="AA38" s="231"/>
      <c r="AB38" s="231"/>
      <c r="AC38" s="41"/>
      <c r="AD38" s="41"/>
      <c r="AE38" s="41"/>
      <c r="AF38" s="41"/>
      <c r="AG38" s="41"/>
      <c r="AH38" s="41"/>
      <c r="AI38" s="41"/>
      <c r="AJ38" s="41"/>
      <c r="AK38" s="238">
        <f>SUM(AK29:AK36)</f>
        <v>0</v>
      </c>
      <c r="AL38" s="231"/>
      <c r="AM38" s="231"/>
      <c r="AN38" s="231"/>
      <c r="AO38" s="239"/>
      <c r="AP38" s="39"/>
      <c r="AQ38" s="39"/>
      <c r="AR38" s="34"/>
      <c r="BE38" s="33"/>
    </row>
    <row r="39" spans="1:57" s="2" customFormat="1" ht="6.95" customHeight="1">
      <c r="A39" s="33"/>
      <c r="B39" s="34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4"/>
      <c r="BE39" s="33"/>
    </row>
    <row r="40" spans="1:57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BE40" s="33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3"/>
      <c r="D49" s="44" t="s">
        <v>51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52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19"/>
      <c r="AR50" s="19"/>
    </row>
    <row r="51" spans="1:57" ht="11.25">
      <c r="B51" s="19"/>
      <c r="AR51" s="19"/>
    </row>
    <row r="52" spans="1:57" ht="11.25">
      <c r="B52" s="19"/>
      <c r="AR52" s="19"/>
    </row>
    <row r="53" spans="1:57" ht="11.25">
      <c r="B53" s="19"/>
      <c r="AR53" s="19"/>
    </row>
    <row r="54" spans="1:57" ht="11.25">
      <c r="B54" s="19"/>
      <c r="AR54" s="19"/>
    </row>
    <row r="55" spans="1:57" ht="11.25">
      <c r="B55" s="19"/>
      <c r="AR55" s="19"/>
    </row>
    <row r="56" spans="1:57" ht="11.25">
      <c r="B56" s="19"/>
      <c r="AR56" s="19"/>
    </row>
    <row r="57" spans="1:57" ht="11.25">
      <c r="B57" s="19"/>
      <c r="AR57" s="19"/>
    </row>
    <row r="58" spans="1:57" ht="11.25">
      <c r="B58" s="19"/>
      <c r="AR58" s="19"/>
    </row>
    <row r="59" spans="1:57" ht="11.25">
      <c r="B59" s="19"/>
      <c r="AR59" s="19"/>
    </row>
    <row r="60" spans="1:57" s="2" customFormat="1" ht="12.75">
      <c r="A60" s="33"/>
      <c r="B60" s="34"/>
      <c r="C60" s="33"/>
      <c r="D60" s="46" t="s">
        <v>53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54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53</v>
      </c>
      <c r="AI60" s="36"/>
      <c r="AJ60" s="36"/>
      <c r="AK60" s="36"/>
      <c r="AL60" s="36"/>
      <c r="AM60" s="46" t="s">
        <v>54</v>
      </c>
      <c r="AN60" s="36"/>
      <c r="AO60" s="36"/>
      <c r="AP60" s="33"/>
      <c r="AQ60" s="33"/>
      <c r="AR60" s="34"/>
      <c r="BE60" s="33"/>
    </row>
    <row r="61" spans="1:57" ht="11.25">
      <c r="B61" s="19"/>
      <c r="AR61" s="19"/>
    </row>
    <row r="62" spans="1:57" ht="11.25">
      <c r="B62" s="19"/>
      <c r="AR62" s="19"/>
    </row>
    <row r="63" spans="1:57" ht="11.25">
      <c r="B63" s="19"/>
      <c r="AR63" s="19"/>
    </row>
    <row r="64" spans="1:57" s="2" customFormat="1" ht="12.75">
      <c r="A64" s="33"/>
      <c r="B64" s="34"/>
      <c r="C64" s="33"/>
      <c r="D64" s="44" t="s">
        <v>55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56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19"/>
      <c r="AR65" s="19"/>
    </row>
    <row r="66" spans="1:57" ht="11.25">
      <c r="B66" s="19"/>
      <c r="AR66" s="19"/>
    </row>
    <row r="67" spans="1:57" ht="11.25">
      <c r="B67" s="19"/>
      <c r="AR67" s="19"/>
    </row>
    <row r="68" spans="1:57" ht="11.25">
      <c r="B68" s="19"/>
      <c r="AR68" s="19"/>
    </row>
    <row r="69" spans="1:57" ht="11.25">
      <c r="B69" s="19"/>
      <c r="AR69" s="19"/>
    </row>
    <row r="70" spans="1:57" ht="11.25">
      <c r="B70" s="19"/>
      <c r="AR70" s="19"/>
    </row>
    <row r="71" spans="1:57" ht="11.25">
      <c r="B71" s="19"/>
      <c r="AR71" s="19"/>
    </row>
    <row r="72" spans="1:57" ht="11.25">
      <c r="B72" s="19"/>
      <c r="AR72" s="19"/>
    </row>
    <row r="73" spans="1:57" ht="11.25">
      <c r="B73" s="19"/>
      <c r="AR73" s="19"/>
    </row>
    <row r="74" spans="1:57" ht="11.25">
      <c r="B74" s="19"/>
      <c r="AR74" s="19"/>
    </row>
    <row r="75" spans="1:57" s="2" customFormat="1" ht="12.75">
      <c r="A75" s="33"/>
      <c r="B75" s="34"/>
      <c r="C75" s="33"/>
      <c r="D75" s="46" t="s">
        <v>53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54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53</v>
      </c>
      <c r="AI75" s="36"/>
      <c r="AJ75" s="36"/>
      <c r="AK75" s="36"/>
      <c r="AL75" s="36"/>
      <c r="AM75" s="46" t="s">
        <v>54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0" t="s">
        <v>57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6" t="s">
        <v>13</v>
      </c>
      <c r="L84" s="4" t="str">
        <f>K5</f>
        <v>Hl191017</v>
      </c>
      <c r="AR84" s="52"/>
    </row>
    <row r="85" spans="1:91" s="5" customFormat="1" ht="36.950000000000003" customHeight="1">
      <c r="B85" s="53"/>
      <c r="C85" s="54" t="s">
        <v>16</v>
      </c>
      <c r="L85" s="246" t="str">
        <f>K6</f>
        <v>Infrastruktura_Travnika_II_etapa</v>
      </c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K85" s="247"/>
      <c r="AL85" s="247"/>
      <c r="AM85" s="247"/>
      <c r="AN85" s="247"/>
      <c r="AO85" s="247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Bystřice pod Hostýnem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48" t="str">
        <f>IF(AN8= "","",AN8)</f>
        <v>17. 10. 2019</v>
      </c>
      <c r="AN87" s="248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Bystřice pod Hostýnem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44" t="str">
        <f>IF(E17="","",E17)</f>
        <v>ing. Jan Hladiš</v>
      </c>
      <c r="AN89" s="245"/>
      <c r="AO89" s="245"/>
      <c r="AP89" s="245"/>
      <c r="AQ89" s="33"/>
      <c r="AR89" s="34"/>
      <c r="AS89" s="240" t="s">
        <v>58</v>
      </c>
      <c r="AT89" s="241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33</v>
      </c>
      <c r="AJ90" s="33"/>
      <c r="AK90" s="33"/>
      <c r="AL90" s="33"/>
      <c r="AM90" s="244" t="str">
        <f>IF(E20="","",E20)</f>
        <v xml:space="preserve"> </v>
      </c>
      <c r="AN90" s="245"/>
      <c r="AO90" s="245"/>
      <c r="AP90" s="245"/>
      <c r="AQ90" s="33"/>
      <c r="AR90" s="34"/>
      <c r="AS90" s="242"/>
      <c r="AT90" s="243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2"/>
      <c r="AT91" s="243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70" t="s">
        <v>59</v>
      </c>
      <c r="D92" s="266"/>
      <c r="E92" s="266"/>
      <c r="F92" s="266"/>
      <c r="G92" s="266"/>
      <c r="H92" s="61"/>
      <c r="I92" s="265" t="s">
        <v>60</v>
      </c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8" t="s">
        <v>61</v>
      </c>
      <c r="AH92" s="266"/>
      <c r="AI92" s="266"/>
      <c r="AJ92" s="266"/>
      <c r="AK92" s="266"/>
      <c r="AL92" s="266"/>
      <c r="AM92" s="266"/>
      <c r="AN92" s="265" t="s">
        <v>62</v>
      </c>
      <c r="AO92" s="266"/>
      <c r="AP92" s="267"/>
      <c r="AQ92" s="62" t="s">
        <v>63</v>
      </c>
      <c r="AR92" s="34"/>
      <c r="AS92" s="63" t="s">
        <v>64</v>
      </c>
      <c r="AT92" s="64" t="s">
        <v>65</v>
      </c>
      <c r="AU92" s="64" t="s">
        <v>66</v>
      </c>
      <c r="AV92" s="64" t="s">
        <v>67</v>
      </c>
      <c r="AW92" s="64" t="s">
        <v>68</v>
      </c>
      <c r="AX92" s="64" t="s">
        <v>69</v>
      </c>
      <c r="AY92" s="64" t="s">
        <v>70</v>
      </c>
      <c r="AZ92" s="64" t="s">
        <v>71</v>
      </c>
      <c r="BA92" s="64" t="s">
        <v>72</v>
      </c>
      <c r="BB92" s="64" t="s">
        <v>73</v>
      </c>
      <c r="BC92" s="64" t="s">
        <v>74</v>
      </c>
      <c r="BD92" s="65" t="s">
        <v>75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76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9">
        <f>ROUND(SUM(AG95:AG101),2)</f>
        <v>0</v>
      </c>
      <c r="AH94" s="269"/>
      <c r="AI94" s="269"/>
      <c r="AJ94" s="269"/>
      <c r="AK94" s="269"/>
      <c r="AL94" s="269"/>
      <c r="AM94" s="269"/>
      <c r="AN94" s="259">
        <f t="shared" ref="AN94:AN101" si="0">SUM(AG94,AT94)</f>
        <v>0</v>
      </c>
      <c r="AO94" s="259"/>
      <c r="AP94" s="259"/>
      <c r="AQ94" s="73" t="s">
        <v>1</v>
      </c>
      <c r="AR94" s="69"/>
      <c r="AS94" s="74">
        <f>ROUND(SUM(AS95:AS101),2)</f>
        <v>0</v>
      </c>
      <c r="AT94" s="75">
        <f t="shared" ref="AT94:AT101" si="1">ROUND(SUM(AV94:AW94),2)</f>
        <v>0</v>
      </c>
      <c r="AU94" s="76">
        <f>ROUND(SUM(AU95:AU101),5)</f>
        <v>0</v>
      </c>
      <c r="AV94" s="75">
        <f>ROUND(AZ94*L32,2)</f>
        <v>0</v>
      </c>
      <c r="AW94" s="75">
        <f>ROUND(BA94*L33,2)</f>
        <v>0</v>
      </c>
      <c r="AX94" s="75">
        <f>ROUND(BB94*L32,2)</f>
        <v>0</v>
      </c>
      <c r="AY94" s="75">
        <f>ROUND(BC94*L33,2)</f>
        <v>0</v>
      </c>
      <c r="AZ94" s="75">
        <f>ROUND(SUM(AZ95:AZ101),2)</f>
        <v>0</v>
      </c>
      <c r="BA94" s="75">
        <f>ROUND(SUM(BA95:BA101),2)</f>
        <v>0</v>
      </c>
      <c r="BB94" s="75">
        <f>ROUND(SUM(BB95:BB101),2)</f>
        <v>0</v>
      </c>
      <c r="BC94" s="75">
        <f>ROUND(SUM(BC95:BC101),2)</f>
        <v>0</v>
      </c>
      <c r="BD94" s="77">
        <f>ROUND(SUM(BD95:BD101),2)</f>
        <v>0</v>
      </c>
      <c r="BS94" s="78" t="s">
        <v>77</v>
      </c>
      <c r="BT94" s="78" t="s">
        <v>78</v>
      </c>
      <c r="BU94" s="79" t="s">
        <v>79</v>
      </c>
      <c r="BV94" s="78" t="s">
        <v>80</v>
      </c>
      <c r="BW94" s="78" t="s">
        <v>4</v>
      </c>
      <c r="BX94" s="78" t="s">
        <v>81</v>
      </c>
      <c r="CL94" s="78" t="s">
        <v>1</v>
      </c>
    </row>
    <row r="95" spans="1:91" s="7" customFormat="1" ht="16.5" customHeight="1">
      <c r="A95" s="80" t="s">
        <v>82</v>
      </c>
      <c r="B95" s="81"/>
      <c r="C95" s="82"/>
      <c r="D95" s="262" t="s">
        <v>83</v>
      </c>
      <c r="E95" s="262"/>
      <c r="F95" s="262"/>
      <c r="G95" s="262"/>
      <c r="H95" s="262"/>
      <c r="I95" s="83"/>
      <c r="J95" s="262" t="s">
        <v>84</v>
      </c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56">
        <f>'SO 01 - Komunikace a zpev...'!J32</f>
        <v>0</v>
      </c>
      <c r="AH95" s="257"/>
      <c r="AI95" s="257"/>
      <c r="AJ95" s="257"/>
      <c r="AK95" s="257"/>
      <c r="AL95" s="257"/>
      <c r="AM95" s="257"/>
      <c r="AN95" s="256">
        <f t="shared" si="0"/>
        <v>0</v>
      </c>
      <c r="AO95" s="257"/>
      <c r="AP95" s="257"/>
      <c r="AQ95" s="84" t="s">
        <v>85</v>
      </c>
      <c r="AR95" s="81"/>
      <c r="AS95" s="85">
        <v>0</v>
      </c>
      <c r="AT95" s="86">
        <f t="shared" si="1"/>
        <v>0</v>
      </c>
      <c r="AU95" s="87">
        <f>'SO 01 - Komunikace a zpev...'!P132</f>
        <v>0</v>
      </c>
      <c r="AV95" s="86">
        <f>'SO 01 - Komunikace a zpev...'!J35</f>
        <v>0</v>
      </c>
      <c r="AW95" s="86">
        <f>'SO 01 - Komunikace a zpev...'!J36</f>
        <v>0</v>
      </c>
      <c r="AX95" s="86">
        <f>'SO 01 - Komunikace a zpev...'!J37</f>
        <v>0</v>
      </c>
      <c r="AY95" s="86">
        <f>'SO 01 - Komunikace a zpev...'!J38</f>
        <v>0</v>
      </c>
      <c r="AZ95" s="86">
        <f>'SO 01 - Komunikace a zpev...'!F35</f>
        <v>0</v>
      </c>
      <c r="BA95" s="86">
        <f>'SO 01 - Komunikace a zpev...'!F36</f>
        <v>0</v>
      </c>
      <c r="BB95" s="86">
        <f>'SO 01 - Komunikace a zpev...'!F37</f>
        <v>0</v>
      </c>
      <c r="BC95" s="86">
        <f>'SO 01 - Komunikace a zpev...'!F38</f>
        <v>0</v>
      </c>
      <c r="BD95" s="88">
        <f>'SO 01 - Komunikace a zpev...'!F39</f>
        <v>0</v>
      </c>
      <c r="BT95" s="89" t="s">
        <v>86</v>
      </c>
      <c r="BV95" s="89" t="s">
        <v>80</v>
      </c>
      <c r="BW95" s="89" t="s">
        <v>87</v>
      </c>
      <c r="BX95" s="89" t="s">
        <v>4</v>
      </c>
      <c r="CL95" s="89" t="s">
        <v>1</v>
      </c>
      <c r="CM95" s="89" t="s">
        <v>88</v>
      </c>
    </row>
    <row r="96" spans="1:91" s="7" customFormat="1" ht="16.5" customHeight="1">
      <c r="A96" s="80" t="s">
        <v>82</v>
      </c>
      <c r="B96" s="81"/>
      <c r="C96" s="82"/>
      <c r="D96" s="262" t="s">
        <v>89</v>
      </c>
      <c r="E96" s="262"/>
      <c r="F96" s="262"/>
      <c r="G96" s="262"/>
      <c r="H96" s="262"/>
      <c r="I96" s="83"/>
      <c r="J96" s="262" t="s">
        <v>90</v>
      </c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56">
        <f>'SO 02 - Vodovod'!J32</f>
        <v>0</v>
      </c>
      <c r="AH96" s="257"/>
      <c r="AI96" s="257"/>
      <c r="AJ96" s="257"/>
      <c r="AK96" s="257"/>
      <c r="AL96" s="257"/>
      <c r="AM96" s="257"/>
      <c r="AN96" s="256">
        <f t="shared" si="0"/>
        <v>0</v>
      </c>
      <c r="AO96" s="257"/>
      <c r="AP96" s="257"/>
      <c r="AQ96" s="84" t="s">
        <v>85</v>
      </c>
      <c r="AR96" s="81"/>
      <c r="AS96" s="85">
        <v>0</v>
      </c>
      <c r="AT96" s="86">
        <f t="shared" si="1"/>
        <v>0</v>
      </c>
      <c r="AU96" s="87">
        <f>'SO 02 - Vodovod'!P136</f>
        <v>0</v>
      </c>
      <c r="AV96" s="86">
        <f>'SO 02 - Vodovod'!J35</f>
        <v>0</v>
      </c>
      <c r="AW96" s="86">
        <f>'SO 02 - Vodovod'!J36</f>
        <v>0</v>
      </c>
      <c r="AX96" s="86">
        <f>'SO 02 - Vodovod'!J37</f>
        <v>0</v>
      </c>
      <c r="AY96" s="86">
        <f>'SO 02 - Vodovod'!J38</f>
        <v>0</v>
      </c>
      <c r="AZ96" s="86">
        <f>'SO 02 - Vodovod'!F35</f>
        <v>0</v>
      </c>
      <c r="BA96" s="86">
        <f>'SO 02 - Vodovod'!F36</f>
        <v>0</v>
      </c>
      <c r="BB96" s="86">
        <f>'SO 02 - Vodovod'!F37</f>
        <v>0</v>
      </c>
      <c r="BC96" s="86">
        <f>'SO 02 - Vodovod'!F38</f>
        <v>0</v>
      </c>
      <c r="BD96" s="88">
        <f>'SO 02 - Vodovod'!F39</f>
        <v>0</v>
      </c>
      <c r="BT96" s="89" t="s">
        <v>86</v>
      </c>
      <c r="BV96" s="89" t="s">
        <v>80</v>
      </c>
      <c r="BW96" s="89" t="s">
        <v>91</v>
      </c>
      <c r="BX96" s="89" t="s">
        <v>4</v>
      </c>
      <c r="CL96" s="89" t="s">
        <v>1</v>
      </c>
      <c r="CM96" s="89" t="s">
        <v>88</v>
      </c>
    </row>
    <row r="97" spans="1:91" s="7" customFormat="1" ht="16.5" customHeight="1">
      <c r="A97" s="80" t="s">
        <v>82</v>
      </c>
      <c r="B97" s="81"/>
      <c r="C97" s="82"/>
      <c r="D97" s="262" t="s">
        <v>92</v>
      </c>
      <c r="E97" s="262"/>
      <c r="F97" s="262"/>
      <c r="G97" s="262"/>
      <c r="H97" s="262"/>
      <c r="I97" s="83"/>
      <c r="J97" s="262" t="s">
        <v>93</v>
      </c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56">
        <f>'SO 03 - Kanalizace - spla...'!J32</f>
        <v>0</v>
      </c>
      <c r="AH97" s="257"/>
      <c r="AI97" s="257"/>
      <c r="AJ97" s="257"/>
      <c r="AK97" s="257"/>
      <c r="AL97" s="257"/>
      <c r="AM97" s="257"/>
      <c r="AN97" s="256">
        <f t="shared" si="0"/>
        <v>0</v>
      </c>
      <c r="AO97" s="257"/>
      <c r="AP97" s="257"/>
      <c r="AQ97" s="84" t="s">
        <v>85</v>
      </c>
      <c r="AR97" s="81"/>
      <c r="AS97" s="85">
        <v>0</v>
      </c>
      <c r="AT97" s="86">
        <f t="shared" si="1"/>
        <v>0</v>
      </c>
      <c r="AU97" s="87">
        <f>'SO 03 - Kanalizace - spla...'!P131</f>
        <v>0</v>
      </c>
      <c r="AV97" s="86">
        <f>'SO 03 - Kanalizace - spla...'!J35</f>
        <v>0</v>
      </c>
      <c r="AW97" s="86">
        <f>'SO 03 - Kanalizace - spla...'!J36</f>
        <v>0</v>
      </c>
      <c r="AX97" s="86">
        <f>'SO 03 - Kanalizace - spla...'!J37</f>
        <v>0</v>
      </c>
      <c r="AY97" s="86">
        <f>'SO 03 - Kanalizace - spla...'!J38</f>
        <v>0</v>
      </c>
      <c r="AZ97" s="86">
        <f>'SO 03 - Kanalizace - spla...'!F35</f>
        <v>0</v>
      </c>
      <c r="BA97" s="86">
        <f>'SO 03 - Kanalizace - spla...'!F36</f>
        <v>0</v>
      </c>
      <c r="BB97" s="86">
        <f>'SO 03 - Kanalizace - spla...'!F37</f>
        <v>0</v>
      </c>
      <c r="BC97" s="86">
        <f>'SO 03 - Kanalizace - spla...'!F38</f>
        <v>0</v>
      </c>
      <c r="BD97" s="88">
        <f>'SO 03 - Kanalizace - spla...'!F39</f>
        <v>0</v>
      </c>
      <c r="BT97" s="89" t="s">
        <v>86</v>
      </c>
      <c r="BV97" s="89" t="s">
        <v>80</v>
      </c>
      <c r="BW97" s="89" t="s">
        <v>94</v>
      </c>
      <c r="BX97" s="89" t="s">
        <v>4</v>
      </c>
      <c r="CL97" s="89" t="s">
        <v>1</v>
      </c>
      <c r="CM97" s="89" t="s">
        <v>88</v>
      </c>
    </row>
    <row r="98" spans="1:91" s="7" customFormat="1" ht="16.5" customHeight="1">
      <c r="A98" s="80" t="s">
        <v>82</v>
      </c>
      <c r="B98" s="81"/>
      <c r="C98" s="82"/>
      <c r="D98" s="262" t="s">
        <v>95</v>
      </c>
      <c r="E98" s="262"/>
      <c r="F98" s="262"/>
      <c r="G98" s="262"/>
      <c r="H98" s="262"/>
      <c r="I98" s="83"/>
      <c r="J98" s="262" t="s">
        <v>96</v>
      </c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56">
        <f>'SO 04 - Dešťová kanalizace'!J32</f>
        <v>0</v>
      </c>
      <c r="AH98" s="257"/>
      <c r="AI98" s="257"/>
      <c r="AJ98" s="257"/>
      <c r="AK98" s="257"/>
      <c r="AL98" s="257"/>
      <c r="AM98" s="257"/>
      <c r="AN98" s="256">
        <f t="shared" si="0"/>
        <v>0</v>
      </c>
      <c r="AO98" s="257"/>
      <c r="AP98" s="257"/>
      <c r="AQ98" s="84" t="s">
        <v>85</v>
      </c>
      <c r="AR98" s="81"/>
      <c r="AS98" s="85">
        <v>0</v>
      </c>
      <c r="AT98" s="86">
        <f t="shared" si="1"/>
        <v>0</v>
      </c>
      <c r="AU98" s="87">
        <f>'SO 04 - Dešťová kanalizace'!P131</f>
        <v>0</v>
      </c>
      <c r="AV98" s="86">
        <f>'SO 04 - Dešťová kanalizace'!J35</f>
        <v>0</v>
      </c>
      <c r="AW98" s="86">
        <f>'SO 04 - Dešťová kanalizace'!J36</f>
        <v>0</v>
      </c>
      <c r="AX98" s="86">
        <f>'SO 04 - Dešťová kanalizace'!J37</f>
        <v>0</v>
      </c>
      <c r="AY98" s="86">
        <f>'SO 04 - Dešťová kanalizace'!J38</f>
        <v>0</v>
      </c>
      <c r="AZ98" s="86">
        <f>'SO 04 - Dešťová kanalizace'!F35</f>
        <v>0</v>
      </c>
      <c r="BA98" s="86">
        <f>'SO 04 - Dešťová kanalizace'!F36</f>
        <v>0</v>
      </c>
      <c r="BB98" s="86">
        <f>'SO 04 - Dešťová kanalizace'!F37</f>
        <v>0</v>
      </c>
      <c r="BC98" s="86">
        <f>'SO 04 - Dešťová kanalizace'!F38</f>
        <v>0</v>
      </c>
      <c r="BD98" s="88">
        <f>'SO 04 - Dešťová kanalizace'!F39</f>
        <v>0</v>
      </c>
      <c r="BT98" s="89" t="s">
        <v>86</v>
      </c>
      <c r="BV98" s="89" t="s">
        <v>80</v>
      </c>
      <c r="BW98" s="89" t="s">
        <v>97</v>
      </c>
      <c r="BX98" s="89" t="s">
        <v>4</v>
      </c>
      <c r="CL98" s="89" t="s">
        <v>1</v>
      </c>
      <c r="CM98" s="89" t="s">
        <v>88</v>
      </c>
    </row>
    <row r="99" spans="1:91" s="7" customFormat="1" ht="16.5" customHeight="1">
      <c r="A99" s="80" t="s">
        <v>82</v>
      </c>
      <c r="B99" s="81"/>
      <c r="C99" s="82"/>
      <c r="D99" s="262" t="s">
        <v>98</v>
      </c>
      <c r="E99" s="262"/>
      <c r="F99" s="262"/>
      <c r="G99" s="262"/>
      <c r="H99" s="262"/>
      <c r="I99" s="83"/>
      <c r="J99" s="262" t="s">
        <v>99</v>
      </c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56">
        <f>'SO 06 - Rozvod plynu'!J32</f>
        <v>0</v>
      </c>
      <c r="AH99" s="257"/>
      <c r="AI99" s="257"/>
      <c r="AJ99" s="257"/>
      <c r="AK99" s="257"/>
      <c r="AL99" s="257"/>
      <c r="AM99" s="257"/>
      <c r="AN99" s="256">
        <f t="shared" si="0"/>
        <v>0</v>
      </c>
      <c r="AO99" s="257"/>
      <c r="AP99" s="257"/>
      <c r="AQ99" s="84" t="s">
        <v>85</v>
      </c>
      <c r="AR99" s="81"/>
      <c r="AS99" s="85">
        <v>0</v>
      </c>
      <c r="AT99" s="86">
        <f t="shared" si="1"/>
        <v>0</v>
      </c>
      <c r="AU99" s="87">
        <f>'SO 06 - Rozvod plynu'!P137</f>
        <v>0</v>
      </c>
      <c r="AV99" s="86">
        <f>'SO 06 - Rozvod plynu'!J35</f>
        <v>0</v>
      </c>
      <c r="AW99" s="86">
        <f>'SO 06 - Rozvod plynu'!J36</f>
        <v>0</v>
      </c>
      <c r="AX99" s="86">
        <f>'SO 06 - Rozvod plynu'!J37</f>
        <v>0</v>
      </c>
      <c r="AY99" s="86">
        <f>'SO 06 - Rozvod plynu'!J38</f>
        <v>0</v>
      </c>
      <c r="AZ99" s="86">
        <f>'SO 06 - Rozvod plynu'!F35</f>
        <v>0</v>
      </c>
      <c r="BA99" s="86">
        <f>'SO 06 - Rozvod plynu'!F36</f>
        <v>0</v>
      </c>
      <c r="BB99" s="86">
        <f>'SO 06 - Rozvod plynu'!F37</f>
        <v>0</v>
      </c>
      <c r="BC99" s="86">
        <f>'SO 06 - Rozvod plynu'!F38</f>
        <v>0</v>
      </c>
      <c r="BD99" s="88">
        <f>'SO 06 - Rozvod plynu'!F39</f>
        <v>0</v>
      </c>
      <c r="BT99" s="89" t="s">
        <v>86</v>
      </c>
      <c r="BV99" s="89" t="s">
        <v>80</v>
      </c>
      <c r="BW99" s="89" t="s">
        <v>100</v>
      </c>
      <c r="BX99" s="89" t="s">
        <v>4</v>
      </c>
      <c r="CL99" s="89" t="s">
        <v>1</v>
      </c>
      <c r="CM99" s="89" t="s">
        <v>88</v>
      </c>
    </row>
    <row r="100" spans="1:91" s="7" customFormat="1" ht="16.5" customHeight="1">
      <c r="A100" s="80" t="s">
        <v>82</v>
      </c>
      <c r="B100" s="81"/>
      <c r="C100" s="82"/>
      <c r="D100" s="262" t="s">
        <v>101</v>
      </c>
      <c r="E100" s="262"/>
      <c r="F100" s="262"/>
      <c r="G100" s="262"/>
      <c r="H100" s="262"/>
      <c r="I100" s="83"/>
      <c r="J100" s="262" t="s">
        <v>102</v>
      </c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56">
        <f>'SO 07 - Veřejné osvětlení'!J32</f>
        <v>0</v>
      </c>
      <c r="AH100" s="257"/>
      <c r="AI100" s="257"/>
      <c r="AJ100" s="257"/>
      <c r="AK100" s="257"/>
      <c r="AL100" s="257"/>
      <c r="AM100" s="257"/>
      <c r="AN100" s="256">
        <f t="shared" si="0"/>
        <v>0</v>
      </c>
      <c r="AO100" s="257"/>
      <c r="AP100" s="257"/>
      <c r="AQ100" s="84" t="s">
        <v>85</v>
      </c>
      <c r="AR100" s="81"/>
      <c r="AS100" s="85">
        <v>0</v>
      </c>
      <c r="AT100" s="86">
        <f t="shared" si="1"/>
        <v>0</v>
      </c>
      <c r="AU100" s="87">
        <f>'SO 07 - Veřejné osvětlení'!P131</f>
        <v>0</v>
      </c>
      <c r="AV100" s="86">
        <f>'SO 07 - Veřejné osvětlení'!J35</f>
        <v>0</v>
      </c>
      <c r="AW100" s="86">
        <f>'SO 07 - Veřejné osvětlení'!J36</f>
        <v>0</v>
      </c>
      <c r="AX100" s="86">
        <f>'SO 07 - Veřejné osvětlení'!J37</f>
        <v>0</v>
      </c>
      <c r="AY100" s="86">
        <f>'SO 07 - Veřejné osvětlení'!J38</f>
        <v>0</v>
      </c>
      <c r="AZ100" s="86">
        <f>'SO 07 - Veřejné osvětlení'!F35</f>
        <v>0</v>
      </c>
      <c r="BA100" s="86">
        <f>'SO 07 - Veřejné osvětlení'!F36</f>
        <v>0</v>
      </c>
      <c r="BB100" s="86">
        <f>'SO 07 - Veřejné osvětlení'!F37</f>
        <v>0</v>
      </c>
      <c r="BC100" s="86">
        <f>'SO 07 - Veřejné osvětlení'!F38</f>
        <v>0</v>
      </c>
      <c r="BD100" s="88">
        <f>'SO 07 - Veřejné osvětlení'!F39</f>
        <v>0</v>
      </c>
      <c r="BT100" s="89" t="s">
        <v>86</v>
      </c>
      <c r="BV100" s="89" t="s">
        <v>80</v>
      </c>
      <c r="BW100" s="89" t="s">
        <v>103</v>
      </c>
      <c r="BX100" s="89" t="s">
        <v>4</v>
      </c>
      <c r="CL100" s="89" t="s">
        <v>1</v>
      </c>
      <c r="CM100" s="89" t="s">
        <v>88</v>
      </c>
    </row>
    <row r="101" spans="1:91" s="7" customFormat="1" ht="16.5" customHeight="1">
      <c r="A101" s="80" t="s">
        <v>82</v>
      </c>
      <c r="B101" s="81"/>
      <c r="C101" s="82"/>
      <c r="D101" s="262" t="s">
        <v>104</v>
      </c>
      <c r="E101" s="262"/>
      <c r="F101" s="262"/>
      <c r="G101" s="262"/>
      <c r="H101" s="262"/>
      <c r="I101" s="83"/>
      <c r="J101" s="262" t="s">
        <v>105</v>
      </c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56">
        <f>'VRN - Vedlejší rozpočtové...'!J32</f>
        <v>0</v>
      </c>
      <c r="AH101" s="257"/>
      <c r="AI101" s="257"/>
      <c r="AJ101" s="257"/>
      <c r="AK101" s="257"/>
      <c r="AL101" s="257"/>
      <c r="AM101" s="257"/>
      <c r="AN101" s="256">
        <f t="shared" si="0"/>
        <v>0</v>
      </c>
      <c r="AO101" s="257"/>
      <c r="AP101" s="257"/>
      <c r="AQ101" s="84" t="s">
        <v>85</v>
      </c>
      <c r="AR101" s="81"/>
      <c r="AS101" s="90">
        <v>0</v>
      </c>
      <c r="AT101" s="91">
        <f t="shared" si="1"/>
        <v>0</v>
      </c>
      <c r="AU101" s="92">
        <f>'VRN - Vedlejší rozpočtové...'!P129</f>
        <v>0</v>
      </c>
      <c r="AV101" s="91">
        <f>'VRN - Vedlejší rozpočtové...'!J35</f>
        <v>0</v>
      </c>
      <c r="AW101" s="91">
        <f>'VRN - Vedlejší rozpočtové...'!J36</f>
        <v>0</v>
      </c>
      <c r="AX101" s="91">
        <f>'VRN - Vedlejší rozpočtové...'!J37</f>
        <v>0</v>
      </c>
      <c r="AY101" s="91">
        <f>'VRN - Vedlejší rozpočtové...'!J38</f>
        <v>0</v>
      </c>
      <c r="AZ101" s="91">
        <f>'VRN - Vedlejší rozpočtové...'!F35</f>
        <v>0</v>
      </c>
      <c r="BA101" s="91">
        <f>'VRN - Vedlejší rozpočtové...'!F36</f>
        <v>0</v>
      </c>
      <c r="BB101" s="91">
        <f>'VRN - Vedlejší rozpočtové...'!F37</f>
        <v>0</v>
      </c>
      <c r="BC101" s="91">
        <f>'VRN - Vedlejší rozpočtové...'!F38</f>
        <v>0</v>
      </c>
      <c r="BD101" s="93">
        <f>'VRN - Vedlejší rozpočtové...'!F39</f>
        <v>0</v>
      </c>
      <c r="BT101" s="89" t="s">
        <v>86</v>
      </c>
      <c r="BV101" s="89" t="s">
        <v>80</v>
      </c>
      <c r="BW101" s="89" t="s">
        <v>106</v>
      </c>
      <c r="BX101" s="89" t="s">
        <v>4</v>
      </c>
      <c r="CL101" s="89" t="s">
        <v>1</v>
      </c>
      <c r="CM101" s="89" t="s">
        <v>88</v>
      </c>
    </row>
    <row r="102" spans="1:91" ht="11.25">
      <c r="B102" s="19"/>
      <c r="AR102" s="19"/>
    </row>
    <row r="103" spans="1:91" s="2" customFormat="1" ht="30" customHeight="1">
      <c r="A103" s="33"/>
      <c r="B103" s="34"/>
      <c r="C103" s="70" t="s">
        <v>107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259">
        <f>ROUND(SUM(AG104:AG107), 2)</f>
        <v>0</v>
      </c>
      <c r="AH103" s="259"/>
      <c r="AI103" s="259"/>
      <c r="AJ103" s="259"/>
      <c r="AK103" s="259"/>
      <c r="AL103" s="259"/>
      <c r="AM103" s="259"/>
      <c r="AN103" s="259">
        <f>ROUND(SUM(AN104:AN107), 2)</f>
        <v>0</v>
      </c>
      <c r="AO103" s="259"/>
      <c r="AP103" s="259"/>
      <c r="AQ103" s="94"/>
      <c r="AR103" s="34"/>
      <c r="AS103" s="63" t="s">
        <v>108</v>
      </c>
      <c r="AT103" s="64" t="s">
        <v>109</v>
      </c>
      <c r="AU103" s="64" t="s">
        <v>42</v>
      </c>
      <c r="AV103" s="65" t="s">
        <v>65</v>
      </c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91" s="2" customFormat="1" ht="19.899999999999999" customHeight="1">
      <c r="A104" s="33"/>
      <c r="B104" s="34"/>
      <c r="C104" s="33"/>
      <c r="D104" s="261" t="s">
        <v>110</v>
      </c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33"/>
      <c r="AD104" s="33"/>
      <c r="AE104" s="33"/>
      <c r="AF104" s="33"/>
      <c r="AG104" s="263">
        <f>ROUND(AG94 * AS104, 2)</f>
        <v>0</v>
      </c>
      <c r="AH104" s="258"/>
      <c r="AI104" s="258"/>
      <c r="AJ104" s="258"/>
      <c r="AK104" s="258"/>
      <c r="AL104" s="258"/>
      <c r="AM104" s="258"/>
      <c r="AN104" s="258">
        <f>ROUND(AG104 + AV104, 2)</f>
        <v>0</v>
      </c>
      <c r="AO104" s="258"/>
      <c r="AP104" s="258"/>
      <c r="AQ104" s="33"/>
      <c r="AR104" s="34"/>
      <c r="AS104" s="96">
        <v>0</v>
      </c>
      <c r="AT104" s="97" t="s">
        <v>111</v>
      </c>
      <c r="AU104" s="97" t="s">
        <v>43</v>
      </c>
      <c r="AV104" s="98">
        <f>ROUND(IF(AU104="základní",AG104*L32,IF(AU104="snížená",AG104*L33,0)), 2)</f>
        <v>0</v>
      </c>
      <c r="AW104" s="33"/>
      <c r="AX104" s="33"/>
      <c r="AY104" s="33"/>
      <c r="AZ104" s="33"/>
      <c r="BA104" s="33"/>
      <c r="BB104" s="33"/>
      <c r="BC104" s="33"/>
      <c r="BD104" s="33"/>
      <c r="BE104" s="33"/>
      <c r="BV104" s="16" t="s">
        <v>112</v>
      </c>
      <c r="BY104" s="99">
        <f>IF(AU104="základní",AV104,0)</f>
        <v>0</v>
      </c>
      <c r="BZ104" s="99">
        <f>IF(AU104="snížená",AV104,0)</f>
        <v>0</v>
      </c>
      <c r="CA104" s="99">
        <v>0</v>
      </c>
      <c r="CB104" s="99">
        <v>0</v>
      </c>
      <c r="CC104" s="99">
        <v>0</v>
      </c>
      <c r="CD104" s="99">
        <f>IF(AU104="základní",AG104,0)</f>
        <v>0</v>
      </c>
      <c r="CE104" s="99">
        <f>IF(AU104="snížená",AG104,0)</f>
        <v>0</v>
      </c>
      <c r="CF104" s="99">
        <f>IF(AU104="zákl. přenesená",AG104,0)</f>
        <v>0</v>
      </c>
      <c r="CG104" s="99">
        <f>IF(AU104="sníž. přenesená",AG104,0)</f>
        <v>0</v>
      </c>
      <c r="CH104" s="99">
        <f>IF(AU104="nulová",AG104,0)</f>
        <v>0</v>
      </c>
      <c r="CI104" s="16">
        <f>IF(AU104="základní",1,IF(AU104="snížená",2,IF(AU104="zákl. přenesená",4,IF(AU104="sníž. přenesená",5,3))))</f>
        <v>1</v>
      </c>
      <c r="CJ104" s="16">
        <f>IF(AT104="stavební čast",1,IF(AT104="investiční čast",2,3))</f>
        <v>1</v>
      </c>
      <c r="CK104" s="16" t="str">
        <f>IF(D104="Vyplň vlastní","","x")</f>
        <v>x</v>
      </c>
    </row>
    <row r="105" spans="1:91" s="2" customFormat="1" ht="19.899999999999999" customHeight="1">
      <c r="A105" s="33"/>
      <c r="B105" s="34"/>
      <c r="C105" s="33"/>
      <c r="D105" s="264" t="s">
        <v>113</v>
      </c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33"/>
      <c r="AD105" s="33"/>
      <c r="AE105" s="33"/>
      <c r="AF105" s="33"/>
      <c r="AG105" s="263">
        <f>ROUND(AG94 * AS105, 2)</f>
        <v>0</v>
      </c>
      <c r="AH105" s="258"/>
      <c r="AI105" s="258"/>
      <c r="AJ105" s="258"/>
      <c r="AK105" s="258"/>
      <c r="AL105" s="258"/>
      <c r="AM105" s="258"/>
      <c r="AN105" s="258">
        <f>ROUND(AG105 + AV105, 2)</f>
        <v>0</v>
      </c>
      <c r="AO105" s="258"/>
      <c r="AP105" s="258"/>
      <c r="AQ105" s="33"/>
      <c r="AR105" s="34"/>
      <c r="AS105" s="96">
        <v>0</v>
      </c>
      <c r="AT105" s="97" t="s">
        <v>111</v>
      </c>
      <c r="AU105" s="97" t="s">
        <v>43</v>
      </c>
      <c r="AV105" s="98">
        <f>ROUND(IF(AU105="základní",AG105*L32,IF(AU105="snížená",AG105*L33,0)), 2)</f>
        <v>0</v>
      </c>
      <c r="AW105" s="33"/>
      <c r="AX105" s="33"/>
      <c r="AY105" s="33"/>
      <c r="AZ105" s="33"/>
      <c r="BA105" s="33"/>
      <c r="BB105" s="33"/>
      <c r="BC105" s="33"/>
      <c r="BD105" s="33"/>
      <c r="BE105" s="33"/>
      <c r="BV105" s="16" t="s">
        <v>114</v>
      </c>
      <c r="BY105" s="99">
        <f>IF(AU105="základní",AV105,0)</f>
        <v>0</v>
      </c>
      <c r="BZ105" s="99">
        <f>IF(AU105="snížená",AV105,0)</f>
        <v>0</v>
      </c>
      <c r="CA105" s="99">
        <v>0</v>
      </c>
      <c r="CB105" s="99">
        <v>0</v>
      </c>
      <c r="CC105" s="99">
        <v>0</v>
      </c>
      <c r="CD105" s="99">
        <f>IF(AU105="základní",AG105,0)</f>
        <v>0</v>
      </c>
      <c r="CE105" s="99">
        <f>IF(AU105="snížená",AG105,0)</f>
        <v>0</v>
      </c>
      <c r="CF105" s="99">
        <f>IF(AU105="zákl. přenesená",AG105,0)</f>
        <v>0</v>
      </c>
      <c r="CG105" s="99">
        <f>IF(AU105="sníž. přenesená",AG105,0)</f>
        <v>0</v>
      </c>
      <c r="CH105" s="99">
        <f>IF(AU105="nulová",AG105,0)</f>
        <v>0</v>
      </c>
      <c r="CI105" s="16">
        <f>IF(AU105="základní",1,IF(AU105="snížená",2,IF(AU105="zákl. přenesená",4,IF(AU105="sníž. přenesená",5,3))))</f>
        <v>1</v>
      </c>
      <c r="CJ105" s="16">
        <f>IF(AT105="stavební čast",1,IF(AT105="investiční čast",2,3))</f>
        <v>1</v>
      </c>
      <c r="CK105" s="16" t="str">
        <f>IF(D105="Vyplň vlastní","","x")</f>
        <v/>
      </c>
    </row>
    <row r="106" spans="1:91" s="2" customFormat="1" ht="19.899999999999999" customHeight="1">
      <c r="A106" s="33"/>
      <c r="B106" s="34"/>
      <c r="C106" s="33"/>
      <c r="D106" s="264" t="s">
        <v>113</v>
      </c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33"/>
      <c r="AD106" s="33"/>
      <c r="AE106" s="33"/>
      <c r="AF106" s="33"/>
      <c r="AG106" s="263">
        <f>ROUND(AG94 * AS106, 2)</f>
        <v>0</v>
      </c>
      <c r="AH106" s="258"/>
      <c r="AI106" s="258"/>
      <c r="AJ106" s="258"/>
      <c r="AK106" s="258"/>
      <c r="AL106" s="258"/>
      <c r="AM106" s="258"/>
      <c r="AN106" s="258">
        <f>ROUND(AG106 + AV106, 2)</f>
        <v>0</v>
      </c>
      <c r="AO106" s="258"/>
      <c r="AP106" s="258"/>
      <c r="AQ106" s="33"/>
      <c r="AR106" s="34"/>
      <c r="AS106" s="96">
        <v>0</v>
      </c>
      <c r="AT106" s="97" t="s">
        <v>111</v>
      </c>
      <c r="AU106" s="97" t="s">
        <v>43</v>
      </c>
      <c r="AV106" s="98">
        <f>ROUND(IF(AU106="základní",AG106*L32,IF(AU106="snížená",AG106*L33,0)), 2)</f>
        <v>0</v>
      </c>
      <c r="AW106" s="33"/>
      <c r="AX106" s="33"/>
      <c r="AY106" s="33"/>
      <c r="AZ106" s="33"/>
      <c r="BA106" s="33"/>
      <c r="BB106" s="33"/>
      <c r="BC106" s="33"/>
      <c r="BD106" s="33"/>
      <c r="BE106" s="33"/>
      <c r="BV106" s="16" t="s">
        <v>114</v>
      </c>
      <c r="BY106" s="99">
        <f>IF(AU106="základní",AV106,0)</f>
        <v>0</v>
      </c>
      <c r="BZ106" s="99">
        <f>IF(AU106="snížená",AV106,0)</f>
        <v>0</v>
      </c>
      <c r="CA106" s="99">
        <v>0</v>
      </c>
      <c r="CB106" s="99">
        <v>0</v>
      </c>
      <c r="CC106" s="99">
        <v>0</v>
      </c>
      <c r="CD106" s="99">
        <f>IF(AU106="základní",AG106,0)</f>
        <v>0</v>
      </c>
      <c r="CE106" s="99">
        <f>IF(AU106="snížená",AG106,0)</f>
        <v>0</v>
      </c>
      <c r="CF106" s="99">
        <f>IF(AU106="zákl. přenesená",AG106,0)</f>
        <v>0</v>
      </c>
      <c r="CG106" s="99">
        <f>IF(AU106="sníž. přenesená",AG106,0)</f>
        <v>0</v>
      </c>
      <c r="CH106" s="99">
        <f>IF(AU106="nulová",AG106,0)</f>
        <v>0</v>
      </c>
      <c r="CI106" s="16">
        <f>IF(AU106="základní",1,IF(AU106="snížená",2,IF(AU106="zákl. přenesená",4,IF(AU106="sníž. přenesená",5,3))))</f>
        <v>1</v>
      </c>
      <c r="CJ106" s="16">
        <f>IF(AT106="stavební čast",1,IF(AT106="investiční čast",2,3))</f>
        <v>1</v>
      </c>
      <c r="CK106" s="16" t="str">
        <f>IF(D106="Vyplň vlastní","","x")</f>
        <v/>
      </c>
    </row>
    <row r="107" spans="1:91" s="2" customFormat="1" ht="19.899999999999999" customHeight="1">
      <c r="A107" s="33"/>
      <c r="B107" s="34"/>
      <c r="C107" s="33"/>
      <c r="D107" s="264" t="s">
        <v>113</v>
      </c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33"/>
      <c r="AD107" s="33"/>
      <c r="AE107" s="33"/>
      <c r="AF107" s="33"/>
      <c r="AG107" s="263">
        <f>ROUND(AG94 * AS107, 2)</f>
        <v>0</v>
      </c>
      <c r="AH107" s="258"/>
      <c r="AI107" s="258"/>
      <c r="AJ107" s="258"/>
      <c r="AK107" s="258"/>
      <c r="AL107" s="258"/>
      <c r="AM107" s="258"/>
      <c r="AN107" s="258">
        <f>ROUND(AG107 + AV107, 2)</f>
        <v>0</v>
      </c>
      <c r="AO107" s="258"/>
      <c r="AP107" s="258"/>
      <c r="AQ107" s="33"/>
      <c r="AR107" s="34"/>
      <c r="AS107" s="100">
        <v>0</v>
      </c>
      <c r="AT107" s="101" t="s">
        <v>111</v>
      </c>
      <c r="AU107" s="101" t="s">
        <v>43</v>
      </c>
      <c r="AV107" s="102">
        <f>ROUND(IF(AU107="základní",AG107*L32,IF(AU107="snížená",AG107*L33,0)), 2)</f>
        <v>0</v>
      </c>
      <c r="AW107" s="33"/>
      <c r="AX107" s="33"/>
      <c r="AY107" s="33"/>
      <c r="AZ107" s="33"/>
      <c r="BA107" s="33"/>
      <c r="BB107" s="33"/>
      <c r="BC107" s="33"/>
      <c r="BD107" s="33"/>
      <c r="BE107" s="33"/>
      <c r="BV107" s="16" t="s">
        <v>114</v>
      </c>
      <c r="BY107" s="99">
        <f>IF(AU107="základní",AV107,0)</f>
        <v>0</v>
      </c>
      <c r="BZ107" s="99">
        <f>IF(AU107="snížená",AV107,0)</f>
        <v>0</v>
      </c>
      <c r="CA107" s="99">
        <v>0</v>
      </c>
      <c r="CB107" s="99">
        <v>0</v>
      </c>
      <c r="CC107" s="99">
        <v>0</v>
      </c>
      <c r="CD107" s="99">
        <f>IF(AU107="základní",AG107,0)</f>
        <v>0</v>
      </c>
      <c r="CE107" s="99">
        <f>IF(AU107="snížená",AG107,0)</f>
        <v>0</v>
      </c>
      <c r="CF107" s="99">
        <f>IF(AU107="zákl. přenesená",AG107,0)</f>
        <v>0</v>
      </c>
      <c r="CG107" s="99">
        <f>IF(AU107="sníž. přenesená",AG107,0)</f>
        <v>0</v>
      </c>
      <c r="CH107" s="99">
        <f>IF(AU107="nulová",AG107,0)</f>
        <v>0</v>
      </c>
      <c r="CI107" s="16">
        <f>IF(AU107="základní",1,IF(AU107="snížená",2,IF(AU107="zákl. přenesená",4,IF(AU107="sníž. přenesená",5,3))))</f>
        <v>1</v>
      </c>
      <c r="CJ107" s="16">
        <f>IF(AT107="stavební čast",1,IF(AT107="investiční čast",2,3))</f>
        <v>1</v>
      </c>
      <c r="CK107" s="16" t="str">
        <f>IF(D107="Vyplň vlastní","","x")</f>
        <v/>
      </c>
    </row>
    <row r="108" spans="1:91" s="2" customFormat="1" ht="10.9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4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91" s="2" customFormat="1" ht="30" customHeight="1">
      <c r="A109" s="33"/>
      <c r="B109" s="34"/>
      <c r="C109" s="103" t="s">
        <v>115</v>
      </c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260">
        <f>ROUND(AG94 + AG103, 2)</f>
        <v>0</v>
      </c>
      <c r="AH109" s="260"/>
      <c r="AI109" s="260"/>
      <c r="AJ109" s="260"/>
      <c r="AK109" s="260"/>
      <c r="AL109" s="260"/>
      <c r="AM109" s="260"/>
      <c r="AN109" s="260">
        <f>ROUND(AN94 + AN103, 2)</f>
        <v>0</v>
      </c>
      <c r="AO109" s="260"/>
      <c r="AP109" s="260"/>
      <c r="AQ109" s="104"/>
      <c r="AR109" s="34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91" s="2" customFormat="1" ht="6.95" customHeight="1">
      <c r="A110" s="33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34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</sheetData>
  <mergeCells count="84">
    <mergeCell ref="D100:H100"/>
    <mergeCell ref="J100:AF100"/>
    <mergeCell ref="D101:H101"/>
    <mergeCell ref="AR2:BE2"/>
    <mergeCell ref="BE5:BE34"/>
    <mergeCell ref="D97:H97"/>
    <mergeCell ref="J97:AF97"/>
    <mergeCell ref="D98:H98"/>
    <mergeCell ref="J98:AF98"/>
    <mergeCell ref="D99:H99"/>
    <mergeCell ref="J99:AF99"/>
    <mergeCell ref="C92:G92"/>
    <mergeCell ref="I92:AF92"/>
    <mergeCell ref="D95:H95"/>
    <mergeCell ref="J95:AF95"/>
    <mergeCell ref="D96:H96"/>
    <mergeCell ref="J96:AF96"/>
    <mergeCell ref="AG109:AM109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G99:AM99"/>
    <mergeCell ref="AG100:AM100"/>
    <mergeCell ref="AG101:AM101"/>
    <mergeCell ref="AG94:AM94"/>
    <mergeCell ref="AN94:AP94"/>
    <mergeCell ref="D106:AB106"/>
    <mergeCell ref="AG106:AM106"/>
    <mergeCell ref="D107:AB107"/>
    <mergeCell ref="AG107:AM107"/>
    <mergeCell ref="AG103:AM103"/>
    <mergeCell ref="D104:AB104"/>
    <mergeCell ref="J101:AF101"/>
    <mergeCell ref="AG104:AM104"/>
    <mergeCell ref="D105:AB105"/>
    <mergeCell ref="AG105:AM105"/>
    <mergeCell ref="AN105:AP105"/>
    <mergeCell ref="AN106:AP106"/>
    <mergeCell ref="AN107:AP107"/>
    <mergeCell ref="AN103:AP103"/>
    <mergeCell ref="AN109:AP109"/>
    <mergeCell ref="AN101:AP101"/>
    <mergeCell ref="AN98:AP98"/>
    <mergeCell ref="AN99:AP99"/>
    <mergeCell ref="AN100:AP100"/>
    <mergeCell ref="AN104:AP104"/>
    <mergeCell ref="L32:P32"/>
    <mergeCell ref="L33:P33"/>
    <mergeCell ref="L34:P34"/>
    <mergeCell ref="L35:P35"/>
    <mergeCell ref="L36:P36"/>
    <mergeCell ref="K5:AO5"/>
    <mergeCell ref="K6:AO6"/>
    <mergeCell ref="E14:AJ14"/>
    <mergeCell ref="E23:AN23"/>
    <mergeCell ref="L31:P31"/>
    <mergeCell ref="W31:AE31"/>
    <mergeCell ref="AK31:AO31"/>
    <mergeCell ref="AS89:AT91"/>
    <mergeCell ref="AM90:AP90"/>
    <mergeCell ref="L85:AO85"/>
    <mergeCell ref="AM87:AN87"/>
    <mergeCell ref="AM89:AP89"/>
    <mergeCell ref="X38:AB38"/>
    <mergeCell ref="W33:AE33"/>
    <mergeCell ref="AK26:AO26"/>
    <mergeCell ref="AK27:AO27"/>
    <mergeCell ref="AK29:AO29"/>
    <mergeCell ref="W32:AE32"/>
    <mergeCell ref="AK32:AO32"/>
    <mergeCell ref="AK33:AO33"/>
    <mergeCell ref="W34:AE34"/>
    <mergeCell ref="AK34:AO34"/>
    <mergeCell ref="W35:AE35"/>
    <mergeCell ref="AK35:AO35"/>
    <mergeCell ref="W36:AE36"/>
    <mergeCell ref="AK36:AO36"/>
    <mergeCell ref="AK38:AO38"/>
  </mergeCells>
  <dataValidations count="2">
    <dataValidation type="list" allowBlank="1" showInputMessage="1" showErrorMessage="1" error="Povoleny jsou hodnoty základní, snížená, zákl. přenesená, sníž. přenesená, nulová." sqref="AU103:AU107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3:AT107">
      <formula1>"stavební čast, technologická čast, investiční čast"</formula1>
    </dataValidation>
  </dataValidations>
  <hyperlinks>
    <hyperlink ref="A95" location="'SO 01 - Komunikace a zpev...'!C2" display="/"/>
    <hyperlink ref="A96" location="'SO 02 - Vodovod'!C2" display="/"/>
    <hyperlink ref="A97" location="'SO 03 - Kanalizace - spla...'!C2" display="/"/>
    <hyperlink ref="A98" location="'SO 04 - Dešťová kanalizace'!C2" display="/"/>
    <hyperlink ref="A99" location="'SO 06 - Rozvod plynu'!C2" display="/"/>
    <hyperlink ref="A100" location="'SO 07 - Veřejné osvětlení'!C2" display="/"/>
    <hyperlink ref="A101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118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J105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ROUND((SUM(BE105:BE112) + SUM(BE132:BE190)),  2)</f>
        <v>0</v>
      </c>
      <c r="G35" s="33"/>
      <c r="H35" s="33"/>
      <c r="I35" s="120">
        <v>0.21</v>
      </c>
      <c r="J35" s="119">
        <f>ROUND(((SUM(BE105:BE112) + SUM(BE132:BE190))*I35),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ROUND((SUM(BF105:BF112) + SUM(BF132:BF190)),  2)</f>
        <v>0</v>
      </c>
      <c r="G36" s="33"/>
      <c r="H36" s="33"/>
      <c r="I36" s="120">
        <v>0.15</v>
      </c>
      <c r="J36" s="119">
        <f>ROUND(((SUM(BF105:BF112) + SUM(BF132:BF190))*I36),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ROUND((SUM(BG105:BG112) + SUM(BG132:BG190)),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ROUND((SUM(BH105:BH112) + SUM(BH132:BH190)),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ROUND((SUM(BI105:BI112) + SUM(BI132:BI190)),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01 - Komunikace a zpevněné plochy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J133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J134</f>
        <v>0</v>
      </c>
      <c r="L98" s="143"/>
    </row>
    <row r="99" spans="1:65" s="10" customFormat="1" ht="14.85" customHeight="1">
      <c r="B99" s="143"/>
      <c r="D99" s="144" t="s">
        <v>127</v>
      </c>
      <c r="E99" s="145"/>
      <c r="F99" s="145"/>
      <c r="G99" s="145"/>
      <c r="H99" s="145"/>
      <c r="I99" s="146"/>
      <c r="J99" s="147">
        <f>J153</f>
        <v>0</v>
      </c>
      <c r="L99" s="143"/>
    </row>
    <row r="100" spans="1:65" s="10" customFormat="1" ht="14.85" customHeight="1">
      <c r="B100" s="143"/>
      <c r="D100" s="144" t="s">
        <v>128</v>
      </c>
      <c r="E100" s="145"/>
      <c r="F100" s="145"/>
      <c r="G100" s="145"/>
      <c r="H100" s="145"/>
      <c r="I100" s="146"/>
      <c r="J100" s="147">
        <f>J156</f>
        <v>0</v>
      </c>
      <c r="L100" s="143"/>
    </row>
    <row r="101" spans="1:65" s="10" customFormat="1" ht="19.899999999999999" customHeight="1">
      <c r="B101" s="143"/>
      <c r="D101" s="144" t="s">
        <v>129</v>
      </c>
      <c r="E101" s="145"/>
      <c r="F101" s="145"/>
      <c r="G101" s="145"/>
      <c r="H101" s="145"/>
      <c r="I101" s="146"/>
      <c r="J101" s="147">
        <f>J178</f>
        <v>0</v>
      </c>
      <c r="L101" s="143"/>
    </row>
    <row r="102" spans="1:65" s="10" customFormat="1" ht="19.899999999999999" customHeight="1">
      <c r="B102" s="143"/>
      <c r="D102" s="144" t="s">
        <v>130</v>
      </c>
      <c r="E102" s="145"/>
      <c r="F102" s="145"/>
      <c r="G102" s="145"/>
      <c r="H102" s="145"/>
      <c r="I102" s="146"/>
      <c r="J102" s="147">
        <f>J189</f>
        <v>0</v>
      </c>
      <c r="L102" s="143"/>
    </row>
    <row r="103" spans="1:65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6.95" customHeight="1">
      <c r="A104" s="33"/>
      <c r="B104" s="34"/>
      <c r="C104" s="33"/>
      <c r="D104" s="33"/>
      <c r="E104" s="33"/>
      <c r="F104" s="33"/>
      <c r="G104" s="33"/>
      <c r="H104" s="33"/>
      <c r="I104" s="109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29.25" customHeight="1">
      <c r="A105" s="33"/>
      <c r="B105" s="34"/>
      <c r="C105" s="137" t="s">
        <v>131</v>
      </c>
      <c r="D105" s="33"/>
      <c r="E105" s="33"/>
      <c r="F105" s="33"/>
      <c r="G105" s="33"/>
      <c r="H105" s="33"/>
      <c r="I105" s="109"/>
      <c r="J105" s="148">
        <f>ROUND(J106 + J107 + J108 + J109 + J110 + J111,2)</f>
        <v>0</v>
      </c>
      <c r="K105" s="33"/>
      <c r="L105" s="43"/>
      <c r="N105" s="149" t="s">
        <v>42</v>
      </c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18" customHeight="1">
      <c r="A106" s="33"/>
      <c r="B106" s="150"/>
      <c r="C106" s="109"/>
      <c r="D106" s="264" t="s">
        <v>132</v>
      </c>
      <c r="E106" s="279"/>
      <c r="F106" s="279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ref="BE106:BE111" si="0">IF(N106="základní",J106,0)</f>
        <v>0</v>
      </c>
      <c r="BF106" s="156">
        <f t="shared" ref="BF106:BF111" si="1">IF(N106="snížená",J106,0)</f>
        <v>0</v>
      </c>
      <c r="BG106" s="156">
        <f t="shared" ref="BG106:BG111" si="2">IF(N106="zákl. přenesená",J106,0)</f>
        <v>0</v>
      </c>
      <c r="BH106" s="156">
        <f t="shared" ref="BH106:BH111" si="3">IF(N106="sníž. přenesená",J106,0)</f>
        <v>0</v>
      </c>
      <c r="BI106" s="156">
        <f t="shared" ref="BI106:BI111" si="4">IF(N106="nulová",J106,0)</f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64" t="s">
        <v>133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64" t="s">
        <v>134</v>
      </c>
      <c r="E108" s="279"/>
      <c r="F108" s="279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64" t="s">
        <v>135</v>
      </c>
      <c r="E109" s="279"/>
      <c r="F109" s="279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264" t="s">
        <v>136</v>
      </c>
      <c r="E110" s="279"/>
      <c r="F110" s="279"/>
      <c r="G110" s="109"/>
      <c r="H110" s="109"/>
      <c r="I110" s="109"/>
      <c r="J110" s="95"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104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 ht="18" customHeight="1">
      <c r="A111" s="33"/>
      <c r="B111" s="150"/>
      <c r="C111" s="109"/>
      <c r="D111" s="151" t="s">
        <v>137</v>
      </c>
      <c r="E111" s="109"/>
      <c r="F111" s="109"/>
      <c r="G111" s="109"/>
      <c r="H111" s="109"/>
      <c r="I111" s="109"/>
      <c r="J111" s="95">
        <f>ROUND(J30*T111,2)</f>
        <v>0</v>
      </c>
      <c r="K111" s="109"/>
      <c r="L111" s="152"/>
      <c r="M111" s="153"/>
      <c r="N111" s="154" t="s">
        <v>43</v>
      </c>
      <c r="O111" s="153"/>
      <c r="P111" s="153"/>
      <c r="Q111" s="153"/>
      <c r="R111" s="153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138</v>
      </c>
      <c r="AZ111" s="153"/>
      <c r="BA111" s="153"/>
      <c r="BB111" s="153"/>
      <c r="BC111" s="153"/>
      <c r="BD111" s="153"/>
      <c r="BE111" s="156">
        <f t="shared" si="0"/>
        <v>0</v>
      </c>
      <c r="BF111" s="156">
        <f t="shared" si="1"/>
        <v>0</v>
      </c>
      <c r="BG111" s="156">
        <f t="shared" si="2"/>
        <v>0</v>
      </c>
      <c r="BH111" s="156">
        <f t="shared" si="3"/>
        <v>0</v>
      </c>
      <c r="BI111" s="156">
        <f t="shared" si="4"/>
        <v>0</v>
      </c>
      <c r="BJ111" s="155" t="s">
        <v>86</v>
      </c>
      <c r="BK111" s="153"/>
      <c r="BL111" s="153"/>
      <c r="BM111" s="153"/>
    </row>
    <row r="112" spans="1:65" s="2" customFormat="1" ht="11.25">
      <c r="A112" s="33"/>
      <c r="B112" s="34"/>
      <c r="C112" s="33"/>
      <c r="D112" s="33"/>
      <c r="E112" s="33"/>
      <c r="F112" s="33"/>
      <c r="G112" s="33"/>
      <c r="H112" s="33"/>
      <c r="I112" s="109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29.25" customHeight="1">
      <c r="A113" s="33"/>
      <c r="B113" s="34"/>
      <c r="C113" s="103" t="s">
        <v>115</v>
      </c>
      <c r="D113" s="104"/>
      <c r="E113" s="104"/>
      <c r="F113" s="104"/>
      <c r="G113" s="104"/>
      <c r="H113" s="104"/>
      <c r="I113" s="135"/>
      <c r="J113" s="105">
        <f>ROUND(J96+J105,2)</f>
        <v>0</v>
      </c>
      <c r="K113" s="104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5" customHeight="1">
      <c r="A114" s="33"/>
      <c r="B114" s="48"/>
      <c r="C114" s="49"/>
      <c r="D114" s="49"/>
      <c r="E114" s="49"/>
      <c r="F114" s="49"/>
      <c r="G114" s="49"/>
      <c r="H114" s="49"/>
      <c r="I114" s="132"/>
      <c r="J114" s="49"/>
      <c r="K114" s="49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5" customHeight="1">
      <c r="A118" s="33"/>
      <c r="B118" s="50"/>
      <c r="C118" s="51"/>
      <c r="D118" s="51"/>
      <c r="E118" s="51"/>
      <c r="F118" s="51"/>
      <c r="G118" s="51"/>
      <c r="H118" s="51"/>
      <c r="I118" s="133"/>
      <c r="J118" s="51"/>
      <c r="K118" s="51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5" customHeight="1">
      <c r="A119" s="33"/>
      <c r="B119" s="34"/>
      <c r="C119" s="20" t="s">
        <v>139</v>
      </c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6" t="s">
        <v>16</v>
      </c>
      <c r="D121" s="33"/>
      <c r="E121" s="33"/>
      <c r="F121" s="33"/>
      <c r="G121" s="33"/>
      <c r="H121" s="33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75" t="str">
        <f>E7</f>
        <v>Infrastruktura_Travnika_II_etapa</v>
      </c>
      <c r="F122" s="276"/>
      <c r="G122" s="276"/>
      <c r="H122" s="276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6" t="s">
        <v>117</v>
      </c>
      <c r="D123" s="33"/>
      <c r="E123" s="33"/>
      <c r="F123" s="33"/>
      <c r="G123" s="33"/>
      <c r="H123" s="33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46" t="str">
        <f>E9</f>
        <v>SO 01 - Komunikace a zpevněné plochy</v>
      </c>
      <c r="F124" s="277"/>
      <c r="G124" s="277"/>
      <c r="H124" s="277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109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6" t="s">
        <v>20</v>
      </c>
      <c r="D126" s="33"/>
      <c r="E126" s="33"/>
      <c r="F126" s="24" t="str">
        <f>F12</f>
        <v>Bystřice pod Hostýnem</v>
      </c>
      <c r="G126" s="33"/>
      <c r="H126" s="33"/>
      <c r="I126" s="110" t="s">
        <v>22</v>
      </c>
      <c r="J126" s="56" t="str">
        <f>IF(J12="","",J12)</f>
        <v>17. 10. 2019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24</v>
      </c>
      <c r="D128" s="33"/>
      <c r="E128" s="33"/>
      <c r="F128" s="24" t="str">
        <f>E15</f>
        <v>město Bystřice pod Hostýnem</v>
      </c>
      <c r="G128" s="33"/>
      <c r="H128" s="33"/>
      <c r="I128" s="110" t="s">
        <v>30</v>
      </c>
      <c r="J128" s="29" t="str">
        <f>E21</f>
        <v>ing. Jan Hladiš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6" t="s">
        <v>28</v>
      </c>
      <c r="D129" s="33"/>
      <c r="E129" s="33"/>
      <c r="F129" s="24" t="str">
        <f>IF(E18="","",E18)</f>
        <v>Vyplň údaj</v>
      </c>
      <c r="G129" s="33"/>
      <c r="H129" s="33"/>
      <c r="I129" s="110" t="s">
        <v>33</v>
      </c>
      <c r="J129" s="29" t="str">
        <f>E24</f>
        <v xml:space="preserve"> 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109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57"/>
      <c r="B131" s="158"/>
      <c r="C131" s="159" t="s">
        <v>140</v>
      </c>
      <c r="D131" s="160" t="s">
        <v>63</v>
      </c>
      <c r="E131" s="160" t="s">
        <v>59</v>
      </c>
      <c r="F131" s="160" t="s">
        <v>60</v>
      </c>
      <c r="G131" s="160" t="s">
        <v>141</v>
      </c>
      <c r="H131" s="160" t="s">
        <v>142</v>
      </c>
      <c r="I131" s="161" t="s">
        <v>143</v>
      </c>
      <c r="J131" s="162" t="s">
        <v>122</v>
      </c>
      <c r="K131" s="163" t="s">
        <v>144</v>
      </c>
      <c r="L131" s="164"/>
      <c r="M131" s="63" t="s">
        <v>1</v>
      </c>
      <c r="N131" s="64" t="s">
        <v>42</v>
      </c>
      <c r="O131" s="64" t="s">
        <v>145</v>
      </c>
      <c r="P131" s="64" t="s">
        <v>146</v>
      </c>
      <c r="Q131" s="64" t="s">
        <v>147</v>
      </c>
      <c r="R131" s="64" t="s">
        <v>148</v>
      </c>
      <c r="S131" s="64" t="s">
        <v>149</v>
      </c>
      <c r="T131" s="65" t="s">
        <v>150</v>
      </c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</row>
    <row r="132" spans="1:65" s="2" customFormat="1" ht="22.9" customHeight="1">
      <c r="A132" s="33"/>
      <c r="B132" s="34"/>
      <c r="C132" s="70" t="s">
        <v>151</v>
      </c>
      <c r="D132" s="33"/>
      <c r="E132" s="33"/>
      <c r="F132" s="33"/>
      <c r="G132" s="33"/>
      <c r="H132" s="33"/>
      <c r="I132" s="109"/>
      <c r="J132" s="165">
        <f>BK132</f>
        <v>0</v>
      </c>
      <c r="K132" s="33"/>
      <c r="L132" s="34"/>
      <c r="M132" s="66"/>
      <c r="N132" s="57"/>
      <c r="O132" s="67"/>
      <c r="P132" s="166">
        <f>P133</f>
        <v>0</v>
      </c>
      <c r="Q132" s="67"/>
      <c r="R132" s="166">
        <f>R133</f>
        <v>361.83301000000006</v>
      </c>
      <c r="S132" s="67"/>
      <c r="T132" s="167">
        <f>T133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77</v>
      </c>
      <c r="AU132" s="16" t="s">
        <v>124</v>
      </c>
      <c r="BK132" s="168">
        <f>BK133</f>
        <v>0</v>
      </c>
    </row>
    <row r="133" spans="1:65" s="12" customFormat="1" ht="25.9" customHeight="1">
      <c r="B133" s="169"/>
      <c r="D133" s="170" t="s">
        <v>77</v>
      </c>
      <c r="E133" s="171" t="s">
        <v>152</v>
      </c>
      <c r="F133" s="171" t="s">
        <v>153</v>
      </c>
      <c r="I133" s="172"/>
      <c r="J133" s="173">
        <f>BK133</f>
        <v>0</v>
      </c>
      <c r="L133" s="169"/>
      <c r="M133" s="174"/>
      <c r="N133" s="175"/>
      <c r="O133" s="175"/>
      <c r="P133" s="176">
        <f>P134+P178+P189</f>
        <v>0</v>
      </c>
      <c r="Q133" s="175"/>
      <c r="R133" s="176">
        <f>R134+R178+R189</f>
        <v>361.83301000000006</v>
      </c>
      <c r="S133" s="175"/>
      <c r="T133" s="177">
        <f>T134+T178+T189</f>
        <v>0</v>
      </c>
      <c r="AR133" s="170" t="s">
        <v>86</v>
      </c>
      <c r="AT133" s="178" t="s">
        <v>77</v>
      </c>
      <c r="AU133" s="178" t="s">
        <v>78</v>
      </c>
      <c r="AY133" s="170" t="s">
        <v>154</v>
      </c>
      <c r="BK133" s="179">
        <f>BK134+BK178+BK189</f>
        <v>0</v>
      </c>
    </row>
    <row r="134" spans="1:65" s="12" customFormat="1" ht="22.9" customHeight="1">
      <c r="B134" s="169"/>
      <c r="D134" s="170" t="s">
        <v>77</v>
      </c>
      <c r="E134" s="180" t="s">
        <v>86</v>
      </c>
      <c r="F134" s="180" t="s">
        <v>155</v>
      </c>
      <c r="I134" s="172"/>
      <c r="J134" s="181">
        <f>BK134</f>
        <v>0</v>
      </c>
      <c r="L134" s="169"/>
      <c r="M134" s="174"/>
      <c r="N134" s="175"/>
      <c r="O134" s="175"/>
      <c r="P134" s="176">
        <f>P135+SUM(P136:P153)+P156</f>
        <v>0</v>
      </c>
      <c r="Q134" s="175"/>
      <c r="R134" s="176">
        <f>R135+SUM(R136:R153)+R156</f>
        <v>273.72482000000002</v>
      </c>
      <c r="S134" s="175"/>
      <c r="T134" s="177">
        <f>T135+SUM(T136:T153)+T156</f>
        <v>0</v>
      </c>
      <c r="AR134" s="170" t="s">
        <v>86</v>
      </c>
      <c r="AT134" s="178" t="s">
        <v>77</v>
      </c>
      <c r="AU134" s="178" t="s">
        <v>86</v>
      </c>
      <c r="AY134" s="170" t="s">
        <v>154</v>
      </c>
      <c r="BK134" s="179">
        <f>BK135+SUM(BK136:BK153)+BK156</f>
        <v>0</v>
      </c>
    </row>
    <row r="135" spans="1:65" s="2" customFormat="1" ht="24" customHeight="1">
      <c r="A135" s="33"/>
      <c r="B135" s="150"/>
      <c r="C135" s="182" t="s">
        <v>86</v>
      </c>
      <c r="D135" s="182" t="s">
        <v>156</v>
      </c>
      <c r="E135" s="183" t="s">
        <v>157</v>
      </c>
      <c r="F135" s="184" t="s">
        <v>158</v>
      </c>
      <c r="G135" s="185" t="s">
        <v>159</v>
      </c>
      <c r="H135" s="186">
        <v>401.70499999999998</v>
      </c>
      <c r="I135" s="187"/>
      <c r="J135" s="188">
        <f>ROUND(I135*H135,2)</f>
        <v>0</v>
      </c>
      <c r="K135" s="189"/>
      <c r="L135" s="34"/>
      <c r="M135" s="190" t="s">
        <v>1</v>
      </c>
      <c r="N135" s="191" t="s">
        <v>43</v>
      </c>
      <c r="O135" s="59"/>
      <c r="P135" s="192">
        <f>O135*H135</f>
        <v>0</v>
      </c>
      <c r="Q135" s="192">
        <v>0</v>
      </c>
      <c r="R135" s="192">
        <f>Q135*H135</f>
        <v>0</v>
      </c>
      <c r="S135" s="192">
        <v>0</v>
      </c>
      <c r="T135" s="193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4" t="s">
        <v>160</v>
      </c>
      <c r="AT135" s="194" t="s">
        <v>156</v>
      </c>
      <c r="AU135" s="194" t="s">
        <v>88</v>
      </c>
      <c r="AY135" s="16" t="s">
        <v>154</v>
      </c>
      <c r="BE135" s="99">
        <f>IF(N135="základní",J135,0)</f>
        <v>0</v>
      </c>
      <c r="BF135" s="99">
        <f>IF(N135="snížená",J135,0)</f>
        <v>0</v>
      </c>
      <c r="BG135" s="99">
        <f>IF(N135="zákl. přenesená",J135,0)</f>
        <v>0</v>
      </c>
      <c r="BH135" s="99">
        <f>IF(N135="sníž. přenesená",J135,0)</f>
        <v>0</v>
      </c>
      <c r="BI135" s="99">
        <f>IF(N135="nulová",J135,0)</f>
        <v>0</v>
      </c>
      <c r="BJ135" s="16" t="s">
        <v>86</v>
      </c>
      <c r="BK135" s="99">
        <f>ROUND(I135*H135,2)</f>
        <v>0</v>
      </c>
      <c r="BL135" s="16" t="s">
        <v>160</v>
      </c>
      <c r="BM135" s="194" t="s">
        <v>161</v>
      </c>
    </row>
    <row r="136" spans="1:65" s="13" customFormat="1" ht="11.25">
      <c r="B136" s="195"/>
      <c r="D136" s="196" t="s">
        <v>162</v>
      </c>
      <c r="E136" s="197" t="s">
        <v>1</v>
      </c>
      <c r="F136" s="198" t="s">
        <v>163</v>
      </c>
      <c r="H136" s="199">
        <v>754.81</v>
      </c>
      <c r="I136" s="200"/>
      <c r="L136" s="195"/>
      <c r="M136" s="201"/>
      <c r="N136" s="202"/>
      <c r="O136" s="202"/>
      <c r="P136" s="202"/>
      <c r="Q136" s="202"/>
      <c r="R136" s="202"/>
      <c r="S136" s="202"/>
      <c r="T136" s="203"/>
      <c r="AT136" s="197" t="s">
        <v>162</v>
      </c>
      <c r="AU136" s="197" t="s">
        <v>88</v>
      </c>
      <c r="AV136" s="13" t="s">
        <v>88</v>
      </c>
      <c r="AW136" s="13" t="s">
        <v>32</v>
      </c>
      <c r="AX136" s="13" t="s">
        <v>78</v>
      </c>
      <c r="AY136" s="197" t="s">
        <v>154</v>
      </c>
    </row>
    <row r="137" spans="1:65" s="13" customFormat="1" ht="11.25">
      <c r="B137" s="195"/>
      <c r="D137" s="196" t="s">
        <v>162</v>
      </c>
      <c r="E137" s="197" t="s">
        <v>1</v>
      </c>
      <c r="F137" s="198" t="s">
        <v>164</v>
      </c>
      <c r="H137" s="199">
        <v>48.6</v>
      </c>
      <c r="I137" s="200"/>
      <c r="L137" s="195"/>
      <c r="M137" s="201"/>
      <c r="N137" s="202"/>
      <c r="O137" s="202"/>
      <c r="P137" s="202"/>
      <c r="Q137" s="202"/>
      <c r="R137" s="202"/>
      <c r="S137" s="202"/>
      <c r="T137" s="203"/>
      <c r="AT137" s="197" t="s">
        <v>162</v>
      </c>
      <c r="AU137" s="197" t="s">
        <v>88</v>
      </c>
      <c r="AV137" s="13" t="s">
        <v>88</v>
      </c>
      <c r="AW137" s="13" t="s">
        <v>32</v>
      </c>
      <c r="AX137" s="13" t="s">
        <v>78</v>
      </c>
      <c r="AY137" s="197" t="s">
        <v>154</v>
      </c>
    </row>
    <row r="138" spans="1:65" s="14" customFormat="1" ht="11.25">
      <c r="B138" s="204"/>
      <c r="D138" s="196" t="s">
        <v>162</v>
      </c>
      <c r="E138" s="205" t="s">
        <v>1</v>
      </c>
      <c r="F138" s="206" t="s">
        <v>165</v>
      </c>
      <c r="H138" s="207">
        <v>803.41</v>
      </c>
      <c r="I138" s="208"/>
      <c r="L138" s="204"/>
      <c r="M138" s="209"/>
      <c r="N138" s="210"/>
      <c r="O138" s="210"/>
      <c r="P138" s="210"/>
      <c r="Q138" s="210"/>
      <c r="R138" s="210"/>
      <c r="S138" s="210"/>
      <c r="T138" s="211"/>
      <c r="AT138" s="205" t="s">
        <v>162</v>
      </c>
      <c r="AU138" s="205" t="s">
        <v>88</v>
      </c>
      <c r="AV138" s="14" t="s">
        <v>160</v>
      </c>
      <c r="AW138" s="14" t="s">
        <v>32</v>
      </c>
      <c r="AX138" s="14" t="s">
        <v>78</v>
      </c>
      <c r="AY138" s="205" t="s">
        <v>154</v>
      </c>
    </row>
    <row r="139" spans="1:65" s="13" customFormat="1" ht="11.25">
      <c r="B139" s="195"/>
      <c r="D139" s="196" t="s">
        <v>162</v>
      </c>
      <c r="E139" s="197" t="s">
        <v>1</v>
      </c>
      <c r="F139" s="198" t="s">
        <v>166</v>
      </c>
      <c r="H139" s="199">
        <v>401.70499999999998</v>
      </c>
      <c r="I139" s="200"/>
      <c r="L139" s="195"/>
      <c r="M139" s="201"/>
      <c r="N139" s="202"/>
      <c r="O139" s="202"/>
      <c r="P139" s="202"/>
      <c r="Q139" s="202"/>
      <c r="R139" s="202"/>
      <c r="S139" s="202"/>
      <c r="T139" s="203"/>
      <c r="AT139" s="197" t="s">
        <v>162</v>
      </c>
      <c r="AU139" s="197" t="s">
        <v>88</v>
      </c>
      <c r="AV139" s="13" t="s">
        <v>88</v>
      </c>
      <c r="AW139" s="13" t="s">
        <v>32</v>
      </c>
      <c r="AX139" s="13" t="s">
        <v>86</v>
      </c>
      <c r="AY139" s="197" t="s">
        <v>154</v>
      </c>
    </row>
    <row r="140" spans="1:65" s="2" customFormat="1" ht="16.5" customHeight="1">
      <c r="A140" s="33"/>
      <c r="B140" s="150"/>
      <c r="C140" s="182" t="s">
        <v>88</v>
      </c>
      <c r="D140" s="182" t="s">
        <v>156</v>
      </c>
      <c r="E140" s="183" t="s">
        <v>167</v>
      </c>
      <c r="F140" s="184" t="s">
        <v>168</v>
      </c>
      <c r="G140" s="185" t="s">
        <v>159</v>
      </c>
      <c r="H140" s="186">
        <v>401.70499999999998</v>
      </c>
      <c r="I140" s="187"/>
      <c r="J140" s="188">
        <f>ROUND(I140*H140,2)</f>
        <v>0</v>
      </c>
      <c r="K140" s="189"/>
      <c r="L140" s="34"/>
      <c r="M140" s="190" t="s">
        <v>1</v>
      </c>
      <c r="N140" s="191" t="s">
        <v>43</v>
      </c>
      <c r="O140" s="59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160</v>
      </c>
      <c r="AT140" s="194" t="s">
        <v>156</v>
      </c>
      <c r="AU140" s="194" t="s">
        <v>88</v>
      </c>
      <c r="AY140" s="16" t="s">
        <v>154</v>
      </c>
      <c r="BE140" s="99">
        <f>IF(N140="základní",J140,0)</f>
        <v>0</v>
      </c>
      <c r="BF140" s="99">
        <f>IF(N140="snížená",J140,0)</f>
        <v>0</v>
      </c>
      <c r="BG140" s="99">
        <f>IF(N140="zákl. přenesená",J140,0)</f>
        <v>0</v>
      </c>
      <c r="BH140" s="99">
        <f>IF(N140="sníž. přenesená",J140,0)</f>
        <v>0</v>
      </c>
      <c r="BI140" s="99">
        <f>IF(N140="nulová",J140,0)</f>
        <v>0</v>
      </c>
      <c r="BJ140" s="16" t="s">
        <v>86</v>
      </c>
      <c r="BK140" s="99">
        <f>ROUND(I140*H140,2)</f>
        <v>0</v>
      </c>
      <c r="BL140" s="16" t="s">
        <v>160</v>
      </c>
      <c r="BM140" s="194" t="s">
        <v>169</v>
      </c>
    </row>
    <row r="141" spans="1:65" s="2" customFormat="1" ht="24" customHeight="1">
      <c r="A141" s="33"/>
      <c r="B141" s="150"/>
      <c r="C141" s="182" t="s">
        <v>170</v>
      </c>
      <c r="D141" s="182" t="s">
        <v>156</v>
      </c>
      <c r="E141" s="183" t="s">
        <v>171</v>
      </c>
      <c r="F141" s="184" t="s">
        <v>172</v>
      </c>
      <c r="G141" s="185" t="s">
        <v>159</v>
      </c>
      <c r="H141" s="186">
        <v>401.70499999999998</v>
      </c>
      <c r="I141" s="187"/>
      <c r="J141" s="188">
        <f>ROUND(I141*H141,2)</f>
        <v>0</v>
      </c>
      <c r="K141" s="189"/>
      <c r="L141" s="34"/>
      <c r="M141" s="190" t="s">
        <v>1</v>
      </c>
      <c r="N141" s="191" t="s">
        <v>43</v>
      </c>
      <c r="O141" s="5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160</v>
      </c>
      <c r="AT141" s="194" t="s">
        <v>156</v>
      </c>
      <c r="AU141" s="194" t="s">
        <v>88</v>
      </c>
      <c r="AY141" s="16" t="s">
        <v>154</v>
      </c>
      <c r="BE141" s="99">
        <f>IF(N141="základní",J141,0)</f>
        <v>0</v>
      </c>
      <c r="BF141" s="99">
        <f>IF(N141="snížená",J141,0)</f>
        <v>0</v>
      </c>
      <c r="BG141" s="99">
        <f>IF(N141="zákl. přenesená",J141,0)</f>
        <v>0</v>
      </c>
      <c r="BH141" s="99">
        <f>IF(N141="sníž. přenesená",J141,0)</f>
        <v>0</v>
      </c>
      <c r="BI141" s="99">
        <f>IF(N141="nulová",J141,0)</f>
        <v>0</v>
      </c>
      <c r="BJ141" s="16" t="s">
        <v>86</v>
      </c>
      <c r="BK141" s="99">
        <f>ROUND(I141*H141,2)</f>
        <v>0</v>
      </c>
      <c r="BL141" s="16" t="s">
        <v>160</v>
      </c>
      <c r="BM141" s="194" t="s">
        <v>173</v>
      </c>
    </row>
    <row r="142" spans="1:65" s="2" customFormat="1" ht="24" customHeight="1">
      <c r="A142" s="33"/>
      <c r="B142" s="150"/>
      <c r="C142" s="182" t="s">
        <v>160</v>
      </c>
      <c r="D142" s="182" t="s">
        <v>156</v>
      </c>
      <c r="E142" s="183" t="s">
        <v>174</v>
      </c>
      <c r="F142" s="184" t="s">
        <v>175</v>
      </c>
      <c r="G142" s="185" t="s">
        <v>159</v>
      </c>
      <c r="H142" s="186">
        <v>401.70499999999998</v>
      </c>
      <c r="I142" s="187"/>
      <c r="J142" s="188">
        <f>ROUND(I142*H142,2)</f>
        <v>0</v>
      </c>
      <c r="K142" s="189"/>
      <c r="L142" s="34"/>
      <c r="M142" s="190" t="s">
        <v>1</v>
      </c>
      <c r="N142" s="191" t="s">
        <v>43</v>
      </c>
      <c r="O142" s="5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160</v>
      </c>
      <c r="AT142" s="194" t="s">
        <v>156</v>
      </c>
      <c r="AU142" s="194" t="s">
        <v>88</v>
      </c>
      <c r="AY142" s="16" t="s">
        <v>154</v>
      </c>
      <c r="BE142" s="99">
        <f>IF(N142="základní",J142,0)</f>
        <v>0</v>
      </c>
      <c r="BF142" s="99">
        <f>IF(N142="snížená",J142,0)</f>
        <v>0</v>
      </c>
      <c r="BG142" s="99">
        <f>IF(N142="zákl. přenesená",J142,0)</f>
        <v>0</v>
      </c>
      <c r="BH142" s="99">
        <f>IF(N142="sníž. přenesená",J142,0)</f>
        <v>0</v>
      </c>
      <c r="BI142" s="99">
        <f>IF(N142="nulová",J142,0)</f>
        <v>0</v>
      </c>
      <c r="BJ142" s="16" t="s">
        <v>86</v>
      </c>
      <c r="BK142" s="99">
        <f>ROUND(I142*H142,2)</f>
        <v>0</v>
      </c>
      <c r="BL142" s="16" t="s">
        <v>160</v>
      </c>
      <c r="BM142" s="194" t="s">
        <v>176</v>
      </c>
    </row>
    <row r="143" spans="1:65" s="2" customFormat="1" ht="24" customHeight="1">
      <c r="A143" s="33"/>
      <c r="B143" s="150"/>
      <c r="C143" s="182" t="s">
        <v>177</v>
      </c>
      <c r="D143" s="182" t="s">
        <v>156</v>
      </c>
      <c r="E143" s="183" t="s">
        <v>178</v>
      </c>
      <c r="F143" s="184" t="s">
        <v>179</v>
      </c>
      <c r="G143" s="185" t="s">
        <v>159</v>
      </c>
      <c r="H143" s="186">
        <v>52.6</v>
      </c>
      <c r="I143" s="187"/>
      <c r="J143" s="188">
        <f>ROUND(I143*H143,2)</f>
        <v>0</v>
      </c>
      <c r="K143" s="189"/>
      <c r="L143" s="34"/>
      <c r="M143" s="190" t="s">
        <v>1</v>
      </c>
      <c r="N143" s="191" t="s">
        <v>43</v>
      </c>
      <c r="O143" s="59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4" t="s">
        <v>160</v>
      </c>
      <c r="AT143" s="194" t="s">
        <v>156</v>
      </c>
      <c r="AU143" s="194" t="s">
        <v>88</v>
      </c>
      <c r="AY143" s="16" t="s">
        <v>154</v>
      </c>
      <c r="BE143" s="99">
        <f>IF(N143="základní",J143,0)</f>
        <v>0</v>
      </c>
      <c r="BF143" s="99">
        <f>IF(N143="snížená",J143,0)</f>
        <v>0</v>
      </c>
      <c r="BG143" s="99">
        <f>IF(N143="zákl. přenesená",J143,0)</f>
        <v>0</v>
      </c>
      <c r="BH143" s="99">
        <f>IF(N143="sníž. přenesená",J143,0)</f>
        <v>0</v>
      </c>
      <c r="BI143" s="99">
        <f>IF(N143="nulová",J143,0)</f>
        <v>0</v>
      </c>
      <c r="BJ143" s="16" t="s">
        <v>86</v>
      </c>
      <c r="BK143" s="99">
        <f>ROUND(I143*H143,2)</f>
        <v>0</v>
      </c>
      <c r="BL143" s="16" t="s">
        <v>160</v>
      </c>
      <c r="BM143" s="194" t="s">
        <v>180</v>
      </c>
    </row>
    <row r="144" spans="1:65" s="13" customFormat="1" ht="11.25">
      <c r="B144" s="195"/>
      <c r="D144" s="196" t="s">
        <v>162</v>
      </c>
      <c r="E144" s="197" t="s">
        <v>1</v>
      </c>
      <c r="F144" s="198" t="s">
        <v>181</v>
      </c>
      <c r="H144" s="199">
        <v>52.6</v>
      </c>
      <c r="I144" s="200"/>
      <c r="L144" s="195"/>
      <c r="M144" s="201"/>
      <c r="N144" s="202"/>
      <c r="O144" s="202"/>
      <c r="P144" s="202"/>
      <c r="Q144" s="202"/>
      <c r="R144" s="202"/>
      <c r="S144" s="202"/>
      <c r="T144" s="203"/>
      <c r="AT144" s="197" t="s">
        <v>162</v>
      </c>
      <c r="AU144" s="197" t="s">
        <v>88</v>
      </c>
      <c r="AV144" s="13" t="s">
        <v>88</v>
      </c>
      <c r="AW144" s="13" t="s">
        <v>32</v>
      </c>
      <c r="AX144" s="13" t="s">
        <v>86</v>
      </c>
      <c r="AY144" s="197" t="s">
        <v>154</v>
      </c>
    </row>
    <row r="145" spans="1:65" s="2" customFormat="1" ht="24" customHeight="1">
      <c r="A145" s="33"/>
      <c r="B145" s="150"/>
      <c r="C145" s="182" t="s">
        <v>182</v>
      </c>
      <c r="D145" s="182" t="s">
        <v>156</v>
      </c>
      <c r="E145" s="183" t="s">
        <v>183</v>
      </c>
      <c r="F145" s="184" t="s">
        <v>184</v>
      </c>
      <c r="G145" s="185" t="s">
        <v>159</v>
      </c>
      <c r="H145" s="186">
        <v>52.6</v>
      </c>
      <c r="I145" s="187"/>
      <c r="J145" s="188">
        <f>ROUND(I145*H145,2)</f>
        <v>0</v>
      </c>
      <c r="K145" s="189"/>
      <c r="L145" s="34"/>
      <c r="M145" s="190" t="s">
        <v>1</v>
      </c>
      <c r="N145" s="191" t="s">
        <v>43</v>
      </c>
      <c r="O145" s="59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160</v>
      </c>
      <c r="AT145" s="194" t="s">
        <v>156</v>
      </c>
      <c r="AU145" s="194" t="s">
        <v>88</v>
      </c>
      <c r="AY145" s="16" t="s">
        <v>154</v>
      </c>
      <c r="BE145" s="99">
        <f>IF(N145="základní",J145,0)</f>
        <v>0</v>
      </c>
      <c r="BF145" s="99">
        <f>IF(N145="snížená",J145,0)</f>
        <v>0</v>
      </c>
      <c r="BG145" s="99">
        <f>IF(N145="zákl. přenesená",J145,0)</f>
        <v>0</v>
      </c>
      <c r="BH145" s="99">
        <f>IF(N145="sníž. přenesená",J145,0)</f>
        <v>0</v>
      </c>
      <c r="BI145" s="99">
        <f>IF(N145="nulová",J145,0)</f>
        <v>0</v>
      </c>
      <c r="BJ145" s="16" t="s">
        <v>86</v>
      </c>
      <c r="BK145" s="99">
        <f>ROUND(I145*H145,2)</f>
        <v>0</v>
      </c>
      <c r="BL145" s="16" t="s">
        <v>160</v>
      </c>
      <c r="BM145" s="194" t="s">
        <v>185</v>
      </c>
    </row>
    <row r="146" spans="1:65" s="2" customFormat="1" ht="24" customHeight="1">
      <c r="A146" s="33"/>
      <c r="B146" s="150"/>
      <c r="C146" s="182" t="s">
        <v>186</v>
      </c>
      <c r="D146" s="182" t="s">
        <v>156</v>
      </c>
      <c r="E146" s="183" t="s">
        <v>187</v>
      </c>
      <c r="F146" s="184" t="s">
        <v>188</v>
      </c>
      <c r="G146" s="185" t="s">
        <v>159</v>
      </c>
      <c r="H146" s="186">
        <v>52.6</v>
      </c>
      <c r="I146" s="187"/>
      <c r="J146" s="188">
        <f>ROUND(I146*H146,2)</f>
        <v>0</v>
      </c>
      <c r="K146" s="189"/>
      <c r="L146" s="34"/>
      <c r="M146" s="190" t="s">
        <v>1</v>
      </c>
      <c r="N146" s="191" t="s">
        <v>43</v>
      </c>
      <c r="O146" s="5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160</v>
      </c>
      <c r="AT146" s="194" t="s">
        <v>156</v>
      </c>
      <c r="AU146" s="194" t="s">
        <v>88</v>
      </c>
      <c r="AY146" s="16" t="s">
        <v>154</v>
      </c>
      <c r="BE146" s="99">
        <f>IF(N146="základní",J146,0)</f>
        <v>0</v>
      </c>
      <c r="BF146" s="99">
        <f>IF(N146="snížená",J146,0)</f>
        <v>0</v>
      </c>
      <c r="BG146" s="99">
        <f>IF(N146="zákl. přenesená",J146,0)</f>
        <v>0</v>
      </c>
      <c r="BH146" s="99">
        <f>IF(N146="sníž. přenesená",J146,0)</f>
        <v>0</v>
      </c>
      <c r="BI146" s="99">
        <f>IF(N146="nulová",J146,0)</f>
        <v>0</v>
      </c>
      <c r="BJ146" s="16" t="s">
        <v>86</v>
      </c>
      <c r="BK146" s="99">
        <f>ROUND(I146*H146,2)</f>
        <v>0</v>
      </c>
      <c r="BL146" s="16" t="s">
        <v>160</v>
      </c>
      <c r="BM146" s="194" t="s">
        <v>189</v>
      </c>
    </row>
    <row r="147" spans="1:65" s="2" customFormat="1" ht="24" customHeight="1">
      <c r="A147" s="33"/>
      <c r="B147" s="150"/>
      <c r="C147" s="182" t="s">
        <v>190</v>
      </c>
      <c r="D147" s="182" t="s">
        <v>156</v>
      </c>
      <c r="E147" s="183" t="s">
        <v>191</v>
      </c>
      <c r="F147" s="184" t="s">
        <v>192</v>
      </c>
      <c r="G147" s="185" t="s">
        <v>159</v>
      </c>
      <c r="H147" s="186">
        <v>52.6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160</v>
      </c>
      <c r="AT147" s="194" t="s">
        <v>156</v>
      </c>
      <c r="AU147" s="194" t="s">
        <v>88</v>
      </c>
      <c r="AY147" s="16" t="s">
        <v>154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160</v>
      </c>
      <c r="BM147" s="194" t="s">
        <v>193</v>
      </c>
    </row>
    <row r="148" spans="1:65" s="2" customFormat="1" ht="24" customHeight="1">
      <c r="A148" s="33"/>
      <c r="B148" s="150"/>
      <c r="C148" s="182" t="s">
        <v>194</v>
      </c>
      <c r="D148" s="182" t="s">
        <v>156</v>
      </c>
      <c r="E148" s="183" t="s">
        <v>195</v>
      </c>
      <c r="F148" s="184" t="s">
        <v>196</v>
      </c>
      <c r="G148" s="185" t="s">
        <v>159</v>
      </c>
      <c r="H148" s="186">
        <v>545.16600000000005</v>
      </c>
      <c r="I148" s="187"/>
      <c r="J148" s="188">
        <f>ROUND(I148*H148,2)</f>
        <v>0</v>
      </c>
      <c r="K148" s="189"/>
      <c r="L148" s="34"/>
      <c r="M148" s="190" t="s">
        <v>1</v>
      </c>
      <c r="N148" s="191" t="s">
        <v>43</v>
      </c>
      <c r="O148" s="5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160</v>
      </c>
      <c r="AT148" s="194" t="s">
        <v>156</v>
      </c>
      <c r="AU148" s="194" t="s">
        <v>88</v>
      </c>
      <c r="AY148" s="16" t="s">
        <v>154</v>
      </c>
      <c r="BE148" s="99">
        <f>IF(N148="základní",J148,0)</f>
        <v>0</v>
      </c>
      <c r="BF148" s="99">
        <f>IF(N148="snížená",J148,0)</f>
        <v>0</v>
      </c>
      <c r="BG148" s="99">
        <f>IF(N148="zákl. přenesená",J148,0)</f>
        <v>0</v>
      </c>
      <c r="BH148" s="99">
        <f>IF(N148="sníž. přenesená",J148,0)</f>
        <v>0</v>
      </c>
      <c r="BI148" s="99">
        <f>IF(N148="nulová",J148,0)</f>
        <v>0</v>
      </c>
      <c r="BJ148" s="16" t="s">
        <v>86</v>
      </c>
      <c r="BK148" s="99">
        <f>ROUND(I148*H148,2)</f>
        <v>0</v>
      </c>
      <c r="BL148" s="16" t="s">
        <v>160</v>
      </c>
      <c r="BM148" s="194" t="s">
        <v>197</v>
      </c>
    </row>
    <row r="149" spans="1:65" s="13" customFormat="1" ht="22.5">
      <c r="B149" s="195"/>
      <c r="D149" s="196" t="s">
        <v>162</v>
      </c>
      <c r="E149" s="197" t="s">
        <v>1</v>
      </c>
      <c r="F149" s="198" t="s">
        <v>198</v>
      </c>
      <c r="H149" s="199">
        <v>545.16600000000005</v>
      </c>
      <c r="I149" s="200"/>
      <c r="L149" s="195"/>
      <c r="M149" s="201"/>
      <c r="N149" s="202"/>
      <c r="O149" s="202"/>
      <c r="P149" s="202"/>
      <c r="Q149" s="202"/>
      <c r="R149" s="202"/>
      <c r="S149" s="202"/>
      <c r="T149" s="203"/>
      <c r="AT149" s="197" t="s">
        <v>162</v>
      </c>
      <c r="AU149" s="197" t="s">
        <v>88</v>
      </c>
      <c r="AV149" s="13" t="s">
        <v>88</v>
      </c>
      <c r="AW149" s="13" t="s">
        <v>32</v>
      </c>
      <c r="AX149" s="13" t="s">
        <v>78</v>
      </c>
      <c r="AY149" s="197" t="s">
        <v>154</v>
      </c>
    </row>
    <row r="150" spans="1:65" s="2" customFormat="1" ht="16.5" customHeight="1">
      <c r="A150" s="33"/>
      <c r="B150" s="150"/>
      <c r="C150" s="182" t="s">
        <v>199</v>
      </c>
      <c r="D150" s="182" t="s">
        <v>156</v>
      </c>
      <c r="E150" s="183" t="s">
        <v>200</v>
      </c>
      <c r="F150" s="184" t="s">
        <v>201</v>
      </c>
      <c r="G150" s="185" t="s">
        <v>159</v>
      </c>
      <c r="H150" s="186">
        <v>545.16600000000005</v>
      </c>
      <c r="I150" s="187"/>
      <c r="J150" s="188">
        <f>ROUND(I150*H150,2)</f>
        <v>0</v>
      </c>
      <c r="K150" s="189"/>
      <c r="L150" s="34"/>
      <c r="M150" s="190" t="s">
        <v>1</v>
      </c>
      <c r="N150" s="191" t="s">
        <v>43</v>
      </c>
      <c r="O150" s="59"/>
      <c r="P150" s="192">
        <f>O150*H150</f>
        <v>0</v>
      </c>
      <c r="Q150" s="192">
        <v>0</v>
      </c>
      <c r="R150" s="192">
        <f>Q150*H150</f>
        <v>0</v>
      </c>
      <c r="S150" s="192">
        <v>0</v>
      </c>
      <c r="T150" s="19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4" t="s">
        <v>160</v>
      </c>
      <c r="AT150" s="194" t="s">
        <v>156</v>
      </c>
      <c r="AU150" s="194" t="s">
        <v>88</v>
      </c>
      <c r="AY150" s="16" t="s">
        <v>154</v>
      </c>
      <c r="BE150" s="99">
        <f>IF(N150="základní",J150,0)</f>
        <v>0</v>
      </c>
      <c r="BF150" s="99">
        <f>IF(N150="snížená",J150,0)</f>
        <v>0</v>
      </c>
      <c r="BG150" s="99">
        <f>IF(N150="zákl. přenesená",J150,0)</f>
        <v>0</v>
      </c>
      <c r="BH150" s="99">
        <f>IF(N150="sníž. přenesená",J150,0)</f>
        <v>0</v>
      </c>
      <c r="BI150" s="99">
        <f>IF(N150="nulová",J150,0)</f>
        <v>0</v>
      </c>
      <c r="BJ150" s="16" t="s">
        <v>86</v>
      </c>
      <c r="BK150" s="99">
        <f>ROUND(I150*H150,2)</f>
        <v>0</v>
      </c>
      <c r="BL150" s="16" t="s">
        <v>160</v>
      </c>
      <c r="BM150" s="194" t="s">
        <v>202</v>
      </c>
    </row>
    <row r="151" spans="1:65" s="2" customFormat="1" ht="24" customHeight="1">
      <c r="A151" s="33"/>
      <c r="B151" s="150"/>
      <c r="C151" s="182" t="s">
        <v>203</v>
      </c>
      <c r="D151" s="182" t="s">
        <v>156</v>
      </c>
      <c r="E151" s="183" t="s">
        <v>204</v>
      </c>
      <c r="F151" s="184" t="s">
        <v>205</v>
      </c>
      <c r="G151" s="185" t="s">
        <v>206</v>
      </c>
      <c r="H151" s="186">
        <v>981.29899999999998</v>
      </c>
      <c r="I151" s="187"/>
      <c r="J151" s="188">
        <f>ROUND(I151*H151,2)</f>
        <v>0</v>
      </c>
      <c r="K151" s="189"/>
      <c r="L151" s="34"/>
      <c r="M151" s="190" t="s">
        <v>1</v>
      </c>
      <c r="N151" s="191" t="s">
        <v>43</v>
      </c>
      <c r="O151" s="59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4" t="s">
        <v>160</v>
      </c>
      <c r="AT151" s="194" t="s">
        <v>156</v>
      </c>
      <c r="AU151" s="194" t="s">
        <v>88</v>
      </c>
      <c r="AY151" s="16" t="s">
        <v>154</v>
      </c>
      <c r="BE151" s="99">
        <f>IF(N151="základní",J151,0)</f>
        <v>0</v>
      </c>
      <c r="BF151" s="99">
        <f>IF(N151="snížená",J151,0)</f>
        <v>0</v>
      </c>
      <c r="BG151" s="99">
        <f>IF(N151="zákl. přenesená",J151,0)</f>
        <v>0</v>
      </c>
      <c r="BH151" s="99">
        <f>IF(N151="sníž. přenesená",J151,0)</f>
        <v>0</v>
      </c>
      <c r="BI151" s="99">
        <f>IF(N151="nulová",J151,0)</f>
        <v>0</v>
      </c>
      <c r="BJ151" s="16" t="s">
        <v>86</v>
      </c>
      <c r="BK151" s="99">
        <f>ROUND(I151*H151,2)</f>
        <v>0</v>
      </c>
      <c r="BL151" s="16" t="s">
        <v>160</v>
      </c>
      <c r="BM151" s="194" t="s">
        <v>207</v>
      </c>
    </row>
    <row r="152" spans="1:65" s="13" customFormat="1" ht="11.25">
      <c r="B152" s="195"/>
      <c r="D152" s="196" t="s">
        <v>162</v>
      </c>
      <c r="E152" s="197" t="s">
        <v>1</v>
      </c>
      <c r="F152" s="198" t="s">
        <v>208</v>
      </c>
      <c r="H152" s="199">
        <v>981.29899999999998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162</v>
      </c>
      <c r="AU152" s="197" t="s">
        <v>88</v>
      </c>
      <c r="AV152" s="13" t="s">
        <v>88</v>
      </c>
      <c r="AW152" s="13" t="s">
        <v>32</v>
      </c>
      <c r="AX152" s="13" t="s">
        <v>86</v>
      </c>
      <c r="AY152" s="197" t="s">
        <v>154</v>
      </c>
    </row>
    <row r="153" spans="1:65" s="12" customFormat="1" ht="20.85" customHeight="1">
      <c r="B153" s="169"/>
      <c r="D153" s="170" t="s">
        <v>77</v>
      </c>
      <c r="E153" s="180" t="s">
        <v>160</v>
      </c>
      <c r="F153" s="180" t="s">
        <v>209</v>
      </c>
      <c r="I153" s="172"/>
      <c r="J153" s="181">
        <f>BK153</f>
        <v>0</v>
      </c>
      <c r="L153" s="169"/>
      <c r="M153" s="174"/>
      <c r="N153" s="175"/>
      <c r="O153" s="175"/>
      <c r="P153" s="176">
        <f>SUM(P154:P155)</f>
        <v>0</v>
      </c>
      <c r="Q153" s="175"/>
      <c r="R153" s="176">
        <f>SUM(R154:R155)</f>
        <v>0</v>
      </c>
      <c r="S153" s="175"/>
      <c r="T153" s="177">
        <f>SUM(T154:T155)</f>
        <v>0</v>
      </c>
      <c r="AR153" s="170" t="s">
        <v>86</v>
      </c>
      <c r="AT153" s="178" t="s">
        <v>77</v>
      </c>
      <c r="AU153" s="178" t="s">
        <v>88</v>
      </c>
      <c r="AY153" s="170" t="s">
        <v>154</v>
      </c>
      <c r="BK153" s="179">
        <f>SUM(BK154:BK155)</f>
        <v>0</v>
      </c>
    </row>
    <row r="154" spans="1:65" s="2" customFormat="1" ht="24" customHeight="1">
      <c r="A154" s="33"/>
      <c r="B154" s="150"/>
      <c r="C154" s="182" t="s">
        <v>210</v>
      </c>
      <c r="D154" s="182" t="s">
        <v>156</v>
      </c>
      <c r="E154" s="183" t="s">
        <v>211</v>
      </c>
      <c r="F154" s="184" t="s">
        <v>212</v>
      </c>
      <c r="G154" s="185" t="s">
        <v>213</v>
      </c>
      <c r="H154" s="186">
        <v>145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170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214</v>
      </c>
    </row>
    <row r="155" spans="1:65" s="13" customFormat="1" ht="11.25">
      <c r="B155" s="195"/>
      <c r="D155" s="196" t="s">
        <v>162</v>
      </c>
      <c r="E155" s="197" t="s">
        <v>1</v>
      </c>
      <c r="F155" s="198" t="s">
        <v>215</v>
      </c>
      <c r="H155" s="199">
        <v>145</v>
      </c>
      <c r="I155" s="200"/>
      <c r="L155" s="195"/>
      <c r="M155" s="201"/>
      <c r="N155" s="202"/>
      <c r="O155" s="202"/>
      <c r="P155" s="202"/>
      <c r="Q155" s="202"/>
      <c r="R155" s="202"/>
      <c r="S155" s="202"/>
      <c r="T155" s="203"/>
      <c r="AT155" s="197" t="s">
        <v>162</v>
      </c>
      <c r="AU155" s="197" t="s">
        <v>170</v>
      </c>
      <c r="AV155" s="13" t="s">
        <v>88</v>
      </c>
      <c r="AW155" s="13" t="s">
        <v>32</v>
      </c>
      <c r="AX155" s="13" t="s">
        <v>86</v>
      </c>
      <c r="AY155" s="197" t="s">
        <v>154</v>
      </c>
    </row>
    <row r="156" spans="1:65" s="12" customFormat="1" ht="20.85" customHeight="1">
      <c r="B156" s="169"/>
      <c r="D156" s="170" t="s">
        <v>77</v>
      </c>
      <c r="E156" s="180" t="s">
        <v>177</v>
      </c>
      <c r="F156" s="180" t="s">
        <v>216</v>
      </c>
      <c r="I156" s="172"/>
      <c r="J156" s="181">
        <f>BK156</f>
        <v>0</v>
      </c>
      <c r="L156" s="169"/>
      <c r="M156" s="174"/>
      <c r="N156" s="175"/>
      <c r="O156" s="175"/>
      <c r="P156" s="176">
        <f>SUM(P157:P177)</f>
        <v>0</v>
      </c>
      <c r="Q156" s="175"/>
      <c r="R156" s="176">
        <f>SUM(R157:R177)</f>
        <v>273.72482000000002</v>
      </c>
      <c r="S156" s="175"/>
      <c r="T156" s="177">
        <f>SUM(T157:T177)</f>
        <v>0</v>
      </c>
      <c r="AR156" s="170" t="s">
        <v>86</v>
      </c>
      <c r="AT156" s="178" t="s">
        <v>77</v>
      </c>
      <c r="AU156" s="178" t="s">
        <v>88</v>
      </c>
      <c r="AY156" s="170" t="s">
        <v>154</v>
      </c>
      <c r="BK156" s="179">
        <f>SUM(BK157:BK177)</f>
        <v>0</v>
      </c>
    </row>
    <row r="157" spans="1:65" s="2" customFormat="1" ht="36" customHeight="1">
      <c r="A157" s="33"/>
      <c r="B157" s="150"/>
      <c r="C157" s="182" t="s">
        <v>217</v>
      </c>
      <c r="D157" s="182" t="s">
        <v>156</v>
      </c>
      <c r="E157" s="183" t="s">
        <v>218</v>
      </c>
      <c r="F157" s="184" t="s">
        <v>219</v>
      </c>
      <c r="G157" s="185" t="s">
        <v>213</v>
      </c>
      <c r="H157" s="186">
        <v>1578</v>
      </c>
      <c r="I157" s="187"/>
      <c r="J157" s="188">
        <f>ROUND(I157*H157,2)</f>
        <v>0</v>
      </c>
      <c r="K157" s="189"/>
      <c r="L157" s="34"/>
      <c r="M157" s="190" t="s">
        <v>1</v>
      </c>
      <c r="N157" s="191" t="s">
        <v>43</v>
      </c>
      <c r="O157" s="59"/>
      <c r="P157" s="192">
        <f>O157*H157</f>
        <v>0</v>
      </c>
      <c r="Q157" s="192">
        <v>0</v>
      </c>
      <c r="R157" s="192">
        <f>Q157*H157</f>
        <v>0</v>
      </c>
      <c r="S157" s="192">
        <v>0</v>
      </c>
      <c r="T157" s="19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4" t="s">
        <v>160</v>
      </c>
      <c r="AT157" s="194" t="s">
        <v>156</v>
      </c>
      <c r="AU157" s="194" t="s">
        <v>170</v>
      </c>
      <c r="AY157" s="16" t="s">
        <v>154</v>
      </c>
      <c r="BE157" s="99">
        <f>IF(N157="základní",J157,0)</f>
        <v>0</v>
      </c>
      <c r="BF157" s="99">
        <f>IF(N157="snížená",J157,0)</f>
        <v>0</v>
      </c>
      <c r="BG157" s="99">
        <f>IF(N157="zákl. přenesená",J157,0)</f>
        <v>0</v>
      </c>
      <c r="BH157" s="99">
        <f>IF(N157="sníž. přenesená",J157,0)</f>
        <v>0</v>
      </c>
      <c r="BI157" s="99">
        <f>IF(N157="nulová",J157,0)</f>
        <v>0</v>
      </c>
      <c r="BJ157" s="16" t="s">
        <v>86</v>
      </c>
      <c r="BK157" s="99">
        <f>ROUND(I157*H157,2)</f>
        <v>0</v>
      </c>
      <c r="BL157" s="16" t="s">
        <v>160</v>
      </c>
      <c r="BM157" s="194" t="s">
        <v>220</v>
      </c>
    </row>
    <row r="158" spans="1:65" s="13" customFormat="1" ht="11.25">
      <c r="B158" s="195"/>
      <c r="D158" s="196" t="s">
        <v>162</v>
      </c>
      <c r="E158" s="197" t="s">
        <v>1</v>
      </c>
      <c r="F158" s="198" t="s">
        <v>221</v>
      </c>
      <c r="H158" s="199">
        <v>1578</v>
      </c>
      <c r="I158" s="200"/>
      <c r="L158" s="195"/>
      <c r="M158" s="201"/>
      <c r="N158" s="202"/>
      <c r="O158" s="202"/>
      <c r="P158" s="202"/>
      <c r="Q158" s="202"/>
      <c r="R158" s="202"/>
      <c r="S158" s="202"/>
      <c r="T158" s="203"/>
      <c r="AT158" s="197" t="s">
        <v>162</v>
      </c>
      <c r="AU158" s="197" t="s">
        <v>170</v>
      </c>
      <c r="AV158" s="13" t="s">
        <v>88</v>
      </c>
      <c r="AW158" s="13" t="s">
        <v>32</v>
      </c>
      <c r="AX158" s="13" t="s">
        <v>86</v>
      </c>
      <c r="AY158" s="197" t="s">
        <v>154</v>
      </c>
    </row>
    <row r="159" spans="1:65" s="2" customFormat="1" ht="24" customHeight="1">
      <c r="A159" s="33"/>
      <c r="B159" s="150"/>
      <c r="C159" s="212" t="s">
        <v>222</v>
      </c>
      <c r="D159" s="212" t="s">
        <v>223</v>
      </c>
      <c r="E159" s="213" t="s">
        <v>224</v>
      </c>
      <c r="F159" s="214" t="s">
        <v>225</v>
      </c>
      <c r="G159" s="215" t="s">
        <v>206</v>
      </c>
      <c r="H159" s="216">
        <v>17.989000000000001</v>
      </c>
      <c r="I159" s="217"/>
      <c r="J159" s="218">
        <f>ROUND(I159*H159,2)</f>
        <v>0</v>
      </c>
      <c r="K159" s="219"/>
      <c r="L159" s="220"/>
      <c r="M159" s="221" t="s">
        <v>1</v>
      </c>
      <c r="N159" s="222" t="s">
        <v>43</v>
      </c>
      <c r="O159" s="59"/>
      <c r="P159" s="192">
        <f>O159*H159</f>
        <v>0</v>
      </c>
      <c r="Q159" s="192">
        <v>1</v>
      </c>
      <c r="R159" s="192">
        <f>Q159*H159</f>
        <v>17.989000000000001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190</v>
      </c>
      <c r="AT159" s="194" t="s">
        <v>223</v>
      </c>
      <c r="AU159" s="194" t="s">
        <v>170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226</v>
      </c>
    </row>
    <row r="160" spans="1:65" s="13" customFormat="1" ht="11.25">
      <c r="B160" s="195"/>
      <c r="D160" s="196" t="s">
        <v>162</v>
      </c>
      <c r="E160" s="197" t="s">
        <v>1</v>
      </c>
      <c r="F160" s="198" t="s">
        <v>227</v>
      </c>
      <c r="H160" s="199">
        <v>17.989000000000001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162</v>
      </c>
      <c r="AU160" s="197" t="s">
        <v>170</v>
      </c>
      <c r="AV160" s="13" t="s">
        <v>88</v>
      </c>
      <c r="AW160" s="13" t="s">
        <v>32</v>
      </c>
      <c r="AX160" s="13" t="s">
        <v>86</v>
      </c>
      <c r="AY160" s="197" t="s">
        <v>154</v>
      </c>
    </row>
    <row r="161" spans="1:65" s="2" customFormat="1" ht="16.5" customHeight="1">
      <c r="A161" s="33"/>
      <c r="B161" s="150"/>
      <c r="C161" s="182" t="s">
        <v>8</v>
      </c>
      <c r="D161" s="182" t="s">
        <v>156</v>
      </c>
      <c r="E161" s="183" t="s">
        <v>228</v>
      </c>
      <c r="F161" s="184" t="s">
        <v>229</v>
      </c>
      <c r="G161" s="185" t="s">
        <v>213</v>
      </c>
      <c r="H161" s="186">
        <v>180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160</v>
      </c>
      <c r="AT161" s="194" t="s">
        <v>156</v>
      </c>
      <c r="AU161" s="194" t="s">
        <v>170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160</v>
      </c>
      <c r="BM161" s="194" t="s">
        <v>230</v>
      </c>
    </row>
    <row r="162" spans="1:65" s="2" customFormat="1" ht="16.5" customHeight="1">
      <c r="A162" s="33"/>
      <c r="B162" s="150"/>
      <c r="C162" s="182" t="s">
        <v>231</v>
      </c>
      <c r="D162" s="182" t="s">
        <v>156</v>
      </c>
      <c r="E162" s="183" t="s">
        <v>232</v>
      </c>
      <c r="F162" s="184" t="s">
        <v>233</v>
      </c>
      <c r="G162" s="185" t="s">
        <v>213</v>
      </c>
      <c r="H162" s="186">
        <v>3599</v>
      </c>
      <c r="I162" s="187"/>
      <c r="J162" s="188">
        <f>ROUND(I162*H162,2)</f>
        <v>0</v>
      </c>
      <c r="K162" s="189"/>
      <c r="L162" s="34"/>
      <c r="M162" s="190" t="s">
        <v>1</v>
      </c>
      <c r="N162" s="191" t="s">
        <v>43</v>
      </c>
      <c r="O162" s="5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160</v>
      </c>
      <c r="AT162" s="194" t="s">
        <v>156</v>
      </c>
      <c r="AU162" s="194" t="s">
        <v>170</v>
      </c>
      <c r="AY162" s="16" t="s">
        <v>154</v>
      </c>
      <c r="BE162" s="99">
        <f>IF(N162="základní",J162,0)</f>
        <v>0</v>
      </c>
      <c r="BF162" s="99">
        <f>IF(N162="snížená",J162,0)</f>
        <v>0</v>
      </c>
      <c r="BG162" s="99">
        <f>IF(N162="zákl. přenesená",J162,0)</f>
        <v>0</v>
      </c>
      <c r="BH162" s="99">
        <f>IF(N162="sníž. přenesená",J162,0)</f>
        <v>0</v>
      </c>
      <c r="BI162" s="99">
        <f>IF(N162="nulová",J162,0)</f>
        <v>0</v>
      </c>
      <c r="BJ162" s="16" t="s">
        <v>86</v>
      </c>
      <c r="BK162" s="99">
        <f>ROUND(I162*H162,2)</f>
        <v>0</v>
      </c>
      <c r="BL162" s="16" t="s">
        <v>160</v>
      </c>
      <c r="BM162" s="194" t="s">
        <v>234</v>
      </c>
    </row>
    <row r="163" spans="1:65" s="13" customFormat="1" ht="11.25">
      <c r="B163" s="195"/>
      <c r="D163" s="196" t="s">
        <v>162</v>
      </c>
      <c r="E163" s="197" t="s">
        <v>1</v>
      </c>
      <c r="F163" s="198" t="s">
        <v>235</v>
      </c>
      <c r="H163" s="199">
        <v>1758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162</v>
      </c>
      <c r="AU163" s="197" t="s">
        <v>170</v>
      </c>
      <c r="AV163" s="13" t="s">
        <v>88</v>
      </c>
      <c r="AW163" s="13" t="s">
        <v>32</v>
      </c>
      <c r="AX163" s="13" t="s">
        <v>78</v>
      </c>
      <c r="AY163" s="197" t="s">
        <v>154</v>
      </c>
    </row>
    <row r="164" spans="1:65" s="13" customFormat="1" ht="11.25">
      <c r="B164" s="195"/>
      <c r="D164" s="196" t="s">
        <v>162</v>
      </c>
      <c r="E164" s="197" t="s">
        <v>1</v>
      </c>
      <c r="F164" s="198" t="s">
        <v>236</v>
      </c>
      <c r="H164" s="199">
        <v>1841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170</v>
      </c>
      <c r="AV164" s="13" t="s">
        <v>88</v>
      </c>
      <c r="AW164" s="13" t="s">
        <v>32</v>
      </c>
      <c r="AX164" s="13" t="s">
        <v>78</v>
      </c>
      <c r="AY164" s="197" t="s">
        <v>154</v>
      </c>
    </row>
    <row r="165" spans="1:65" s="2" customFormat="1" ht="24" customHeight="1">
      <c r="A165" s="33"/>
      <c r="B165" s="150"/>
      <c r="C165" s="182" t="s">
        <v>237</v>
      </c>
      <c r="D165" s="182" t="s">
        <v>156</v>
      </c>
      <c r="E165" s="183" t="s">
        <v>238</v>
      </c>
      <c r="F165" s="184" t="s">
        <v>239</v>
      </c>
      <c r="G165" s="185" t="s">
        <v>213</v>
      </c>
      <c r="H165" s="186">
        <v>1578</v>
      </c>
      <c r="I165" s="187"/>
      <c r="J165" s="188">
        <f>ROUND(I165*H165,2)</f>
        <v>0</v>
      </c>
      <c r="K165" s="189"/>
      <c r="L165" s="34"/>
      <c r="M165" s="190" t="s">
        <v>1</v>
      </c>
      <c r="N165" s="191" t="s">
        <v>43</v>
      </c>
      <c r="O165" s="5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160</v>
      </c>
      <c r="AT165" s="194" t="s">
        <v>156</v>
      </c>
      <c r="AU165" s="194" t="s">
        <v>170</v>
      </c>
      <c r="AY165" s="16" t="s">
        <v>154</v>
      </c>
      <c r="BE165" s="99">
        <f>IF(N165="základní",J165,0)</f>
        <v>0</v>
      </c>
      <c r="BF165" s="99">
        <f>IF(N165="snížená",J165,0)</f>
        <v>0</v>
      </c>
      <c r="BG165" s="99">
        <f>IF(N165="zákl. přenesená",J165,0)</f>
        <v>0</v>
      </c>
      <c r="BH165" s="99">
        <f>IF(N165="sníž. přenesená",J165,0)</f>
        <v>0</v>
      </c>
      <c r="BI165" s="99">
        <f>IF(N165="nulová",J165,0)</f>
        <v>0</v>
      </c>
      <c r="BJ165" s="16" t="s">
        <v>86</v>
      </c>
      <c r="BK165" s="99">
        <f>ROUND(I165*H165,2)</f>
        <v>0</v>
      </c>
      <c r="BL165" s="16" t="s">
        <v>160</v>
      </c>
      <c r="BM165" s="194" t="s">
        <v>240</v>
      </c>
    </row>
    <row r="166" spans="1:65" s="2" customFormat="1" ht="24" customHeight="1">
      <c r="A166" s="33"/>
      <c r="B166" s="150"/>
      <c r="C166" s="182" t="s">
        <v>241</v>
      </c>
      <c r="D166" s="182" t="s">
        <v>156</v>
      </c>
      <c r="E166" s="183" t="s">
        <v>242</v>
      </c>
      <c r="F166" s="184" t="s">
        <v>243</v>
      </c>
      <c r="G166" s="185" t="s">
        <v>213</v>
      </c>
      <c r="H166" s="186">
        <v>1578</v>
      </c>
      <c r="I166" s="187"/>
      <c r="J166" s="188">
        <f>ROUND(I166*H166,2)</f>
        <v>0</v>
      </c>
      <c r="K166" s="189"/>
      <c r="L166" s="34"/>
      <c r="M166" s="190" t="s">
        <v>1</v>
      </c>
      <c r="N166" s="191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160</v>
      </c>
      <c r="AT166" s="194" t="s">
        <v>156</v>
      </c>
      <c r="AU166" s="194" t="s">
        <v>170</v>
      </c>
      <c r="AY166" s="16" t="s">
        <v>154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160</v>
      </c>
      <c r="BM166" s="194" t="s">
        <v>244</v>
      </c>
    </row>
    <row r="167" spans="1:65" s="2" customFormat="1" ht="24" customHeight="1">
      <c r="A167" s="33"/>
      <c r="B167" s="150"/>
      <c r="C167" s="182" t="s">
        <v>245</v>
      </c>
      <c r="D167" s="182" t="s">
        <v>156</v>
      </c>
      <c r="E167" s="183" t="s">
        <v>246</v>
      </c>
      <c r="F167" s="184" t="s">
        <v>247</v>
      </c>
      <c r="G167" s="185" t="s">
        <v>213</v>
      </c>
      <c r="H167" s="186">
        <v>1578</v>
      </c>
      <c r="I167" s="187"/>
      <c r="J167" s="188">
        <f>ROUND(I167*H167,2)</f>
        <v>0</v>
      </c>
      <c r="K167" s="189"/>
      <c r="L167" s="34"/>
      <c r="M167" s="190" t="s">
        <v>1</v>
      </c>
      <c r="N167" s="191" t="s">
        <v>43</v>
      </c>
      <c r="O167" s="59"/>
      <c r="P167" s="192">
        <f>O167*H167</f>
        <v>0</v>
      </c>
      <c r="Q167" s="192">
        <v>7.1000000000000002E-4</v>
      </c>
      <c r="R167" s="192">
        <f>Q167*H167</f>
        <v>1.1203799999999999</v>
      </c>
      <c r="S167" s="192">
        <v>0</v>
      </c>
      <c r="T167" s="19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4" t="s">
        <v>160</v>
      </c>
      <c r="AT167" s="194" t="s">
        <v>156</v>
      </c>
      <c r="AU167" s="194" t="s">
        <v>170</v>
      </c>
      <c r="AY167" s="16" t="s">
        <v>154</v>
      </c>
      <c r="BE167" s="99">
        <f>IF(N167="základní",J167,0)</f>
        <v>0</v>
      </c>
      <c r="BF167" s="99">
        <f>IF(N167="snížená",J167,0)</f>
        <v>0</v>
      </c>
      <c r="BG167" s="99">
        <f>IF(N167="zákl. přenesená",J167,0)</f>
        <v>0</v>
      </c>
      <c r="BH167" s="99">
        <f>IF(N167="sníž. přenesená",J167,0)</f>
        <v>0</v>
      </c>
      <c r="BI167" s="99">
        <f>IF(N167="nulová",J167,0)</f>
        <v>0</v>
      </c>
      <c r="BJ167" s="16" t="s">
        <v>86</v>
      </c>
      <c r="BK167" s="99">
        <f>ROUND(I167*H167,2)</f>
        <v>0</v>
      </c>
      <c r="BL167" s="16" t="s">
        <v>160</v>
      </c>
      <c r="BM167" s="194" t="s">
        <v>248</v>
      </c>
    </row>
    <row r="168" spans="1:65" s="2" customFormat="1" ht="24" customHeight="1">
      <c r="A168" s="33"/>
      <c r="B168" s="150"/>
      <c r="C168" s="182" t="s">
        <v>249</v>
      </c>
      <c r="D168" s="182" t="s">
        <v>156</v>
      </c>
      <c r="E168" s="183" t="s">
        <v>250</v>
      </c>
      <c r="F168" s="184" t="s">
        <v>251</v>
      </c>
      <c r="G168" s="185" t="s">
        <v>213</v>
      </c>
      <c r="H168" s="186">
        <v>1578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0.10373</v>
      </c>
      <c r="R168" s="192">
        <f>Q168*H168</f>
        <v>163.68594000000002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160</v>
      </c>
      <c r="AT168" s="194" t="s">
        <v>156</v>
      </c>
      <c r="AU168" s="194" t="s">
        <v>170</v>
      </c>
      <c r="AY168" s="16" t="s">
        <v>154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160</v>
      </c>
      <c r="BM168" s="194" t="s">
        <v>252</v>
      </c>
    </row>
    <row r="169" spans="1:65" s="2" customFormat="1" ht="24" customHeight="1">
      <c r="A169" s="33"/>
      <c r="B169" s="150"/>
      <c r="C169" s="182" t="s">
        <v>7</v>
      </c>
      <c r="D169" s="182" t="s">
        <v>156</v>
      </c>
      <c r="E169" s="183" t="s">
        <v>253</v>
      </c>
      <c r="F169" s="184" t="s">
        <v>254</v>
      </c>
      <c r="G169" s="185" t="s">
        <v>213</v>
      </c>
      <c r="H169" s="186">
        <v>180</v>
      </c>
      <c r="I169" s="187"/>
      <c r="J169" s="188">
        <f>ROUND(I169*H169,2)</f>
        <v>0</v>
      </c>
      <c r="K169" s="189"/>
      <c r="L169" s="34"/>
      <c r="M169" s="190" t="s">
        <v>1</v>
      </c>
      <c r="N169" s="191" t="s">
        <v>43</v>
      </c>
      <c r="O169" s="59"/>
      <c r="P169" s="192">
        <f>O169*H169</f>
        <v>0</v>
      </c>
      <c r="Q169" s="192">
        <v>8.5650000000000004E-2</v>
      </c>
      <c r="R169" s="192">
        <f>Q169*H169</f>
        <v>15.417000000000002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160</v>
      </c>
      <c r="AT169" s="194" t="s">
        <v>156</v>
      </c>
      <c r="AU169" s="194" t="s">
        <v>170</v>
      </c>
      <c r="AY169" s="16" t="s">
        <v>154</v>
      </c>
      <c r="BE169" s="99">
        <f>IF(N169="základní",J169,0)</f>
        <v>0</v>
      </c>
      <c r="BF169" s="99">
        <f>IF(N169="snížená",J169,0)</f>
        <v>0</v>
      </c>
      <c r="BG169" s="99">
        <f>IF(N169="zákl. přenesená",J169,0)</f>
        <v>0</v>
      </c>
      <c r="BH169" s="99">
        <f>IF(N169="sníž. přenesená",J169,0)</f>
        <v>0</v>
      </c>
      <c r="BI169" s="99">
        <f>IF(N169="nulová",J169,0)</f>
        <v>0</v>
      </c>
      <c r="BJ169" s="16" t="s">
        <v>86</v>
      </c>
      <c r="BK169" s="99">
        <f>ROUND(I169*H169,2)</f>
        <v>0</v>
      </c>
      <c r="BL169" s="16" t="s">
        <v>160</v>
      </c>
      <c r="BM169" s="194" t="s">
        <v>255</v>
      </c>
    </row>
    <row r="170" spans="1:65" s="13" customFormat="1" ht="11.25">
      <c r="B170" s="195"/>
      <c r="D170" s="196" t="s">
        <v>162</v>
      </c>
      <c r="E170" s="197" t="s">
        <v>1</v>
      </c>
      <c r="F170" s="198" t="s">
        <v>256</v>
      </c>
      <c r="H170" s="199">
        <v>180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170</v>
      </c>
      <c r="AV170" s="13" t="s">
        <v>88</v>
      </c>
      <c r="AW170" s="13" t="s">
        <v>32</v>
      </c>
      <c r="AX170" s="13" t="s">
        <v>86</v>
      </c>
      <c r="AY170" s="197" t="s">
        <v>154</v>
      </c>
    </row>
    <row r="171" spans="1:65" s="2" customFormat="1" ht="16.5" customHeight="1">
      <c r="A171" s="33"/>
      <c r="B171" s="150"/>
      <c r="C171" s="212" t="s">
        <v>257</v>
      </c>
      <c r="D171" s="212" t="s">
        <v>223</v>
      </c>
      <c r="E171" s="213" t="s">
        <v>258</v>
      </c>
      <c r="F171" s="214" t="s">
        <v>259</v>
      </c>
      <c r="G171" s="215" t="s">
        <v>213</v>
      </c>
      <c r="H171" s="216">
        <v>168</v>
      </c>
      <c r="I171" s="217"/>
      <c r="J171" s="218">
        <f>ROUND(I171*H171,2)</f>
        <v>0</v>
      </c>
      <c r="K171" s="219"/>
      <c r="L171" s="220"/>
      <c r="M171" s="221" t="s">
        <v>1</v>
      </c>
      <c r="N171" s="222" t="s">
        <v>43</v>
      </c>
      <c r="O171" s="59"/>
      <c r="P171" s="192">
        <f>O171*H171</f>
        <v>0</v>
      </c>
      <c r="Q171" s="192">
        <v>0.152</v>
      </c>
      <c r="R171" s="192">
        <f>Q171*H171</f>
        <v>25.535999999999998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190</v>
      </c>
      <c r="AT171" s="194" t="s">
        <v>223</v>
      </c>
      <c r="AU171" s="194" t="s">
        <v>170</v>
      </c>
      <c r="AY171" s="16" t="s">
        <v>154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160</v>
      </c>
      <c r="BM171" s="194" t="s">
        <v>260</v>
      </c>
    </row>
    <row r="172" spans="1:65" s="2" customFormat="1" ht="16.5" customHeight="1">
      <c r="A172" s="33"/>
      <c r="B172" s="150"/>
      <c r="C172" s="212" t="s">
        <v>261</v>
      </c>
      <c r="D172" s="212" t="s">
        <v>223</v>
      </c>
      <c r="E172" s="213" t="s">
        <v>262</v>
      </c>
      <c r="F172" s="214" t="s">
        <v>263</v>
      </c>
      <c r="G172" s="215" t="s">
        <v>213</v>
      </c>
      <c r="H172" s="216">
        <v>12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43</v>
      </c>
      <c r="O172" s="59"/>
      <c r="P172" s="192">
        <f>O172*H172</f>
        <v>0</v>
      </c>
      <c r="Q172" s="192">
        <v>0.17599999999999999</v>
      </c>
      <c r="R172" s="192">
        <f>Q172*H172</f>
        <v>2.1120000000000001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190</v>
      </c>
      <c r="AT172" s="194" t="s">
        <v>223</v>
      </c>
      <c r="AU172" s="194" t="s">
        <v>170</v>
      </c>
      <c r="AY172" s="16" t="s">
        <v>154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160</v>
      </c>
      <c r="BM172" s="194" t="s">
        <v>264</v>
      </c>
    </row>
    <row r="173" spans="1:65" s="13" customFormat="1" ht="11.25">
      <c r="B173" s="195"/>
      <c r="D173" s="196" t="s">
        <v>162</v>
      </c>
      <c r="E173" s="197" t="s">
        <v>1</v>
      </c>
      <c r="F173" s="198" t="s">
        <v>265</v>
      </c>
      <c r="H173" s="199">
        <v>12</v>
      </c>
      <c r="I173" s="200"/>
      <c r="L173" s="195"/>
      <c r="M173" s="201"/>
      <c r="N173" s="202"/>
      <c r="O173" s="202"/>
      <c r="P173" s="202"/>
      <c r="Q173" s="202"/>
      <c r="R173" s="202"/>
      <c r="S173" s="202"/>
      <c r="T173" s="203"/>
      <c r="AT173" s="197" t="s">
        <v>162</v>
      </c>
      <c r="AU173" s="197" t="s">
        <v>170</v>
      </c>
      <c r="AV173" s="13" t="s">
        <v>88</v>
      </c>
      <c r="AW173" s="13" t="s">
        <v>32</v>
      </c>
      <c r="AX173" s="13" t="s">
        <v>86</v>
      </c>
      <c r="AY173" s="197" t="s">
        <v>154</v>
      </c>
    </row>
    <row r="174" spans="1:65" s="2" customFormat="1" ht="24" customHeight="1">
      <c r="A174" s="33"/>
      <c r="B174" s="150"/>
      <c r="C174" s="182" t="s">
        <v>266</v>
      </c>
      <c r="D174" s="182" t="s">
        <v>156</v>
      </c>
      <c r="E174" s="183" t="s">
        <v>267</v>
      </c>
      <c r="F174" s="184" t="s">
        <v>268</v>
      </c>
      <c r="G174" s="185" t="s">
        <v>213</v>
      </c>
      <c r="H174" s="186">
        <v>145</v>
      </c>
      <c r="I174" s="187"/>
      <c r="J174" s="188">
        <f>ROUND(I174*H174,2)</f>
        <v>0</v>
      </c>
      <c r="K174" s="189"/>
      <c r="L174" s="34"/>
      <c r="M174" s="190" t="s">
        <v>1</v>
      </c>
      <c r="N174" s="191" t="s">
        <v>43</v>
      </c>
      <c r="O174" s="59"/>
      <c r="P174" s="192">
        <f>O174*H174</f>
        <v>0</v>
      </c>
      <c r="Q174" s="192">
        <v>0.14610000000000001</v>
      </c>
      <c r="R174" s="192">
        <f>Q174*H174</f>
        <v>21.1845</v>
      </c>
      <c r="S174" s="192">
        <v>0</v>
      </c>
      <c r="T174" s="19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4" t="s">
        <v>160</v>
      </c>
      <c r="AT174" s="194" t="s">
        <v>156</v>
      </c>
      <c r="AU174" s="194" t="s">
        <v>170</v>
      </c>
      <c r="AY174" s="16" t="s">
        <v>154</v>
      </c>
      <c r="BE174" s="99">
        <f>IF(N174="základní",J174,0)</f>
        <v>0</v>
      </c>
      <c r="BF174" s="99">
        <f>IF(N174="snížená",J174,0)</f>
        <v>0</v>
      </c>
      <c r="BG174" s="99">
        <f>IF(N174="zákl. přenesená",J174,0)</f>
        <v>0</v>
      </c>
      <c r="BH174" s="99">
        <f>IF(N174="sníž. přenesená",J174,0)</f>
        <v>0</v>
      </c>
      <c r="BI174" s="99">
        <f>IF(N174="nulová",J174,0)</f>
        <v>0</v>
      </c>
      <c r="BJ174" s="16" t="s">
        <v>86</v>
      </c>
      <c r="BK174" s="99">
        <f>ROUND(I174*H174,2)</f>
        <v>0</v>
      </c>
      <c r="BL174" s="16" t="s">
        <v>160</v>
      </c>
      <c r="BM174" s="194" t="s">
        <v>269</v>
      </c>
    </row>
    <row r="175" spans="1:65" s="13" customFormat="1" ht="11.25">
      <c r="B175" s="195"/>
      <c r="D175" s="196" t="s">
        <v>162</v>
      </c>
      <c r="E175" s="197" t="s">
        <v>1</v>
      </c>
      <c r="F175" s="198" t="s">
        <v>215</v>
      </c>
      <c r="H175" s="199">
        <v>145</v>
      </c>
      <c r="I175" s="200"/>
      <c r="L175" s="195"/>
      <c r="M175" s="201"/>
      <c r="N175" s="202"/>
      <c r="O175" s="202"/>
      <c r="P175" s="202"/>
      <c r="Q175" s="202"/>
      <c r="R175" s="202"/>
      <c r="S175" s="202"/>
      <c r="T175" s="203"/>
      <c r="AT175" s="197" t="s">
        <v>162</v>
      </c>
      <c r="AU175" s="197" t="s">
        <v>170</v>
      </c>
      <c r="AV175" s="13" t="s">
        <v>88</v>
      </c>
      <c r="AW175" s="13" t="s">
        <v>32</v>
      </c>
      <c r="AX175" s="13" t="s">
        <v>86</v>
      </c>
      <c r="AY175" s="197" t="s">
        <v>154</v>
      </c>
    </row>
    <row r="176" spans="1:65" s="2" customFormat="1" ht="24" customHeight="1">
      <c r="A176" s="33"/>
      <c r="B176" s="150"/>
      <c r="C176" s="212" t="s">
        <v>270</v>
      </c>
      <c r="D176" s="212" t="s">
        <v>223</v>
      </c>
      <c r="E176" s="213" t="s">
        <v>271</v>
      </c>
      <c r="F176" s="214" t="s">
        <v>272</v>
      </c>
      <c r="G176" s="215" t="s">
        <v>273</v>
      </c>
      <c r="H176" s="216">
        <v>1160</v>
      </c>
      <c r="I176" s="217"/>
      <c r="J176" s="218">
        <f>ROUND(I176*H176,2)</f>
        <v>0</v>
      </c>
      <c r="K176" s="219"/>
      <c r="L176" s="220"/>
      <c r="M176" s="221" t="s">
        <v>1</v>
      </c>
      <c r="N176" s="222" t="s">
        <v>43</v>
      </c>
      <c r="O176" s="59"/>
      <c r="P176" s="192">
        <f>O176*H176</f>
        <v>0</v>
      </c>
      <c r="Q176" s="192">
        <v>2.3E-2</v>
      </c>
      <c r="R176" s="192">
        <f>Q176*H176</f>
        <v>26.68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190</v>
      </c>
      <c r="AT176" s="194" t="s">
        <v>223</v>
      </c>
      <c r="AU176" s="194" t="s">
        <v>170</v>
      </c>
      <c r="AY176" s="16" t="s">
        <v>154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160</v>
      </c>
      <c r="BM176" s="194" t="s">
        <v>274</v>
      </c>
    </row>
    <row r="177" spans="1:65" s="13" customFormat="1" ht="11.25">
      <c r="B177" s="195"/>
      <c r="D177" s="196" t="s">
        <v>162</v>
      </c>
      <c r="E177" s="197" t="s">
        <v>1</v>
      </c>
      <c r="F177" s="198" t="s">
        <v>275</v>
      </c>
      <c r="H177" s="199">
        <v>1160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162</v>
      </c>
      <c r="AU177" s="197" t="s">
        <v>170</v>
      </c>
      <c r="AV177" s="13" t="s">
        <v>88</v>
      </c>
      <c r="AW177" s="13" t="s">
        <v>32</v>
      </c>
      <c r="AX177" s="13" t="s">
        <v>86</v>
      </c>
      <c r="AY177" s="197" t="s">
        <v>154</v>
      </c>
    </row>
    <row r="178" spans="1:65" s="12" customFormat="1" ht="22.9" customHeight="1">
      <c r="B178" s="169"/>
      <c r="D178" s="170" t="s">
        <v>77</v>
      </c>
      <c r="E178" s="180" t="s">
        <v>194</v>
      </c>
      <c r="F178" s="180" t="s">
        <v>276</v>
      </c>
      <c r="I178" s="172"/>
      <c r="J178" s="181">
        <f>BK178</f>
        <v>0</v>
      </c>
      <c r="L178" s="169"/>
      <c r="M178" s="174"/>
      <c r="N178" s="175"/>
      <c r="O178" s="175"/>
      <c r="P178" s="176">
        <f>SUM(P179:P188)</f>
        <v>0</v>
      </c>
      <c r="Q178" s="175"/>
      <c r="R178" s="176">
        <f>SUM(R179:R188)</f>
        <v>88.108190000000008</v>
      </c>
      <c r="S178" s="175"/>
      <c r="T178" s="177">
        <f>SUM(T179:T188)</f>
        <v>0</v>
      </c>
      <c r="AR178" s="170" t="s">
        <v>86</v>
      </c>
      <c r="AT178" s="178" t="s">
        <v>77</v>
      </c>
      <c r="AU178" s="178" t="s">
        <v>86</v>
      </c>
      <c r="AY178" s="170" t="s">
        <v>154</v>
      </c>
      <c r="BK178" s="179">
        <f>SUM(BK179:BK188)</f>
        <v>0</v>
      </c>
    </row>
    <row r="179" spans="1:65" s="2" customFormat="1" ht="24" customHeight="1">
      <c r="A179" s="33"/>
      <c r="B179" s="150"/>
      <c r="C179" s="182" t="s">
        <v>277</v>
      </c>
      <c r="D179" s="182" t="s">
        <v>156</v>
      </c>
      <c r="E179" s="183" t="s">
        <v>278</v>
      </c>
      <c r="F179" s="184" t="s">
        <v>279</v>
      </c>
      <c r="G179" s="185" t="s">
        <v>273</v>
      </c>
      <c r="H179" s="186">
        <v>3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6.9999999999999999E-4</v>
      </c>
      <c r="R179" s="192">
        <f>Q179*H179</f>
        <v>2.0999999999999999E-3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160</v>
      </c>
      <c r="AT179" s="194" t="s">
        <v>156</v>
      </c>
      <c r="AU179" s="194" t="s">
        <v>88</v>
      </c>
      <c r="AY179" s="16" t="s">
        <v>154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160</v>
      </c>
      <c r="BM179" s="194" t="s">
        <v>280</v>
      </c>
    </row>
    <row r="180" spans="1:65" s="2" customFormat="1" ht="16.5" customHeight="1">
      <c r="A180" s="33"/>
      <c r="B180" s="150"/>
      <c r="C180" s="212" t="s">
        <v>281</v>
      </c>
      <c r="D180" s="212" t="s">
        <v>223</v>
      </c>
      <c r="E180" s="213" t="s">
        <v>282</v>
      </c>
      <c r="F180" s="214" t="s">
        <v>283</v>
      </c>
      <c r="G180" s="215" t="s">
        <v>273</v>
      </c>
      <c r="H180" s="216">
        <v>3</v>
      </c>
      <c r="I180" s="217"/>
      <c r="J180" s="218">
        <f>ROUND(I180*H180,2)</f>
        <v>0</v>
      </c>
      <c r="K180" s="219"/>
      <c r="L180" s="220"/>
      <c r="M180" s="221" t="s">
        <v>1</v>
      </c>
      <c r="N180" s="222" t="s">
        <v>43</v>
      </c>
      <c r="O180" s="59"/>
      <c r="P180" s="192">
        <f>O180*H180</f>
        <v>0</v>
      </c>
      <c r="Q180" s="192">
        <v>6.0000000000000001E-3</v>
      </c>
      <c r="R180" s="192">
        <f>Q180*H180</f>
        <v>1.8000000000000002E-2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190</v>
      </c>
      <c r="AT180" s="194" t="s">
        <v>223</v>
      </c>
      <c r="AU180" s="194" t="s">
        <v>88</v>
      </c>
      <c r="AY180" s="16" t="s">
        <v>154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160</v>
      </c>
      <c r="BM180" s="194" t="s">
        <v>284</v>
      </c>
    </row>
    <row r="181" spans="1:65" s="2" customFormat="1" ht="16.5" customHeight="1">
      <c r="A181" s="33"/>
      <c r="B181" s="150"/>
      <c r="C181" s="212" t="s">
        <v>285</v>
      </c>
      <c r="D181" s="212" t="s">
        <v>223</v>
      </c>
      <c r="E181" s="213" t="s">
        <v>286</v>
      </c>
      <c r="F181" s="214" t="s">
        <v>287</v>
      </c>
      <c r="G181" s="215" t="s">
        <v>273</v>
      </c>
      <c r="H181" s="216">
        <v>3</v>
      </c>
      <c r="I181" s="217"/>
      <c r="J181" s="218">
        <f>ROUND(I181*H181,2)</f>
        <v>0</v>
      </c>
      <c r="K181" s="219"/>
      <c r="L181" s="220"/>
      <c r="M181" s="221" t="s">
        <v>1</v>
      </c>
      <c r="N181" s="222" t="s">
        <v>43</v>
      </c>
      <c r="O181" s="59"/>
      <c r="P181" s="192">
        <f>O181*H181</f>
        <v>0</v>
      </c>
      <c r="Q181" s="192">
        <v>6.4999999999999997E-3</v>
      </c>
      <c r="R181" s="192">
        <f>Q181*H181</f>
        <v>1.95E-2</v>
      </c>
      <c r="S181" s="192">
        <v>0</v>
      </c>
      <c r="T181" s="19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4" t="s">
        <v>190</v>
      </c>
      <c r="AT181" s="194" t="s">
        <v>223</v>
      </c>
      <c r="AU181" s="194" t="s">
        <v>88</v>
      </c>
      <c r="AY181" s="16" t="s">
        <v>154</v>
      </c>
      <c r="BE181" s="99">
        <f>IF(N181="základní",J181,0)</f>
        <v>0</v>
      </c>
      <c r="BF181" s="99">
        <f>IF(N181="snížená",J181,0)</f>
        <v>0</v>
      </c>
      <c r="BG181" s="99">
        <f>IF(N181="zákl. přenesená",J181,0)</f>
        <v>0</v>
      </c>
      <c r="BH181" s="99">
        <f>IF(N181="sníž. přenesená",J181,0)</f>
        <v>0</v>
      </c>
      <c r="BI181" s="99">
        <f>IF(N181="nulová",J181,0)</f>
        <v>0</v>
      </c>
      <c r="BJ181" s="16" t="s">
        <v>86</v>
      </c>
      <c r="BK181" s="99">
        <f>ROUND(I181*H181,2)</f>
        <v>0</v>
      </c>
      <c r="BL181" s="16" t="s">
        <v>160</v>
      </c>
      <c r="BM181" s="194" t="s">
        <v>288</v>
      </c>
    </row>
    <row r="182" spans="1:65" s="2" customFormat="1" ht="24" customHeight="1">
      <c r="A182" s="33"/>
      <c r="B182" s="150"/>
      <c r="C182" s="182" t="s">
        <v>289</v>
      </c>
      <c r="D182" s="182" t="s">
        <v>156</v>
      </c>
      <c r="E182" s="183" t="s">
        <v>290</v>
      </c>
      <c r="F182" s="184" t="s">
        <v>291</v>
      </c>
      <c r="G182" s="185" t="s">
        <v>292</v>
      </c>
      <c r="H182" s="186">
        <v>263</v>
      </c>
      <c r="I182" s="187"/>
      <c r="J182" s="188">
        <f>ROUND(I182*H182,2)</f>
        <v>0</v>
      </c>
      <c r="K182" s="189"/>
      <c r="L182" s="34"/>
      <c r="M182" s="190" t="s">
        <v>1</v>
      </c>
      <c r="N182" s="191" t="s">
        <v>43</v>
      </c>
      <c r="O182" s="59"/>
      <c r="P182" s="192">
        <f>O182*H182</f>
        <v>0</v>
      </c>
      <c r="Q182" s="192">
        <v>1.2999999999999999E-4</v>
      </c>
      <c r="R182" s="192">
        <f>Q182*H182</f>
        <v>3.4189999999999998E-2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160</v>
      </c>
      <c r="AT182" s="194" t="s">
        <v>156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160</v>
      </c>
      <c r="BM182" s="194" t="s">
        <v>293</v>
      </c>
    </row>
    <row r="183" spans="1:65" s="2" customFormat="1" ht="24" customHeight="1">
      <c r="A183" s="33"/>
      <c r="B183" s="150"/>
      <c r="C183" s="182" t="s">
        <v>294</v>
      </c>
      <c r="D183" s="182" t="s">
        <v>156</v>
      </c>
      <c r="E183" s="183" t="s">
        <v>295</v>
      </c>
      <c r="F183" s="184" t="s">
        <v>296</v>
      </c>
      <c r="G183" s="185" t="s">
        <v>292</v>
      </c>
      <c r="H183" s="186">
        <v>256</v>
      </c>
      <c r="I183" s="187"/>
      <c r="J183" s="188">
        <f>ROUND(I183*H183,2)</f>
        <v>0</v>
      </c>
      <c r="K183" s="189"/>
      <c r="L183" s="34"/>
      <c r="M183" s="190" t="s">
        <v>1</v>
      </c>
      <c r="N183" s="191" t="s">
        <v>43</v>
      </c>
      <c r="O183" s="59"/>
      <c r="P183" s="192">
        <f>O183*H183</f>
        <v>0</v>
      </c>
      <c r="Q183" s="192">
        <v>0.15540000000000001</v>
      </c>
      <c r="R183" s="192">
        <f>Q183*H183</f>
        <v>39.782400000000003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160</v>
      </c>
      <c r="AT183" s="194" t="s">
        <v>156</v>
      </c>
      <c r="AU183" s="194" t="s">
        <v>88</v>
      </c>
      <c r="AY183" s="16" t="s">
        <v>154</v>
      </c>
      <c r="BE183" s="99">
        <f>IF(N183="základní",J183,0)</f>
        <v>0</v>
      </c>
      <c r="BF183" s="99">
        <f>IF(N183="snížená",J183,0)</f>
        <v>0</v>
      </c>
      <c r="BG183" s="99">
        <f>IF(N183="zákl. přenesená",J183,0)</f>
        <v>0</v>
      </c>
      <c r="BH183" s="99">
        <f>IF(N183="sníž. přenesená",J183,0)</f>
        <v>0</v>
      </c>
      <c r="BI183" s="99">
        <f>IF(N183="nulová",J183,0)</f>
        <v>0</v>
      </c>
      <c r="BJ183" s="16" t="s">
        <v>86</v>
      </c>
      <c r="BK183" s="99">
        <f>ROUND(I183*H183,2)</f>
        <v>0</v>
      </c>
      <c r="BL183" s="16" t="s">
        <v>160</v>
      </c>
      <c r="BM183" s="194" t="s">
        <v>297</v>
      </c>
    </row>
    <row r="184" spans="1:65" s="13" customFormat="1" ht="11.25">
      <c r="B184" s="195"/>
      <c r="D184" s="196" t="s">
        <v>162</v>
      </c>
      <c r="E184" s="197" t="s">
        <v>1</v>
      </c>
      <c r="F184" s="198" t="s">
        <v>298</v>
      </c>
      <c r="H184" s="199">
        <v>256</v>
      </c>
      <c r="I184" s="200"/>
      <c r="L184" s="195"/>
      <c r="M184" s="201"/>
      <c r="N184" s="202"/>
      <c r="O184" s="202"/>
      <c r="P184" s="202"/>
      <c r="Q184" s="202"/>
      <c r="R184" s="202"/>
      <c r="S184" s="202"/>
      <c r="T184" s="203"/>
      <c r="AT184" s="197" t="s">
        <v>162</v>
      </c>
      <c r="AU184" s="197" t="s">
        <v>88</v>
      </c>
      <c r="AV184" s="13" t="s">
        <v>88</v>
      </c>
      <c r="AW184" s="13" t="s">
        <v>32</v>
      </c>
      <c r="AX184" s="13" t="s">
        <v>78</v>
      </c>
      <c r="AY184" s="197" t="s">
        <v>154</v>
      </c>
    </row>
    <row r="185" spans="1:65" s="2" customFormat="1" ht="16.5" customHeight="1">
      <c r="A185" s="33"/>
      <c r="B185" s="150"/>
      <c r="C185" s="212" t="s">
        <v>299</v>
      </c>
      <c r="D185" s="212" t="s">
        <v>223</v>
      </c>
      <c r="E185" s="213" t="s">
        <v>300</v>
      </c>
      <c r="F185" s="214" t="s">
        <v>301</v>
      </c>
      <c r="G185" s="215" t="s">
        <v>292</v>
      </c>
      <c r="H185" s="216">
        <v>256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43</v>
      </c>
      <c r="O185" s="59"/>
      <c r="P185" s="192">
        <f>O185*H185</f>
        <v>0</v>
      </c>
      <c r="Q185" s="192">
        <v>0.10199999999999999</v>
      </c>
      <c r="R185" s="192">
        <f>Q185*H185</f>
        <v>26.111999999999998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190</v>
      </c>
      <c r="AT185" s="194" t="s">
        <v>223</v>
      </c>
      <c r="AU185" s="194" t="s">
        <v>88</v>
      </c>
      <c r="AY185" s="16" t="s">
        <v>154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160</v>
      </c>
      <c r="BM185" s="194" t="s">
        <v>302</v>
      </c>
    </row>
    <row r="186" spans="1:65" s="2" customFormat="1" ht="24" customHeight="1">
      <c r="A186" s="33"/>
      <c r="B186" s="150"/>
      <c r="C186" s="182" t="s">
        <v>303</v>
      </c>
      <c r="D186" s="182" t="s">
        <v>156</v>
      </c>
      <c r="E186" s="183" t="s">
        <v>304</v>
      </c>
      <c r="F186" s="184" t="s">
        <v>305</v>
      </c>
      <c r="G186" s="185" t="s">
        <v>292</v>
      </c>
      <c r="H186" s="186">
        <v>120</v>
      </c>
      <c r="I186" s="187"/>
      <c r="J186" s="188">
        <f>ROUND(I186*H186,2)</f>
        <v>0</v>
      </c>
      <c r="K186" s="189"/>
      <c r="L186" s="34"/>
      <c r="M186" s="190" t="s">
        <v>1</v>
      </c>
      <c r="N186" s="191" t="s">
        <v>43</v>
      </c>
      <c r="O186" s="59"/>
      <c r="P186" s="192">
        <f>O186*H186</f>
        <v>0</v>
      </c>
      <c r="Q186" s="192">
        <v>0.1295</v>
      </c>
      <c r="R186" s="192">
        <f>Q186*H186</f>
        <v>15.540000000000001</v>
      </c>
      <c r="S186" s="192">
        <v>0</v>
      </c>
      <c r="T186" s="19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160</v>
      </c>
      <c r="AT186" s="194" t="s">
        <v>156</v>
      </c>
      <c r="AU186" s="194" t="s">
        <v>88</v>
      </c>
      <c r="AY186" s="16" t="s">
        <v>154</v>
      </c>
      <c r="BE186" s="99">
        <f>IF(N186="základní",J186,0)</f>
        <v>0</v>
      </c>
      <c r="BF186" s="99">
        <f>IF(N186="snížená",J186,0)</f>
        <v>0</v>
      </c>
      <c r="BG186" s="99">
        <f>IF(N186="zákl. přenesená",J186,0)</f>
        <v>0</v>
      </c>
      <c r="BH186" s="99">
        <f>IF(N186="sníž. přenesená",J186,0)</f>
        <v>0</v>
      </c>
      <c r="BI186" s="99">
        <f>IF(N186="nulová",J186,0)</f>
        <v>0</v>
      </c>
      <c r="BJ186" s="16" t="s">
        <v>86</v>
      </c>
      <c r="BK186" s="99">
        <f>ROUND(I186*H186,2)</f>
        <v>0</v>
      </c>
      <c r="BL186" s="16" t="s">
        <v>160</v>
      </c>
      <c r="BM186" s="194" t="s">
        <v>306</v>
      </c>
    </row>
    <row r="187" spans="1:65" s="2" customFormat="1" ht="16.5" customHeight="1">
      <c r="A187" s="33"/>
      <c r="B187" s="150"/>
      <c r="C187" s="212" t="s">
        <v>307</v>
      </c>
      <c r="D187" s="212" t="s">
        <v>223</v>
      </c>
      <c r="E187" s="213" t="s">
        <v>308</v>
      </c>
      <c r="F187" s="214" t="s">
        <v>309</v>
      </c>
      <c r="G187" s="215" t="s">
        <v>292</v>
      </c>
      <c r="H187" s="216">
        <v>120</v>
      </c>
      <c r="I187" s="217"/>
      <c r="J187" s="218">
        <f>ROUND(I187*H187,2)</f>
        <v>0</v>
      </c>
      <c r="K187" s="219"/>
      <c r="L187" s="220"/>
      <c r="M187" s="221" t="s">
        <v>1</v>
      </c>
      <c r="N187" s="222" t="s">
        <v>43</v>
      </c>
      <c r="O187" s="59"/>
      <c r="P187" s="192">
        <f>O187*H187</f>
        <v>0</v>
      </c>
      <c r="Q187" s="192">
        <v>5.5E-2</v>
      </c>
      <c r="R187" s="192">
        <f>Q187*H187</f>
        <v>6.6</v>
      </c>
      <c r="S187" s="192">
        <v>0</v>
      </c>
      <c r="T187" s="193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190</v>
      </c>
      <c r="AT187" s="194" t="s">
        <v>223</v>
      </c>
      <c r="AU187" s="194" t="s">
        <v>88</v>
      </c>
      <c r="AY187" s="16" t="s">
        <v>154</v>
      </c>
      <c r="BE187" s="99">
        <f>IF(N187="základní",J187,0)</f>
        <v>0</v>
      </c>
      <c r="BF187" s="99">
        <f>IF(N187="snížená",J187,0)</f>
        <v>0</v>
      </c>
      <c r="BG187" s="99">
        <f>IF(N187="zákl. přenesená",J187,0)</f>
        <v>0</v>
      </c>
      <c r="BH187" s="99">
        <f>IF(N187="sníž. přenesená",J187,0)</f>
        <v>0</v>
      </c>
      <c r="BI187" s="99">
        <f>IF(N187="nulová",J187,0)</f>
        <v>0</v>
      </c>
      <c r="BJ187" s="16" t="s">
        <v>86</v>
      </c>
      <c r="BK187" s="99">
        <f>ROUND(I187*H187,2)</f>
        <v>0</v>
      </c>
      <c r="BL187" s="16" t="s">
        <v>160</v>
      </c>
      <c r="BM187" s="194" t="s">
        <v>310</v>
      </c>
    </row>
    <row r="188" spans="1:65" s="2" customFormat="1" ht="16.5" customHeight="1">
      <c r="A188" s="33"/>
      <c r="B188" s="150"/>
      <c r="C188" s="182" t="s">
        <v>311</v>
      </c>
      <c r="D188" s="182" t="s">
        <v>156</v>
      </c>
      <c r="E188" s="183" t="s">
        <v>312</v>
      </c>
      <c r="F188" s="184" t="s">
        <v>313</v>
      </c>
      <c r="G188" s="185" t="s">
        <v>273</v>
      </c>
      <c r="H188" s="186">
        <v>1</v>
      </c>
      <c r="I188" s="187"/>
      <c r="J188" s="188">
        <f>ROUND(I188*H188,2)</f>
        <v>0</v>
      </c>
      <c r="K188" s="189"/>
      <c r="L188" s="34"/>
      <c r="M188" s="190" t="s">
        <v>1</v>
      </c>
      <c r="N188" s="191" t="s">
        <v>43</v>
      </c>
      <c r="O188" s="59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160</v>
      </c>
      <c r="AT188" s="194" t="s">
        <v>156</v>
      </c>
      <c r="AU188" s="194" t="s">
        <v>88</v>
      </c>
      <c r="AY188" s="16" t="s">
        <v>154</v>
      </c>
      <c r="BE188" s="99">
        <f>IF(N188="základní",J188,0)</f>
        <v>0</v>
      </c>
      <c r="BF188" s="99">
        <f>IF(N188="snížená",J188,0)</f>
        <v>0</v>
      </c>
      <c r="BG188" s="99">
        <f>IF(N188="zákl. přenesená",J188,0)</f>
        <v>0</v>
      </c>
      <c r="BH188" s="99">
        <f>IF(N188="sníž. přenesená",J188,0)</f>
        <v>0</v>
      </c>
      <c r="BI188" s="99">
        <f>IF(N188="nulová",J188,0)</f>
        <v>0</v>
      </c>
      <c r="BJ188" s="16" t="s">
        <v>86</v>
      </c>
      <c r="BK188" s="99">
        <f>ROUND(I188*H188,2)</f>
        <v>0</v>
      </c>
      <c r="BL188" s="16" t="s">
        <v>160</v>
      </c>
      <c r="BM188" s="194" t="s">
        <v>314</v>
      </c>
    </row>
    <row r="189" spans="1:65" s="12" customFormat="1" ht="22.9" customHeight="1">
      <c r="B189" s="169"/>
      <c r="D189" s="170" t="s">
        <v>77</v>
      </c>
      <c r="E189" s="180" t="s">
        <v>315</v>
      </c>
      <c r="F189" s="180" t="s">
        <v>316</v>
      </c>
      <c r="I189" s="172"/>
      <c r="J189" s="181">
        <f>BK189</f>
        <v>0</v>
      </c>
      <c r="L189" s="169"/>
      <c r="M189" s="174"/>
      <c r="N189" s="175"/>
      <c r="O189" s="175"/>
      <c r="P189" s="176">
        <f>P190</f>
        <v>0</v>
      </c>
      <c r="Q189" s="175"/>
      <c r="R189" s="176">
        <f>R190</f>
        <v>0</v>
      </c>
      <c r="S189" s="175"/>
      <c r="T189" s="177">
        <f>T190</f>
        <v>0</v>
      </c>
      <c r="AR189" s="170" t="s">
        <v>86</v>
      </c>
      <c r="AT189" s="178" t="s">
        <v>77</v>
      </c>
      <c r="AU189" s="178" t="s">
        <v>86</v>
      </c>
      <c r="AY189" s="170" t="s">
        <v>154</v>
      </c>
      <c r="BK189" s="179">
        <f>BK190</f>
        <v>0</v>
      </c>
    </row>
    <row r="190" spans="1:65" s="2" customFormat="1" ht="24" customHeight="1">
      <c r="A190" s="33"/>
      <c r="B190" s="150"/>
      <c r="C190" s="182" t="s">
        <v>317</v>
      </c>
      <c r="D190" s="182" t="s">
        <v>156</v>
      </c>
      <c r="E190" s="183" t="s">
        <v>318</v>
      </c>
      <c r="F190" s="184" t="s">
        <v>319</v>
      </c>
      <c r="G190" s="185" t="s">
        <v>206</v>
      </c>
      <c r="H190" s="186">
        <v>361.83300000000003</v>
      </c>
      <c r="I190" s="187"/>
      <c r="J190" s="188">
        <f>ROUND(I190*H190,2)</f>
        <v>0</v>
      </c>
      <c r="K190" s="189"/>
      <c r="L190" s="34"/>
      <c r="M190" s="223" t="s">
        <v>1</v>
      </c>
      <c r="N190" s="224" t="s">
        <v>43</v>
      </c>
      <c r="O190" s="225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160</v>
      </c>
      <c r="AT190" s="194" t="s">
        <v>156</v>
      </c>
      <c r="AU190" s="194" t="s">
        <v>88</v>
      </c>
      <c r="AY190" s="16" t="s">
        <v>154</v>
      </c>
      <c r="BE190" s="99">
        <f>IF(N190="základní",J190,0)</f>
        <v>0</v>
      </c>
      <c r="BF190" s="99">
        <f>IF(N190="snížená",J190,0)</f>
        <v>0</v>
      </c>
      <c r="BG190" s="99">
        <f>IF(N190="zákl. přenesená",J190,0)</f>
        <v>0</v>
      </c>
      <c r="BH190" s="99">
        <f>IF(N190="sníž. přenesená",J190,0)</f>
        <v>0</v>
      </c>
      <c r="BI190" s="99">
        <f>IF(N190="nulová",J190,0)</f>
        <v>0</v>
      </c>
      <c r="BJ190" s="16" t="s">
        <v>86</v>
      </c>
      <c r="BK190" s="99">
        <f>ROUND(I190*H190,2)</f>
        <v>0</v>
      </c>
      <c r="BL190" s="16" t="s">
        <v>160</v>
      </c>
      <c r="BM190" s="194" t="s">
        <v>320</v>
      </c>
    </row>
    <row r="191" spans="1:65" s="2" customFormat="1" ht="6.95" customHeight="1">
      <c r="A191" s="33"/>
      <c r="B191" s="48"/>
      <c r="C191" s="49"/>
      <c r="D191" s="49"/>
      <c r="E191" s="49"/>
      <c r="F191" s="49"/>
      <c r="G191" s="49"/>
      <c r="H191" s="49"/>
      <c r="I191" s="132"/>
      <c r="J191" s="49"/>
      <c r="K191" s="49"/>
      <c r="L191" s="34"/>
      <c r="M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</row>
  </sheetData>
  <autoFilter ref="C131:K190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91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321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J109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ROUND((SUM(BE109:BE116) + SUM(BE136:BE262)),  2)</f>
        <v>0</v>
      </c>
      <c r="G35" s="33"/>
      <c r="H35" s="33"/>
      <c r="I35" s="120">
        <v>0.21</v>
      </c>
      <c r="J35" s="119">
        <f>ROUND(((SUM(BE109:BE116) + SUM(BE136:BE262))*I35),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ROUND((SUM(BF109:BF116) + SUM(BF136:BF262)),  2)</f>
        <v>0</v>
      </c>
      <c r="G36" s="33"/>
      <c r="H36" s="33"/>
      <c r="I36" s="120">
        <v>0.15</v>
      </c>
      <c r="J36" s="119">
        <f>ROUND(((SUM(BF109:BF116) + SUM(BF136:BF262))*I36),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ROUND((SUM(BG109:BG116) + SUM(BG136:BG262)),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ROUND((SUM(BH109:BH116) + SUM(BH136:BH262)),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ROUND((SUM(BI109:BI116) + SUM(BI136:BI262)),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02 - Vodovod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J137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J138</f>
        <v>0</v>
      </c>
      <c r="L98" s="143"/>
    </row>
    <row r="99" spans="1:65" s="10" customFormat="1" ht="19.899999999999999" customHeight="1">
      <c r="B99" s="143"/>
      <c r="D99" s="144" t="s">
        <v>322</v>
      </c>
      <c r="E99" s="145"/>
      <c r="F99" s="145"/>
      <c r="G99" s="145"/>
      <c r="H99" s="145"/>
      <c r="I99" s="146"/>
      <c r="J99" s="147">
        <f>J179</f>
        <v>0</v>
      </c>
      <c r="L99" s="143"/>
    </row>
    <row r="100" spans="1:65" s="10" customFormat="1" ht="19.899999999999999" customHeight="1">
      <c r="B100" s="143"/>
      <c r="D100" s="144" t="s">
        <v>323</v>
      </c>
      <c r="E100" s="145"/>
      <c r="F100" s="145"/>
      <c r="G100" s="145"/>
      <c r="H100" s="145"/>
      <c r="I100" s="146"/>
      <c r="J100" s="147">
        <f>J181</f>
        <v>0</v>
      </c>
      <c r="L100" s="143"/>
    </row>
    <row r="101" spans="1:65" s="10" customFormat="1" ht="19.899999999999999" customHeight="1">
      <c r="B101" s="143"/>
      <c r="D101" s="144" t="s">
        <v>324</v>
      </c>
      <c r="E101" s="145"/>
      <c r="F101" s="145"/>
      <c r="G101" s="145"/>
      <c r="H101" s="145"/>
      <c r="I101" s="146"/>
      <c r="J101" s="147">
        <f>J189</f>
        <v>0</v>
      </c>
      <c r="L101" s="143"/>
    </row>
    <row r="102" spans="1:65" s="10" customFormat="1" ht="19.899999999999999" customHeight="1">
      <c r="B102" s="143"/>
      <c r="D102" s="144" t="s">
        <v>130</v>
      </c>
      <c r="E102" s="145"/>
      <c r="F102" s="145"/>
      <c r="G102" s="145"/>
      <c r="H102" s="145"/>
      <c r="I102" s="146"/>
      <c r="J102" s="147">
        <f>J248</f>
        <v>0</v>
      </c>
      <c r="L102" s="143"/>
    </row>
    <row r="103" spans="1:65" s="9" customFormat="1" ht="24.95" customHeight="1">
      <c r="B103" s="138"/>
      <c r="D103" s="139" t="s">
        <v>325</v>
      </c>
      <c r="E103" s="140"/>
      <c r="F103" s="140"/>
      <c r="G103" s="140"/>
      <c r="H103" s="140"/>
      <c r="I103" s="141"/>
      <c r="J103" s="142">
        <f>J250</f>
        <v>0</v>
      </c>
      <c r="L103" s="138"/>
    </row>
    <row r="104" spans="1:65" s="10" customFormat="1" ht="19.899999999999999" customHeight="1">
      <c r="B104" s="143"/>
      <c r="D104" s="144" t="s">
        <v>326</v>
      </c>
      <c r="E104" s="145"/>
      <c r="F104" s="145"/>
      <c r="G104" s="145"/>
      <c r="H104" s="145"/>
      <c r="I104" s="146"/>
      <c r="J104" s="147">
        <f>J251</f>
        <v>0</v>
      </c>
      <c r="L104" s="143"/>
    </row>
    <row r="105" spans="1:65" s="10" customFormat="1" ht="19.899999999999999" customHeight="1">
      <c r="B105" s="143"/>
      <c r="D105" s="144" t="s">
        <v>327</v>
      </c>
      <c r="E105" s="145"/>
      <c r="F105" s="145"/>
      <c r="G105" s="145"/>
      <c r="H105" s="145"/>
      <c r="I105" s="146"/>
      <c r="J105" s="147">
        <f>J257</f>
        <v>0</v>
      </c>
      <c r="L105" s="143"/>
    </row>
    <row r="106" spans="1:65" s="10" customFormat="1" ht="19.899999999999999" customHeight="1">
      <c r="B106" s="143"/>
      <c r="D106" s="144" t="s">
        <v>328</v>
      </c>
      <c r="E106" s="145"/>
      <c r="F106" s="145"/>
      <c r="G106" s="145"/>
      <c r="H106" s="145"/>
      <c r="I106" s="146"/>
      <c r="J106" s="147">
        <f>J260</f>
        <v>0</v>
      </c>
      <c r="L106" s="143"/>
    </row>
    <row r="107" spans="1:65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109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65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109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29.25" customHeight="1">
      <c r="A109" s="33"/>
      <c r="B109" s="34"/>
      <c r="C109" s="137" t="s">
        <v>131</v>
      </c>
      <c r="D109" s="33"/>
      <c r="E109" s="33"/>
      <c r="F109" s="33"/>
      <c r="G109" s="33"/>
      <c r="H109" s="33"/>
      <c r="I109" s="109"/>
      <c r="J109" s="148">
        <f>ROUND(J110 + J111 + J112 + J113 + J114 + J115,2)</f>
        <v>0</v>
      </c>
      <c r="K109" s="33"/>
      <c r="L109" s="43"/>
      <c r="N109" s="149" t="s">
        <v>42</v>
      </c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18" customHeight="1">
      <c r="A110" s="33"/>
      <c r="B110" s="150"/>
      <c r="C110" s="109"/>
      <c r="D110" s="264" t="s">
        <v>132</v>
      </c>
      <c r="E110" s="279"/>
      <c r="F110" s="279"/>
      <c r="G110" s="109"/>
      <c r="H110" s="109"/>
      <c r="I110" s="109"/>
      <c r="J110" s="95"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104</v>
      </c>
      <c r="AZ110" s="153"/>
      <c r="BA110" s="153"/>
      <c r="BB110" s="153"/>
      <c r="BC110" s="153"/>
      <c r="BD110" s="153"/>
      <c r="BE110" s="156">
        <f t="shared" ref="BE110:BE115" si="0">IF(N110="základní",J110,0)</f>
        <v>0</v>
      </c>
      <c r="BF110" s="156">
        <f t="shared" ref="BF110:BF115" si="1">IF(N110="snížená",J110,0)</f>
        <v>0</v>
      </c>
      <c r="BG110" s="156">
        <f t="shared" ref="BG110:BG115" si="2">IF(N110="zákl. přenesená",J110,0)</f>
        <v>0</v>
      </c>
      <c r="BH110" s="156">
        <f t="shared" ref="BH110:BH115" si="3">IF(N110="sníž. přenesená",J110,0)</f>
        <v>0</v>
      </c>
      <c r="BI110" s="156">
        <f t="shared" ref="BI110:BI115" si="4">IF(N110="nulová",J110,0)</f>
        <v>0</v>
      </c>
      <c r="BJ110" s="155" t="s">
        <v>86</v>
      </c>
      <c r="BK110" s="153"/>
      <c r="BL110" s="153"/>
      <c r="BM110" s="153"/>
    </row>
    <row r="111" spans="1:65" s="2" customFormat="1" ht="18" customHeight="1">
      <c r="A111" s="33"/>
      <c r="B111" s="150"/>
      <c r="C111" s="109"/>
      <c r="D111" s="264" t="s">
        <v>133</v>
      </c>
      <c r="E111" s="279"/>
      <c r="F111" s="279"/>
      <c r="G111" s="109"/>
      <c r="H111" s="109"/>
      <c r="I111" s="109"/>
      <c r="J111" s="95">
        <v>0</v>
      </c>
      <c r="K111" s="109"/>
      <c r="L111" s="152"/>
      <c r="M111" s="153"/>
      <c r="N111" s="154" t="s">
        <v>43</v>
      </c>
      <c r="O111" s="153"/>
      <c r="P111" s="153"/>
      <c r="Q111" s="153"/>
      <c r="R111" s="153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104</v>
      </c>
      <c r="AZ111" s="153"/>
      <c r="BA111" s="153"/>
      <c r="BB111" s="153"/>
      <c r="BC111" s="153"/>
      <c r="BD111" s="153"/>
      <c r="BE111" s="156">
        <f t="shared" si="0"/>
        <v>0</v>
      </c>
      <c r="BF111" s="156">
        <f t="shared" si="1"/>
        <v>0</v>
      </c>
      <c r="BG111" s="156">
        <f t="shared" si="2"/>
        <v>0</v>
      </c>
      <c r="BH111" s="156">
        <f t="shared" si="3"/>
        <v>0</v>
      </c>
      <c r="BI111" s="156">
        <f t="shared" si="4"/>
        <v>0</v>
      </c>
      <c r="BJ111" s="155" t="s">
        <v>86</v>
      </c>
      <c r="BK111" s="153"/>
      <c r="BL111" s="153"/>
      <c r="BM111" s="153"/>
    </row>
    <row r="112" spans="1:65" s="2" customFormat="1" ht="18" customHeight="1">
      <c r="A112" s="33"/>
      <c r="B112" s="150"/>
      <c r="C112" s="109"/>
      <c r="D112" s="264" t="s">
        <v>134</v>
      </c>
      <c r="E112" s="279"/>
      <c r="F112" s="279"/>
      <c r="G112" s="109"/>
      <c r="H112" s="109"/>
      <c r="I112" s="109"/>
      <c r="J112" s="95">
        <v>0</v>
      </c>
      <c r="K112" s="109"/>
      <c r="L112" s="152"/>
      <c r="M112" s="153"/>
      <c r="N112" s="154" t="s">
        <v>43</v>
      </c>
      <c r="O112" s="153"/>
      <c r="P112" s="153"/>
      <c r="Q112" s="153"/>
      <c r="R112" s="153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5" t="s">
        <v>104</v>
      </c>
      <c r="AZ112" s="153"/>
      <c r="BA112" s="153"/>
      <c r="BB112" s="153"/>
      <c r="BC112" s="153"/>
      <c r="BD112" s="153"/>
      <c r="BE112" s="156">
        <f t="shared" si="0"/>
        <v>0</v>
      </c>
      <c r="BF112" s="156">
        <f t="shared" si="1"/>
        <v>0</v>
      </c>
      <c r="BG112" s="156">
        <f t="shared" si="2"/>
        <v>0</v>
      </c>
      <c r="BH112" s="156">
        <f t="shared" si="3"/>
        <v>0</v>
      </c>
      <c r="BI112" s="156">
        <f t="shared" si="4"/>
        <v>0</v>
      </c>
      <c r="BJ112" s="155" t="s">
        <v>86</v>
      </c>
      <c r="BK112" s="153"/>
      <c r="BL112" s="153"/>
      <c r="BM112" s="153"/>
    </row>
    <row r="113" spans="1:65" s="2" customFormat="1" ht="18" customHeight="1">
      <c r="A113" s="33"/>
      <c r="B113" s="150"/>
      <c r="C113" s="109"/>
      <c r="D113" s="264" t="s">
        <v>135</v>
      </c>
      <c r="E113" s="279"/>
      <c r="F113" s="279"/>
      <c r="G113" s="109"/>
      <c r="H113" s="109"/>
      <c r="I113" s="109"/>
      <c r="J113" s="95">
        <v>0</v>
      </c>
      <c r="K113" s="109"/>
      <c r="L113" s="152"/>
      <c r="M113" s="153"/>
      <c r="N113" s="154" t="s">
        <v>43</v>
      </c>
      <c r="O113" s="153"/>
      <c r="P113" s="153"/>
      <c r="Q113" s="153"/>
      <c r="R113" s="153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5" t="s">
        <v>104</v>
      </c>
      <c r="AZ113" s="153"/>
      <c r="BA113" s="153"/>
      <c r="BB113" s="153"/>
      <c r="BC113" s="153"/>
      <c r="BD113" s="153"/>
      <c r="BE113" s="156">
        <f t="shared" si="0"/>
        <v>0</v>
      </c>
      <c r="BF113" s="156">
        <f t="shared" si="1"/>
        <v>0</v>
      </c>
      <c r="BG113" s="156">
        <f t="shared" si="2"/>
        <v>0</v>
      </c>
      <c r="BH113" s="156">
        <f t="shared" si="3"/>
        <v>0</v>
      </c>
      <c r="BI113" s="156">
        <f t="shared" si="4"/>
        <v>0</v>
      </c>
      <c r="BJ113" s="155" t="s">
        <v>86</v>
      </c>
      <c r="BK113" s="153"/>
      <c r="BL113" s="153"/>
      <c r="BM113" s="153"/>
    </row>
    <row r="114" spans="1:65" s="2" customFormat="1" ht="18" customHeight="1">
      <c r="A114" s="33"/>
      <c r="B114" s="150"/>
      <c r="C114" s="109"/>
      <c r="D114" s="264" t="s">
        <v>136</v>
      </c>
      <c r="E114" s="279"/>
      <c r="F114" s="279"/>
      <c r="G114" s="109"/>
      <c r="H114" s="109"/>
      <c r="I114" s="109"/>
      <c r="J114" s="95">
        <v>0</v>
      </c>
      <c r="K114" s="109"/>
      <c r="L114" s="152"/>
      <c r="M114" s="153"/>
      <c r="N114" s="154" t="s">
        <v>43</v>
      </c>
      <c r="O114" s="153"/>
      <c r="P114" s="153"/>
      <c r="Q114" s="153"/>
      <c r="R114" s="153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5" t="s">
        <v>104</v>
      </c>
      <c r="AZ114" s="153"/>
      <c r="BA114" s="153"/>
      <c r="BB114" s="153"/>
      <c r="BC114" s="153"/>
      <c r="BD114" s="153"/>
      <c r="BE114" s="156">
        <f t="shared" si="0"/>
        <v>0</v>
      </c>
      <c r="BF114" s="156">
        <f t="shared" si="1"/>
        <v>0</v>
      </c>
      <c r="BG114" s="156">
        <f t="shared" si="2"/>
        <v>0</v>
      </c>
      <c r="BH114" s="156">
        <f t="shared" si="3"/>
        <v>0</v>
      </c>
      <c r="BI114" s="156">
        <f t="shared" si="4"/>
        <v>0</v>
      </c>
      <c r="BJ114" s="155" t="s">
        <v>86</v>
      </c>
      <c r="BK114" s="153"/>
      <c r="BL114" s="153"/>
      <c r="BM114" s="153"/>
    </row>
    <row r="115" spans="1:65" s="2" customFormat="1" ht="18" customHeight="1">
      <c r="A115" s="33"/>
      <c r="B115" s="150"/>
      <c r="C115" s="109"/>
      <c r="D115" s="151" t="s">
        <v>137</v>
      </c>
      <c r="E115" s="109"/>
      <c r="F115" s="109"/>
      <c r="G115" s="109"/>
      <c r="H115" s="109"/>
      <c r="I115" s="109"/>
      <c r="J115" s="95">
        <f>ROUND(J30*T115,2)</f>
        <v>0</v>
      </c>
      <c r="K115" s="109"/>
      <c r="L115" s="152"/>
      <c r="M115" s="153"/>
      <c r="N115" s="154" t="s">
        <v>43</v>
      </c>
      <c r="O115" s="153"/>
      <c r="P115" s="153"/>
      <c r="Q115" s="153"/>
      <c r="R115" s="153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5" t="s">
        <v>138</v>
      </c>
      <c r="AZ115" s="153"/>
      <c r="BA115" s="153"/>
      <c r="BB115" s="153"/>
      <c r="BC115" s="153"/>
      <c r="BD115" s="153"/>
      <c r="BE115" s="156">
        <f t="shared" si="0"/>
        <v>0</v>
      </c>
      <c r="BF115" s="156">
        <f t="shared" si="1"/>
        <v>0</v>
      </c>
      <c r="BG115" s="156">
        <f t="shared" si="2"/>
        <v>0</v>
      </c>
      <c r="BH115" s="156">
        <f t="shared" si="3"/>
        <v>0</v>
      </c>
      <c r="BI115" s="156">
        <f t="shared" si="4"/>
        <v>0</v>
      </c>
      <c r="BJ115" s="155" t="s">
        <v>86</v>
      </c>
      <c r="BK115" s="153"/>
      <c r="BL115" s="153"/>
      <c r="BM115" s="153"/>
    </row>
    <row r="116" spans="1:65" s="2" customFormat="1" ht="11.25">
      <c r="A116" s="33"/>
      <c r="B116" s="34"/>
      <c r="C116" s="33"/>
      <c r="D116" s="33"/>
      <c r="E116" s="33"/>
      <c r="F116" s="33"/>
      <c r="G116" s="33"/>
      <c r="H116" s="33"/>
      <c r="I116" s="109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29.25" customHeight="1">
      <c r="A117" s="33"/>
      <c r="B117" s="34"/>
      <c r="C117" s="103" t="s">
        <v>115</v>
      </c>
      <c r="D117" s="104"/>
      <c r="E117" s="104"/>
      <c r="F117" s="104"/>
      <c r="G117" s="104"/>
      <c r="H117" s="104"/>
      <c r="I117" s="135"/>
      <c r="J117" s="105">
        <f>ROUND(J96+J109,2)</f>
        <v>0</v>
      </c>
      <c r="K117" s="104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48"/>
      <c r="C118" s="49"/>
      <c r="D118" s="49"/>
      <c r="E118" s="49"/>
      <c r="F118" s="49"/>
      <c r="G118" s="49"/>
      <c r="H118" s="49"/>
      <c r="I118" s="132"/>
      <c r="J118" s="49"/>
      <c r="K118" s="49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22" spans="1:65" s="2" customFormat="1" ht="6.95" customHeight="1">
      <c r="A122" s="33"/>
      <c r="B122" s="50"/>
      <c r="C122" s="51"/>
      <c r="D122" s="51"/>
      <c r="E122" s="51"/>
      <c r="F122" s="51"/>
      <c r="G122" s="51"/>
      <c r="H122" s="51"/>
      <c r="I122" s="133"/>
      <c r="J122" s="51"/>
      <c r="K122" s="51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24.95" customHeight="1">
      <c r="A123" s="33"/>
      <c r="B123" s="34"/>
      <c r="C123" s="20" t="s">
        <v>139</v>
      </c>
      <c r="D123" s="33"/>
      <c r="E123" s="33"/>
      <c r="F123" s="33"/>
      <c r="G123" s="33"/>
      <c r="H123" s="33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12" customHeight="1">
      <c r="A125" s="33"/>
      <c r="B125" s="34"/>
      <c r="C125" s="26" t="s">
        <v>16</v>
      </c>
      <c r="D125" s="33"/>
      <c r="E125" s="33"/>
      <c r="F125" s="33"/>
      <c r="G125" s="33"/>
      <c r="H125" s="33"/>
      <c r="I125" s="109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6.5" customHeight="1">
      <c r="A126" s="33"/>
      <c r="B126" s="34"/>
      <c r="C126" s="33"/>
      <c r="D126" s="33"/>
      <c r="E126" s="275" t="str">
        <f>E7</f>
        <v>Infrastruktura_Travnika_II_etapa</v>
      </c>
      <c r="F126" s="276"/>
      <c r="G126" s="276"/>
      <c r="H126" s="276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12" customHeight="1">
      <c r="A127" s="33"/>
      <c r="B127" s="34"/>
      <c r="C127" s="26" t="s">
        <v>117</v>
      </c>
      <c r="D127" s="33"/>
      <c r="E127" s="33"/>
      <c r="F127" s="33"/>
      <c r="G127" s="33"/>
      <c r="H127" s="33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6.5" customHeight="1">
      <c r="A128" s="33"/>
      <c r="B128" s="34"/>
      <c r="C128" s="33"/>
      <c r="D128" s="33"/>
      <c r="E128" s="246" t="str">
        <f>E9</f>
        <v>SO 02 - Vodovod</v>
      </c>
      <c r="F128" s="277"/>
      <c r="G128" s="277"/>
      <c r="H128" s="277"/>
      <c r="I128" s="109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6" t="s">
        <v>20</v>
      </c>
      <c r="D130" s="33"/>
      <c r="E130" s="33"/>
      <c r="F130" s="24" t="str">
        <f>F12</f>
        <v>Bystřice pod Hostýnem</v>
      </c>
      <c r="G130" s="33"/>
      <c r="H130" s="33"/>
      <c r="I130" s="110" t="s">
        <v>22</v>
      </c>
      <c r="J130" s="56" t="str">
        <f>IF(J12="","",J12)</f>
        <v>17. 10. 2019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5" customHeight="1">
      <c r="A131" s="33"/>
      <c r="B131" s="34"/>
      <c r="C131" s="33"/>
      <c r="D131" s="33"/>
      <c r="E131" s="33"/>
      <c r="F131" s="33"/>
      <c r="G131" s="33"/>
      <c r="H131" s="33"/>
      <c r="I131" s="109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2" customHeight="1">
      <c r="A132" s="33"/>
      <c r="B132" s="34"/>
      <c r="C132" s="26" t="s">
        <v>24</v>
      </c>
      <c r="D132" s="33"/>
      <c r="E132" s="33"/>
      <c r="F132" s="24" t="str">
        <f>E15</f>
        <v>město Bystřice pod Hostýnem</v>
      </c>
      <c r="G132" s="33"/>
      <c r="H132" s="33"/>
      <c r="I132" s="110" t="s">
        <v>30</v>
      </c>
      <c r="J132" s="29" t="str">
        <f>E21</f>
        <v>ing. Jan Hladiš</v>
      </c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6" t="s">
        <v>28</v>
      </c>
      <c r="D133" s="33"/>
      <c r="E133" s="33"/>
      <c r="F133" s="24" t="str">
        <f>IF(E18="","",E18)</f>
        <v>Vyplň údaj</v>
      </c>
      <c r="G133" s="33"/>
      <c r="H133" s="33"/>
      <c r="I133" s="110" t="s">
        <v>33</v>
      </c>
      <c r="J133" s="29" t="str">
        <f>E24</f>
        <v xml:space="preserve"> 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109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57"/>
      <c r="B135" s="158"/>
      <c r="C135" s="159" t="s">
        <v>140</v>
      </c>
      <c r="D135" s="160" t="s">
        <v>63</v>
      </c>
      <c r="E135" s="160" t="s">
        <v>59</v>
      </c>
      <c r="F135" s="160" t="s">
        <v>60</v>
      </c>
      <c r="G135" s="160" t="s">
        <v>141</v>
      </c>
      <c r="H135" s="160" t="s">
        <v>142</v>
      </c>
      <c r="I135" s="161" t="s">
        <v>143</v>
      </c>
      <c r="J135" s="162" t="s">
        <v>122</v>
      </c>
      <c r="K135" s="163" t="s">
        <v>144</v>
      </c>
      <c r="L135" s="164"/>
      <c r="M135" s="63" t="s">
        <v>1</v>
      </c>
      <c r="N135" s="64" t="s">
        <v>42</v>
      </c>
      <c r="O135" s="64" t="s">
        <v>145</v>
      </c>
      <c r="P135" s="64" t="s">
        <v>146</v>
      </c>
      <c r="Q135" s="64" t="s">
        <v>147</v>
      </c>
      <c r="R135" s="64" t="s">
        <v>148</v>
      </c>
      <c r="S135" s="64" t="s">
        <v>149</v>
      </c>
      <c r="T135" s="65" t="s">
        <v>150</v>
      </c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</row>
    <row r="136" spans="1:65" s="2" customFormat="1" ht="22.9" customHeight="1">
      <c r="A136" s="33"/>
      <c r="B136" s="34"/>
      <c r="C136" s="70" t="s">
        <v>151</v>
      </c>
      <c r="D136" s="33"/>
      <c r="E136" s="33"/>
      <c r="F136" s="33"/>
      <c r="G136" s="33"/>
      <c r="H136" s="33"/>
      <c r="I136" s="109"/>
      <c r="J136" s="165">
        <f>BK136</f>
        <v>0</v>
      </c>
      <c r="K136" s="33"/>
      <c r="L136" s="34"/>
      <c r="M136" s="66"/>
      <c r="N136" s="57"/>
      <c r="O136" s="67"/>
      <c r="P136" s="166">
        <f>P137+P250</f>
        <v>0</v>
      </c>
      <c r="Q136" s="67"/>
      <c r="R136" s="166">
        <f>R137+R250</f>
        <v>61.378226969999993</v>
      </c>
      <c r="S136" s="67"/>
      <c r="T136" s="167">
        <f>T137+T250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77</v>
      </c>
      <c r="AU136" s="16" t="s">
        <v>124</v>
      </c>
      <c r="BK136" s="168">
        <f>BK137+BK250</f>
        <v>0</v>
      </c>
    </row>
    <row r="137" spans="1:65" s="12" customFormat="1" ht="25.9" customHeight="1">
      <c r="B137" s="169"/>
      <c r="D137" s="170" t="s">
        <v>77</v>
      </c>
      <c r="E137" s="171" t="s">
        <v>152</v>
      </c>
      <c r="F137" s="171" t="s">
        <v>153</v>
      </c>
      <c r="I137" s="172"/>
      <c r="J137" s="173">
        <f>BK137</f>
        <v>0</v>
      </c>
      <c r="L137" s="169"/>
      <c r="M137" s="174"/>
      <c r="N137" s="175"/>
      <c r="O137" s="175"/>
      <c r="P137" s="176">
        <f>P138+P179+P181+P189+P248</f>
        <v>0</v>
      </c>
      <c r="Q137" s="175"/>
      <c r="R137" s="176">
        <f>R138+R179+R181+R189+R248</f>
        <v>61.252421969999993</v>
      </c>
      <c r="S137" s="175"/>
      <c r="T137" s="177">
        <f>T138+T179+T181+T189+T248</f>
        <v>0</v>
      </c>
      <c r="AR137" s="170" t="s">
        <v>86</v>
      </c>
      <c r="AT137" s="178" t="s">
        <v>77</v>
      </c>
      <c r="AU137" s="178" t="s">
        <v>78</v>
      </c>
      <c r="AY137" s="170" t="s">
        <v>154</v>
      </c>
      <c r="BK137" s="179">
        <f>BK138+BK179+BK181+BK189+BK248</f>
        <v>0</v>
      </c>
    </row>
    <row r="138" spans="1:65" s="12" customFormat="1" ht="22.9" customHeight="1">
      <c r="B138" s="169"/>
      <c r="D138" s="170" t="s">
        <v>77</v>
      </c>
      <c r="E138" s="180" t="s">
        <v>86</v>
      </c>
      <c r="F138" s="180" t="s">
        <v>155</v>
      </c>
      <c r="I138" s="172"/>
      <c r="J138" s="181">
        <f>BK138</f>
        <v>0</v>
      </c>
      <c r="L138" s="169"/>
      <c r="M138" s="174"/>
      <c r="N138" s="175"/>
      <c r="O138" s="175"/>
      <c r="P138" s="176">
        <f>SUM(P139:P178)</f>
        <v>0</v>
      </c>
      <c r="Q138" s="175"/>
      <c r="R138" s="176">
        <f>SUM(R139:R178)</f>
        <v>6.9888000000000006E-2</v>
      </c>
      <c r="S138" s="175"/>
      <c r="T138" s="177">
        <f>SUM(T139:T178)</f>
        <v>0</v>
      </c>
      <c r="AR138" s="170" t="s">
        <v>86</v>
      </c>
      <c r="AT138" s="178" t="s">
        <v>77</v>
      </c>
      <c r="AU138" s="178" t="s">
        <v>86</v>
      </c>
      <c r="AY138" s="170" t="s">
        <v>154</v>
      </c>
      <c r="BK138" s="179">
        <f>SUM(BK139:BK178)</f>
        <v>0</v>
      </c>
    </row>
    <row r="139" spans="1:65" s="2" customFormat="1" ht="24" customHeight="1">
      <c r="A139" s="33"/>
      <c r="B139" s="150"/>
      <c r="C139" s="182" t="s">
        <v>86</v>
      </c>
      <c r="D139" s="182" t="s">
        <v>156</v>
      </c>
      <c r="E139" s="183" t="s">
        <v>329</v>
      </c>
      <c r="F139" s="184" t="s">
        <v>330</v>
      </c>
      <c r="G139" s="185" t="s">
        <v>331</v>
      </c>
      <c r="H139" s="186">
        <v>32</v>
      </c>
      <c r="I139" s="187"/>
      <c r="J139" s="188">
        <f>ROUND(I139*H139,2)</f>
        <v>0</v>
      </c>
      <c r="K139" s="189"/>
      <c r="L139" s="34"/>
      <c r="M139" s="190" t="s">
        <v>1</v>
      </c>
      <c r="N139" s="191" t="s">
        <v>43</v>
      </c>
      <c r="O139" s="59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160</v>
      </c>
      <c r="AT139" s="194" t="s">
        <v>156</v>
      </c>
      <c r="AU139" s="194" t="s">
        <v>88</v>
      </c>
      <c r="AY139" s="16" t="s">
        <v>154</v>
      </c>
      <c r="BE139" s="99">
        <f>IF(N139="základní",J139,0)</f>
        <v>0</v>
      </c>
      <c r="BF139" s="99">
        <f>IF(N139="snížená",J139,0)</f>
        <v>0</v>
      </c>
      <c r="BG139" s="99">
        <f>IF(N139="zákl. přenesená",J139,0)</f>
        <v>0</v>
      </c>
      <c r="BH139" s="99">
        <f>IF(N139="sníž. přenesená",J139,0)</f>
        <v>0</v>
      </c>
      <c r="BI139" s="99">
        <f>IF(N139="nulová",J139,0)</f>
        <v>0</v>
      </c>
      <c r="BJ139" s="16" t="s">
        <v>86</v>
      </c>
      <c r="BK139" s="99">
        <f>ROUND(I139*H139,2)</f>
        <v>0</v>
      </c>
      <c r="BL139" s="16" t="s">
        <v>160</v>
      </c>
      <c r="BM139" s="194" t="s">
        <v>332</v>
      </c>
    </row>
    <row r="140" spans="1:65" s="13" customFormat="1" ht="11.25">
      <c r="B140" s="195"/>
      <c r="D140" s="196" t="s">
        <v>162</v>
      </c>
      <c r="E140" s="197" t="s">
        <v>1</v>
      </c>
      <c r="F140" s="198" t="s">
        <v>333</v>
      </c>
      <c r="H140" s="199">
        <v>32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162</v>
      </c>
      <c r="AU140" s="197" t="s">
        <v>88</v>
      </c>
      <c r="AV140" s="13" t="s">
        <v>88</v>
      </c>
      <c r="AW140" s="13" t="s">
        <v>32</v>
      </c>
      <c r="AX140" s="13" t="s">
        <v>86</v>
      </c>
      <c r="AY140" s="197" t="s">
        <v>154</v>
      </c>
    </row>
    <row r="141" spans="1:65" s="2" customFormat="1" ht="24" customHeight="1">
      <c r="A141" s="33"/>
      <c r="B141" s="150"/>
      <c r="C141" s="182" t="s">
        <v>88</v>
      </c>
      <c r="D141" s="182" t="s">
        <v>156</v>
      </c>
      <c r="E141" s="183" t="s">
        <v>334</v>
      </c>
      <c r="F141" s="184" t="s">
        <v>335</v>
      </c>
      <c r="G141" s="185" t="s">
        <v>336</v>
      </c>
      <c r="H141" s="186">
        <v>4</v>
      </c>
      <c r="I141" s="187"/>
      <c r="J141" s="188">
        <f>ROUND(I141*H141,2)</f>
        <v>0</v>
      </c>
      <c r="K141" s="189"/>
      <c r="L141" s="34"/>
      <c r="M141" s="190" t="s">
        <v>1</v>
      </c>
      <c r="N141" s="191" t="s">
        <v>43</v>
      </c>
      <c r="O141" s="5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160</v>
      </c>
      <c r="AT141" s="194" t="s">
        <v>156</v>
      </c>
      <c r="AU141" s="194" t="s">
        <v>88</v>
      </c>
      <c r="AY141" s="16" t="s">
        <v>154</v>
      </c>
      <c r="BE141" s="99">
        <f>IF(N141="základní",J141,0)</f>
        <v>0</v>
      </c>
      <c r="BF141" s="99">
        <f>IF(N141="snížená",J141,0)</f>
        <v>0</v>
      </c>
      <c r="BG141" s="99">
        <f>IF(N141="zákl. přenesená",J141,0)</f>
        <v>0</v>
      </c>
      <c r="BH141" s="99">
        <f>IF(N141="sníž. přenesená",J141,0)</f>
        <v>0</v>
      </c>
      <c r="BI141" s="99">
        <f>IF(N141="nulová",J141,0)</f>
        <v>0</v>
      </c>
      <c r="BJ141" s="16" t="s">
        <v>86</v>
      </c>
      <c r="BK141" s="99">
        <f>ROUND(I141*H141,2)</f>
        <v>0</v>
      </c>
      <c r="BL141" s="16" t="s">
        <v>160</v>
      </c>
      <c r="BM141" s="194" t="s">
        <v>337</v>
      </c>
    </row>
    <row r="142" spans="1:65" s="2" customFormat="1" ht="16.5" customHeight="1">
      <c r="A142" s="33"/>
      <c r="B142" s="150"/>
      <c r="C142" s="182" t="s">
        <v>170</v>
      </c>
      <c r="D142" s="182" t="s">
        <v>156</v>
      </c>
      <c r="E142" s="183" t="s">
        <v>338</v>
      </c>
      <c r="F142" s="184" t="s">
        <v>339</v>
      </c>
      <c r="G142" s="185" t="s">
        <v>159</v>
      </c>
      <c r="H142" s="186">
        <v>181.8</v>
      </c>
      <c r="I142" s="187"/>
      <c r="J142" s="188">
        <f>ROUND(I142*H142,2)</f>
        <v>0</v>
      </c>
      <c r="K142" s="189"/>
      <c r="L142" s="34"/>
      <c r="M142" s="190" t="s">
        <v>1</v>
      </c>
      <c r="N142" s="191" t="s">
        <v>43</v>
      </c>
      <c r="O142" s="5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160</v>
      </c>
      <c r="AT142" s="194" t="s">
        <v>156</v>
      </c>
      <c r="AU142" s="194" t="s">
        <v>88</v>
      </c>
      <c r="AY142" s="16" t="s">
        <v>154</v>
      </c>
      <c r="BE142" s="99">
        <f>IF(N142="základní",J142,0)</f>
        <v>0</v>
      </c>
      <c r="BF142" s="99">
        <f>IF(N142="snížená",J142,0)</f>
        <v>0</v>
      </c>
      <c r="BG142" s="99">
        <f>IF(N142="zákl. přenesená",J142,0)</f>
        <v>0</v>
      </c>
      <c r="BH142" s="99">
        <f>IF(N142="sníž. přenesená",J142,0)</f>
        <v>0</v>
      </c>
      <c r="BI142" s="99">
        <f>IF(N142="nulová",J142,0)</f>
        <v>0</v>
      </c>
      <c r="BJ142" s="16" t="s">
        <v>86</v>
      </c>
      <c r="BK142" s="99">
        <f>ROUND(I142*H142,2)</f>
        <v>0</v>
      </c>
      <c r="BL142" s="16" t="s">
        <v>160</v>
      </c>
      <c r="BM142" s="194" t="s">
        <v>340</v>
      </c>
    </row>
    <row r="143" spans="1:65" s="13" customFormat="1" ht="11.25">
      <c r="B143" s="195"/>
      <c r="D143" s="196" t="s">
        <v>162</v>
      </c>
      <c r="E143" s="197" t="s">
        <v>1</v>
      </c>
      <c r="F143" s="198" t="s">
        <v>341</v>
      </c>
      <c r="H143" s="199">
        <v>181.8</v>
      </c>
      <c r="I143" s="200"/>
      <c r="L143" s="195"/>
      <c r="M143" s="201"/>
      <c r="N143" s="202"/>
      <c r="O143" s="202"/>
      <c r="P143" s="202"/>
      <c r="Q143" s="202"/>
      <c r="R143" s="202"/>
      <c r="S143" s="202"/>
      <c r="T143" s="203"/>
      <c r="AT143" s="197" t="s">
        <v>162</v>
      </c>
      <c r="AU143" s="197" t="s">
        <v>88</v>
      </c>
      <c r="AV143" s="13" t="s">
        <v>88</v>
      </c>
      <c r="AW143" s="13" t="s">
        <v>32</v>
      </c>
      <c r="AX143" s="13" t="s">
        <v>86</v>
      </c>
      <c r="AY143" s="197" t="s">
        <v>154</v>
      </c>
    </row>
    <row r="144" spans="1:65" s="2" customFormat="1" ht="24" customHeight="1">
      <c r="A144" s="33"/>
      <c r="B144" s="150"/>
      <c r="C144" s="182" t="s">
        <v>160</v>
      </c>
      <c r="D144" s="182" t="s">
        <v>156</v>
      </c>
      <c r="E144" s="183" t="s">
        <v>342</v>
      </c>
      <c r="F144" s="184" t="s">
        <v>343</v>
      </c>
      <c r="G144" s="185" t="s">
        <v>159</v>
      </c>
      <c r="H144" s="186">
        <v>8</v>
      </c>
      <c r="I144" s="187"/>
      <c r="J144" s="188">
        <f>ROUND(I144*H144,2)</f>
        <v>0</v>
      </c>
      <c r="K144" s="189"/>
      <c r="L144" s="34"/>
      <c r="M144" s="190" t="s">
        <v>1</v>
      </c>
      <c r="N144" s="191" t="s">
        <v>43</v>
      </c>
      <c r="O144" s="59"/>
      <c r="P144" s="192">
        <f>O144*H144</f>
        <v>0</v>
      </c>
      <c r="Q144" s="192">
        <v>0</v>
      </c>
      <c r="R144" s="192">
        <f>Q144*H144</f>
        <v>0</v>
      </c>
      <c r="S144" s="192">
        <v>0</v>
      </c>
      <c r="T144" s="19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4" t="s">
        <v>160</v>
      </c>
      <c r="AT144" s="194" t="s">
        <v>156</v>
      </c>
      <c r="AU144" s="194" t="s">
        <v>88</v>
      </c>
      <c r="AY144" s="16" t="s">
        <v>154</v>
      </c>
      <c r="BE144" s="99">
        <f>IF(N144="základní",J144,0)</f>
        <v>0</v>
      </c>
      <c r="BF144" s="99">
        <f>IF(N144="snížená",J144,0)</f>
        <v>0</v>
      </c>
      <c r="BG144" s="99">
        <f>IF(N144="zákl. přenesená",J144,0)</f>
        <v>0</v>
      </c>
      <c r="BH144" s="99">
        <f>IF(N144="sníž. přenesená",J144,0)</f>
        <v>0</v>
      </c>
      <c r="BI144" s="99">
        <f>IF(N144="nulová",J144,0)</f>
        <v>0</v>
      </c>
      <c r="BJ144" s="16" t="s">
        <v>86</v>
      </c>
      <c r="BK144" s="99">
        <f>ROUND(I144*H144,2)</f>
        <v>0</v>
      </c>
      <c r="BL144" s="16" t="s">
        <v>160</v>
      </c>
      <c r="BM144" s="194" t="s">
        <v>344</v>
      </c>
    </row>
    <row r="145" spans="1:65" s="13" customFormat="1" ht="11.25">
      <c r="B145" s="195"/>
      <c r="D145" s="196" t="s">
        <v>162</v>
      </c>
      <c r="E145" s="197" t="s">
        <v>1</v>
      </c>
      <c r="F145" s="198" t="s">
        <v>345</v>
      </c>
      <c r="H145" s="199">
        <v>8</v>
      </c>
      <c r="I145" s="200"/>
      <c r="L145" s="195"/>
      <c r="M145" s="201"/>
      <c r="N145" s="202"/>
      <c r="O145" s="202"/>
      <c r="P145" s="202"/>
      <c r="Q145" s="202"/>
      <c r="R145" s="202"/>
      <c r="S145" s="202"/>
      <c r="T145" s="203"/>
      <c r="AT145" s="197" t="s">
        <v>162</v>
      </c>
      <c r="AU145" s="197" t="s">
        <v>88</v>
      </c>
      <c r="AV145" s="13" t="s">
        <v>88</v>
      </c>
      <c r="AW145" s="13" t="s">
        <v>32</v>
      </c>
      <c r="AX145" s="13" t="s">
        <v>78</v>
      </c>
      <c r="AY145" s="197" t="s">
        <v>154</v>
      </c>
    </row>
    <row r="146" spans="1:65" s="2" customFormat="1" ht="24" customHeight="1">
      <c r="A146" s="33"/>
      <c r="B146" s="150"/>
      <c r="C146" s="182" t="s">
        <v>177</v>
      </c>
      <c r="D146" s="182" t="s">
        <v>156</v>
      </c>
      <c r="E146" s="183" t="s">
        <v>346</v>
      </c>
      <c r="F146" s="184" t="s">
        <v>347</v>
      </c>
      <c r="G146" s="185" t="s">
        <v>159</v>
      </c>
      <c r="H146" s="186">
        <v>152.04</v>
      </c>
      <c r="I146" s="187"/>
      <c r="J146" s="188">
        <f>ROUND(I146*H146,2)</f>
        <v>0</v>
      </c>
      <c r="K146" s="189"/>
      <c r="L146" s="34"/>
      <c r="M146" s="190" t="s">
        <v>1</v>
      </c>
      <c r="N146" s="191" t="s">
        <v>43</v>
      </c>
      <c r="O146" s="5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160</v>
      </c>
      <c r="AT146" s="194" t="s">
        <v>156</v>
      </c>
      <c r="AU146" s="194" t="s">
        <v>88</v>
      </c>
      <c r="AY146" s="16" t="s">
        <v>154</v>
      </c>
      <c r="BE146" s="99">
        <f>IF(N146="základní",J146,0)</f>
        <v>0</v>
      </c>
      <c r="BF146" s="99">
        <f>IF(N146="snížená",J146,0)</f>
        <v>0</v>
      </c>
      <c r="BG146" s="99">
        <f>IF(N146="zákl. přenesená",J146,0)</f>
        <v>0</v>
      </c>
      <c r="BH146" s="99">
        <f>IF(N146="sníž. přenesená",J146,0)</f>
        <v>0</v>
      </c>
      <c r="BI146" s="99">
        <f>IF(N146="nulová",J146,0)</f>
        <v>0</v>
      </c>
      <c r="BJ146" s="16" t="s">
        <v>86</v>
      </c>
      <c r="BK146" s="99">
        <f>ROUND(I146*H146,2)</f>
        <v>0</v>
      </c>
      <c r="BL146" s="16" t="s">
        <v>160</v>
      </c>
      <c r="BM146" s="194" t="s">
        <v>348</v>
      </c>
    </row>
    <row r="147" spans="1:65" s="13" customFormat="1" ht="11.25">
      <c r="B147" s="195"/>
      <c r="D147" s="196" t="s">
        <v>162</v>
      </c>
      <c r="E147" s="197" t="s">
        <v>1</v>
      </c>
      <c r="F147" s="198" t="s">
        <v>349</v>
      </c>
      <c r="H147" s="199">
        <v>228.32</v>
      </c>
      <c r="I147" s="200"/>
      <c r="L147" s="195"/>
      <c r="M147" s="201"/>
      <c r="N147" s="202"/>
      <c r="O147" s="202"/>
      <c r="P147" s="202"/>
      <c r="Q147" s="202"/>
      <c r="R147" s="202"/>
      <c r="S147" s="202"/>
      <c r="T147" s="203"/>
      <c r="AT147" s="197" t="s">
        <v>162</v>
      </c>
      <c r="AU147" s="197" t="s">
        <v>88</v>
      </c>
      <c r="AV147" s="13" t="s">
        <v>88</v>
      </c>
      <c r="AW147" s="13" t="s">
        <v>32</v>
      </c>
      <c r="AX147" s="13" t="s">
        <v>78</v>
      </c>
      <c r="AY147" s="197" t="s">
        <v>154</v>
      </c>
    </row>
    <row r="148" spans="1:65" s="13" customFormat="1" ht="11.25">
      <c r="B148" s="195"/>
      <c r="D148" s="196" t="s">
        <v>162</v>
      </c>
      <c r="E148" s="197" t="s">
        <v>1</v>
      </c>
      <c r="F148" s="198" t="s">
        <v>350</v>
      </c>
      <c r="H148" s="199">
        <v>67.760000000000005</v>
      </c>
      <c r="I148" s="200"/>
      <c r="L148" s="195"/>
      <c r="M148" s="201"/>
      <c r="N148" s="202"/>
      <c r="O148" s="202"/>
      <c r="P148" s="202"/>
      <c r="Q148" s="202"/>
      <c r="R148" s="202"/>
      <c r="S148" s="202"/>
      <c r="T148" s="203"/>
      <c r="AT148" s="197" t="s">
        <v>162</v>
      </c>
      <c r="AU148" s="197" t="s">
        <v>88</v>
      </c>
      <c r="AV148" s="13" t="s">
        <v>88</v>
      </c>
      <c r="AW148" s="13" t="s">
        <v>32</v>
      </c>
      <c r="AX148" s="13" t="s">
        <v>78</v>
      </c>
      <c r="AY148" s="197" t="s">
        <v>154</v>
      </c>
    </row>
    <row r="149" spans="1:65" s="13" customFormat="1" ht="11.25">
      <c r="B149" s="195"/>
      <c r="D149" s="196" t="s">
        <v>162</v>
      </c>
      <c r="E149" s="197" t="s">
        <v>1</v>
      </c>
      <c r="F149" s="198" t="s">
        <v>345</v>
      </c>
      <c r="H149" s="199">
        <v>8</v>
      </c>
      <c r="I149" s="200"/>
      <c r="L149" s="195"/>
      <c r="M149" s="201"/>
      <c r="N149" s="202"/>
      <c r="O149" s="202"/>
      <c r="P149" s="202"/>
      <c r="Q149" s="202"/>
      <c r="R149" s="202"/>
      <c r="S149" s="202"/>
      <c r="T149" s="203"/>
      <c r="AT149" s="197" t="s">
        <v>162</v>
      </c>
      <c r="AU149" s="197" t="s">
        <v>88</v>
      </c>
      <c r="AV149" s="13" t="s">
        <v>88</v>
      </c>
      <c r="AW149" s="13" t="s">
        <v>32</v>
      </c>
      <c r="AX149" s="13" t="s">
        <v>78</v>
      </c>
      <c r="AY149" s="197" t="s">
        <v>154</v>
      </c>
    </row>
    <row r="150" spans="1:65" s="14" customFormat="1" ht="11.25">
      <c r="B150" s="204"/>
      <c r="D150" s="196" t="s">
        <v>162</v>
      </c>
      <c r="E150" s="205" t="s">
        <v>1</v>
      </c>
      <c r="F150" s="206" t="s">
        <v>165</v>
      </c>
      <c r="H150" s="207">
        <v>304.08</v>
      </c>
      <c r="I150" s="208"/>
      <c r="L150" s="204"/>
      <c r="M150" s="209"/>
      <c r="N150" s="210"/>
      <c r="O150" s="210"/>
      <c r="P150" s="210"/>
      <c r="Q150" s="210"/>
      <c r="R150" s="210"/>
      <c r="S150" s="210"/>
      <c r="T150" s="211"/>
      <c r="AT150" s="205" t="s">
        <v>162</v>
      </c>
      <c r="AU150" s="205" t="s">
        <v>88</v>
      </c>
      <c r="AV150" s="14" t="s">
        <v>160</v>
      </c>
      <c r="AW150" s="14" t="s">
        <v>32</v>
      </c>
      <c r="AX150" s="14" t="s">
        <v>78</v>
      </c>
      <c r="AY150" s="205" t="s">
        <v>154</v>
      </c>
    </row>
    <row r="151" spans="1:65" s="13" customFormat="1" ht="11.25">
      <c r="B151" s="195"/>
      <c r="D151" s="196" t="s">
        <v>162</v>
      </c>
      <c r="E151" s="197" t="s">
        <v>1</v>
      </c>
      <c r="F151" s="198" t="s">
        <v>351</v>
      </c>
      <c r="H151" s="199">
        <v>152.04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162</v>
      </c>
      <c r="AU151" s="197" t="s">
        <v>88</v>
      </c>
      <c r="AV151" s="13" t="s">
        <v>88</v>
      </c>
      <c r="AW151" s="13" t="s">
        <v>32</v>
      </c>
      <c r="AX151" s="13" t="s">
        <v>86</v>
      </c>
      <c r="AY151" s="197" t="s">
        <v>154</v>
      </c>
    </row>
    <row r="152" spans="1:65" s="2" customFormat="1" ht="24" customHeight="1">
      <c r="A152" s="33"/>
      <c r="B152" s="150"/>
      <c r="C152" s="182" t="s">
        <v>182</v>
      </c>
      <c r="D152" s="182" t="s">
        <v>156</v>
      </c>
      <c r="E152" s="183" t="s">
        <v>352</v>
      </c>
      <c r="F152" s="184" t="s">
        <v>353</v>
      </c>
      <c r="G152" s="185" t="s">
        <v>159</v>
      </c>
      <c r="H152" s="186">
        <v>152.04</v>
      </c>
      <c r="I152" s="187"/>
      <c r="J152" s="188">
        <f>ROUND(I152*H152,2)</f>
        <v>0</v>
      </c>
      <c r="K152" s="189"/>
      <c r="L152" s="34"/>
      <c r="M152" s="190" t="s">
        <v>1</v>
      </c>
      <c r="N152" s="191" t="s">
        <v>43</v>
      </c>
      <c r="O152" s="59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160</v>
      </c>
      <c r="AT152" s="194" t="s">
        <v>156</v>
      </c>
      <c r="AU152" s="194" t="s">
        <v>88</v>
      </c>
      <c r="AY152" s="16" t="s">
        <v>154</v>
      </c>
      <c r="BE152" s="99">
        <f>IF(N152="základní",J152,0)</f>
        <v>0</v>
      </c>
      <c r="BF152" s="99">
        <f>IF(N152="snížená",J152,0)</f>
        <v>0</v>
      </c>
      <c r="BG152" s="99">
        <f>IF(N152="zákl. přenesená",J152,0)</f>
        <v>0</v>
      </c>
      <c r="BH152" s="99">
        <f>IF(N152="sníž. přenesená",J152,0)</f>
        <v>0</v>
      </c>
      <c r="BI152" s="99">
        <f>IF(N152="nulová",J152,0)</f>
        <v>0</v>
      </c>
      <c r="BJ152" s="16" t="s">
        <v>86</v>
      </c>
      <c r="BK152" s="99">
        <f>ROUND(I152*H152,2)</f>
        <v>0</v>
      </c>
      <c r="BL152" s="16" t="s">
        <v>160</v>
      </c>
      <c r="BM152" s="194" t="s">
        <v>354</v>
      </c>
    </row>
    <row r="153" spans="1:65" s="2" customFormat="1" ht="24" customHeight="1">
      <c r="A153" s="33"/>
      <c r="B153" s="150"/>
      <c r="C153" s="182" t="s">
        <v>186</v>
      </c>
      <c r="D153" s="182" t="s">
        <v>156</v>
      </c>
      <c r="E153" s="183" t="s">
        <v>355</v>
      </c>
      <c r="F153" s="184" t="s">
        <v>356</v>
      </c>
      <c r="G153" s="185" t="s">
        <v>159</v>
      </c>
      <c r="H153" s="186">
        <v>152.04</v>
      </c>
      <c r="I153" s="187"/>
      <c r="J153" s="188">
        <f>ROUND(I153*H153,2)</f>
        <v>0</v>
      </c>
      <c r="K153" s="189"/>
      <c r="L153" s="34"/>
      <c r="M153" s="190" t="s">
        <v>1</v>
      </c>
      <c r="N153" s="191" t="s">
        <v>43</v>
      </c>
      <c r="O153" s="59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4" t="s">
        <v>160</v>
      </c>
      <c r="AT153" s="194" t="s">
        <v>156</v>
      </c>
      <c r="AU153" s="194" t="s">
        <v>88</v>
      </c>
      <c r="AY153" s="16" t="s">
        <v>154</v>
      </c>
      <c r="BE153" s="99">
        <f>IF(N153="základní",J153,0)</f>
        <v>0</v>
      </c>
      <c r="BF153" s="99">
        <f>IF(N153="snížená",J153,0)</f>
        <v>0</v>
      </c>
      <c r="BG153" s="99">
        <f>IF(N153="zákl. přenesená",J153,0)</f>
        <v>0</v>
      </c>
      <c r="BH153" s="99">
        <f>IF(N153="sníž. přenesená",J153,0)</f>
        <v>0</v>
      </c>
      <c r="BI153" s="99">
        <f>IF(N153="nulová",J153,0)</f>
        <v>0</v>
      </c>
      <c r="BJ153" s="16" t="s">
        <v>86</v>
      </c>
      <c r="BK153" s="99">
        <f>ROUND(I153*H153,2)</f>
        <v>0</v>
      </c>
      <c r="BL153" s="16" t="s">
        <v>160</v>
      </c>
      <c r="BM153" s="194" t="s">
        <v>357</v>
      </c>
    </row>
    <row r="154" spans="1:65" s="2" customFormat="1" ht="24" customHeight="1">
      <c r="A154" s="33"/>
      <c r="B154" s="150"/>
      <c r="C154" s="182" t="s">
        <v>190</v>
      </c>
      <c r="D154" s="182" t="s">
        <v>156</v>
      </c>
      <c r="E154" s="183" t="s">
        <v>358</v>
      </c>
      <c r="F154" s="184" t="s">
        <v>359</v>
      </c>
      <c r="G154" s="185" t="s">
        <v>159</v>
      </c>
      <c r="H154" s="186">
        <v>152.04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88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360</v>
      </c>
    </row>
    <row r="155" spans="1:65" s="2" customFormat="1" ht="16.5" customHeight="1">
      <c r="A155" s="33"/>
      <c r="B155" s="150"/>
      <c r="C155" s="182" t="s">
        <v>194</v>
      </c>
      <c r="D155" s="182" t="s">
        <v>156</v>
      </c>
      <c r="E155" s="183" t="s">
        <v>361</v>
      </c>
      <c r="F155" s="184" t="s">
        <v>362</v>
      </c>
      <c r="G155" s="185" t="s">
        <v>213</v>
      </c>
      <c r="H155" s="186">
        <v>83.2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8.4000000000000003E-4</v>
      </c>
      <c r="R155" s="192">
        <f>Q155*H155</f>
        <v>6.9888000000000006E-2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160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160</v>
      </c>
      <c r="BM155" s="194" t="s">
        <v>363</v>
      </c>
    </row>
    <row r="156" spans="1:65" s="13" customFormat="1" ht="11.25">
      <c r="B156" s="195"/>
      <c r="D156" s="196" t="s">
        <v>162</v>
      </c>
      <c r="E156" s="197" t="s">
        <v>1</v>
      </c>
      <c r="F156" s="198" t="s">
        <v>364</v>
      </c>
      <c r="H156" s="199">
        <v>67.2</v>
      </c>
      <c r="I156" s="200"/>
      <c r="L156" s="195"/>
      <c r="M156" s="201"/>
      <c r="N156" s="202"/>
      <c r="O156" s="202"/>
      <c r="P156" s="202"/>
      <c r="Q156" s="202"/>
      <c r="R156" s="202"/>
      <c r="S156" s="202"/>
      <c r="T156" s="203"/>
      <c r="AT156" s="197" t="s">
        <v>162</v>
      </c>
      <c r="AU156" s="197" t="s">
        <v>88</v>
      </c>
      <c r="AV156" s="13" t="s">
        <v>88</v>
      </c>
      <c r="AW156" s="13" t="s">
        <v>32</v>
      </c>
      <c r="AX156" s="13" t="s">
        <v>78</v>
      </c>
      <c r="AY156" s="197" t="s">
        <v>154</v>
      </c>
    </row>
    <row r="157" spans="1:65" s="13" customFormat="1" ht="11.25">
      <c r="B157" s="195"/>
      <c r="D157" s="196" t="s">
        <v>162</v>
      </c>
      <c r="E157" s="197" t="s">
        <v>1</v>
      </c>
      <c r="F157" s="198" t="s">
        <v>365</v>
      </c>
      <c r="H157" s="199">
        <v>16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154</v>
      </c>
    </row>
    <row r="158" spans="1:65" s="2" customFormat="1" ht="24" customHeight="1">
      <c r="A158" s="33"/>
      <c r="B158" s="150"/>
      <c r="C158" s="182" t="s">
        <v>199</v>
      </c>
      <c r="D158" s="182" t="s">
        <v>156</v>
      </c>
      <c r="E158" s="183" t="s">
        <v>366</v>
      </c>
      <c r="F158" s="184" t="s">
        <v>367</v>
      </c>
      <c r="G158" s="185" t="s">
        <v>213</v>
      </c>
      <c r="H158" s="186">
        <v>83.2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160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160</v>
      </c>
      <c r="BM158" s="194" t="s">
        <v>368</v>
      </c>
    </row>
    <row r="159" spans="1:65" s="2" customFormat="1" ht="24" customHeight="1">
      <c r="A159" s="33"/>
      <c r="B159" s="150"/>
      <c r="C159" s="182" t="s">
        <v>203</v>
      </c>
      <c r="D159" s="182" t="s">
        <v>156</v>
      </c>
      <c r="E159" s="183" t="s">
        <v>369</v>
      </c>
      <c r="F159" s="184" t="s">
        <v>370</v>
      </c>
      <c r="G159" s="185" t="s">
        <v>159</v>
      </c>
      <c r="H159" s="186">
        <v>152.04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160</v>
      </c>
      <c r="AT159" s="194" t="s">
        <v>156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371</v>
      </c>
    </row>
    <row r="160" spans="1:65" s="2" customFormat="1" ht="24" customHeight="1">
      <c r="A160" s="33"/>
      <c r="B160" s="150"/>
      <c r="C160" s="182" t="s">
        <v>210</v>
      </c>
      <c r="D160" s="182" t="s">
        <v>156</v>
      </c>
      <c r="E160" s="183" t="s">
        <v>195</v>
      </c>
      <c r="F160" s="184" t="s">
        <v>196</v>
      </c>
      <c r="G160" s="185" t="s">
        <v>159</v>
      </c>
      <c r="H160" s="186">
        <v>182.44800000000001</v>
      </c>
      <c r="I160" s="187"/>
      <c r="J160" s="188">
        <f>ROUND(I160*H160,2)</f>
        <v>0</v>
      </c>
      <c r="K160" s="189"/>
      <c r="L160" s="34"/>
      <c r="M160" s="190" t="s">
        <v>1</v>
      </c>
      <c r="N160" s="191" t="s">
        <v>43</v>
      </c>
      <c r="O160" s="59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4" t="s">
        <v>160</v>
      </c>
      <c r="AT160" s="194" t="s">
        <v>156</v>
      </c>
      <c r="AU160" s="194" t="s">
        <v>88</v>
      </c>
      <c r="AY160" s="16" t="s">
        <v>154</v>
      </c>
      <c r="BE160" s="99">
        <f>IF(N160="základní",J160,0)</f>
        <v>0</v>
      </c>
      <c r="BF160" s="99">
        <f>IF(N160="snížená",J160,0)</f>
        <v>0</v>
      </c>
      <c r="BG160" s="99">
        <f>IF(N160="zákl. přenesená",J160,0)</f>
        <v>0</v>
      </c>
      <c r="BH160" s="99">
        <f>IF(N160="sníž. přenesená",J160,0)</f>
        <v>0</v>
      </c>
      <c r="BI160" s="99">
        <f>IF(N160="nulová",J160,0)</f>
        <v>0</v>
      </c>
      <c r="BJ160" s="16" t="s">
        <v>86</v>
      </c>
      <c r="BK160" s="99">
        <f>ROUND(I160*H160,2)</f>
        <v>0</v>
      </c>
      <c r="BL160" s="16" t="s">
        <v>160</v>
      </c>
      <c r="BM160" s="194" t="s">
        <v>372</v>
      </c>
    </row>
    <row r="161" spans="1:65" s="13" customFormat="1" ht="11.25">
      <c r="B161" s="195"/>
      <c r="D161" s="196" t="s">
        <v>162</v>
      </c>
      <c r="E161" s="197" t="s">
        <v>1</v>
      </c>
      <c r="F161" s="198" t="s">
        <v>373</v>
      </c>
      <c r="H161" s="199">
        <v>182.44800000000001</v>
      </c>
      <c r="I161" s="200"/>
      <c r="L161" s="195"/>
      <c r="M161" s="201"/>
      <c r="N161" s="202"/>
      <c r="O161" s="202"/>
      <c r="P161" s="202"/>
      <c r="Q161" s="202"/>
      <c r="R161" s="202"/>
      <c r="S161" s="202"/>
      <c r="T161" s="203"/>
      <c r="AT161" s="197" t="s">
        <v>162</v>
      </c>
      <c r="AU161" s="197" t="s">
        <v>88</v>
      </c>
      <c r="AV161" s="13" t="s">
        <v>88</v>
      </c>
      <c r="AW161" s="13" t="s">
        <v>32</v>
      </c>
      <c r="AX161" s="13" t="s">
        <v>78</v>
      </c>
      <c r="AY161" s="197" t="s">
        <v>154</v>
      </c>
    </row>
    <row r="162" spans="1:65" s="2" customFormat="1" ht="16.5" customHeight="1">
      <c r="A162" s="33"/>
      <c r="B162" s="150"/>
      <c r="C162" s="182" t="s">
        <v>217</v>
      </c>
      <c r="D162" s="182" t="s">
        <v>156</v>
      </c>
      <c r="E162" s="183" t="s">
        <v>200</v>
      </c>
      <c r="F162" s="184" t="s">
        <v>201</v>
      </c>
      <c r="G162" s="185" t="s">
        <v>159</v>
      </c>
      <c r="H162" s="186">
        <v>182.44800000000001</v>
      </c>
      <c r="I162" s="187"/>
      <c r="J162" s="188">
        <f>ROUND(I162*H162,2)</f>
        <v>0</v>
      </c>
      <c r="K162" s="189"/>
      <c r="L162" s="34"/>
      <c r="M162" s="190" t="s">
        <v>1</v>
      </c>
      <c r="N162" s="191" t="s">
        <v>43</v>
      </c>
      <c r="O162" s="5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160</v>
      </c>
      <c r="AT162" s="194" t="s">
        <v>156</v>
      </c>
      <c r="AU162" s="194" t="s">
        <v>88</v>
      </c>
      <c r="AY162" s="16" t="s">
        <v>154</v>
      </c>
      <c r="BE162" s="99">
        <f>IF(N162="základní",J162,0)</f>
        <v>0</v>
      </c>
      <c r="BF162" s="99">
        <f>IF(N162="snížená",J162,0)</f>
        <v>0</v>
      </c>
      <c r="BG162" s="99">
        <f>IF(N162="zákl. přenesená",J162,0)</f>
        <v>0</v>
      </c>
      <c r="BH162" s="99">
        <f>IF(N162="sníž. přenesená",J162,0)</f>
        <v>0</v>
      </c>
      <c r="BI162" s="99">
        <f>IF(N162="nulová",J162,0)</f>
        <v>0</v>
      </c>
      <c r="BJ162" s="16" t="s">
        <v>86</v>
      </c>
      <c r="BK162" s="99">
        <f>ROUND(I162*H162,2)</f>
        <v>0</v>
      </c>
      <c r="BL162" s="16" t="s">
        <v>160</v>
      </c>
      <c r="BM162" s="194" t="s">
        <v>374</v>
      </c>
    </row>
    <row r="163" spans="1:65" s="2" customFormat="1" ht="24" customHeight="1">
      <c r="A163" s="33"/>
      <c r="B163" s="150"/>
      <c r="C163" s="182" t="s">
        <v>222</v>
      </c>
      <c r="D163" s="182" t="s">
        <v>156</v>
      </c>
      <c r="E163" s="183" t="s">
        <v>204</v>
      </c>
      <c r="F163" s="184" t="s">
        <v>205</v>
      </c>
      <c r="G163" s="185" t="s">
        <v>206</v>
      </c>
      <c r="H163" s="186">
        <v>328.40600000000001</v>
      </c>
      <c r="I163" s="187"/>
      <c r="J163" s="188">
        <f>ROUND(I163*H163,2)</f>
        <v>0</v>
      </c>
      <c r="K163" s="189"/>
      <c r="L163" s="34"/>
      <c r="M163" s="190" t="s">
        <v>1</v>
      </c>
      <c r="N163" s="191" t="s">
        <v>43</v>
      </c>
      <c r="O163" s="59"/>
      <c r="P163" s="192">
        <f>O163*H163</f>
        <v>0</v>
      </c>
      <c r="Q163" s="192">
        <v>0</v>
      </c>
      <c r="R163" s="192">
        <f>Q163*H163</f>
        <v>0</v>
      </c>
      <c r="S163" s="192">
        <v>0</v>
      </c>
      <c r="T163" s="193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4" t="s">
        <v>160</v>
      </c>
      <c r="AT163" s="194" t="s">
        <v>156</v>
      </c>
      <c r="AU163" s="194" t="s">
        <v>88</v>
      </c>
      <c r="AY163" s="16" t="s">
        <v>154</v>
      </c>
      <c r="BE163" s="99">
        <f>IF(N163="základní",J163,0)</f>
        <v>0</v>
      </c>
      <c r="BF163" s="99">
        <f>IF(N163="snížená",J163,0)</f>
        <v>0</v>
      </c>
      <c r="BG163" s="99">
        <f>IF(N163="zákl. přenesená",J163,0)</f>
        <v>0</v>
      </c>
      <c r="BH163" s="99">
        <f>IF(N163="sníž. přenesená",J163,0)</f>
        <v>0</v>
      </c>
      <c r="BI163" s="99">
        <f>IF(N163="nulová",J163,0)</f>
        <v>0</v>
      </c>
      <c r="BJ163" s="16" t="s">
        <v>86</v>
      </c>
      <c r="BK163" s="99">
        <f>ROUND(I163*H163,2)</f>
        <v>0</v>
      </c>
      <c r="BL163" s="16" t="s">
        <v>160</v>
      </c>
      <c r="BM163" s="194" t="s">
        <v>375</v>
      </c>
    </row>
    <row r="164" spans="1:65" s="13" customFormat="1" ht="11.25">
      <c r="B164" s="195"/>
      <c r="D164" s="196" t="s">
        <v>162</v>
      </c>
      <c r="E164" s="197" t="s">
        <v>1</v>
      </c>
      <c r="F164" s="198" t="s">
        <v>376</v>
      </c>
      <c r="H164" s="199">
        <v>328.40600000000001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88</v>
      </c>
      <c r="AV164" s="13" t="s">
        <v>88</v>
      </c>
      <c r="AW164" s="13" t="s">
        <v>32</v>
      </c>
      <c r="AX164" s="13" t="s">
        <v>86</v>
      </c>
      <c r="AY164" s="197" t="s">
        <v>154</v>
      </c>
    </row>
    <row r="165" spans="1:65" s="2" customFormat="1" ht="24" customHeight="1">
      <c r="A165" s="33"/>
      <c r="B165" s="150"/>
      <c r="C165" s="182" t="s">
        <v>8</v>
      </c>
      <c r="D165" s="182" t="s">
        <v>156</v>
      </c>
      <c r="E165" s="183" t="s">
        <v>377</v>
      </c>
      <c r="F165" s="184" t="s">
        <v>378</v>
      </c>
      <c r="G165" s="185" t="s">
        <v>159</v>
      </c>
      <c r="H165" s="186">
        <v>185.31200000000001</v>
      </c>
      <c r="I165" s="187"/>
      <c r="J165" s="188">
        <f>ROUND(I165*H165,2)</f>
        <v>0</v>
      </c>
      <c r="K165" s="189"/>
      <c r="L165" s="34"/>
      <c r="M165" s="190" t="s">
        <v>1</v>
      </c>
      <c r="N165" s="191" t="s">
        <v>43</v>
      </c>
      <c r="O165" s="5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160</v>
      </c>
      <c r="AT165" s="194" t="s">
        <v>156</v>
      </c>
      <c r="AU165" s="194" t="s">
        <v>88</v>
      </c>
      <c r="AY165" s="16" t="s">
        <v>154</v>
      </c>
      <c r="BE165" s="99">
        <f>IF(N165="základní",J165,0)</f>
        <v>0</v>
      </c>
      <c r="BF165" s="99">
        <f>IF(N165="snížená",J165,0)</f>
        <v>0</v>
      </c>
      <c r="BG165" s="99">
        <f>IF(N165="zákl. přenesená",J165,0)</f>
        <v>0</v>
      </c>
      <c r="BH165" s="99">
        <f>IF(N165="sníž. přenesená",J165,0)</f>
        <v>0</v>
      </c>
      <c r="BI165" s="99">
        <f>IF(N165="nulová",J165,0)</f>
        <v>0</v>
      </c>
      <c r="BJ165" s="16" t="s">
        <v>86</v>
      </c>
      <c r="BK165" s="99">
        <f>ROUND(I165*H165,2)</f>
        <v>0</v>
      </c>
      <c r="BL165" s="16" t="s">
        <v>160</v>
      </c>
      <c r="BM165" s="194" t="s">
        <v>379</v>
      </c>
    </row>
    <row r="166" spans="1:65" s="13" customFormat="1" ht="11.25">
      <c r="B166" s="195"/>
      <c r="D166" s="196" t="s">
        <v>162</v>
      </c>
      <c r="E166" s="197" t="s">
        <v>1</v>
      </c>
      <c r="F166" s="198" t="s">
        <v>380</v>
      </c>
      <c r="H166" s="199">
        <v>304.08</v>
      </c>
      <c r="I166" s="200"/>
      <c r="L166" s="195"/>
      <c r="M166" s="201"/>
      <c r="N166" s="202"/>
      <c r="O166" s="202"/>
      <c r="P166" s="202"/>
      <c r="Q166" s="202"/>
      <c r="R166" s="202"/>
      <c r="S166" s="202"/>
      <c r="T166" s="203"/>
      <c r="AT166" s="197" t="s">
        <v>162</v>
      </c>
      <c r="AU166" s="197" t="s">
        <v>88</v>
      </c>
      <c r="AV166" s="13" t="s">
        <v>88</v>
      </c>
      <c r="AW166" s="13" t="s">
        <v>32</v>
      </c>
      <c r="AX166" s="13" t="s">
        <v>78</v>
      </c>
      <c r="AY166" s="197" t="s">
        <v>154</v>
      </c>
    </row>
    <row r="167" spans="1:65" s="13" customFormat="1" ht="11.25">
      <c r="B167" s="195"/>
      <c r="D167" s="196" t="s">
        <v>162</v>
      </c>
      <c r="E167" s="197" t="s">
        <v>1</v>
      </c>
      <c r="F167" s="198" t="s">
        <v>381</v>
      </c>
      <c r="H167" s="199">
        <v>-93.88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162</v>
      </c>
      <c r="AU167" s="197" t="s">
        <v>88</v>
      </c>
      <c r="AV167" s="13" t="s">
        <v>88</v>
      </c>
      <c r="AW167" s="13" t="s">
        <v>32</v>
      </c>
      <c r="AX167" s="13" t="s">
        <v>78</v>
      </c>
      <c r="AY167" s="197" t="s">
        <v>154</v>
      </c>
    </row>
    <row r="168" spans="1:65" s="13" customFormat="1" ht="11.25">
      <c r="B168" s="195"/>
      <c r="D168" s="196" t="s">
        <v>162</v>
      </c>
      <c r="E168" s="197" t="s">
        <v>1</v>
      </c>
      <c r="F168" s="198" t="s">
        <v>382</v>
      </c>
      <c r="H168" s="199">
        <v>-24.24</v>
      </c>
      <c r="I168" s="200"/>
      <c r="L168" s="195"/>
      <c r="M168" s="201"/>
      <c r="N168" s="202"/>
      <c r="O168" s="202"/>
      <c r="P168" s="202"/>
      <c r="Q168" s="202"/>
      <c r="R168" s="202"/>
      <c r="S168" s="202"/>
      <c r="T168" s="203"/>
      <c r="AT168" s="197" t="s">
        <v>162</v>
      </c>
      <c r="AU168" s="197" t="s">
        <v>88</v>
      </c>
      <c r="AV168" s="13" t="s">
        <v>88</v>
      </c>
      <c r="AW168" s="13" t="s">
        <v>32</v>
      </c>
      <c r="AX168" s="13" t="s">
        <v>78</v>
      </c>
      <c r="AY168" s="197" t="s">
        <v>154</v>
      </c>
    </row>
    <row r="169" spans="1:65" s="13" customFormat="1" ht="11.25">
      <c r="B169" s="195"/>
      <c r="D169" s="196" t="s">
        <v>162</v>
      </c>
      <c r="E169" s="197" t="s">
        <v>1</v>
      </c>
      <c r="F169" s="198" t="s">
        <v>383</v>
      </c>
      <c r="H169" s="199">
        <v>-0.64800000000000002</v>
      </c>
      <c r="I169" s="200"/>
      <c r="L169" s="195"/>
      <c r="M169" s="201"/>
      <c r="N169" s="202"/>
      <c r="O169" s="202"/>
      <c r="P169" s="202"/>
      <c r="Q169" s="202"/>
      <c r="R169" s="202"/>
      <c r="S169" s="202"/>
      <c r="T169" s="203"/>
      <c r="AT169" s="197" t="s">
        <v>162</v>
      </c>
      <c r="AU169" s="197" t="s">
        <v>88</v>
      </c>
      <c r="AV169" s="13" t="s">
        <v>88</v>
      </c>
      <c r="AW169" s="13" t="s">
        <v>32</v>
      </c>
      <c r="AX169" s="13" t="s">
        <v>78</v>
      </c>
      <c r="AY169" s="197" t="s">
        <v>154</v>
      </c>
    </row>
    <row r="170" spans="1:65" s="2" customFormat="1" ht="16.5" customHeight="1">
      <c r="A170" s="33"/>
      <c r="B170" s="150"/>
      <c r="C170" s="212" t="s">
        <v>231</v>
      </c>
      <c r="D170" s="212" t="s">
        <v>223</v>
      </c>
      <c r="E170" s="213" t="s">
        <v>384</v>
      </c>
      <c r="F170" s="214" t="s">
        <v>385</v>
      </c>
      <c r="G170" s="215" t="s">
        <v>206</v>
      </c>
      <c r="H170" s="216">
        <v>318.18099999999998</v>
      </c>
      <c r="I170" s="217"/>
      <c r="J170" s="218">
        <f>ROUND(I170*H170,2)</f>
        <v>0</v>
      </c>
      <c r="K170" s="219"/>
      <c r="L170" s="220"/>
      <c r="M170" s="221" t="s">
        <v>1</v>
      </c>
      <c r="N170" s="222" t="s">
        <v>43</v>
      </c>
      <c r="O170" s="59"/>
      <c r="P170" s="192">
        <f>O170*H170</f>
        <v>0</v>
      </c>
      <c r="Q170" s="192">
        <v>0</v>
      </c>
      <c r="R170" s="192">
        <f>Q170*H170</f>
        <v>0</v>
      </c>
      <c r="S170" s="192">
        <v>0</v>
      </c>
      <c r="T170" s="193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4" t="s">
        <v>190</v>
      </c>
      <c r="AT170" s="194" t="s">
        <v>223</v>
      </c>
      <c r="AU170" s="194" t="s">
        <v>88</v>
      </c>
      <c r="AY170" s="16" t="s">
        <v>154</v>
      </c>
      <c r="BE170" s="99">
        <f>IF(N170="základní",J170,0)</f>
        <v>0</v>
      </c>
      <c r="BF170" s="99">
        <f>IF(N170="snížená",J170,0)</f>
        <v>0</v>
      </c>
      <c r="BG170" s="99">
        <f>IF(N170="zákl. přenesená",J170,0)</f>
        <v>0</v>
      </c>
      <c r="BH170" s="99">
        <f>IF(N170="sníž. přenesená",J170,0)</f>
        <v>0</v>
      </c>
      <c r="BI170" s="99">
        <f>IF(N170="nulová",J170,0)</f>
        <v>0</v>
      </c>
      <c r="BJ170" s="16" t="s">
        <v>86</v>
      </c>
      <c r="BK170" s="99">
        <f>ROUND(I170*H170,2)</f>
        <v>0</v>
      </c>
      <c r="BL170" s="16" t="s">
        <v>160</v>
      </c>
      <c r="BM170" s="194" t="s">
        <v>386</v>
      </c>
    </row>
    <row r="171" spans="1:65" s="13" customFormat="1" ht="11.25">
      <c r="B171" s="195"/>
      <c r="D171" s="196" t="s">
        <v>162</v>
      </c>
      <c r="E171" s="197" t="s">
        <v>1</v>
      </c>
      <c r="F171" s="198" t="s">
        <v>387</v>
      </c>
      <c r="H171" s="199">
        <v>318.18099999999998</v>
      </c>
      <c r="I171" s="200"/>
      <c r="L171" s="195"/>
      <c r="M171" s="201"/>
      <c r="N171" s="202"/>
      <c r="O171" s="202"/>
      <c r="P171" s="202"/>
      <c r="Q171" s="202"/>
      <c r="R171" s="202"/>
      <c r="S171" s="202"/>
      <c r="T171" s="203"/>
      <c r="AT171" s="197" t="s">
        <v>162</v>
      </c>
      <c r="AU171" s="197" t="s">
        <v>88</v>
      </c>
      <c r="AV171" s="13" t="s">
        <v>88</v>
      </c>
      <c r="AW171" s="13" t="s">
        <v>32</v>
      </c>
      <c r="AX171" s="13" t="s">
        <v>86</v>
      </c>
      <c r="AY171" s="197" t="s">
        <v>154</v>
      </c>
    </row>
    <row r="172" spans="1:65" s="2" customFormat="1" ht="24" customHeight="1">
      <c r="A172" s="33"/>
      <c r="B172" s="150"/>
      <c r="C172" s="182" t="s">
        <v>237</v>
      </c>
      <c r="D172" s="182" t="s">
        <v>156</v>
      </c>
      <c r="E172" s="183" t="s">
        <v>388</v>
      </c>
      <c r="F172" s="184" t="s">
        <v>389</v>
      </c>
      <c r="G172" s="185" t="s">
        <v>159</v>
      </c>
      <c r="H172" s="186">
        <v>93.88</v>
      </c>
      <c r="I172" s="187"/>
      <c r="J172" s="188">
        <f>ROUND(I172*H172,2)</f>
        <v>0</v>
      </c>
      <c r="K172" s="189"/>
      <c r="L172" s="34"/>
      <c r="M172" s="190" t="s">
        <v>1</v>
      </c>
      <c r="N172" s="191" t="s">
        <v>43</v>
      </c>
      <c r="O172" s="5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160</v>
      </c>
      <c r="AT172" s="194" t="s">
        <v>156</v>
      </c>
      <c r="AU172" s="194" t="s">
        <v>88</v>
      </c>
      <c r="AY172" s="16" t="s">
        <v>154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160</v>
      </c>
      <c r="BM172" s="194" t="s">
        <v>390</v>
      </c>
    </row>
    <row r="173" spans="1:65" s="13" customFormat="1" ht="11.25">
      <c r="B173" s="195"/>
      <c r="D173" s="196" t="s">
        <v>162</v>
      </c>
      <c r="E173" s="197" t="s">
        <v>1</v>
      </c>
      <c r="F173" s="198" t="s">
        <v>391</v>
      </c>
      <c r="H173" s="199">
        <v>72.319999999999993</v>
      </c>
      <c r="I173" s="200"/>
      <c r="L173" s="195"/>
      <c r="M173" s="201"/>
      <c r="N173" s="202"/>
      <c r="O173" s="202"/>
      <c r="P173" s="202"/>
      <c r="Q173" s="202"/>
      <c r="R173" s="202"/>
      <c r="S173" s="202"/>
      <c r="T173" s="203"/>
      <c r="AT173" s="197" t="s">
        <v>162</v>
      </c>
      <c r="AU173" s="197" t="s">
        <v>88</v>
      </c>
      <c r="AV173" s="13" t="s">
        <v>88</v>
      </c>
      <c r="AW173" s="13" t="s">
        <v>32</v>
      </c>
      <c r="AX173" s="13" t="s">
        <v>78</v>
      </c>
      <c r="AY173" s="197" t="s">
        <v>154</v>
      </c>
    </row>
    <row r="174" spans="1:65" s="13" customFormat="1" ht="11.25">
      <c r="B174" s="195"/>
      <c r="D174" s="196" t="s">
        <v>162</v>
      </c>
      <c r="E174" s="197" t="s">
        <v>1</v>
      </c>
      <c r="F174" s="198" t="s">
        <v>392</v>
      </c>
      <c r="H174" s="199">
        <v>21.56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162</v>
      </c>
      <c r="AU174" s="197" t="s">
        <v>88</v>
      </c>
      <c r="AV174" s="13" t="s">
        <v>88</v>
      </c>
      <c r="AW174" s="13" t="s">
        <v>32</v>
      </c>
      <c r="AX174" s="13" t="s">
        <v>78</v>
      </c>
      <c r="AY174" s="197" t="s">
        <v>154</v>
      </c>
    </row>
    <row r="175" spans="1:65" s="2" customFormat="1" ht="16.5" customHeight="1">
      <c r="A175" s="33"/>
      <c r="B175" s="150"/>
      <c r="C175" s="212" t="s">
        <v>241</v>
      </c>
      <c r="D175" s="212" t="s">
        <v>223</v>
      </c>
      <c r="E175" s="213" t="s">
        <v>393</v>
      </c>
      <c r="F175" s="214" t="s">
        <v>394</v>
      </c>
      <c r="G175" s="215" t="s">
        <v>206</v>
      </c>
      <c r="H175" s="216">
        <v>161.19200000000001</v>
      </c>
      <c r="I175" s="217"/>
      <c r="J175" s="218">
        <f>ROUND(I175*H175,2)</f>
        <v>0</v>
      </c>
      <c r="K175" s="219"/>
      <c r="L175" s="220"/>
      <c r="M175" s="221" t="s">
        <v>1</v>
      </c>
      <c r="N175" s="222" t="s">
        <v>43</v>
      </c>
      <c r="O175" s="59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190</v>
      </c>
      <c r="AT175" s="194" t="s">
        <v>223</v>
      </c>
      <c r="AU175" s="194" t="s">
        <v>88</v>
      </c>
      <c r="AY175" s="16" t="s">
        <v>154</v>
      </c>
      <c r="BE175" s="99">
        <f>IF(N175="základní",J175,0)</f>
        <v>0</v>
      </c>
      <c r="BF175" s="99">
        <f>IF(N175="snížená",J175,0)</f>
        <v>0</v>
      </c>
      <c r="BG175" s="99">
        <f>IF(N175="zákl. přenesená",J175,0)</f>
        <v>0</v>
      </c>
      <c r="BH175" s="99">
        <f>IF(N175="sníž. přenesená",J175,0)</f>
        <v>0</v>
      </c>
      <c r="BI175" s="99">
        <f>IF(N175="nulová",J175,0)</f>
        <v>0</v>
      </c>
      <c r="BJ175" s="16" t="s">
        <v>86</v>
      </c>
      <c r="BK175" s="99">
        <f>ROUND(I175*H175,2)</f>
        <v>0</v>
      </c>
      <c r="BL175" s="16" t="s">
        <v>160</v>
      </c>
      <c r="BM175" s="194" t="s">
        <v>395</v>
      </c>
    </row>
    <row r="176" spans="1:65" s="13" customFormat="1" ht="11.25">
      <c r="B176" s="195"/>
      <c r="D176" s="196" t="s">
        <v>162</v>
      </c>
      <c r="E176" s="197" t="s">
        <v>1</v>
      </c>
      <c r="F176" s="198" t="s">
        <v>396</v>
      </c>
      <c r="H176" s="199">
        <v>161.19200000000001</v>
      </c>
      <c r="I176" s="200"/>
      <c r="L176" s="195"/>
      <c r="M176" s="201"/>
      <c r="N176" s="202"/>
      <c r="O176" s="202"/>
      <c r="P176" s="202"/>
      <c r="Q176" s="202"/>
      <c r="R176" s="202"/>
      <c r="S176" s="202"/>
      <c r="T176" s="203"/>
      <c r="AT176" s="197" t="s">
        <v>162</v>
      </c>
      <c r="AU176" s="197" t="s">
        <v>88</v>
      </c>
      <c r="AV176" s="13" t="s">
        <v>88</v>
      </c>
      <c r="AW176" s="13" t="s">
        <v>32</v>
      </c>
      <c r="AX176" s="13" t="s">
        <v>86</v>
      </c>
      <c r="AY176" s="197" t="s">
        <v>154</v>
      </c>
    </row>
    <row r="177" spans="1:65" s="2" customFormat="1" ht="24" customHeight="1">
      <c r="A177" s="33"/>
      <c r="B177" s="150"/>
      <c r="C177" s="182" t="s">
        <v>245</v>
      </c>
      <c r="D177" s="182" t="s">
        <v>156</v>
      </c>
      <c r="E177" s="183" t="s">
        <v>397</v>
      </c>
      <c r="F177" s="184" t="s">
        <v>398</v>
      </c>
      <c r="G177" s="185" t="s">
        <v>213</v>
      </c>
      <c r="H177" s="186">
        <v>606</v>
      </c>
      <c r="I177" s="187"/>
      <c r="J177" s="188">
        <f>ROUND(I177*H177,2)</f>
        <v>0</v>
      </c>
      <c r="K177" s="189"/>
      <c r="L177" s="34"/>
      <c r="M177" s="190" t="s">
        <v>1</v>
      </c>
      <c r="N177" s="191" t="s">
        <v>43</v>
      </c>
      <c r="O177" s="59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4" t="s">
        <v>160</v>
      </c>
      <c r="AT177" s="194" t="s">
        <v>156</v>
      </c>
      <c r="AU177" s="194" t="s">
        <v>88</v>
      </c>
      <c r="AY177" s="16" t="s">
        <v>154</v>
      </c>
      <c r="BE177" s="99">
        <f>IF(N177="základní",J177,0)</f>
        <v>0</v>
      </c>
      <c r="BF177" s="99">
        <f>IF(N177="snížená",J177,0)</f>
        <v>0</v>
      </c>
      <c r="BG177" s="99">
        <f>IF(N177="zákl. přenesená",J177,0)</f>
        <v>0</v>
      </c>
      <c r="BH177" s="99">
        <f>IF(N177="sníž. přenesená",J177,0)</f>
        <v>0</v>
      </c>
      <c r="BI177" s="99">
        <f>IF(N177="nulová",J177,0)</f>
        <v>0</v>
      </c>
      <c r="BJ177" s="16" t="s">
        <v>86</v>
      </c>
      <c r="BK177" s="99">
        <f>ROUND(I177*H177,2)</f>
        <v>0</v>
      </c>
      <c r="BL177" s="16" t="s">
        <v>160</v>
      </c>
      <c r="BM177" s="194" t="s">
        <v>399</v>
      </c>
    </row>
    <row r="178" spans="1:65" s="13" customFormat="1" ht="11.25">
      <c r="B178" s="195"/>
      <c r="D178" s="196" t="s">
        <v>162</v>
      </c>
      <c r="E178" s="197" t="s">
        <v>1</v>
      </c>
      <c r="F178" s="198" t="s">
        <v>400</v>
      </c>
      <c r="H178" s="199">
        <v>606</v>
      </c>
      <c r="I178" s="200"/>
      <c r="L178" s="195"/>
      <c r="M178" s="201"/>
      <c r="N178" s="202"/>
      <c r="O178" s="202"/>
      <c r="P178" s="202"/>
      <c r="Q178" s="202"/>
      <c r="R178" s="202"/>
      <c r="S178" s="202"/>
      <c r="T178" s="203"/>
      <c r="AT178" s="197" t="s">
        <v>162</v>
      </c>
      <c r="AU178" s="197" t="s">
        <v>88</v>
      </c>
      <c r="AV178" s="13" t="s">
        <v>88</v>
      </c>
      <c r="AW178" s="13" t="s">
        <v>32</v>
      </c>
      <c r="AX178" s="13" t="s">
        <v>86</v>
      </c>
      <c r="AY178" s="197" t="s">
        <v>154</v>
      </c>
    </row>
    <row r="179" spans="1:65" s="12" customFormat="1" ht="22.9" customHeight="1">
      <c r="B179" s="169"/>
      <c r="D179" s="170" t="s">
        <v>77</v>
      </c>
      <c r="E179" s="180" t="s">
        <v>88</v>
      </c>
      <c r="F179" s="180" t="s">
        <v>401</v>
      </c>
      <c r="I179" s="172"/>
      <c r="J179" s="181">
        <f>BK179</f>
        <v>0</v>
      </c>
      <c r="L179" s="169"/>
      <c r="M179" s="174"/>
      <c r="N179" s="175"/>
      <c r="O179" s="175"/>
      <c r="P179" s="176">
        <f>P180</f>
        <v>0</v>
      </c>
      <c r="Q179" s="175"/>
      <c r="R179" s="176">
        <f>R180</f>
        <v>54.655839999999998</v>
      </c>
      <c r="S179" s="175"/>
      <c r="T179" s="177">
        <f>T180</f>
        <v>0</v>
      </c>
      <c r="AR179" s="170" t="s">
        <v>86</v>
      </c>
      <c r="AT179" s="178" t="s">
        <v>77</v>
      </c>
      <c r="AU179" s="178" t="s">
        <v>86</v>
      </c>
      <c r="AY179" s="170" t="s">
        <v>154</v>
      </c>
      <c r="BK179" s="179">
        <f>BK180</f>
        <v>0</v>
      </c>
    </row>
    <row r="180" spans="1:65" s="2" customFormat="1" ht="24" customHeight="1">
      <c r="A180" s="33"/>
      <c r="B180" s="150"/>
      <c r="C180" s="182" t="s">
        <v>249</v>
      </c>
      <c r="D180" s="182" t="s">
        <v>156</v>
      </c>
      <c r="E180" s="183" t="s">
        <v>402</v>
      </c>
      <c r="F180" s="184" t="s">
        <v>403</v>
      </c>
      <c r="G180" s="185" t="s">
        <v>292</v>
      </c>
      <c r="H180" s="186">
        <v>226</v>
      </c>
      <c r="I180" s="187"/>
      <c r="J180" s="188">
        <f>ROUND(I180*H180,2)</f>
        <v>0</v>
      </c>
      <c r="K180" s="189"/>
      <c r="L180" s="34"/>
      <c r="M180" s="190" t="s">
        <v>1</v>
      </c>
      <c r="N180" s="191" t="s">
        <v>43</v>
      </c>
      <c r="O180" s="59"/>
      <c r="P180" s="192">
        <f>O180*H180</f>
        <v>0</v>
      </c>
      <c r="Q180" s="192">
        <v>0.24184</v>
      </c>
      <c r="R180" s="192">
        <f>Q180*H180</f>
        <v>54.655839999999998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160</v>
      </c>
      <c r="AT180" s="194" t="s">
        <v>156</v>
      </c>
      <c r="AU180" s="194" t="s">
        <v>88</v>
      </c>
      <c r="AY180" s="16" t="s">
        <v>154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160</v>
      </c>
      <c r="BM180" s="194" t="s">
        <v>404</v>
      </c>
    </row>
    <row r="181" spans="1:65" s="12" customFormat="1" ht="22.9" customHeight="1">
      <c r="B181" s="169"/>
      <c r="D181" s="170" t="s">
        <v>77</v>
      </c>
      <c r="E181" s="180" t="s">
        <v>160</v>
      </c>
      <c r="F181" s="180" t="s">
        <v>209</v>
      </c>
      <c r="I181" s="172"/>
      <c r="J181" s="181">
        <f>BK181</f>
        <v>0</v>
      </c>
      <c r="L181" s="169"/>
      <c r="M181" s="174"/>
      <c r="N181" s="175"/>
      <c r="O181" s="175"/>
      <c r="P181" s="176">
        <f>SUM(P182:P188)</f>
        <v>0</v>
      </c>
      <c r="Q181" s="175"/>
      <c r="R181" s="176">
        <f>SUM(R182:R188)</f>
        <v>1.5022367999999999</v>
      </c>
      <c r="S181" s="175"/>
      <c r="T181" s="177">
        <f>SUM(T182:T188)</f>
        <v>0</v>
      </c>
      <c r="AR181" s="170" t="s">
        <v>86</v>
      </c>
      <c r="AT181" s="178" t="s">
        <v>77</v>
      </c>
      <c r="AU181" s="178" t="s">
        <v>86</v>
      </c>
      <c r="AY181" s="170" t="s">
        <v>154</v>
      </c>
      <c r="BK181" s="179">
        <f>SUM(BK182:BK188)</f>
        <v>0</v>
      </c>
    </row>
    <row r="182" spans="1:65" s="2" customFormat="1" ht="16.5" customHeight="1">
      <c r="A182" s="33"/>
      <c r="B182" s="150"/>
      <c r="C182" s="182" t="s">
        <v>7</v>
      </c>
      <c r="D182" s="182" t="s">
        <v>156</v>
      </c>
      <c r="E182" s="183" t="s">
        <v>405</v>
      </c>
      <c r="F182" s="184" t="s">
        <v>406</v>
      </c>
      <c r="G182" s="185" t="s">
        <v>159</v>
      </c>
      <c r="H182" s="186">
        <v>24.24</v>
      </c>
      <c r="I182" s="187"/>
      <c r="J182" s="188">
        <f>ROUND(I182*H182,2)</f>
        <v>0</v>
      </c>
      <c r="K182" s="189"/>
      <c r="L182" s="34"/>
      <c r="M182" s="190" t="s">
        <v>1</v>
      </c>
      <c r="N182" s="191" t="s">
        <v>43</v>
      </c>
      <c r="O182" s="59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160</v>
      </c>
      <c r="AT182" s="194" t="s">
        <v>156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160</v>
      </c>
      <c r="BM182" s="194" t="s">
        <v>407</v>
      </c>
    </row>
    <row r="183" spans="1:65" s="13" customFormat="1" ht="11.25">
      <c r="B183" s="195"/>
      <c r="D183" s="196" t="s">
        <v>162</v>
      </c>
      <c r="E183" s="197" t="s">
        <v>1</v>
      </c>
      <c r="F183" s="198" t="s">
        <v>408</v>
      </c>
      <c r="H183" s="199">
        <v>18.079999999999998</v>
      </c>
      <c r="I183" s="200"/>
      <c r="L183" s="195"/>
      <c r="M183" s="201"/>
      <c r="N183" s="202"/>
      <c r="O183" s="202"/>
      <c r="P183" s="202"/>
      <c r="Q183" s="202"/>
      <c r="R183" s="202"/>
      <c r="S183" s="202"/>
      <c r="T183" s="203"/>
      <c r="AT183" s="197" t="s">
        <v>162</v>
      </c>
      <c r="AU183" s="197" t="s">
        <v>88</v>
      </c>
      <c r="AV183" s="13" t="s">
        <v>88</v>
      </c>
      <c r="AW183" s="13" t="s">
        <v>32</v>
      </c>
      <c r="AX183" s="13" t="s">
        <v>78</v>
      </c>
      <c r="AY183" s="197" t="s">
        <v>154</v>
      </c>
    </row>
    <row r="184" spans="1:65" s="13" customFormat="1" ht="11.25">
      <c r="B184" s="195"/>
      <c r="D184" s="196" t="s">
        <v>162</v>
      </c>
      <c r="E184" s="197" t="s">
        <v>1</v>
      </c>
      <c r="F184" s="198" t="s">
        <v>409</v>
      </c>
      <c r="H184" s="199">
        <v>6.16</v>
      </c>
      <c r="I184" s="200"/>
      <c r="L184" s="195"/>
      <c r="M184" s="201"/>
      <c r="N184" s="202"/>
      <c r="O184" s="202"/>
      <c r="P184" s="202"/>
      <c r="Q184" s="202"/>
      <c r="R184" s="202"/>
      <c r="S184" s="202"/>
      <c r="T184" s="203"/>
      <c r="AT184" s="197" t="s">
        <v>162</v>
      </c>
      <c r="AU184" s="197" t="s">
        <v>88</v>
      </c>
      <c r="AV184" s="13" t="s">
        <v>88</v>
      </c>
      <c r="AW184" s="13" t="s">
        <v>32</v>
      </c>
      <c r="AX184" s="13" t="s">
        <v>78</v>
      </c>
      <c r="AY184" s="197" t="s">
        <v>154</v>
      </c>
    </row>
    <row r="185" spans="1:65" s="2" customFormat="1" ht="24" customHeight="1">
      <c r="A185" s="33"/>
      <c r="B185" s="150"/>
      <c r="C185" s="182" t="s">
        <v>257</v>
      </c>
      <c r="D185" s="182" t="s">
        <v>156</v>
      </c>
      <c r="E185" s="183" t="s">
        <v>410</v>
      </c>
      <c r="F185" s="184" t="s">
        <v>411</v>
      </c>
      <c r="G185" s="185" t="s">
        <v>159</v>
      </c>
      <c r="H185" s="186">
        <v>0.64800000000000002</v>
      </c>
      <c r="I185" s="187"/>
      <c r="J185" s="188">
        <f>ROUND(I185*H185,2)</f>
        <v>0</v>
      </c>
      <c r="K185" s="189"/>
      <c r="L185" s="34"/>
      <c r="M185" s="190" t="s">
        <v>1</v>
      </c>
      <c r="N185" s="191" t="s">
        <v>43</v>
      </c>
      <c r="O185" s="59"/>
      <c r="P185" s="192">
        <f>O185*H185</f>
        <v>0</v>
      </c>
      <c r="Q185" s="192">
        <v>2.234</v>
      </c>
      <c r="R185" s="192">
        <f>Q185*H185</f>
        <v>1.447632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160</v>
      </c>
      <c r="AT185" s="194" t="s">
        <v>156</v>
      </c>
      <c r="AU185" s="194" t="s">
        <v>88</v>
      </c>
      <c r="AY185" s="16" t="s">
        <v>154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160</v>
      </c>
      <c r="BM185" s="194" t="s">
        <v>412</v>
      </c>
    </row>
    <row r="186" spans="1:65" s="13" customFormat="1" ht="11.25">
      <c r="B186" s="195"/>
      <c r="D186" s="196" t="s">
        <v>162</v>
      </c>
      <c r="E186" s="197" t="s">
        <v>1</v>
      </c>
      <c r="F186" s="198" t="s">
        <v>413</v>
      </c>
      <c r="H186" s="199">
        <v>0.64800000000000002</v>
      </c>
      <c r="I186" s="200"/>
      <c r="L186" s="195"/>
      <c r="M186" s="201"/>
      <c r="N186" s="202"/>
      <c r="O186" s="202"/>
      <c r="P186" s="202"/>
      <c r="Q186" s="202"/>
      <c r="R186" s="202"/>
      <c r="S186" s="202"/>
      <c r="T186" s="203"/>
      <c r="AT186" s="197" t="s">
        <v>162</v>
      </c>
      <c r="AU186" s="197" t="s">
        <v>88</v>
      </c>
      <c r="AV186" s="13" t="s">
        <v>88</v>
      </c>
      <c r="AW186" s="13" t="s">
        <v>32</v>
      </c>
      <c r="AX186" s="13" t="s">
        <v>86</v>
      </c>
      <c r="AY186" s="197" t="s">
        <v>154</v>
      </c>
    </row>
    <row r="187" spans="1:65" s="2" customFormat="1" ht="24" customHeight="1">
      <c r="A187" s="33"/>
      <c r="B187" s="150"/>
      <c r="C187" s="182" t="s">
        <v>261</v>
      </c>
      <c r="D187" s="182" t="s">
        <v>156</v>
      </c>
      <c r="E187" s="183" t="s">
        <v>414</v>
      </c>
      <c r="F187" s="184" t="s">
        <v>415</v>
      </c>
      <c r="G187" s="185" t="s">
        <v>213</v>
      </c>
      <c r="H187" s="186">
        <v>8.64</v>
      </c>
      <c r="I187" s="187"/>
      <c r="J187" s="188">
        <f>ROUND(I187*H187,2)</f>
        <v>0</v>
      </c>
      <c r="K187" s="189"/>
      <c r="L187" s="34"/>
      <c r="M187" s="190" t="s">
        <v>1</v>
      </c>
      <c r="N187" s="191" t="s">
        <v>43</v>
      </c>
      <c r="O187" s="59"/>
      <c r="P187" s="192">
        <f>O187*H187</f>
        <v>0</v>
      </c>
      <c r="Q187" s="192">
        <v>6.3200000000000001E-3</v>
      </c>
      <c r="R187" s="192">
        <f>Q187*H187</f>
        <v>5.4604800000000002E-2</v>
      </c>
      <c r="S187" s="192">
        <v>0</v>
      </c>
      <c r="T187" s="193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160</v>
      </c>
      <c r="AT187" s="194" t="s">
        <v>156</v>
      </c>
      <c r="AU187" s="194" t="s">
        <v>88</v>
      </c>
      <c r="AY187" s="16" t="s">
        <v>154</v>
      </c>
      <c r="BE187" s="99">
        <f>IF(N187="základní",J187,0)</f>
        <v>0</v>
      </c>
      <c r="BF187" s="99">
        <f>IF(N187="snížená",J187,0)</f>
        <v>0</v>
      </c>
      <c r="BG187" s="99">
        <f>IF(N187="zákl. přenesená",J187,0)</f>
        <v>0</v>
      </c>
      <c r="BH187" s="99">
        <f>IF(N187="sníž. přenesená",J187,0)</f>
        <v>0</v>
      </c>
      <c r="BI187" s="99">
        <f>IF(N187="nulová",J187,0)</f>
        <v>0</v>
      </c>
      <c r="BJ187" s="16" t="s">
        <v>86</v>
      </c>
      <c r="BK187" s="99">
        <f>ROUND(I187*H187,2)</f>
        <v>0</v>
      </c>
      <c r="BL187" s="16" t="s">
        <v>160</v>
      </c>
      <c r="BM187" s="194" t="s">
        <v>416</v>
      </c>
    </row>
    <row r="188" spans="1:65" s="13" customFormat="1" ht="11.25">
      <c r="B188" s="195"/>
      <c r="D188" s="196" t="s">
        <v>162</v>
      </c>
      <c r="E188" s="197" t="s">
        <v>1</v>
      </c>
      <c r="F188" s="198" t="s">
        <v>417</v>
      </c>
      <c r="H188" s="199">
        <v>8.64</v>
      </c>
      <c r="I188" s="200"/>
      <c r="L188" s="195"/>
      <c r="M188" s="201"/>
      <c r="N188" s="202"/>
      <c r="O188" s="202"/>
      <c r="P188" s="202"/>
      <c r="Q188" s="202"/>
      <c r="R188" s="202"/>
      <c r="S188" s="202"/>
      <c r="T188" s="203"/>
      <c r="AT188" s="197" t="s">
        <v>162</v>
      </c>
      <c r="AU188" s="197" t="s">
        <v>88</v>
      </c>
      <c r="AV188" s="13" t="s">
        <v>88</v>
      </c>
      <c r="AW188" s="13" t="s">
        <v>32</v>
      </c>
      <c r="AX188" s="13" t="s">
        <v>78</v>
      </c>
      <c r="AY188" s="197" t="s">
        <v>154</v>
      </c>
    </row>
    <row r="189" spans="1:65" s="12" customFormat="1" ht="22.9" customHeight="1">
      <c r="B189" s="169"/>
      <c r="D189" s="170" t="s">
        <v>77</v>
      </c>
      <c r="E189" s="180" t="s">
        <v>190</v>
      </c>
      <c r="F189" s="180" t="s">
        <v>418</v>
      </c>
      <c r="I189" s="172"/>
      <c r="J189" s="181">
        <f>BK189</f>
        <v>0</v>
      </c>
      <c r="L189" s="169"/>
      <c r="M189" s="174"/>
      <c r="N189" s="175"/>
      <c r="O189" s="175"/>
      <c r="P189" s="176">
        <f>SUM(P190:P247)</f>
        <v>0</v>
      </c>
      <c r="Q189" s="175"/>
      <c r="R189" s="176">
        <f>SUM(R190:R247)</f>
        <v>5.0244571699999998</v>
      </c>
      <c r="S189" s="175"/>
      <c r="T189" s="177">
        <f>SUM(T190:T247)</f>
        <v>0</v>
      </c>
      <c r="AR189" s="170" t="s">
        <v>86</v>
      </c>
      <c r="AT189" s="178" t="s">
        <v>77</v>
      </c>
      <c r="AU189" s="178" t="s">
        <v>86</v>
      </c>
      <c r="AY189" s="170" t="s">
        <v>154</v>
      </c>
      <c r="BK189" s="179">
        <f>SUM(BK190:BK247)</f>
        <v>0</v>
      </c>
    </row>
    <row r="190" spans="1:65" s="2" customFormat="1" ht="24" customHeight="1">
      <c r="A190" s="33"/>
      <c r="B190" s="150"/>
      <c r="C190" s="182" t="s">
        <v>266</v>
      </c>
      <c r="D190" s="182" t="s">
        <v>156</v>
      </c>
      <c r="E190" s="183" t="s">
        <v>419</v>
      </c>
      <c r="F190" s="184" t="s">
        <v>420</v>
      </c>
      <c r="G190" s="185" t="s">
        <v>273</v>
      </c>
      <c r="H190" s="186">
        <v>1</v>
      </c>
      <c r="I190" s="187"/>
      <c r="J190" s="188">
        <f t="shared" ref="J190:J199" si="5">ROUND(I190*H190,2)</f>
        <v>0</v>
      </c>
      <c r="K190" s="189"/>
      <c r="L190" s="34"/>
      <c r="M190" s="190" t="s">
        <v>1</v>
      </c>
      <c r="N190" s="191" t="s">
        <v>43</v>
      </c>
      <c r="O190" s="59"/>
      <c r="P190" s="192">
        <f t="shared" ref="P190:P199" si="6">O190*H190</f>
        <v>0</v>
      </c>
      <c r="Q190" s="192">
        <v>0</v>
      </c>
      <c r="R190" s="192">
        <f t="shared" ref="R190:R199" si="7">Q190*H190</f>
        <v>0</v>
      </c>
      <c r="S190" s="192">
        <v>0</v>
      </c>
      <c r="T190" s="193">
        <f t="shared" ref="T190:T199" si="8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160</v>
      </c>
      <c r="AT190" s="194" t="s">
        <v>156</v>
      </c>
      <c r="AU190" s="194" t="s">
        <v>88</v>
      </c>
      <c r="AY190" s="16" t="s">
        <v>154</v>
      </c>
      <c r="BE190" s="99">
        <f t="shared" ref="BE190:BE199" si="9">IF(N190="základní",J190,0)</f>
        <v>0</v>
      </c>
      <c r="BF190" s="99">
        <f t="shared" ref="BF190:BF199" si="10">IF(N190="snížená",J190,0)</f>
        <v>0</v>
      </c>
      <c r="BG190" s="99">
        <f t="shared" ref="BG190:BG199" si="11">IF(N190="zákl. přenesená",J190,0)</f>
        <v>0</v>
      </c>
      <c r="BH190" s="99">
        <f t="shared" ref="BH190:BH199" si="12">IF(N190="sníž. přenesená",J190,0)</f>
        <v>0</v>
      </c>
      <c r="BI190" s="99">
        <f t="shared" ref="BI190:BI199" si="13">IF(N190="nulová",J190,0)</f>
        <v>0</v>
      </c>
      <c r="BJ190" s="16" t="s">
        <v>86</v>
      </c>
      <c r="BK190" s="99">
        <f t="shared" ref="BK190:BK199" si="14">ROUND(I190*H190,2)</f>
        <v>0</v>
      </c>
      <c r="BL190" s="16" t="s">
        <v>160</v>
      </c>
      <c r="BM190" s="194" t="s">
        <v>421</v>
      </c>
    </row>
    <row r="191" spans="1:65" s="2" customFormat="1" ht="24" customHeight="1">
      <c r="A191" s="33"/>
      <c r="B191" s="150"/>
      <c r="C191" s="182" t="s">
        <v>270</v>
      </c>
      <c r="D191" s="182" t="s">
        <v>156</v>
      </c>
      <c r="E191" s="183" t="s">
        <v>422</v>
      </c>
      <c r="F191" s="184" t="s">
        <v>423</v>
      </c>
      <c r="G191" s="185" t="s">
        <v>273</v>
      </c>
      <c r="H191" s="186">
        <v>5</v>
      </c>
      <c r="I191" s="187"/>
      <c r="J191" s="188">
        <f t="shared" si="5"/>
        <v>0</v>
      </c>
      <c r="K191" s="189"/>
      <c r="L191" s="34"/>
      <c r="M191" s="190" t="s">
        <v>1</v>
      </c>
      <c r="N191" s="191" t="s">
        <v>43</v>
      </c>
      <c r="O191" s="59"/>
      <c r="P191" s="192">
        <f t="shared" si="6"/>
        <v>0</v>
      </c>
      <c r="Q191" s="192">
        <v>1.67E-3</v>
      </c>
      <c r="R191" s="192">
        <f t="shared" si="7"/>
        <v>8.3499999999999998E-3</v>
      </c>
      <c r="S191" s="192">
        <v>0</v>
      </c>
      <c r="T191" s="193">
        <f t="shared" si="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160</v>
      </c>
      <c r="AT191" s="194" t="s">
        <v>156</v>
      </c>
      <c r="AU191" s="194" t="s">
        <v>88</v>
      </c>
      <c r="AY191" s="16" t="s">
        <v>154</v>
      </c>
      <c r="BE191" s="99">
        <f t="shared" si="9"/>
        <v>0</v>
      </c>
      <c r="BF191" s="99">
        <f t="shared" si="10"/>
        <v>0</v>
      </c>
      <c r="BG191" s="99">
        <f t="shared" si="11"/>
        <v>0</v>
      </c>
      <c r="BH191" s="99">
        <f t="shared" si="12"/>
        <v>0</v>
      </c>
      <c r="BI191" s="99">
        <f t="shared" si="13"/>
        <v>0</v>
      </c>
      <c r="BJ191" s="16" t="s">
        <v>86</v>
      </c>
      <c r="BK191" s="99">
        <f t="shared" si="14"/>
        <v>0</v>
      </c>
      <c r="BL191" s="16" t="s">
        <v>160</v>
      </c>
      <c r="BM191" s="194" t="s">
        <v>424</v>
      </c>
    </row>
    <row r="192" spans="1:65" s="2" customFormat="1" ht="16.5" customHeight="1">
      <c r="A192" s="33"/>
      <c r="B192" s="150"/>
      <c r="C192" s="212" t="s">
        <v>277</v>
      </c>
      <c r="D192" s="212" t="s">
        <v>223</v>
      </c>
      <c r="E192" s="213" t="s">
        <v>425</v>
      </c>
      <c r="F192" s="214" t="s">
        <v>426</v>
      </c>
      <c r="G192" s="215" t="s">
        <v>273</v>
      </c>
      <c r="H192" s="216">
        <v>3</v>
      </c>
      <c r="I192" s="217"/>
      <c r="J192" s="218">
        <f t="shared" si="5"/>
        <v>0</v>
      </c>
      <c r="K192" s="219"/>
      <c r="L192" s="220"/>
      <c r="M192" s="221" t="s">
        <v>1</v>
      </c>
      <c r="N192" s="222" t="s">
        <v>43</v>
      </c>
      <c r="O192" s="59"/>
      <c r="P192" s="192">
        <f t="shared" si="6"/>
        <v>0</v>
      </c>
      <c r="Q192" s="192">
        <v>5.0400000000000002E-3</v>
      </c>
      <c r="R192" s="192">
        <f t="shared" si="7"/>
        <v>1.5120000000000001E-2</v>
      </c>
      <c r="S192" s="192">
        <v>0</v>
      </c>
      <c r="T192" s="193">
        <f t="shared" si="8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303</v>
      </c>
      <c r="AT192" s="194" t="s">
        <v>223</v>
      </c>
      <c r="AU192" s="194" t="s">
        <v>88</v>
      </c>
      <c r="AY192" s="16" t="s">
        <v>154</v>
      </c>
      <c r="BE192" s="99">
        <f t="shared" si="9"/>
        <v>0</v>
      </c>
      <c r="BF192" s="99">
        <f t="shared" si="10"/>
        <v>0</v>
      </c>
      <c r="BG192" s="99">
        <f t="shared" si="11"/>
        <v>0</v>
      </c>
      <c r="BH192" s="99">
        <f t="shared" si="12"/>
        <v>0</v>
      </c>
      <c r="BI192" s="99">
        <f t="shared" si="13"/>
        <v>0</v>
      </c>
      <c r="BJ192" s="16" t="s">
        <v>86</v>
      </c>
      <c r="BK192" s="99">
        <f t="shared" si="14"/>
        <v>0</v>
      </c>
      <c r="BL192" s="16" t="s">
        <v>231</v>
      </c>
      <c r="BM192" s="194" t="s">
        <v>427</v>
      </c>
    </row>
    <row r="193" spans="1:65" s="2" customFormat="1" ht="16.5" customHeight="1">
      <c r="A193" s="33"/>
      <c r="B193" s="150"/>
      <c r="C193" s="212" t="s">
        <v>281</v>
      </c>
      <c r="D193" s="212" t="s">
        <v>223</v>
      </c>
      <c r="E193" s="213" t="s">
        <v>428</v>
      </c>
      <c r="F193" s="214" t="s">
        <v>429</v>
      </c>
      <c r="G193" s="215" t="s">
        <v>273</v>
      </c>
      <c r="H193" s="216">
        <v>2</v>
      </c>
      <c r="I193" s="217"/>
      <c r="J193" s="218">
        <f t="shared" si="5"/>
        <v>0</v>
      </c>
      <c r="K193" s="219"/>
      <c r="L193" s="220"/>
      <c r="M193" s="221" t="s">
        <v>1</v>
      </c>
      <c r="N193" s="222" t="s">
        <v>43</v>
      </c>
      <c r="O193" s="59"/>
      <c r="P193" s="192">
        <f t="shared" si="6"/>
        <v>0</v>
      </c>
      <c r="Q193" s="192">
        <v>1.6299999999999999E-2</v>
      </c>
      <c r="R193" s="192">
        <f t="shared" si="7"/>
        <v>3.2599999999999997E-2</v>
      </c>
      <c r="S193" s="192">
        <v>0</v>
      </c>
      <c r="T193" s="193">
        <f t="shared" si="8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303</v>
      </c>
      <c r="AT193" s="194" t="s">
        <v>223</v>
      </c>
      <c r="AU193" s="194" t="s">
        <v>88</v>
      </c>
      <c r="AY193" s="16" t="s">
        <v>154</v>
      </c>
      <c r="BE193" s="99">
        <f t="shared" si="9"/>
        <v>0</v>
      </c>
      <c r="BF193" s="99">
        <f t="shared" si="10"/>
        <v>0</v>
      </c>
      <c r="BG193" s="99">
        <f t="shared" si="11"/>
        <v>0</v>
      </c>
      <c r="BH193" s="99">
        <f t="shared" si="12"/>
        <v>0</v>
      </c>
      <c r="BI193" s="99">
        <f t="shared" si="13"/>
        <v>0</v>
      </c>
      <c r="BJ193" s="16" t="s">
        <v>86</v>
      </c>
      <c r="BK193" s="99">
        <f t="shared" si="14"/>
        <v>0</v>
      </c>
      <c r="BL193" s="16" t="s">
        <v>231</v>
      </c>
      <c r="BM193" s="194" t="s">
        <v>430</v>
      </c>
    </row>
    <row r="194" spans="1:65" s="2" customFormat="1" ht="24" customHeight="1">
      <c r="A194" s="33"/>
      <c r="B194" s="150"/>
      <c r="C194" s="182" t="s">
        <v>285</v>
      </c>
      <c r="D194" s="182" t="s">
        <v>156</v>
      </c>
      <c r="E194" s="183" t="s">
        <v>431</v>
      </c>
      <c r="F194" s="184" t="s">
        <v>432</v>
      </c>
      <c r="G194" s="185" t="s">
        <v>273</v>
      </c>
      <c r="H194" s="186">
        <v>2</v>
      </c>
      <c r="I194" s="187"/>
      <c r="J194" s="188">
        <f t="shared" si="5"/>
        <v>0</v>
      </c>
      <c r="K194" s="189"/>
      <c r="L194" s="34"/>
      <c r="M194" s="190" t="s">
        <v>1</v>
      </c>
      <c r="N194" s="191" t="s">
        <v>43</v>
      </c>
      <c r="O194" s="59"/>
      <c r="P194" s="192">
        <f t="shared" si="6"/>
        <v>0</v>
      </c>
      <c r="Q194" s="192">
        <v>1.67E-3</v>
      </c>
      <c r="R194" s="192">
        <f t="shared" si="7"/>
        <v>3.3400000000000001E-3</v>
      </c>
      <c r="S194" s="192">
        <v>0</v>
      </c>
      <c r="T194" s="193">
        <f t="shared" si="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160</v>
      </c>
      <c r="AT194" s="194" t="s">
        <v>156</v>
      </c>
      <c r="AU194" s="194" t="s">
        <v>88</v>
      </c>
      <c r="AY194" s="16" t="s">
        <v>154</v>
      </c>
      <c r="BE194" s="99">
        <f t="shared" si="9"/>
        <v>0</v>
      </c>
      <c r="BF194" s="99">
        <f t="shared" si="10"/>
        <v>0</v>
      </c>
      <c r="BG194" s="99">
        <f t="shared" si="11"/>
        <v>0</v>
      </c>
      <c r="BH194" s="99">
        <f t="shared" si="12"/>
        <v>0</v>
      </c>
      <c r="BI194" s="99">
        <f t="shared" si="13"/>
        <v>0</v>
      </c>
      <c r="BJ194" s="16" t="s">
        <v>86</v>
      </c>
      <c r="BK194" s="99">
        <f t="shared" si="14"/>
        <v>0</v>
      </c>
      <c r="BL194" s="16" t="s">
        <v>160</v>
      </c>
      <c r="BM194" s="194" t="s">
        <v>433</v>
      </c>
    </row>
    <row r="195" spans="1:65" s="2" customFormat="1" ht="16.5" customHeight="1">
      <c r="A195" s="33"/>
      <c r="B195" s="150"/>
      <c r="C195" s="212" t="s">
        <v>289</v>
      </c>
      <c r="D195" s="212" t="s">
        <v>223</v>
      </c>
      <c r="E195" s="213" t="s">
        <v>434</v>
      </c>
      <c r="F195" s="214" t="s">
        <v>435</v>
      </c>
      <c r="G195" s="215" t="s">
        <v>273</v>
      </c>
      <c r="H195" s="216">
        <v>2</v>
      </c>
      <c r="I195" s="217"/>
      <c r="J195" s="218">
        <f t="shared" si="5"/>
        <v>0</v>
      </c>
      <c r="K195" s="219"/>
      <c r="L195" s="220"/>
      <c r="M195" s="221" t="s">
        <v>1</v>
      </c>
      <c r="N195" s="222" t="s">
        <v>43</v>
      </c>
      <c r="O195" s="59"/>
      <c r="P195" s="192">
        <f t="shared" si="6"/>
        <v>0</v>
      </c>
      <c r="Q195" s="192">
        <v>6.0299999999999998E-3</v>
      </c>
      <c r="R195" s="192">
        <f t="shared" si="7"/>
        <v>1.206E-2</v>
      </c>
      <c r="S195" s="192">
        <v>0</v>
      </c>
      <c r="T195" s="193">
        <f t="shared" si="8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4" t="s">
        <v>303</v>
      </c>
      <c r="AT195" s="194" t="s">
        <v>223</v>
      </c>
      <c r="AU195" s="194" t="s">
        <v>88</v>
      </c>
      <c r="AY195" s="16" t="s">
        <v>154</v>
      </c>
      <c r="BE195" s="99">
        <f t="shared" si="9"/>
        <v>0</v>
      </c>
      <c r="BF195" s="99">
        <f t="shared" si="10"/>
        <v>0</v>
      </c>
      <c r="BG195" s="99">
        <f t="shared" si="11"/>
        <v>0</v>
      </c>
      <c r="BH195" s="99">
        <f t="shared" si="12"/>
        <v>0</v>
      </c>
      <c r="BI195" s="99">
        <f t="shared" si="13"/>
        <v>0</v>
      </c>
      <c r="BJ195" s="16" t="s">
        <v>86</v>
      </c>
      <c r="BK195" s="99">
        <f t="shared" si="14"/>
        <v>0</v>
      </c>
      <c r="BL195" s="16" t="s">
        <v>231</v>
      </c>
      <c r="BM195" s="194" t="s">
        <v>436</v>
      </c>
    </row>
    <row r="196" spans="1:65" s="2" customFormat="1" ht="24" customHeight="1">
      <c r="A196" s="33"/>
      <c r="B196" s="150"/>
      <c r="C196" s="182" t="s">
        <v>294</v>
      </c>
      <c r="D196" s="182" t="s">
        <v>156</v>
      </c>
      <c r="E196" s="183" t="s">
        <v>437</v>
      </c>
      <c r="F196" s="184" t="s">
        <v>438</v>
      </c>
      <c r="G196" s="185" t="s">
        <v>273</v>
      </c>
      <c r="H196" s="186">
        <v>1</v>
      </c>
      <c r="I196" s="187"/>
      <c r="J196" s="188">
        <f t="shared" si="5"/>
        <v>0</v>
      </c>
      <c r="K196" s="189"/>
      <c r="L196" s="34"/>
      <c r="M196" s="190" t="s">
        <v>1</v>
      </c>
      <c r="N196" s="191" t="s">
        <v>43</v>
      </c>
      <c r="O196" s="59"/>
      <c r="P196" s="192">
        <f t="shared" si="6"/>
        <v>0</v>
      </c>
      <c r="Q196" s="192">
        <v>1.7099999999999999E-3</v>
      </c>
      <c r="R196" s="192">
        <f t="shared" si="7"/>
        <v>1.7099999999999999E-3</v>
      </c>
      <c r="S196" s="192">
        <v>0</v>
      </c>
      <c r="T196" s="193">
        <f t="shared" si="8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160</v>
      </c>
      <c r="AT196" s="194" t="s">
        <v>156</v>
      </c>
      <c r="AU196" s="194" t="s">
        <v>88</v>
      </c>
      <c r="AY196" s="16" t="s">
        <v>154</v>
      </c>
      <c r="BE196" s="99">
        <f t="shared" si="9"/>
        <v>0</v>
      </c>
      <c r="BF196" s="99">
        <f t="shared" si="10"/>
        <v>0</v>
      </c>
      <c r="BG196" s="99">
        <f t="shared" si="11"/>
        <v>0</v>
      </c>
      <c r="BH196" s="99">
        <f t="shared" si="12"/>
        <v>0</v>
      </c>
      <c r="BI196" s="99">
        <f t="shared" si="13"/>
        <v>0</v>
      </c>
      <c r="BJ196" s="16" t="s">
        <v>86</v>
      </c>
      <c r="BK196" s="99">
        <f t="shared" si="14"/>
        <v>0</v>
      </c>
      <c r="BL196" s="16" t="s">
        <v>160</v>
      </c>
      <c r="BM196" s="194" t="s">
        <v>439</v>
      </c>
    </row>
    <row r="197" spans="1:65" s="2" customFormat="1" ht="16.5" customHeight="1">
      <c r="A197" s="33"/>
      <c r="B197" s="150"/>
      <c r="C197" s="212" t="s">
        <v>299</v>
      </c>
      <c r="D197" s="212" t="s">
        <v>223</v>
      </c>
      <c r="E197" s="213" t="s">
        <v>440</v>
      </c>
      <c r="F197" s="214" t="s">
        <v>441</v>
      </c>
      <c r="G197" s="215" t="s">
        <v>273</v>
      </c>
      <c r="H197" s="216">
        <v>1</v>
      </c>
      <c r="I197" s="217"/>
      <c r="J197" s="218">
        <f t="shared" si="5"/>
        <v>0</v>
      </c>
      <c r="K197" s="219"/>
      <c r="L197" s="220"/>
      <c r="M197" s="221" t="s">
        <v>1</v>
      </c>
      <c r="N197" s="222" t="s">
        <v>43</v>
      </c>
      <c r="O197" s="59"/>
      <c r="P197" s="192">
        <f t="shared" si="6"/>
        <v>0</v>
      </c>
      <c r="Q197" s="192">
        <v>1.8599999999999998E-2</v>
      </c>
      <c r="R197" s="192">
        <f t="shared" si="7"/>
        <v>1.8599999999999998E-2</v>
      </c>
      <c r="S197" s="192">
        <v>0</v>
      </c>
      <c r="T197" s="193">
        <f t="shared" si="8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190</v>
      </c>
      <c r="AT197" s="194" t="s">
        <v>223</v>
      </c>
      <c r="AU197" s="194" t="s">
        <v>88</v>
      </c>
      <c r="AY197" s="16" t="s">
        <v>154</v>
      </c>
      <c r="BE197" s="99">
        <f t="shared" si="9"/>
        <v>0</v>
      </c>
      <c r="BF197" s="99">
        <f t="shared" si="10"/>
        <v>0</v>
      </c>
      <c r="BG197" s="99">
        <f t="shared" si="11"/>
        <v>0</v>
      </c>
      <c r="BH197" s="99">
        <f t="shared" si="12"/>
        <v>0</v>
      </c>
      <c r="BI197" s="99">
        <f t="shared" si="13"/>
        <v>0</v>
      </c>
      <c r="BJ197" s="16" t="s">
        <v>86</v>
      </c>
      <c r="BK197" s="99">
        <f t="shared" si="14"/>
        <v>0</v>
      </c>
      <c r="BL197" s="16" t="s">
        <v>160</v>
      </c>
      <c r="BM197" s="194" t="s">
        <v>442</v>
      </c>
    </row>
    <row r="198" spans="1:65" s="2" customFormat="1" ht="24" customHeight="1">
      <c r="A198" s="33"/>
      <c r="B198" s="150"/>
      <c r="C198" s="182" t="s">
        <v>303</v>
      </c>
      <c r="D198" s="182" t="s">
        <v>156</v>
      </c>
      <c r="E198" s="183" t="s">
        <v>443</v>
      </c>
      <c r="F198" s="184" t="s">
        <v>444</v>
      </c>
      <c r="G198" s="185" t="s">
        <v>292</v>
      </c>
      <c r="H198" s="186">
        <v>77</v>
      </c>
      <c r="I198" s="187"/>
      <c r="J198" s="188">
        <f t="shared" si="5"/>
        <v>0</v>
      </c>
      <c r="K198" s="189"/>
      <c r="L198" s="34"/>
      <c r="M198" s="190" t="s">
        <v>1</v>
      </c>
      <c r="N198" s="191" t="s">
        <v>43</v>
      </c>
      <c r="O198" s="59"/>
      <c r="P198" s="192">
        <f t="shared" si="6"/>
        <v>0</v>
      </c>
      <c r="Q198" s="192">
        <v>0</v>
      </c>
      <c r="R198" s="192">
        <f t="shared" si="7"/>
        <v>0</v>
      </c>
      <c r="S198" s="192">
        <v>0</v>
      </c>
      <c r="T198" s="193">
        <f t="shared" si="8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160</v>
      </c>
      <c r="AT198" s="194" t="s">
        <v>156</v>
      </c>
      <c r="AU198" s="194" t="s">
        <v>88</v>
      </c>
      <c r="AY198" s="16" t="s">
        <v>154</v>
      </c>
      <c r="BE198" s="99">
        <f t="shared" si="9"/>
        <v>0</v>
      </c>
      <c r="BF198" s="99">
        <f t="shared" si="10"/>
        <v>0</v>
      </c>
      <c r="BG198" s="99">
        <f t="shared" si="11"/>
        <v>0</v>
      </c>
      <c r="BH198" s="99">
        <f t="shared" si="12"/>
        <v>0</v>
      </c>
      <c r="BI198" s="99">
        <f t="shared" si="13"/>
        <v>0</v>
      </c>
      <c r="BJ198" s="16" t="s">
        <v>86</v>
      </c>
      <c r="BK198" s="99">
        <f t="shared" si="14"/>
        <v>0</v>
      </c>
      <c r="BL198" s="16" t="s">
        <v>160</v>
      </c>
      <c r="BM198" s="194" t="s">
        <v>445</v>
      </c>
    </row>
    <row r="199" spans="1:65" s="2" customFormat="1" ht="16.5" customHeight="1">
      <c r="A199" s="33"/>
      <c r="B199" s="150"/>
      <c r="C199" s="212" t="s">
        <v>307</v>
      </c>
      <c r="D199" s="212" t="s">
        <v>223</v>
      </c>
      <c r="E199" s="213" t="s">
        <v>446</v>
      </c>
      <c r="F199" s="214" t="s">
        <v>447</v>
      </c>
      <c r="G199" s="215" t="s">
        <v>292</v>
      </c>
      <c r="H199" s="216">
        <v>78.155000000000001</v>
      </c>
      <c r="I199" s="217"/>
      <c r="J199" s="218">
        <f t="shared" si="5"/>
        <v>0</v>
      </c>
      <c r="K199" s="219"/>
      <c r="L199" s="220"/>
      <c r="M199" s="221" t="s">
        <v>1</v>
      </c>
      <c r="N199" s="222" t="s">
        <v>43</v>
      </c>
      <c r="O199" s="59"/>
      <c r="P199" s="192">
        <f t="shared" si="6"/>
        <v>0</v>
      </c>
      <c r="Q199" s="192">
        <v>2.7999999999999998E-4</v>
      </c>
      <c r="R199" s="192">
        <f t="shared" si="7"/>
        <v>2.1883399999999997E-2</v>
      </c>
      <c r="S199" s="192">
        <v>0</v>
      </c>
      <c r="T199" s="193">
        <f t="shared" si="8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190</v>
      </c>
      <c r="AT199" s="194" t="s">
        <v>223</v>
      </c>
      <c r="AU199" s="194" t="s">
        <v>88</v>
      </c>
      <c r="AY199" s="16" t="s">
        <v>154</v>
      </c>
      <c r="BE199" s="99">
        <f t="shared" si="9"/>
        <v>0</v>
      </c>
      <c r="BF199" s="99">
        <f t="shared" si="10"/>
        <v>0</v>
      </c>
      <c r="BG199" s="99">
        <f t="shared" si="11"/>
        <v>0</v>
      </c>
      <c r="BH199" s="99">
        <f t="shared" si="12"/>
        <v>0</v>
      </c>
      <c r="BI199" s="99">
        <f t="shared" si="13"/>
        <v>0</v>
      </c>
      <c r="BJ199" s="16" t="s">
        <v>86</v>
      </c>
      <c r="BK199" s="99">
        <f t="shared" si="14"/>
        <v>0</v>
      </c>
      <c r="BL199" s="16" t="s">
        <v>160</v>
      </c>
      <c r="BM199" s="194" t="s">
        <v>448</v>
      </c>
    </row>
    <row r="200" spans="1:65" s="13" customFormat="1" ht="11.25">
      <c r="B200" s="195"/>
      <c r="D200" s="196" t="s">
        <v>162</v>
      </c>
      <c r="E200" s="197" t="s">
        <v>1</v>
      </c>
      <c r="F200" s="198" t="s">
        <v>449</v>
      </c>
      <c r="H200" s="199">
        <v>78.155000000000001</v>
      </c>
      <c r="I200" s="200"/>
      <c r="L200" s="195"/>
      <c r="M200" s="201"/>
      <c r="N200" s="202"/>
      <c r="O200" s="202"/>
      <c r="P200" s="202"/>
      <c r="Q200" s="202"/>
      <c r="R200" s="202"/>
      <c r="S200" s="202"/>
      <c r="T200" s="203"/>
      <c r="AT200" s="197" t="s">
        <v>162</v>
      </c>
      <c r="AU200" s="197" t="s">
        <v>88</v>
      </c>
      <c r="AV200" s="13" t="s">
        <v>88</v>
      </c>
      <c r="AW200" s="13" t="s">
        <v>32</v>
      </c>
      <c r="AX200" s="13" t="s">
        <v>86</v>
      </c>
      <c r="AY200" s="197" t="s">
        <v>154</v>
      </c>
    </row>
    <row r="201" spans="1:65" s="2" customFormat="1" ht="24" customHeight="1">
      <c r="A201" s="33"/>
      <c r="B201" s="150"/>
      <c r="C201" s="182" t="s">
        <v>311</v>
      </c>
      <c r="D201" s="182" t="s">
        <v>156</v>
      </c>
      <c r="E201" s="183" t="s">
        <v>450</v>
      </c>
      <c r="F201" s="184" t="s">
        <v>451</v>
      </c>
      <c r="G201" s="185" t="s">
        <v>292</v>
      </c>
      <c r="H201" s="186">
        <v>7.5</v>
      </c>
      <c r="I201" s="187"/>
      <c r="J201" s="188">
        <f>ROUND(I201*H201,2)</f>
        <v>0</v>
      </c>
      <c r="K201" s="189"/>
      <c r="L201" s="34"/>
      <c r="M201" s="190" t="s">
        <v>1</v>
      </c>
      <c r="N201" s="191" t="s">
        <v>43</v>
      </c>
      <c r="O201" s="59"/>
      <c r="P201" s="192">
        <f>O201*H201</f>
        <v>0</v>
      </c>
      <c r="Q201" s="192">
        <v>0</v>
      </c>
      <c r="R201" s="192">
        <f>Q201*H201</f>
        <v>0</v>
      </c>
      <c r="S201" s="192">
        <v>0</v>
      </c>
      <c r="T201" s="19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160</v>
      </c>
      <c r="AT201" s="194" t="s">
        <v>156</v>
      </c>
      <c r="AU201" s="194" t="s">
        <v>88</v>
      </c>
      <c r="AY201" s="16" t="s">
        <v>154</v>
      </c>
      <c r="BE201" s="99">
        <f>IF(N201="základní",J201,0)</f>
        <v>0</v>
      </c>
      <c r="BF201" s="99">
        <f>IF(N201="snížená",J201,0)</f>
        <v>0</v>
      </c>
      <c r="BG201" s="99">
        <f>IF(N201="zákl. přenesená",J201,0)</f>
        <v>0</v>
      </c>
      <c r="BH201" s="99">
        <f>IF(N201="sníž. přenesená",J201,0)</f>
        <v>0</v>
      </c>
      <c r="BI201" s="99">
        <f>IF(N201="nulová",J201,0)</f>
        <v>0</v>
      </c>
      <c r="BJ201" s="16" t="s">
        <v>86</v>
      </c>
      <c r="BK201" s="99">
        <f>ROUND(I201*H201,2)</f>
        <v>0</v>
      </c>
      <c r="BL201" s="16" t="s">
        <v>160</v>
      </c>
      <c r="BM201" s="194" t="s">
        <v>452</v>
      </c>
    </row>
    <row r="202" spans="1:65" s="2" customFormat="1" ht="16.5" customHeight="1">
      <c r="A202" s="33"/>
      <c r="B202" s="150"/>
      <c r="C202" s="212" t="s">
        <v>317</v>
      </c>
      <c r="D202" s="212" t="s">
        <v>223</v>
      </c>
      <c r="E202" s="213" t="s">
        <v>453</v>
      </c>
      <c r="F202" s="214" t="s">
        <v>454</v>
      </c>
      <c r="G202" s="215" t="s">
        <v>292</v>
      </c>
      <c r="H202" s="216">
        <v>7.6130000000000004</v>
      </c>
      <c r="I202" s="217"/>
      <c r="J202" s="218">
        <f>ROUND(I202*H202,2)</f>
        <v>0</v>
      </c>
      <c r="K202" s="219"/>
      <c r="L202" s="220"/>
      <c r="M202" s="221" t="s">
        <v>1</v>
      </c>
      <c r="N202" s="222" t="s">
        <v>43</v>
      </c>
      <c r="O202" s="59"/>
      <c r="P202" s="192">
        <f>O202*H202</f>
        <v>0</v>
      </c>
      <c r="Q202" s="192">
        <v>5.9000000000000003E-4</v>
      </c>
      <c r="R202" s="192">
        <f>Q202*H202</f>
        <v>4.4916700000000006E-3</v>
      </c>
      <c r="S202" s="192">
        <v>0</v>
      </c>
      <c r="T202" s="19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190</v>
      </c>
      <c r="AT202" s="194" t="s">
        <v>223</v>
      </c>
      <c r="AU202" s="194" t="s">
        <v>88</v>
      </c>
      <c r="AY202" s="16" t="s">
        <v>154</v>
      </c>
      <c r="BE202" s="99">
        <f>IF(N202="základní",J202,0)</f>
        <v>0</v>
      </c>
      <c r="BF202" s="99">
        <f>IF(N202="snížená",J202,0)</f>
        <v>0</v>
      </c>
      <c r="BG202" s="99">
        <f>IF(N202="zákl. přenesená",J202,0)</f>
        <v>0</v>
      </c>
      <c r="BH202" s="99">
        <f>IF(N202="sníž. přenesená",J202,0)</f>
        <v>0</v>
      </c>
      <c r="BI202" s="99">
        <f>IF(N202="nulová",J202,0)</f>
        <v>0</v>
      </c>
      <c r="BJ202" s="16" t="s">
        <v>86</v>
      </c>
      <c r="BK202" s="99">
        <f>ROUND(I202*H202,2)</f>
        <v>0</v>
      </c>
      <c r="BL202" s="16" t="s">
        <v>160</v>
      </c>
      <c r="BM202" s="194" t="s">
        <v>455</v>
      </c>
    </row>
    <row r="203" spans="1:65" s="13" customFormat="1" ht="11.25">
      <c r="B203" s="195"/>
      <c r="D203" s="196" t="s">
        <v>162</v>
      </c>
      <c r="E203" s="197" t="s">
        <v>1</v>
      </c>
      <c r="F203" s="198" t="s">
        <v>456</v>
      </c>
      <c r="H203" s="199">
        <v>7.6130000000000004</v>
      </c>
      <c r="I203" s="200"/>
      <c r="L203" s="195"/>
      <c r="M203" s="201"/>
      <c r="N203" s="202"/>
      <c r="O203" s="202"/>
      <c r="P203" s="202"/>
      <c r="Q203" s="202"/>
      <c r="R203" s="202"/>
      <c r="S203" s="202"/>
      <c r="T203" s="203"/>
      <c r="AT203" s="197" t="s">
        <v>162</v>
      </c>
      <c r="AU203" s="197" t="s">
        <v>88</v>
      </c>
      <c r="AV203" s="13" t="s">
        <v>88</v>
      </c>
      <c r="AW203" s="13" t="s">
        <v>32</v>
      </c>
      <c r="AX203" s="13" t="s">
        <v>86</v>
      </c>
      <c r="AY203" s="197" t="s">
        <v>154</v>
      </c>
    </row>
    <row r="204" spans="1:65" s="2" customFormat="1" ht="24" customHeight="1">
      <c r="A204" s="33"/>
      <c r="B204" s="150"/>
      <c r="C204" s="182" t="s">
        <v>457</v>
      </c>
      <c r="D204" s="182" t="s">
        <v>156</v>
      </c>
      <c r="E204" s="183" t="s">
        <v>458</v>
      </c>
      <c r="F204" s="184" t="s">
        <v>459</v>
      </c>
      <c r="G204" s="185" t="s">
        <v>292</v>
      </c>
      <c r="H204" s="186">
        <v>226</v>
      </c>
      <c r="I204" s="187"/>
      <c r="J204" s="188">
        <f>ROUND(I204*H204,2)</f>
        <v>0</v>
      </c>
      <c r="K204" s="189"/>
      <c r="L204" s="34"/>
      <c r="M204" s="190" t="s">
        <v>1</v>
      </c>
      <c r="N204" s="191" t="s">
        <v>43</v>
      </c>
      <c r="O204" s="59"/>
      <c r="P204" s="192">
        <f>O204*H204</f>
        <v>0</v>
      </c>
      <c r="Q204" s="192">
        <v>0</v>
      </c>
      <c r="R204" s="192">
        <f>Q204*H204</f>
        <v>0</v>
      </c>
      <c r="S204" s="192">
        <v>0</v>
      </c>
      <c r="T204" s="193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160</v>
      </c>
      <c r="AT204" s="194" t="s">
        <v>156</v>
      </c>
      <c r="AU204" s="194" t="s">
        <v>88</v>
      </c>
      <c r="AY204" s="16" t="s">
        <v>154</v>
      </c>
      <c r="BE204" s="99">
        <f>IF(N204="základní",J204,0)</f>
        <v>0</v>
      </c>
      <c r="BF204" s="99">
        <f>IF(N204="snížená",J204,0)</f>
        <v>0</v>
      </c>
      <c r="BG204" s="99">
        <f>IF(N204="zákl. přenesená",J204,0)</f>
        <v>0</v>
      </c>
      <c r="BH204" s="99">
        <f>IF(N204="sníž. přenesená",J204,0)</f>
        <v>0</v>
      </c>
      <c r="BI204" s="99">
        <f>IF(N204="nulová",J204,0)</f>
        <v>0</v>
      </c>
      <c r="BJ204" s="16" t="s">
        <v>86</v>
      </c>
      <c r="BK204" s="99">
        <f>ROUND(I204*H204,2)</f>
        <v>0</v>
      </c>
      <c r="BL204" s="16" t="s">
        <v>160</v>
      </c>
      <c r="BM204" s="194" t="s">
        <v>460</v>
      </c>
    </row>
    <row r="205" spans="1:65" s="2" customFormat="1" ht="16.5" customHeight="1">
      <c r="A205" s="33"/>
      <c r="B205" s="150"/>
      <c r="C205" s="212" t="s">
        <v>461</v>
      </c>
      <c r="D205" s="212" t="s">
        <v>223</v>
      </c>
      <c r="E205" s="213" t="s">
        <v>462</v>
      </c>
      <c r="F205" s="214" t="s">
        <v>463</v>
      </c>
      <c r="G205" s="215" t="s">
        <v>292</v>
      </c>
      <c r="H205" s="216">
        <v>229.39</v>
      </c>
      <c r="I205" s="217"/>
      <c r="J205" s="218">
        <f>ROUND(I205*H205,2)</f>
        <v>0</v>
      </c>
      <c r="K205" s="219"/>
      <c r="L205" s="220"/>
      <c r="M205" s="221" t="s">
        <v>1</v>
      </c>
      <c r="N205" s="222" t="s">
        <v>43</v>
      </c>
      <c r="O205" s="59"/>
      <c r="P205" s="192">
        <f>O205*H205</f>
        <v>0</v>
      </c>
      <c r="Q205" s="192">
        <v>1.47E-3</v>
      </c>
      <c r="R205" s="192">
        <f>Q205*H205</f>
        <v>0.33720329999999998</v>
      </c>
      <c r="S205" s="192">
        <v>0</v>
      </c>
      <c r="T205" s="193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190</v>
      </c>
      <c r="AT205" s="194" t="s">
        <v>223</v>
      </c>
      <c r="AU205" s="194" t="s">
        <v>88</v>
      </c>
      <c r="AY205" s="16" t="s">
        <v>154</v>
      </c>
      <c r="BE205" s="99">
        <f>IF(N205="základní",J205,0)</f>
        <v>0</v>
      </c>
      <c r="BF205" s="99">
        <f>IF(N205="snížená",J205,0)</f>
        <v>0</v>
      </c>
      <c r="BG205" s="99">
        <f>IF(N205="zákl. přenesená",J205,0)</f>
        <v>0</v>
      </c>
      <c r="BH205" s="99">
        <f>IF(N205="sníž. přenesená",J205,0)</f>
        <v>0</v>
      </c>
      <c r="BI205" s="99">
        <f>IF(N205="nulová",J205,0)</f>
        <v>0</v>
      </c>
      <c r="BJ205" s="16" t="s">
        <v>86</v>
      </c>
      <c r="BK205" s="99">
        <f>ROUND(I205*H205,2)</f>
        <v>0</v>
      </c>
      <c r="BL205" s="16" t="s">
        <v>160</v>
      </c>
      <c r="BM205" s="194" t="s">
        <v>464</v>
      </c>
    </row>
    <row r="206" spans="1:65" s="13" customFormat="1" ht="11.25">
      <c r="B206" s="195"/>
      <c r="D206" s="196" t="s">
        <v>162</v>
      </c>
      <c r="E206" s="197" t="s">
        <v>1</v>
      </c>
      <c r="F206" s="198" t="s">
        <v>465</v>
      </c>
      <c r="H206" s="199">
        <v>229.39</v>
      </c>
      <c r="I206" s="200"/>
      <c r="L206" s="195"/>
      <c r="M206" s="201"/>
      <c r="N206" s="202"/>
      <c r="O206" s="202"/>
      <c r="P206" s="202"/>
      <c r="Q206" s="202"/>
      <c r="R206" s="202"/>
      <c r="S206" s="202"/>
      <c r="T206" s="203"/>
      <c r="AT206" s="197" t="s">
        <v>162</v>
      </c>
      <c r="AU206" s="197" t="s">
        <v>88</v>
      </c>
      <c r="AV206" s="13" t="s">
        <v>88</v>
      </c>
      <c r="AW206" s="13" t="s">
        <v>32</v>
      </c>
      <c r="AX206" s="13" t="s">
        <v>86</v>
      </c>
      <c r="AY206" s="197" t="s">
        <v>154</v>
      </c>
    </row>
    <row r="207" spans="1:65" s="2" customFormat="1" ht="24" customHeight="1">
      <c r="A207" s="33"/>
      <c r="B207" s="150"/>
      <c r="C207" s="182" t="s">
        <v>466</v>
      </c>
      <c r="D207" s="182" t="s">
        <v>156</v>
      </c>
      <c r="E207" s="183" t="s">
        <v>467</v>
      </c>
      <c r="F207" s="184" t="s">
        <v>468</v>
      </c>
      <c r="G207" s="185" t="s">
        <v>292</v>
      </c>
      <c r="H207" s="186">
        <v>8</v>
      </c>
      <c r="I207" s="187"/>
      <c r="J207" s="188">
        <f>ROUND(I207*H207,2)</f>
        <v>0</v>
      </c>
      <c r="K207" s="189"/>
      <c r="L207" s="34"/>
      <c r="M207" s="190" t="s">
        <v>1</v>
      </c>
      <c r="N207" s="191" t="s">
        <v>43</v>
      </c>
      <c r="O207" s="59"/>
      <c r="P207" s="192">
        <f>O207*H207</f>
        <v>0</v>
      </c>
      <c r="Q207" s="192">
        <v>0</v>
      </c>
      <c r="R207" s="192">
        <f>Q207*H207</f>
        <v>0</v>
      </c>
      <c r="S207" s="192">
        <v>0</v>
      </c>
      <c r="T207" s="19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160</v>
      </c>
      <c r="AT207" s="194" t="s">
        <v>156</v>
      </c>
      <c r="AU207" s="194" t="s">
        <v>88</v>
      </c>
      <c r="AY207" s="16" t="s">
        <v>154</v>
      </c>
      <c r="BE207" s="99">
        <f>IF(N207="základní",J207,0)</f>
        <v>0</v>
      </c>
      <c r="BF207" s="99">
        <f>IF(N207="snížená",J207,0)</f>
        <v>0</v>
      </c>
      <c r="BG207" s="99">
        <f>IF(N207="zákl. přenesená",J207,0)</f>
        <v>0</v>
      </c>
      <c r="BH207" s="99">
        <f>IF(N207="sníž. přenesená",J207,0)</f>
        <v>0</v>
      </c>
      <c r="BI207" s="99">
        <f>IF(N207="nulová",J207,0)</f>
        <v>0</v>
      </c>
      <c r="BJ207" s="16" t="s">
        <v>86</v>
      </c>
      <c r="BK207" s="99">
        <f>ROUND(I207*H207,2)</f>
        <v>0</v>
      </c>
      <c r="BL207" s="16" t="s">
        <v>160</v>
      </c>
      <c r="BM207" s="194" t="s">
        <v>469</v>
      </c>
    </row>
    <row r="208" spans="1:65" s="2" customFormat="1" ht="16.5" customHeight="1">
      <c r="A208" s="33"/>
      <c r="B208" s="150"/>
      <c r="C208" s="212" t="s">
        <v>470</v>
      </c>
      <c r="D208" s="212" t="s">
        <v>223</v>
      </c>
      <c r="E208" s="213" t="s">
        <v>471</v>
      </c>
      <c r="F208" s="214" t="s">
        <v>472</v>
      </c>
      <c r="G208" s="215" t="s">
        <v>292</v>
      </c>
      <c r="H208" s="216">
        <v>8.1199999999999992</v>
      </c>
      <c r="I208" s="217"/>
      <c r="J208" s="218">
        <f>ROUND(I208*H208,2)</f>
        <v>0</v>
      </c>
      <c r="K208" s="219"/>
      <c r="L208" s="220"/>
      <c r="M208" s="221" t="s">
        <v>1</v>
      </c>
      <c r="N208" s="222" t="s">
        <v>43</v>
      </c>
      <c r="O208" s="59"/>
      <c r="P208" s="192">
        <f>O208*H208</f>
        <v>0</v>
      </c>
      <c r="Q208" s="192">
        <v>2.99E-3</v>
      </c>
      <c r="R208" s="192">
        <f>Q208*H208</f>
        <v>2.42788E-2</v>
      </c>
      <c r="S208" s="192">
        <v>0</v>
      </c>
      <c r="T208" s="193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190</v>
      </c>
      <c r="AT208" s="194" t="s">
        <v>223</v>
      </c>
      <c r="AU208" s="194" t="s">
        <v>88</v>
      </c>
      <c r="AY208" s="16" t="s">
        <v>154</v>
      </c>
      <c r="BE208" s="99">
        <f>IF(N208="základní",J208,0)</f>
        <v>0</v>
      </c>
      <c r="BF208" s="99">
        <f>IF(N208="snížená",J208,0)</f>
        <v>0</v>
      </c>
      <c r="BG208" s="99">
        <f>IF(N208="zákl. přenesená",J208,0)</f>
        <v>0</v>
      </c>
      <c r="BH208" s="99">
        <f>IF(N208="sníž. přenesená",J208,0)</f>
        <v>0</v>
      </c>
      <c r="BI208" s="99">
        <f>IF(N208="nulová",J208,0)</f>
        <v>0</v>
      </c>
      <c r="BJ208" s="16" t="s">
        <v>86</v>
      </c>
      <c r="BK208" s="99">
        <f>ROUND(I208*H208,2)</f>
        <v>0</v>
      </c>
      <c r="BL208" s="16" t="s">
        <v>160</v>
      </c>
      <c r="BM208" s="194" t="s">
        <v>473</v>
      </c>
    </row>
    <row r="209" spans="1:65" s="13" customFormat="1" ht="11.25">
      <c r="B209" s="195"/>
      <c r="D209" s="196" t="s">
        <v>162</v>
      </c>
      <c r="E209" s="197" t="s">
        <v>1</v>
      </c>
      <c r="F209" s="198" t="s">
        <v>474</v>
      </c>
      <c r="H209" s="199">
        <v>8.1199999999999992</v>
      </c>
      <c r="I209" s="200"/>
      <c r="L209" s="195"/>
      <c r="M209" s="201"/>
      <c r="N209" s="202"/>
      <c r="O209" s="202"/>
      <c r="P209" s="202"/>
      <c r="Q209" s="202"/>
      <c r="R209" s="202"/>
      <c r="S209" s="202"/>
      <c r="T209" s="203"/>
      <c r="AT209" s="197" t="s">
        <v>162</v>
      </c>
      <c r="AU209" s="197" t="s">
        <v>88</v>
      </c>
      <c r="AV209" s="13" t="s">
        <v>88</v>
      </c>
      <c r="AW209" s="13" t="s">
        <v>32</v>
      </c>
      <c r="AX209" s="13" t="s">
        <v>86</v>
      </c>
      <c r="AY209" s="197" t="s">
        <v>154</v>
      </c>
    </row>
    <row r="210" spans="1:65" s="2" customFormat="1" ht="24" customHeight="1">
      <c r="A210" s="33"/>
      <c r="B210" s="150"/>
      <c r="C210" s="182" t="s">
        <v>475</v>
      </c>
      <c r="D210" s="182" t="s">
        <v>156</v>
      </c>
      <c r="E210" s="183" t="s">
        <v>476</v>
      </c>
      <c r="F210" s="184" t="s">
        <v>477</v>
      </c>
      <c r="G210" s="185" t="s">
        <v>273</v>
      </c>
      <c r="H210" s="186">
        <v>16</v>
      </c>
      <c r="I210" s="187"/>
      <c r="J210" s="188">
        <f t="shared" ref="J210:J231" si="15">ROUND(I210*H210,2)</f>
        <v>0</v>
      </c>
      <c r="K210" s="189"/>
      <c r="L210" s="34"/>
      <c r="M210" s="190" t="s">
        <v>1</v>
      </c>
      <c r="N210" s="191" t="s">
        <v>43</v>
      </c>
      <c r="O210" s="59"/>
      <c r="P210" s="192">
        <f t="shared" ref="P210:P231" si="16">O210*H210</f>
        <v>0</v>
      </c>
      <c r="Q210" s="192">
        <v>0</v>
      </c>
      <c r="R210" s="192">
        <f t="shared" ref="R210:R231" si="17">Q210*H210</f>
        <v>0</v>
      </c>
      <c r="S210" s="192">
        <v>0</v>
      </c>
      <c r="T210" s="193">
        <f t="shared" ref="T210:T231" si="18"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160</v>
      </c>
      <c r="AT210" s="194" t="s">
        <v>156</v>
      </c>
      <c r="AU210" s="194" t="s">
        <v>88</v>
      </c>
      <c r="AY210" s="16" t="s">
        <v>154</v>
      </c>
      <c r="BE210" s="99">
        <f t="shared" ref="BE210:BE231" si="19">IF(N210="základní",J210,0)</f>
        <v>0</v>
      </c>
      <c r="BF210" s="99">
        <f t="shared" ref="BF210:BF231" si="20">IF(N210="snížená",J210,0)</f>
        <v>0</v>
      </c>
      <c r="BG210" s="99">
        <f t="shared" ref="BG210:BG231" si="21">IF(N210="zákl. přenesená",J210,0)</f>
        <v>0</v>
      </c>
      <c r="BH210" s="99">
        <f t="shared" ref="BH210:BH231" si="22">IF(N210="sníž. přenesená",J210,0)</f>
        <v>0</v>
      </c>
      <c r="BI210" s="99">
        <f t="shared" ref="BI210:BI231" si="23">IF(N210="nulová",J210,0)</f>
        <v>0</v>
      </c>
      <c r="BJ210" s="16" t="s">
        <v>86</v>
      </c>
      <c r="BK210" s="99">
        <f t="shared" ref="BK210:BK231" si="24">ROUND(I210*H210,2)</f>
        <v>0</v>
      </c>
      <c r="BL210" s="16" t="s">
        <v>160</v>
      </c>
      <c r="BM210" s="194" t="s">
        <v>478</v>
      </c>
    </row>
    <row r="211" spans="1:65" s="2" customFormat="1" ht="16.5" customHeight="1">
      <c r="A211" s="33"/>
      <c r="B211" s="150"/>
      <c r="C211" s="212" t="s">
        <v>479</v>
      </c>
      <c r="D211" s="212" t="s">
        <v>223</v>
      </c>
      <c r="E211" s="213" t="s">
        <v>480</v>
      </c>
      <c r="F211" s="214" t="s">
        <v>481</v>
      </c>
      <c r="G211" s="215" t="s">
        <v>273</v>
      </c>
      <c r="H211" s="216">
        <v>16</v>
      </c>
      <c r="I211" s="217"/>
      <c r="J211" s="218">
        <f t="shared" si="15"/>
        <v>0</v>
      </c>
      <c r="K211" s="219"/>
      <c r="L211" s="220"/>
      <c r="M211" s="221" t="s">
        <v>1</v>
      </c>
      <c r="N211" s="222" t="s">
        <v>43</v>
      </c>
      <c r="O211" s="59"/>
      <c r="P211" s="192">
        <f t="shared" si="16"/>
        <v>0</v>
      </c>
      <c r="Q211" s="192">
        <v>1E-4</v>
      </c>
      <c r="R211" s="192">
        <f t="shared" si="17"/>
        <v>1.6000000000000001E-3</v>
      </c>
      <c r="S211" s="192">
        <v>0</v>
      </c>
      <c r="T211" s="193">
        <f t="shared" si="18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4" t="s">
        <v>190</v>
      </c>
      <c r="AT211" s="194" t="s">
        <v>223</v>
      </c>
      <c r="AU211" s="194" t="s">
        <v>88</v>
      </c>
      <c r="AY211" s="16" t="s">
        <v>154</v>
      </c>
      <c r="BE211" s="99">
        <f t="shared" si="19"/>
        <v>0</v>
      </c>
      <c r="BF211" s="99">
        <f t="shared" si="20"/>
        <v>0</v>
      </c>
      <c r="BG211" s="99">
        <f t="shared" si="21"/>
        <v>0</v>
      </c>
      <c r="BH211" s="99">
        <f t="shared" si="22"/>
        <v>0</v>
      </c>
      <c r="BI211" s="99">
        <f t="shared" si="23"/>
        <v>0</v>
      </c>
      <c r="BJ211" s="16" t="s">
        <v>86</v>
      </c>
      <c r="BK211" s="99">
        <f t="shared" si="24"/>
        <v>0</v>
      </c>
      <c r="BL211" s="16" t="s">
        <v>160</v>
      </c>
      <c r="BM211" s="194" t="s">
        <v>482</v>
      </c>
    </row>
    <row r="212" spans="1:65" s="2" customFormat="1" ht="24" customHeight="1">
      <c r="A212" s="33"/>
      <c r="B212" s="150"/>
      <c r="C212" s="182" t="s">
        <v>483</v>
      </c>
      <c r="D212" s="182" t="s">
        <v>156</v>
      </c>
      <c r="E212" s="183" t="s">
        <v>484</v>
      </c>
      <c r="F212" s="184" t="s">
        <v>485</v>
      </c>
      <c r="G212" s="185" t="s">
        <v>273</v>
      </c>
      <c r="H212" s="186">
        <v>5</v>
      </c>
      <c r="I212" s="187"/>
      <c r="J212" s="188">
        <f t="shared" si="15"/>
        <v>0</v>
      </c>
      <c r="K212" s="189"/>
      <c r="L212" s="34"/>
      <c r="M212" s="190" t="s">
        <v>1</v>
      </c>
      <c r="N212" s="191" t="s">
        <v>43</v>
      </c>
      <c r="O212" s="59"/>
      <c r="P212" s="192">
        <f t="shared" si="16"/>
        <v>0</v>
      </c>
      <c r="Q212" s="192">
        <v>0</v>
      </c>
      <c r="R212" s="192">
        <f t="shared" si="17"/>
        <v>0</v>
      </c>
      <c r="S212" s="192">
        <v>0</v>
      </c>
      <c r="T212" s="193">
        <f t="shared" si="18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160</v>
      </c>
      <c r="AT212" s="194" t="s">
        <v>156</v>
      </c>
      <c r="AU212" s="194" t="s">
        <v>88</v>
      </c>
      <c r="AY212" s="16" t="s">
        <v>154</v>
      </c>
      <c r="BE212" s="99">
        <f t="shared" si="19"/>
        <v>0</v>
      </c>
      <c r="BF212" s="99">
        <f t="shared" si="20"/>
        <v>0</v>
      </c>
      <c r="BG212" s="99">
        <f t="shared" si="21"/>
        <v>0</v>
      </c>
      <c r="BH212" s="99">
        <f t="shared" si="22"/>
        <v>0</v>
      </c>
      <c r="BI212" s="99">
        <f t="shared" si="23"/>
        <v>0</v>
      </c>
      <c r="BJ212" s="16" t="s">
        <v>86</v>
      </c>
      <c r="BK212" s="99">
        <f t="shared" si="24"/>
        <v>0</v>
      </c>
      <c r="BL212" s="16" t="s">
        <v>160</v>
      </c>
      <c r="BM212" s="194" t="s">
        <v>486</v>
      </c>
    </row>
    <row r="213" spans="1:65" s="2" customFormat="1" ht="16.5" customHeight="1">
      <c r="A213" s="33"/>
      <c r="B213" s="150"/>
      <c r="C213" s="212" t="s">
        <v>487</v>
      </c>
      <c r="D213" s="212" t="s">
        <v>223</v>
      </c>
      <c r="E213" s="213" t="s">
        <v>488</v>
      </c>
      <c r="F213" s="214" t="s">
        <v>489</v>
      </c>
      <c r="G213" s="215" t="s">
        <v>273</v>
      </c>
      <c r="H213" s="216">
        <v>5</v>
      </c>
      <c r="I213" s="217"/>
      <c r="J213" s="218">
        <f t="shared" si="15"/>
        <v>0</v>
      </c>
      <c r="K213" s="219"/>
      <c r="L213" s="220"/>
      <c r="M213" s="221" t="s">
        <v>1</v>
      </c>
      <c r="N213" s="222" t="s">
        <v>43</v>
      </c>
      <c r="O213" s="59"/>
      <c r="P213" s="192">
        <f t="shared" si="16"/>
        <v>0</v>
      </c>
      <c r="Q213" s="192">
        <v>3.8999999999999999E-4</v>
      </c>
      <c r="R213" s="192">
        <f t="shared" si="17"/>
        <v>1.9499999999999999E-3</v>
      </c>
      <c r="S213" s="192">
        <v>0</v>
      </c>
      <c r="T213" s="193">
        <f t="shared" si="18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190</v>
      </c>
      <c r="AT213" s="194" t="s">
        <v>223</v>
      </c>
      <c r="AU213" s="194" t="s">
        <v>88</v>
      </c>
      <c r="AY213" s="16" t="s">
        <v>154</v>
      </c>
      <c r="BE213" s="99">
        <f t="shared" si="19"/>
        <v>0</v>
      </c>
      <c r="BF213" s="99">
        <f t="shared" si="20"/>
        <v>0</v>
      </c>
      <c r="BG213" s="99">
        <f t="shared" si="21"/>
        <v>0</v>
      </c>
      <c r="BH213" s="99">
        <f t="shared" si="22"/>
        <v>0</v>
      </c>
      <c r="BI213" s="99">
        <f t="shared" si="23"/>
        <v>0</v>
      </c>
      <c r="BJ213" s="16" t="s">
        <v>86</v>
      </c>
      <c r="BK213" s="99">
        <f t="shared" si="24"/>
        <v>0</v>
      </c>
      <c r="BL213" s="16" t="s">
        <v>160</v>
      </c>
      <c r="BM213" s="194" t="s">
        <v>490</v>
      </c>
    </row>
    <row r="214" spans="1:65" s="2" customFormat="1" ht="24" customHeight="1">
      <c r="A214" s="33"/>
      <c r="B214" s="150"/>
      <c r="C214" s="182" t="s">
        <v>491</v>
      </c>
      <c r="D214" s="182" t="s">
        <v>156</v>
      </c>
      <c r="E214" s="183" t="s">
        <v>492</v>
      </c>
      <c r="F214" s="184" t="s">
        <v>493</v>
      </c>
      <c r="G214" s="185" t="s">
        <v>273</v>
      </c>
      <c r="H214" s="186">
        <v>1</v>
      </c>
      <c r="I214" s="187"/>
      <c r="J214" s="188">
        <f t="shared" si="15"/>
        <v>0</v>
      </c>
      <c r="K214" s="189"/>
      <c r="L214" s="34"/>
      <c r="M214" s="190" t="s">
        <v>1</v>
      </c>
      <c r="N214" s="191" t="s">
        <v>43</v>
      </c>
      <c r="O214" s="59"/>
      <c r="P214" s="192">
        <f t="shared" si="16"/>
        <v>0</v>
      </c>
      <c r="Q214" s="192">
        <v>0</v>
      </c>
      <c r="R214" s="192">
        <f t="shared" si="17"/>
        <v>0</v>
      </c>
      <c r="S214" s="192">
        <v>0</v>
      </c>
      <c r="T214" s="193">
        <f t="shared" si="18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4" t="s">
        <v>160</v>
      </c>
      <c r="AT214" s="194" t="s">
        <v>156</v>
      </c>
      <c r="AU214" s="194" t="s">
        <v>88</v>
      </c>
      <c r="AY214" s="16" t="s">
        <v>154</v>
      </c>
      <c r="BE214" s="99">
        <f t="shared" si="19"/>
        <v>0</v>
      </c>
      <c r="BF214" s="99">
        <f t="shared" si="20"/>
        <v>0</v>
      </c>
      <c r="BG214" s="99">
        <f t="shared" si="21"/>
        <v>0</v>
      </c>
      <c r="BH214" s="99">
        <f t="shared" si="22"/>
        <v>0</v>
      </c>
      <c r="BI214" s="99">
        <f t="shared" si="23"/>
        <v>0</v>
      </c>
      <c r="BJ214" s="16" t="s">
        <v>86</v>
      </c>
      <c r="BK214" s="99">
        <f t="shared" si="24"/>
        <v>0</v>
      </c>
      <c r="BL214" s="16" t="s">
        <v>160</v>
      </c>
      <c r="BM214" s="194" t="s">
        <v>494</v>
      </c>
    </row>
    <row r="215" spans="1:65" s="2" customFormat="1" ht="16.5" customHeight="1">
      <c r="A215" s="33"/>
      <c r="B215" s="150"/>
      <c r="C215" s="212" t="s">
        <v>495</v>
      </c>
      <c r="D215" s="212" t="s">
        <v>223</v>
      </c>
      <c r="E215" s="213" t="s">
        <v>496</v>
      </c>
      <c r="F215" s="214" t="s">
        <v>497</v>
      </c>
      <c r="G215" s="215" t="s">
        <v>273</v>
      </c>
      <c r="H215" s="216">
        <v>1</v>
      </c>
      <c r="I215" s="217"/>
      <c r="J215" s="218">
        <f t="shared" si="15"/>
        <v>0</v>
      </c>
      <c r="K215" s="219"/>
      <c r="L215" s="220"/>
      <c r="M215" s="221" t="s">
        <v>1</v>
      </c>
      <c r="N215" s="222" t="s">
        <v>43</v>
      </c>
      <c r="O215" s="59"/>
      <c r="P215" s="192">
        <f t="shared" si="16"/>
        <v>0</v>
      </c>
      <c r="Q215" s="192">
        <v>0</v>
      </c>
      <c r="R215" s="192">
        <f t="shared" si="17"/>
        <v>0</v>
      </c>
      <c r="S215" s="192">
        <v>0</v>
      </c>
      <c r="T215" s="193">
        <f t="shared" si="18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4" t="s">
        <v>498</v>
      </c>
      <c r="AT215" s="194" t="s">
        <v>223</v>
      </c>
      <c r="AU215" s="194" t="s">
        <v>88</v>
      </c>
      <c r="AY215" s="16" t="s">
        <v>154</v>
      </c>
      <c r="BE215" s="99">
        <f t="shared" si="19"/>
        <v>0</v>
      </c>
      <c r="BF215" s="99">
        <f t="shared" si="20"/>
        <v>0</v>
      </c>
      <c r="BG215" s="99">
        <f t="shared" si="21"/>
        <v>0</v>
      </c>
      <c r="BH215" s="99">
        <f t="shared" si="22"/>
        <v>0</v>
      </c>
      <c r="BI215" s="99">
        <f t="shared" si="23"/>
        <v>0</v>
      </c>
      <c r="BJ215" s="16" t="s">
        <v>86</v>
      </c>
      <c r="BK215" s="99">
        <f t="shared" si="24"/>
        <v>0</v>
      </c>
      <c r="BL215" s="16" t="s">
        <v>498</v>
      </c>
      <c r="BM215" s="194" t="s">
        <v>499</v>
      </c>
    </row>
    <row r="216" spans="1:65" s="2" customFormat="1" ht="24" customHeight="1">
      <c r="A216" s="33"/>
      <c r="B216" s="150"/>
      <c r="C216" s="182" t="s">
        <v>500</v>
      </c>
      <c r="D216" s="182" t="s">
        <v>156</v>
      </c>
      <c r="E216" s="183" t="s">
        <v>501</v>
      </c>
      <c r="F216" s="184" t="s">
        <v>502</v>
      </c>
      <c r="G216" s="185" t="s">
        <v>273</v>
      </c>
      <c r="H216" s="186">
        <v>1</v>
      </c>
      <c r="I216" s="187"/>
      <c r="J216" s="188">
        <f t="shared" si="15"/>
        <v>0</v>
      </c>
      <c r="K216" s="189"/>
      <c r="L216" s="34"/>
      <c r="M216" s="190" t="s">
        <v>1</v>
      </c>
      <c r="N216" s="191" t="s">
        <v>43</v>
      </c>
      <c r="O216" s="59"/>
      <c r="P216" s="192">
        <f t="shared" si="16"/>
        <v>0</v>
      </c>
      <c r="Q216" s="192">
        <v>0</v>
      </c>
      <c r="R216" s="192">
        <f t="shared" si="17"/>
        <v>0</v>
      </c>
      <c r="S216" s="192">
        <v>0</v>
      </c>
      <c r="T216" s="193">
        <f t="shared" si="18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160</v>
      </c>
      <c r="AT216" s="194" t="s">
        <v>156</v>
      </c>
      <c r="AU216" s="194" t="s">
        <v>88</v>
      </c>
      <c r="AY216" s="16" t="s">
        <v>154</v>
      </c>
      <c r="BE216" s="99">
        <f t="shared" si="19"/>
        <v>0</v>
      </c>
      <c r="BF216" s="99">
        <f t="shared" si="20"/>
        <v>0</v>
      </c>
      <c r="BG216" s="99">
        <f t="shared" si="21"/>
        <v>0</v>
      </c>
      <c r="BH216" s="99">
        <f t="shared" si="22"/>
        <v>0</v>
      </c>
      <c r="BI216" s="99">
        <f t="shared" si="23"/>
        <v>0</v>
      </c>
      <c r="BJ216" s="16" t="s">
        <v>86</v>
      </c>
      <c r="BK216" s="99">
        <f t="shared" si="24"/>
        <v>0</v>
      </c>
      <c r="BL216" s="16" t="s">
        <v>160</v>
      </c>
      <c r="BM216" s="194" t="s">
        <v>503</v>
      </c>
    </row>
    <row r="217" spans="1:65" s="2" customFormat="1" ht="16.5" customHeight="1">
      <c r="A217" s="33"/>
      <c r="B217" s="150"/>
      <c r="C217" s="212" t="s">
        <v>504</v>
      </c>
      <c r="D217" s="212" t="s">
        <v>223</v>
      </c>
      <c r="E217" s="213" t="s">
        <v>505</v>
      </c>
      <c r="F217" s="214" t="s">
        <v>506</v>
      </c>
      <c r="G217" s="215" t="s">
        <v>273</v>
      </c>
      <c r="H217" s="216">
        <v>1</v>
      </c>
      <c r="I217" s="217"/>
      <c r="J217" s="218">
        <f t="shared" si="15"/>
        <v>0</v>
      </c>
      <c r="K217" s="219"/>
      <c r="L217" s="220"/>
      <c r="M217" s="221" t="s">
        <v>1</v>
      </c>
      <c r="N217" s="222" t="s">
        <v>43</v>
      </c>
      <c r="O217" s="59"/>
      <c r="P217" s="192">
        <f t="shared" si="16"/>
        <v>0</v>
      </c>
      <c r="Q217" s="192">
        <v>8.9999999999999998E-4</v>
      </c>
      <c r="R217" s="192">
        <f t="shared" si="17"/>
        <v>8.9999999999999998E-4</v>
      </c>
      <c r="S217" s="192">
        <v>0</v>
      </c>
      <c r="T217" s="193">
        <f t="shared" si="18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4" t="s">
        <v>498</v>
      </c>
      <c r="AT217" s="194" t="s">
        <v>223</v>
      </c>
      <c r="AU217" s="194" t="s">
        <v>88</v>
      </c>
      <c r="AY217" s="16" t="s">
        <v>154</v>
      </c>
      <c r="BE217" s="99">
        <f t="shared" si="19"/>
        <v>0</v>
      </c>
      <c r="BF217" s="99">
        <f t="shared" si="20"/>
        <v>0</v>
      </c>
      <c r="BG217" s="99">
        <f t="shared" si="21"/>
        <v>0</v>
      </c>
      <c r="BH217" s="99">
        <f t="shared" si="22"/>
        <v>0</v>
      </c>
      <c r="BI217" s="99">
        <f t="shared" si="23"/>
        <v>0</v>
      </c>
      <c r="BJ217" s="16" t="s">
        <v>86</v>
      </c>
      <c r="BK217" s="99">
        <f t="shared" si="24"/>
        <v>0</v>
      </c>
      <c r="BL217" s="16" t="s">
        <v>498</v>
      </c>
      <c r="BM217" s="194" t="s">
        <v>507</v>
      </c>
    </row>
    <row r="218" spans="1:65" s="2" customFormat="1" ht="16.5" customHeight="1">
      <c r="A218" s="33"/>
      <c r="B218" s="150"/>
      <c r="C218" s="182" t="s">
        <v>508</v>
      </c>
      <c r="D218" s="182" t="s">
        <v>156</v>
      </c>
      <c r="E218" s="183" t="s">
        <v>509</v>
      </c>
      <c r="F218" s="184" t="s">
        <v>510</v>
      </c>
      <c r="G218" s="185" t="s">
        <v>273</v>
      </c>
      <c r="H218" s="186">
        <v>16</v>
      </c>
      <c r="I218" s="187"/>
      <c r="J218" s="188">
        <f t="shared" si="15"/>
        <v>0</v>
      </c>
      <c r="K218" s="189"/>
      <c r="L218" s="34"/>
      <c r="M218" s="190" t="s">
        <v>1</v>
      </c>
      <c r="N218" s="191" t="s">
        <v>43</v>
      </c>
      <c r="O218" s="59"/>
      <c r="P218" s="192">
        <f t="shared" si="16"/>
        <v>0</v>
      </c>
      <c r="Q218" s="192">
        <v>7.2000000000000005E-4</v>
      </c>
      <c r="R218" s="192">
        <f t="shared" si="17"/>
        <v>1.1520000000000001E-2</v>
      </c>
      <c r="S218" s="192">
        <v>0</v>
      </c>
      <c r="T218" s="193">
        <f t="shared" si="18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4" t="s">
        <v>160</v>
      </c>
      <c r="AT218" s="194" t="s">
        <v>156</v>
      </c>
      <c r="AU218" s="194" t="s">
        <v>88</v>
      </c>
      <c r="AY218" s="16" t="s">
        <v>154</v>
      </c>
      <c r="BE218" s="99">
        <f t="shared" si="19"/>
        <v>0</v>
      </c>
      <c r="BF218" s="99">
        <f t="shared" si="20"/>
        <v>0</v>
      </c>
      <c r="BG218" s="99">
        <f t="shared" si="21"/>
        <v>0</v>
      </c>
      <c r="BH218" s="99">
        <f t="shared" si="22"/>
        <v>0</v>
      </c>
      <c r="BI218" s="99">
        <f t="shared" si="23"/>
        <v>0</v>
      </c>
      <c r="BJ218" s="16" t="s">
        <v>86</v>
      </c>
      <c r="BK218" s="99">
        <f t="shared" si="24"/>
        <v>0</v>
      </c>
      <c r="BL218" s="16" t="s">
        <v>160</v>
      </c>
      <c r="BM218" s="194" t="s">
        <v>511</v>
      </c>
    </row>
    <row r="219" spans="1:65" s="2" customFormat="1" ht="16.5" customHeight="1">
      <c r="A219" s="33"/>
      <c r="B219" s="150"/>
      <c r="C219" s="212" t="s">
        <v>512</v>
      </c>
      <c r="D219" s="212" t="s">
        <v>223</v>
      </c>
      <c r="E219" s="213" t="s">
        <v>513</v>
      </c>
      <c r="F219" s="214" t="s">
        <v>514</v>
      </c>
      <c r="G219" s="215" t="s">
        <v>273</v>
      </c>
      <c r="H219" s="216">
        <v>16</v>
      </c>
      <c r="I219" s="217"/>
      <c r="J219" s="218">
        <f t="shared" si="15"/>
        <v>0</v>
      </c>
      <c r="K219" s="219"/>
      <c r="L219" s="220"/>
      <c r="M219" s="221" t="s">
        <v>1</v>
      </c>
      <c r="N219" s="222" t="s">
        <v>43</v>
      </c>
      <c r="O219" s="59"/>
      <c r="P219" s="192">
        <f t="shared" si="16"/>
        <v>0</v>
      </c>
      <c r="Q219" s="192">
        <v>8.0000000000000004E-4</v>
      </c>
      <c r="R219" s="192">
        <f t="shared" si="17"/>
        <v>1.2800000000000001E-2</v>
      </c>
      <c r="S219" s="192">
        <v>0</v>
      </c>
      <c r="T219" s="193">
        <f t="shared" si="18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4" t="s">
        <v>190</v>
      </c>
      <c r="AT219" s="194" t="s">
        <v>223</v>
      </c>
      <c r="AU219" s="194" t="s">
        <v>88</v>
      </c>
      <c r="AY219" s="16" t="s">
        <v>154</v>
      </c>
      <c r="BE219" s="99">
        <f t="shared" si="19"/>
        <v>0</v>
      </c>
      <c r="BF219" s="99">
        <f t="shared" si="20"/>
        <v>0</v>
      </c>
      <c r="BG219" s="99">
        <f t="shared" si="21"/>
        <v>0</v>
      </c>
      <c r="BH219" s="99">
        <f t="shared" si="22"/>
        <v>0</v>
      </c>
      <c r="BI219" s="99">
        <f t="shared" si="23"/>
        <v>0</v>
      </c>
      <c r="BJ219" s="16" t="s">
        <v>86</v>
      </c>
      <c r="BK219" s="99">
        <f t="shared" si="24"/>
        <v>0</v>
      </c>
      <c r="BL219" s="16" t="s">
        <v>160</v>
      </c>
      <c r="BM219" s="194" t="s">
        <v>515</v>
      </c>
    </row>
    <row r="220" spans="1:65" s="2" customFormat="1" ht="16.5" customHeight="1">
      <c r="A220" s="33"/>
      <c r="B220" s="150"/>
      <c r="C220" s="212" t="s">
        <v>516</v>
      </c>
      <c r="D220" s="212" t="s">
        <v>223</v>
      </c>
      <c r="E220" s="213" t="s">
        <v>517</v>
      </c>
      <c r="F220" s="214" t="s">
        <v>518</v>
      </c>
      <c r="G220" s="215" t="s">
        <v>273</v>
      </c>
      <c r="H220" s="216">
        <v>16</v>
      </c>
      <c r="I220" s="217"/>
      <c r="J220" s="218">
        <f t="shared" si="15"/>
        <v>0</v>
      </c>
      <c r="K220" s="219"/>
      <c r="L220" s="220"/>
      <c r="M220" s="221" t="s">
        <v>1</v>
      </c>
      <c r="N220" s="222" t="s">
        <v>43</v>
      </c>
      <c r="O220" s="59"/>
      <c r="P220" s="192">
        <f t="shared" si="16"/>
        <v>0</v>
      </c>
      <c r="Q220" s="192">
        <v>1.2999999999999999E-4</v>
      </c>
      <c r="R220" s="192">
        <f t="shared" si="17"/>
        <v>2.0799999999999998E-3</v>
      </c>
      <c r="S220" s="192">
        <v>0</v>
      </c>
      <c r="T220" s="193">
        <f t="shared" si="18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4" t="s">
        <v>190</v>
      </c>
      <c r="AT220" s="194" t="s">
        <v>223</v>
      </c>
      <c r="AU220" s="194" t="s">
        <v>88</v>
      </c>
      <c r="AY220" s="16" t="s">
        <v>154</v>
      </c>
      <c r="BE220" s="99">
        <f t="shared" si="19"/>
        <v>0</v>
      </c>
      <c r="BF220" s="99">
        <f t="shared" si="20"/>
        <v>0</v>
      </c>
      <c r="BG220" s="99">
        <f t="shared" si="21"/>
        <v>0</v>
      </c>
      <c r="BH220" s="99">
        <f t="shared" si="22"/>
        <v>0</v>
      </c>
      <c r="BI220" s="99">
        <f t="shared" si="23"/>
        <v>0</v>
      </c>
      <c r="BJ220" s="16" t="s">
        <v>86</v>
      </c>
      <c r="BK220" s="99">
        <f t="shared" si="24"/>
        <v>0</v>
      </c>
      <c r="BL220" s="16" t="s">
        <v>160</v>
      </c>
      <c r="BM220" s="194" t="s">
        <v>519</v>
      </c>
    </row>
    <row r="221" spans="1:65" s="2" customFormat="1" ht="24" customHeight="1">
      <c r="A221" s="33"/>
      <c r="B221" s="150"/>
      <c r="C221" s="212" t="s">
        <v>520</v>
      </c>
      <c r="D221" s="212" t="s">
        <v>223</v>
      </c>
      <c r="E221" s="213" t="s">
        <v>521</v>
      </c>
      <c r="F221" s="214" t="s">
        <v>522</v>
      </c>
      <c r="G221" s="215" t="s">
        <v>273</v>
      </c>
      <c r="H221" s="216">
        <v>16</v>
      </c>
      <c r="I221" s="217"/>
      <c r="J221" s="218">
        <f t="shared" si="15"/>
        <v>0</v>
      </c>
      <c r="K221" s="219"/>
      <c r="L221" s="220"/>
      <c r="M221" s="221" t="s">
        <v>1</v>
      </c>
      <c r="N221" s="222" t="s">
        <v>43</v>
      </c>
      <c r="O221" s="59"/>
      <c r="P221" s="192">
        <f t="shared" si="16"/>
        <v>0</v>
      </c>
      <c r="Q221" s="192">
        <v>2.5000000000000001E-3</v>
      </c>
      <c r="R221" s="192">
        <f t="shared" si="17"/>
        <v>0.04</v>
      </c>
      <c r="S221" s="192">
        <v>0</v>
      </c>
      <c r="T221" s="193">
        <f t="shared" si="18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4" t="s">
        <v>190</v>
      </c>
      <c r="AT221" s="194" t="s">
        <v>223</v>
      </c>
      <c r="AU221" s="194" t="s">
        <v>88</v>
      </c>
      <c r="AY221" s="16" t="s">
        <v>154</v>
      </c>
      <c r="BE221" s="99">
        <f t="shared" si="19"/>
        <v>0</v>
      </c>
      <c r="BF221" s="99">
        <f t="shared" si="20"/>
        <v>0</v>
      </c>
      <c r="BG221" s="99">
        <f t="shared" si="21"/>
        <v>0</v>
      </c>
      <c r="BH221" s="99">
        <f t="shared" si="22"/>
        <v>0</v>
      </c>
      <c r="BI221" s="99">
        <f t="shared" si="23"/>
        <v>0</v>
      </c>
      <c r="BJ221" s="16" t="s">
        <v>86</v>
      </c>
      <c r="BK221" s="99">
        <f t="shared" si="24"/>
        <v>0</v>
      </c>
      <c r="BL221" s="16" t="s">
        <v>160</v>
      </c>
      <c r="BM221" s="194" t="s">
        <v>523</v>
      </c>
    </row>
    <row r="222" spans="1:65" s="2" customFormat="1" ht="16.5" customHeight="1">
      <c r="A222" s="33"/>
      <c r="B222" s="150"/>
      <c r="C222" s="182" t="s">
        <v>524</v>
      </c>
      <c r="D222" s="182" t="s">
        <v>156</v>
      </c>
      <c r="E222" s="183" t="s">
        <v>525</v>
      </c>
      <c r="F222" s="184" t="s">
        <v>526</v>
      </c>
      <c r="G222" s="185" t="s">
        <v>273</v>
      </c>
      <c r="H222" s="186">
        <v>4</v>
      </c>
      <c r="I222" s="187"/>
      <c r="J222" s="188">
        <f t="shared" si="15"/>
        <v>0</v>
      </c>
      <c r="K222" s="189"/>
      <c r="L222" s="34"/>
      <c r="M222" s="190" t="s">
        <v>1</v>
      </c>
      <c r="N222" s="191" t="s">
        <v>43</v>
      </c>
      <c r="O222" s="59"/>
      <c r="P222" s="192">
        <f t="shared" si="16"/>
        <v>0</v>
      </c>
      <c r="Q222" s="192">
        <v>1.6199999999999999E-3</v>
      </c>
      <c r="R222" s="192">
        <f t="shared" si="17"/>
        <v>6.4799999999999996E-3</v>
      </c>
      <c r="S222" s="192">
        <v>0</v>
      </c>
      <c r="T222" s="193">
        <f t="shared" si="18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4" t="s">
        <v>160</v>
      </c>
      <c r="AT222" s="194" t="s">
        <v>156</v>
      </c>
      <c r="AU222" s="194" t="s">
        <v>88</v>
      </c>
      <c r="AY222" s="16" t="s">
        <v>154</v>
      </c>
      <c r="BE222" s="99">
        <f t="shared" si="19"/>
        <v>0</v>
      </c>
      <c r="BF222" s="99">
        <f t="shared" si="20"/>
        <v>0</v>
      </c>
      <c r="BG222" s="99">
        <f t="shared" si="21"/>
        <v>0</v>
      </c>
      <c r="BH222" s="99">
        <f t="shared" si="22"/>
        <v>0</v>
      </c>
      <c r="BI222" s="99">
        <f t="shared" si="23"/>
        <v>0</v>
      </c>
      <c r="BJ222" s="16" t="s">
        <v>86</v>
      </c>
      <c r="BK222" s="99">
        <f t="shared" si="24"/>
        <v>0</v>
      </c>
      <c r="BL222" s="16" t="s">
        <v>160</v>
      </c>
      <c r="BM222" s="194" t="s">
        <v>527</v>
      </c>
    </row>
    <row r="223" spans="1:65" s="2" customFormat="1" ht="16.5" customHeight="1">
      <c r="A223" s="33"/>
      <c r="B223" s="150"/>
      <c r="C223" s="212" t="s">
        <v>528</v>
      </c>
      <c r="D223" s="212" t="s">
        <v>223</v>
      </c>
      <c r="E223" s="213" t="s">
        <v>529</v>
      </c>
      <c r="F223" s="214" t="s">
        <v>530</v>
      </c>
      <c r="G223" s="215" t="s">
        <v>273</v>
      </c>
      <c r="H223" s="216">
        <v>3</v>
      </c>
      <c r="I223" s="217"/>
      <c r="J223" s="218">
        <f t="shared" si="15"/>
        <v>0</v>
      </c>
      <c r="K223" s="219"/>
      <c r="L223" s="220"/>
      <c r="M223" s="221" t="s">
        <v>1</v>
      </c>
      <c r="N223" s="222" t="s">
        <v>43</v>
      </c>
      <c r="O223" s="59"/>
      <c r="P223" s="192">
        <f t="shared" si="16"/>
        <v>0</v>
      </c>
      <c r="Q223" s="192">
        <v>1.847E-2</v>
      </c>
      <c r="R223" s="192">
        <f t="shared" si="17"/>
        <v>5.5410000000000001E-2</v>
      </c>
      <c r="S223" s="192">
        <v>0</v>
      </c>
      <c r="T223" s="193">
        <f t="shared" si="18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4" t="s">
        <v>190</v>
      </c>
      <c r="AT223" s="194" t="s">
        <v>223</v>
      </c>
      <c r="AU223" s="194" t="s">
        <v>88</v>
      </c>
      <c r="AY223" s="16" t="s">
        <v>154</v>
      </c>
      <c r="BE223" s="99">
        <f t="shared" si="19"/>
        <v>0</v>
      </c>
      <c r="BF223" s="99">
        <f t="shared" si="20"/>
        <v>0</v>
      </c>
      <c r="BG223" s="99">
        <f t="shared" si="21"/>
        <v>0</v>
      </c>
      <c r="BH223" s="99">
        <f t="shared" si="22"/>
        <v>0</v>
      </c>
      <c r="BI223" s="99">
        <f t="shared" si="23"/>
        <v>0</v>
      </c>
      <c r="BJ223" s="16" t="s">
        <v>86</v>
      </c>
      <c r="BK223" s="99">
        <f t="shared" si="24"/>
        <v>0</v>
      </c>
      <c r="BL223" s="16" t="s">
        <v>160</v>
      </c>
      <c r="BM223" s="194" t="s">
        <v>531</v>
      </c>
    </row>
    <row r="224" spans="1:65" s="2" customFormat="1" ht="16.5" customHeight="1">
      <c r="A224" s="33"/>
      <c r="B224" s="150"/>
      <c r="C224" s="212" t="s">
        <v>532</v>
      </c>
      <c r="D224" s="212" t="s">
        <v>223</v>
      </c>
      <c r="E224" s="213" t="s">
        <v>533</v>
      </c>
      <c r="F224" s="214" t="s">
        <v>534</v>
      </c>
      <c r="G224" s="215" t="s">
        <v>273</v>
      </c>
      <c r="H224" s="216">
        <v>1</v>
      </c>
      <c r="I224" s="217"/>
      <c r="J224" s="218">
        <f t="shared" si="15"/>
        <v>0</v>
      </c>
      <c r="K224" s="219"/>
      <c r="L224" s="220"/>
      <c r="M224" s="221" t="s">
        <v>1</v>
      </c>
      <c r="N224" s="222" t="s">
        <v>43</v>
      </c>
      <c r="O224" s="59"/>
      <c r="P224" s="192">
        <f t="shared" si="16"/>
        <v>0</v>
      </c>
      <c r="Q224" s="192">
        <v>1.6299999999999999E-2</v>
      </c>
      <c r="R224" s="192">
        <f t="shared" si="17"/>
        <v>1.6299999999999999E-2</v>
      </c>
      <c r="S224" s="192">
        <v>0</v>
      </c>
      <c r="T224" s="193">
        <f t="shared" si="18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4" t="s">
        <v>190</v>
      </c>
      <c r="AT224" s="194" t="s">
        <v>223</v>
      </c>
      <c r="AU224" s="194" t="s">
        <v>88</v>
      </c>
      <c r="AY224" s="16" t="s">
        <v>154</v>
      </c>
      <c r="BE224" s="99">
        <f t="shared" si="19"/>
        <v>0</v>
      </c>
      <c r="BF224" s="99">
        <f t="shared" si="20"/>
        <v>0</v>
      </c>
      <c r="BG224" s="99">
        <f t="shared" si="21"/>
        <v>0</v>
      </c>
      <c r="BH224" s="99">
        <f t="shared" si="22"/>
        <v>0</v>
      </c>
      <c r="BI224" s="99">
        <f t="shared" si="23"/>
        <v>0</v>
      </c>
      <c r="BJ224" s="16" t="s">
        <v>86</v>
      </c>
      <c r="BK224" s="99">
        <f t="shared" si="24"/>
        <v>0</v>
      </c>
      <c r="BL224" s="16" t="s">
        <v>160</v>
      </c>
      <c r="BM224" s="194" t="s">
        <v>535</v>
      </c>
    </row>
    <row r="225" spans="1:65" s="2" customFormat="1" ht="24" customHeight="1">
      <c r="A225" s="33"/>
      <c r="B225" s="150"/>
      <c r="C225" s="212" t="s">
        <v>536</v>
      </c>
      <c r="D225" s="212" t="s">
        <v>223</v>
      </c>
      <c r="E225" s="213" t="s">
        <v>537</v>
      </c>
      <c r="F225" s="214" t="s">
        <v>538</v>
      </c>
      <c r="G225" s="215" t="s">
        <v>273</v>
      </c>
      <c r="H225" s="216">
        <v>4</v>
      </c>
      <c r="I225" s="217"/>
      <c r="J225" s="218">
        <f t="shared" si="15"/>
        <v>0</v>
      </c>
      <c r="K225" s="219"/>
      <c r="L225" s="220"/>
      <c r="M225" s="221" t="s">
        <v>1</v>
      </c>
      <c r="N225" s="222" t="s">
        <v>43</v>
      </c>
      <c r="O225" s="59"/>
      <c r="P225" s="192">
        <f t="shared" si="16"/>
        <v>0</v>
      </c>
      <c r="Q225" s="192">
        <v>6.5399999999999998E-3</v>
      </c>
      <c r="R225" s="192">
        <f t="shared" si="17"/>
        <v>2.6159999999999999E-2</v>
      </c>
      <c r="S225" s="192">
        <v>0</v>
      </c>
      <c r="T225" s="193">
        <f t="shared" si="18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4" t="s">
        <v>190</v>
      </c>
      <c r="AT225" s="194" t="s">
        <v>223</v>
      </c>
      <c r="AU225" s="194" t="s">
        <v>88</v>
      </c>
      <c r="AY225" s="16" t="s">
        <v>154</v>
      </c>
      <c r="BE225" s="99">
        <f t="shared" si="19"/>
        <v>0</v>
      </c>
      <c r="BF225" s="99">
        <f t="shared" si="20"/>
        <v>0</v>
      </c>
      <c r="BG225" s="99">
        <f t="shared" si="21"/>
        <v>0</v>
      </c>
      <c r="BH225" s="99">
        <f t="shared" si="22"/>
        <v>0</v>
      </c>
      <c r="BI225" s="99">
        <f t="shared" si="23"/>
        <v>0</v>
      </c>
      <c r="BJ225" s="16" t="s">
        <v>86</v>
      </c>
      <c r="BK225" s="99">
        <f t="shared" si="24"/>
        <v>0</v>
      </c>
      <c r="BL225" s="16" t="s">
        <v>160</v>
      </c>
      <c r="BM225" s="194" t="s">
        <v>539</v>
      </c>
    </row>
    <row r="226" spans="1:65" s="2" customFormat="1" ht="16.5" customHeight="1">
      <c r="A226" s="33"/>
      <c r="B226" s="150"/>
      <c r="C226" s="182" t="s">
        <v>540</v>
      </c>
      <c r="D226" s="182" t="s">
        <v>156</v>
      </c>
      <c r="E226" s="183" t="s">
        <v>541</v>
      </c>
      <c r="F226" s="184" t="s">
        <v>542</v>
      </c>
      <c r="G226" s="185" t="s">
        <v>273</v>
      </c>
      <c r="H226" s="186">
        <v>2</v>
      </c>
      <c r="I226" s="187"/>
      <c r="J226" s="188">
        <f t="shared" si="15"/>
        <v>0</v>
      </c>
      <c r="K226" s="189"/>
      <c r="L226" s="34"/>
      <c r="M226" s="190" t="s">
        <v>1</v>
      </c>
      <c r="N226" s="191" t="s">
        <v>43</v>
      </c>
      <c r="O226" s="59"/>
      <c r="P226" s="192">
        <f t="shared" si="16"/>
        <v>0</v>
      </c>
      <c r="Q226" s="192">
        <v>3.4000000000000002E-4</v>
      </c>
      <c r="R226" s="192">
        <f t="shared" si="17"/>
        <v>6.8000000000000005E-4</v>
      </c>
      <c r="S226" s="192">
        <v>0</v>
      </c>
      <c r="T226" s="193">
        <f t="shared" si="18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4" t="s">
        <v>160</v>
      </c>
      <c r="AT226" s="194" t="s">
        <v>156</v>
      </c>
      <c r="AU226" s="194" t="s">
        <v>88</v>
      </c>
      <c r="AY226" s="16" t="s">
        <v>154</v>
      </c>
      <c r="BE226" s="99">
        <f t="shared" si="19"/>
        <v>0</v>
      </c>
      <c r="BF226" s="99">
        <f t="shared" si="20"/>
        <v>0</v>
      </c>
      <c r="BG226" s="99">
        <f t="shared" si="21"/>
        <v>0</v>
      </c>
      <c r="BH226" s="99">
        <f t="shared" si="22"/>
        <v>0</v>
      </c>
      <c r="BI226" s="99">
        <f t="shared" si="23"/>
        <v>0</v>
      </c>
      <c r="BJ226" s="16" t="s">
        <v>86</v>
      </c>
      <c r="BK226" s="99">
        <f t="shared" si="24"/>
        <v>0</v>
      </c>
      <c r="BL226" s="16" t="s">
        <v>160</v>
      </c>
      <c r="BM226" s="194" t="s">
        <v>543</v>
      </c>
    </row>
    <row r="227" spans="1:65" s="2" customFormat="1" ht="16.5" customHeight="1">
      <c r="A227" s="33"/>
      <c r="B227" s="150"/>
      <c r="C227" s="212" t="s">
        <v>544</v>
      </c>
      <c r="D227" s="212" t="s">
        <v>223</v>
      </c>
      <c r="E227" s="213" t="s">
        <v>545</v>
      </c>
      <c r="F227" s="214" t="s">
        <v>546</v>
      </c>
      <c r="G227" s="215" t="s">
        <v>273</v>
      </c>
      <c r="H227" s="216">
        <v>2</v>
      </c>
      <c r="I227" s="217"/>
      <c r="J227" s="218">
        <f t="shared" si="15"/>
        <v>0</v>
      </c>
      <c r="K227" s="219"/>
      <c r="L227" s="220"/>
      <c r="M227" s="221" t="s">
        <v>1</v>
      </c>
      <c r="N227" s="222" t="s">
        <v>43</v>
      </c>
      <c r="O227" s="59"/>
      <c r="P227" s="192">
        <f t="shared" si="16"/>
        <v>0</v>
      </c>
      <c r="Q227" s="192">
        <v>3.7999999999999999E-2</v>
      </c>
      <c r="R227" s="192">
        <f t="shared" si="17"/>
        <v>7.5999999999999998E-2</v>
      </c>
      <c r="S227" s="192">
        <v>0</v>
      </c>
      <c r="T227" s="193">
        <f t="shared" si="18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4" t="s">
        <v>190</v>
      </c>
      <c r="AT227" s="194" t="s">
        <v>223</v>
      </c>
      <c r="AU227" s="194" t="s">
        <v>88</v>
      </c>
      <c r="AY227" s="16" t="s">
        <v>154</v>
      </c>
      <c r="BE227" s="99">
        <f t="shared" si="19"/>
        <v>0</v>
      </c>
      <c r="BF227" s="99">
        <f t="shared" si="20"/>
        <v>0</v>
      </c>
      <c r="BG227" s="99">
        <f t="shared" si="21"/>
        <v>0</v>
      </c>
      <c r="BH227" s="99">
        <f t="shared" si="22"/>
        <v>0</v>
      </c>
      <c r="BI227" s="99">
        <f t="shared" si="23"/>
        <v>0</v>
      </c>
      <c r="BJ227" s="16" t="s">
        <v>86</v>
      </c>
      <c r="BK227" s="99">
        <f t="shared" si="24"/>
        <v>0</v>
      </c>
      <c r="BL227" s="16" t="s">
        <v>160</v>
      </c>
      <c r="BM227" s="194" t="s">
        <v>547</v>
      </c>
    </row>
    <row r="228" spans="1:65" s="2" customFormat="1" ht="24" customHeight="1">
      <c r="A228" s="33"/>
      <c r="B228" s="150"/>
      <c r="C228" s="182" t="s">
        <v>548</v>
      </c>
      <c r="D228" s="182" t="s">
        <v>156</v>
      </c>
      <c r="E228" s="183" t="s">
        <v>549</v>
      </c>
      <c r="F228" s="184" t="s">
        <v>550</v>
      </c>
      <c r="G228" s="185" t="s">
        <v>273</v>
      </c>
      <c r="H228" s="186">
        <v>16</v>
      </c>
      <c r="I228" s="187"/>
      <c r="J228" s="188">
        <f t="shared" si="15"/>
        <v>0</v>
      </c>
      <c r="K228" s="189"/>
      <c r="L228" s="34"/>
      <c r="M228" s="190" t="s">
        <v>1</v>
      </c>
      <c r="N228" s="191" t="s">
        <v>43</v>
      </c>
      <c r="O228" s="59"/>
      <c r="P228" s="192">
        <f t="shared" si="16"/>
        <v>0</v>
      </c>
      <c r="Q228" s="192">
        <v>0</v>
      </c>
      <c r="R228" s="192">
        <f t="shared" si="17"/>
        <v>0</v>
      </c>
      <c r="S228" s="192">
        <v>0</v>
      </c>
      <c r="T228" s="193">
        <f t="shared" si="18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4" t="s">
        <v>160</v>
      </c>
      <c r="AT228" s="194" t="s">
        <v>156</v>
      </c>
      <c r="AU228" s="194" t="s">
        <v>88</v>
      </c>
      <c r="AY228" s="16" t="s">
        <v>154</v>
      </c>
      <c r="BE228" s="99">
        <f t="shared" si="19"/>
        <v>0</v>
      </c>
      <c r="BF228" s="99">
        <f t="shared" si="20"/>
        <v>0</v>
      </c>
      <c r="BG228" s="99">
        <f t="shared" si="21"/>
        <v>0</v>
      </c>
      <c r="BH228" s="99">
        <f t="shared" si="22"/>
        <v>0</v>
      </c>
      <c r="BI228" s="99">
        <f t="shared" si="23"/>
        <v>0</v>
      </c>
      <c r="BJ228" s="16" t="s">
        <v>86</v>
      </c>
      <c r="BK228" s="99">
        <f t="shared" si="24"/>
        <v>0</v>
      </c>
      <c r="BL228" s="16" t="s">
        <v>160</v>
      </c>
      <c r="BM228" s="194" t="s">
        <v>551</v>
      </c>
    </row>
    <row r="229" spans="1:65" s="2" customFormat="1" ht="16.5" customHeight="1">
      <c r="A229" s="33"/>
      <c r="B229" s="150"/>
      <c r="C229" s="212" t="s">
        <v>552</v>
      </c>
      <c r="D229" s="212" t="s">
        <v>223</v>
      </c>
      <c r="E229" s="213" t="s">
        <v>553</v>
      </c>
      <c r="F229" s="214" t="s">
        <v>554</v>
      </c>
      <c r="G229" s="215" t="s">
        <v>273</v>
      </c>
      <c r="H229" s="216">
        <v>16</v>
      </c>
      <c r="I229" s="217"/>
      <c r="J229" s="218">
        <f t="shared" si="15"/>
        <v>0</v>
      </c>
      <c r="K229" s="219"/>
      <c r="L229" s="220"/>
      <c r="M229" s="221" t="s">
        <v>1</v>
      </c>
      <c r="N229" s="222" t="s">
        <v>43</v>
      </c>
      <c r="O229" s="59"/>
      <c r="P229" s="192">
        <f t="shared" si="16"/>
        <v>0</v>
      </c>
      <c r="Q229" s="192">
        <v>2E-3</v>
      </c>
      <c r="R229" s="192">
        <f t="shared" si="17"/>
        <v>3.2000000000000001E-2</v>
      </c>
      <c r="S229" s="192">
        <v>0</v>
      </c>
      <c r="T229" s="193">
        <f t="shared" si="18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4" t="s">
        <v>190</v>
      </c>
      <c r="AT229" s="194" t="s">
        <v>223</v>
      </c>
      <c r="AU229" s="194" t="s">
        <v>88</v>
      </c>
      <c r="AY229" s="16" t="s">
        <v>154</v>
      </c>
      <c r="BE229" s="99">
        <f t="shared" si="19"/>
        <v>0</v>
      </c>
      <c r="BF229" s="99">
        <f t="shared" si="20"/>
        <v>0</v>
      </c>
      <c r="BG229" s="99">
        <f t="shared" si="21"/>
        <v>0</v>
      </c>
      <c r="BH229" s="99">
        <f t="shared" si="22"/>
        <v>0</v>
      </c>
      <c r="BI229" s="99">
        <f t="shared" si="23"/>
        <v>0</v>
      </c>
      <c r="BJ229" s="16" t="s">
        <v>86</v>
      </c>
      <c r="BK229" s="99">
        <f t="shared" si="24"/>
        <v>0</v>
      </c>
      <c r="BL229" s="16" t="s">
        <v>160</v>
      </c>
      <c r="BM229" s="194" t="s">
        <v>555</v>
      </c>
    </row>
    <row r="230" spans="1:65" s="2" customFormat="1" ht="24" customHeight="1">
      <c r="A230" s="33"/>
      <c r="B230" s="150"/>
      <c r="C230" s="182" t="s">
        <v>556</v>
      </c>
      <c r="D230" s="182" t="s">
        <v>156</v>
      </c>
      <c r="E230" s="183" t="s">
        <v>557</v>
      </c>
      <c r="F230" s="184" t="s">
        <v>558</v>
      </c>
      <c r="G230" s="185" t="s">
        <v>292</v>
      </c>
      <c r="H230" s="186">
        <v>77</v>
      </c>
      <c r="I230" s="187"/>
      <c r="J230" s="188">
        <f t="shared" si="15"/>
        <v>0</v>
      </c>
      <c r="K230" s="189"/>
      <c r="L230" s="34"/>
      <c r="M230" s="190" t="s">
        <v>1</v>
      </c>
      <c r="N230" s="191" t="s">
        <v>43</v>
      </c>
      <c r="O230" s="59"/>
      <c r="P230" s="192">
        <f t="shared" si="16"/>
        <v>0</v>
      </c>
      <c r="Q230" s="192">
        <v>0</v>
      </c>
      <c r="R230" s="192">
        <f t="shared" si="17"/>
        <v>0</v>
      </c>
      <c r="S230" s="192">
        <v>0</v>
      </c>
      <c r="T230" s="193">
        <f t="shared" si="18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4" t="s">
        <v>160</v>
      </c>
      <c r="AT230" s="194" t="s">
        <v>156</v>
      </c>
      <c r="AU230" s="194" t="s">
        <v>88</v>
      </c>
      <c r="AY230" s="16" t="s">
        <v>154</v>
      </c>
      <c r="BE230" s="99">
        <f t="shared" si="19"/>
        <v>0</v>
      </c>
      <c r="BF230" s="99">
        <f t="shared" si="20"/>
        <v>0</v>
      </c>
      <c r="BG230" s="99">
        <f t="shared" si="21"/>
        <v>0</v>
      </c>
      <c r="BH230" s="99">
        <f t="shared" si="22"/>
        <v>0</v>
      </c>
      <c r="BI230" s="99">
        <f t="shared" si="23"/>
        <v>0</v>
      </c>
      <c r="BJ230" s="16" t="s">
        <v>86</v>
      </c>
      <c r="BK230" s="99">
        <f t="shared" si="24"/>
        <v>0</v>
      </c>
      <c r="BL230" s="16" t="s">
        <v>160</v>
      </c>
      <c r="BM230" s="194" t="s">
        <v>559</v>
      </c>
    </row>
    <row r="231" spans="1:65" s="2" customFormat="1" ht="16.5" customHeight="1">
      <c r="A231" s="33"/>
      <c r="B231" s="150"/>
      <c r="C231" s="182" t="s">
        <v>560</v>
      </c>
      <c r="D231" s="182" t="s">
        <v>156</v>
      </c>
      <c r="E231" s="183" t="s">
        <v>561</v>
      </c>
      <c r="F231" s="184" t="s">
        <v>562</v>
      </c>
      <c r="G231" s="185" t="s">
        <v>292</v>
      </c>
      <c r="H231" s="186">
        <v>303</v>
      </c>
      <c r="I231" s="187"/>
      <c r="J231" s="188">
        <f t="shared" si="15"/>
        <v>0</v>
      </c>
      <c r="K231" s="189"/>
      <c r="L231" s="34"/>
      <c r="M231" s="190" t="s">
        <v>1</v>
      </c>
      <c r="N231" s="191" t="s">
        <v>43</v>
      </c>
      <c r="O231" s="59"/>
      <c r="P231" s="192">
        <f t="shared" si="16"/>
        <v>0</v>
      </c>
      <c r="Q231" s="192">
        <v>0</v>
      </c>
      <c r="R231" s="192">
        <f t="shared" si="17"/>
        <v>0</v>
      </c>
      <c r="S231" s="192">
        <v>0</v>
      </c>
      <c r="T231" s="193">
        <f t="shared" si="18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4" t="s">
        <v>160</v>
      </c>
      <c r="AT231" s="194" t="s">
        <v>156</v>
      </c>
      <c r="AU231" s="194" t="s">
        <v>88</v>
      </c>
      <c r="AY231" s="16" t="s">
        <v>154</v>
      </c>
      <c r="BE231" s="99">
        <f t="shared" si="19"/>
        <v>0</v>
      </c>
      <c r="BF231" s="99">
        <f t="shared" si="20"/>
        <v>0</v>
      </c>
      <c r="BG231" s="99">
        <f t="shared" si="21"/>
        <v>0</v>
      </c>
      <c r="BH231" s="99">
        <f t="shared" si="22"/>
        <v>0</v>
      </c>
      <c r="BI231" s="99">
        <f t="shared" si="23"/>
        <v>0</v>
      </c>
      <c r="BJ231" s="16" t="s">
        <v>86</v>
      </c>
      <c r="BK231" s="99">
        <f t="shared" si="24"/>
        <v>0</v>
      </c>
      <c r="BL231" s="16" t="s">
        <v>160</v>
      </c>
      <c r="BM231" s="194" t="s">
        <v>563</v>
      </c>
    </row>
    <row r="232" spans="1:65" s="13" customFormat="1" ht="11.25">
      <c r="B232" s="195"/>
      <c r="D232" s="196" t="s">
        <v>162</v>
      </c>
      <c r="E232" s="197" t="s">
        <v>1</v>
      </c>
      <c r="F232" s="198" t="s">
        <v>564</v>
      </c>
      <c r="H232" s="199">
        <v>303</v>
      </c>
      <c r="I232" s="200"/>
      <c r="L232" s="195"/>
      <c r="M232" s="201"/>
      <c r="N232" s="202"/>
      <c r="O232" s="202"/>
      <c r="P232" s="202"/>
      <c r="Q232" s="202"/>
      <c r="R232" s="202"/>
      <c r="S232" s="202"/>
      <c r="T232" s="203"/>
      <c r="AT232" s="197" t="s">
        <v>162</v>
      </c>
      <c r="AU232" s="197" t="s">
        <v>88</v>
      </c>
      <c r="AV232" s="13" t="s">
        <v>88</v>
      </c>
      <c r="AW232" s="13" t="s">
        <v>32</v>
      </c>
      <c r="AX232" s="13" t="s">
        <v>86</v>
      </c>
      <c r="AY232" s="197" t="s">
        <v>154</v>
      </c>
    </row>
    <row r="233" spans="1:65" s="2" customFormat="1" ht="24" customHeight="1">
      <c r="A233" s="33"/>
      <c r="B233" s="150"/>
      <c r="C233" s="182" t="s">
        <v>565</v>
      </c>
      <c r="D233" s="182" t="s">
        <v>156</v>
      </c>
      <c r="E233" s="183" t="s">
        <v>566</v>
      </c>
      <c r="F233" s="184" t="s">
        <v>567</v>
      </c>
      <c r="G233" s="185" t="s">
        <v>292</v>
      </c>
      <c r="H233" s="186">
        <v>226</v>
      </c>
      <c r="I233" s="187"/>
      <c r="J233" s="188">
        <f t="shared" ref="J233:J245" si="25">ROUND(I233*H233,2)</f>
        <v>0</v>
      </c>
      <c r="K233" s="189"/>
      <c r="L233" s="34"/>
      <c r="M233" s="190" t="s">
        <v>1</v>
      </c>
      <c r="N233" s="191" t="s">
        <v>43</v>
      </c>
      <c r="O233" s="59"/>
      <c r="P233" s="192">
        <f t="shared" ref="P233:P245" si="26">O233*H233</f>
        <v>0</v>
      </c>
      <c r="Q233" s="192">
        <v>0</v>
      </c>
      <c r="R233" s="192">
        <f t="shared" ref="R233:R245" si="27">Q233*H233</f>
        <v>0</v>
      </c>
      <c r="S233" s="192">
        <v>0</v>
      </c>
      <c r="T233" s="193">
        <f t="shared" ref="T233:T245" si="28"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4" t="s">
        <v>160</v>
      </c>
      <c r="AT233" s="194" t="s">
        <v>156</v>
      </c>
      <c r="AU233" s="194" t="s">
        <v>88</v>
      </c>
      <c r="AY233" s="16" t="s">
        <v>154</v>
      </c>
      <c r="BE233" s="99">
        <f t="shared" ref="BE233:BE245" si="29">IF(N233="základní",J233,0)</f>
        <v>0</v>
      </c>
      <c r="BF233" s="99">
        <f t="shared" ref="BF233:BF245" si="30">IF(N233="snížená",J233,0)</f>
        <v>0</v>
      </c>
      <c r="BG233" s="99">
        <f t="shared" ref="BG233:BG245" si="31">IF(N233="zákl. přenesená",J233,0)</f>
        <v>0</v>
      </c>
      <c r="BH233" s="99">
        <f t="shared" ref="BH233:BH245" si="32">IF(N233="sníž. přenesená",J233,0)</f>
        <v>0</v>
      </c>
      <c r="BI233" s="99">
        <f t="shared" ref="BI233:BI245" si="33">IF(N233="nulová",J233,0)</f>
        <v>0</v>
      </c>
      <c r="BJ233" s="16" t="s">
        <v>86</v>
      </c>
      <c r="BK233" s="99">
        <f t="shared" ref="BK233:BK245" si="34">ROUND(I233*H233,2)</f>
        <v>0</v>
      </c>
      <c r="BL233" s="16" t="s">
        <v>160</v>
      </c>
      <c r="BM233" s="194" t="s">
        <v>568</v>
      </c>
    </row>
    <row r="234" spans="1:65" s="2" customFormat="1" ht="24" customHeight="1">
      <c r="A234" s="33"/>
      <c r="B234" s="150"/>
      <c r="C234" s="182" t="s">
        <v>569</v>
      </c>
      <c r="D234" s="182" t="s">
        <v>156</v>
      </c>
      <c r="E234" s="183" t="s">
        <v>570</v>
      </c>
      <c r="F234" s="184" t="s">
        <v>571</v>
      </c>
      <c r="G234" s="185" t="s">
        <v>273</v>
      </c>
      <c r="H234" s="186">
        <v>2</v>
      </c>
      <c r="I234" s="187"/>
      <c r="J234" s="188">
        <f t="shared" si="25"/>
        <v>0</v>
      </c>
      <c r="K234" s="189"/>
      <c r="L234" s="34"/>
      <c r="M234" s="190" t="s">
        <v>1</v>
      </c>
      <c r="N234" s="191" t="s">
        <v>43</v>
      </c>
      <c r="O234" s="59"/>
      <c r="P234" s="192">
        <f t="shared" si="26"/>
        <v>0</v>
      </c>
      <c r="Q234" s="192">
        <v>0.46009</v>
      </c>
      <c r="R234" s="192">
        <f t="shared" si="27"/>
        <v>0.92018</v>
      </c>
      <c r="S234" s="192">
        <v>0</v>
      </c>
      <c r="T234" s="193">
        <f t="shared" si="28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4" t="s">
        <v>160</v>
      </c>
      <c r="AT234" s="194" t="s">
        <v>156</v>
      </c>
      <c r="AU234" s="194" t="s">
        <v>88</v>
      </c>
      <c r="AY234" s="16" t="s">
        <v>154</v>
      </c>
      <c r="BE234" s="99">
        <f t="shared" si="29"/>
        <v>0</v>
      </c>
      <c r="BF234" s="99">
        <f t="shared" si="30"/>
        <v>0</v>
      </c>
      <c r="BG234" s="99">
        <f t="shared" si="31"/>
        <v>0</v>
      </c>
      <c r="BH234" s="99">
        <f t="shared" si="32"/>
        <v>0</v>
      </c>
      <c r="BI234" s="99">
        <f t="shared" si="33"/>
        <v>0</v>
      </c>
      <c r="BJ234" s="16" t="s">
        <v>86</v>
      </c>
      <c r="BK234" s="99">
        <f t="shared" si="34"/>
        <v>0</v>
      </c>
      <c r="BL234" s="16" t="s">
        <v>160</v>
      </c>
      <c r="BM234" s="194" t="s">
        <v>572</v>
      </c>
    </row>
    <row r="235" spans="1:65" s="2" customFormat="1" ht="16.5" customHeight="1">
      <c r="A235" s="33"/>
      <c r="B235" s="150"/>
      <c r="C235" s="182" t="s">
        <v>573</v>
      </c>
      <c r="D235" s="182" t="s">
        <v>156</v>
      </c>
      <c r="E235" s="183" t="s">
        <v>574</v>
      </c>
      <c r="F235" s="184" t="s">
        <v>575</v>
      </c>
      <c r="G235" s="185" t="s">
        <v>273</v>
      </c>
      <c r="H235" s="186">
        <v>20</v>
      </c>
      <c r="I235" s="187"/>
      <c r="J235" s="188">
        <f t="shared" si="25"/>
        <v>0</v>
      </c>
      <c r="K235" s="189"/>
      <c r="L235" s="34"/>
      <c r="M235" s="190" t="s">
        <v>1</v>
      </c>
      <c r="N235" s="191" t="s">
        <v>43</v>
      </c>
      <c r="O235" s="59"/>
      <c r="P235" s="192">
        <f t="shared" si="26"/>
        <v>0</v>
      </c>
      <c r="Q235" s="192">
        <v>0.12303</v>
      </c>
      <c r="R235" s="192">
        <f t="shared" si="27"/>
        <v>2.4605999999999999</v>
      </c>
      <c r="S235" s="192">
        <v>0</v>
      </c>
      <c r="T235" s="193">
        <f t="shared" si="28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4" t="s">
        <v>160</v>
      </c>
      <c r="AT235" s="194" t="s">
        <v>156</v>
      </c>
      <c r="AU235" s="194" t="s">
        <v>88</v>
      </c>
      <c r="AY235" s="16" t="s">
        <v>154</v>
      </c>
      <c r="BE235" s="99">
        <f t="shared" si="29"/>
        <v>0</v>
      </c>
      <c r="BF235" s="99">
        <f t="shared" si="30"/>
        <v>0</v>
      </c>
      <c r="BG235" s="99">
        <f t="shared" si="31"/>
        <v>0</v>
      </c>
      <c r="BH235" s="99">
        <f t="shared" si="32"/>
        <v>0</v>
      </c>
      <c r="BI235" s="99">
        <f t="shared" si="33"/>
        <v>0</v>
      </c>
      <c r="BJ235" s="16" t="s">
        <v>86</v>
      </c>
      <c r="BK235" s="99">
        <f t="shared" si="34"/>
        <v>0</v>
      </c>
      <c r="BL235" s="16" t="s">
        <v>160</v>
      </c>
      <c r="BM235" s="194" t="s">
        <v>576</v>
      </c>
    </row>
    <row r="236" spans="1:65" s="2" customFormat="1" ht="16.5" customHeight="1">
      <c r="A236" s="33"/>
      <c r="B236" s="150"/>
      <c r="C236" s="212" t="s">
        <v>577</v>
      </c>
      <c r="D236" s="212" t="s">
        <v>223</v>
      </c>
      <c r="E236" s="213" t="s">
        <v>578</v>
      </c>
      <c r="F236" s="214" t="s">
        <v>579</v>
      </c>
      <c r="G236" s="215" t="s">
        <v>273</v>
      </c>
      <c r="H236" s="216">
        <v>20</v>
      </c>
      <c r="I236" s="217"/>
      <c r="J236" s="218">
        <f t="shared" si="25"/>
        <v>0</v>
      </c>
      <c r="K236" s="219"/>
      <c r="L236" s="220"/>
      <c r="M236" s="221" t="s">
        <v>1</v>
      </c>
      <c r="N236" s="222" t="s">
        <v>43</v>
      </c>
      <c r="O236" s="59"/>
      <c r="P236" s="192">
        <f t="shared" si="26"/>
        <v>0</v>
      </c>
      <c r="Q236" s="192">
        <v>7.1000000000000004E-3</v>
      </c>
      <c r="R236" s="192">
        <f t="shared" si="27"/>
        <v>0.14200000000000002</v>
      </c>
      <c r="S236" s="192">
        <v>0</v>
      </c>
      <c r="T236" s="193">
        <f t="shared" si="28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4" t="s">
        <v>190</v>
      </c>
      <c r="AT236" s="194" t="s">
        <v>223</v>
      </c>
      <c r="AU236" s="194" t="s">
        <v>88</v>
      </c>
      <c r="AY236" s="16" t="s">
        <v>154</v>
      </c>
      <c r="BE236" s="99">
        <f t="shared" si="29"/>
        <v>0</v>
      </c>
      <c r="BF236" s="99">
        <f t="shared" si="30"/>
        <v>0</v>
      </c>
      <c r="BG236" s="99">
        <f t="shared" si="31"/>
        <v>0</v>
      </c>
      <c r="BH236" s="99">
        <f t="shared" si="32"/>
        <v>0</v>
      </c>
      <c r="BI236" s="99">
        <f t="shared" si="33"/>
        <v>0</v>
      </c>
      <c r="BJ236" s="16" t="s">
        <v>86</v>
      </c>
      <c r="BK236" s="99">
        <f t="shared" si="34"/>
        <v>0</v>
      </c>
      <c r="BL236" s="16" t="s">
        <v>160</v>
      </c>
      <c r="BM236" s="194" t="s">
        <v>580</v>
      </c>
    </row>
    <row r="237" spans="1:65" s="2" customFormat="1" ht="16.5" customHeight="1">
      <c r="A237" s="33"/>
      <c r="B237" s="150"/>
      <c r="C237" s="212" t="s">
        <v>581</v>
      </c>
      <c r="D237" s="212" t="s">
        <v>223</v>
      </c>
      <c r="E237" s="213" t="s">
        <v>582</v>
      </c>
      <c r="F237" s="214" t="s">
        <v>583</v>
      </c>
      <c r="G237" s="215" t="s">
        <v>273</v>
      </c>
      <c r="H237" s="216">
        <v>20</v>
      </c>
      <c r="I237" s="217"/>
      <c r="J237" s="218">
        <f t="shared" si="25"/>
        <v>0</v>
      </c>
      <c r="K237" s="219"/>
      <c r="L237" s="220"/>
      <c r="M237" s="221" t="s">
        <v>1</v>
      </c>
      <c r="N237" s="222" t="s">
        <v>43</v>
      </c>
      <c r="O237" s="59"/>
      <c r="P237" s="192">
        <f t="shared" si="26"/>
        <v>0</v>
      </c>
      <c r="Q237" s="192">
        <v>6.4999999999999997E-4</v>
      </c>
      <c r="R237" s="192">
        <f t="shared" si="27"/>
        <v>1.2999999999999999E-2</v>
      </c>
      <c r="S237" s="192">
        <v>0</v>
      </c>
      <c r="T237" s="193">
        <f t="shared" si="28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94" t="s">
        <v>190</v>
      </c>
      <c r="AT237" s="194" t="s">
        <v>223</v>
      </c>
      <c r="AU237" s="194" t="s">
        <v>88</v>
      </c>
      <c r="AY237" s="16" t="s">
        <v>154</v>
      </c>
      <c r="BE237" s="99">
        <f t="shared" si="29"/>
        <v>0</v>
      </c>
      <c r="BF237" s="99">
        <f t="shared" si="30"/>
        <v>0</v>
      </c>
      <c r="BG237" s="99">
        <f t="shared" si="31"/>
        <v>0</v>
      </c>
      <c r="BH237" s="99">
        <f t="shared" si="32"/>
        <v>0</v>
      </c>
      <c r="BI237" s="99">
        <f t="shared" si="33"/>
        <v>0</v>
      </c>
      <c r="BJ237" s="16" t="s">
        <v>86</v>
      </c>
      <c r="BK237" s="99">
        <f t="shared" si="34"/>
        <v>0</v>
      </c>
      <c r="BL237" s="16" t="s">
        <v>160</v>
      </c>
      <c r="BM237" s="194" t="s">
        <v>584</v>
      </c>
    </row>
    <row r="238" spans="1:65" s="2" customFormat="1" ht="16.5" customHeight="1">
      <c r="A238" s="33"/>
      <c r="B238" s="150"/>
      <c r="C238" s="182" t="s">
        <v>585</v>
      </c>
      <c r="D238" s="182" t="s">
        <v>156</v>
      </c>
      <c r="E238" s="183" t="s">
        <v>586</v>
      </c>
      <c r="F238" s="184" t="s">
        <v>587</v>
      </c>
      <c r="G238" s="185" t="s">
        <v>273</v>
      </c>
      <c r="H238" s="186">
        <v>2</v>
      </c>
      <c r="I238" s="187"/>
      <c r="J238" s="188">
        <f t="shared" si="25"/>
        <v>0</v>
      </c>
      <c r="K238" s="189"/>
      <c r="L238" s="34"/>
      <c r="M238" s="190" t="s">
        <v>1</v>
      </c>
      <c r="N238" s="191" t="s">
        <v>43</v>
      </c>
      <c r="O238" s="59"/>
      <c r="P238" s="192">
        <f t="shared" si="26"/>
        <v>0</v>
      </c>
      <c r="Q238" s="192">
        <v>0.32906000000000002</v>
      </c>
      <c r="R238" s="192">
        <f t="shared" si="27"/>
        <v>0.65812000000000004</v>
      </c>
      <c r="S238" s="192">
        <v>0</v>
      </c>
      <c r="T238" s="193">
        <f t="shared" si="28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4" t="s">
        <v>160</v>
      </c>
      <c r="AT238" s="194" t="s">
        <v>156</v>
      </c>
      <c r="AU238" s="194" t="s">
        <v>88</v>
      </c>
      <c r="AY238" s="16" t="s">
        <v>154</v>
      </c>
      <c r="BE238" s="99">
        <f t="shared" si="29"/>
        <v>0</v>
      </c>
      <c r="BF238" s="99">
        <f t="shared" si="30"/>
        <v>0</v>
      </c>
      <c r="BG238" s="99">
        <f t="shared" si="31"/>
        <v>0</v>
      </c>
      <c r="BH238" s="99">
        <f t="shared" si="32"/>
        <v>0</v>
      </c>
      <c r="BI238" s="99">
        <f t="shared" si="33"/>
        <v>0</v>
      </c>
      <c r="BJ238" s="16" t="s">
        <v>86</v>
      </c>
      <c r="BK238" s="99">
        <f t="shared" si="34"/>
        <v>0</v>
      </c>
      <c r="BL238" s="16" t="s">
        <v>160</v>
      </c>
      <c r="BM238" s="194" t="s">
        <v>588</v>
      </c>
    </row>
    <row r="239" spans="1:65" s="2" customFormat="1" ht="16.5" customHeight="1">
      <c r="A239" s="33"/>
      <c r="B239" s="150"/>
      <c r="C239" s="212" t="s">
        <v>589</v>
      </c>
      <c r="D239" s="212" t="s">
        <v>223</v>
      </c>
      <c r="E239" s="213" t="s">
        <v>590</v>
      </c>
      <c r="F239" s="214" t="s">
        <v>591</v>
      </c>
      <c r="G239" s="215" t="s">
        <v>273</v>
      </c>
      <c r="H239" s="216">
        <v>2</v>
      </c>
      <c r="I239" s="217"/>
      <c r="J239" s="218">
        <f t="shared" si="25"/>
        <v>0</v>
      </c>
      <c r="K239" s="219"/>
      <c r="L239" s="220"/>
      <c r="M239" s="221" t="s">
        <v>1</v>
      </c>
      <c r="N239" s="222" t="s">
        <v>43</v>
      </c>
      <c r="O239" s="59"/>
      <c r="P239" s="192">
        <f t="shared" si="26"/>
        <v>0</v>
      </c>
      <c r="Q239" s="192">
        <v>3.2199999999999999E-2</v>
      </c>
      <c r="R239" s="192">
        <f t="shared" si="27"/>
        <v>6.4399999999999999E-2</v>
      </c>
      <c r="S239" s="192">
        <v>0</v>
      </c>
      <c r="T239" s="193">
        <f t="shared" si="28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4" t="s">
        <v>190</v>
      </c>
      <c r="AT239" s="194" t="s">
        <v>223</v>
      </c>
      <c r="AU239" s="194" t="s">
        <v>88</v>
      </c>
      <c r="AY239" s="16" t="s">
        <v>154</v>
      </c>
      <c r="BE239" s="99">
        <f t="shared" si="29"/>
        <v>0</v>
      </c>
      <c r="BF239" s="99">
        <f t="shared" si="30"/>
        <v>0</v>
      </c>
      <c r="BG239" s="99">
        <f t="shared" si="31"/>
        <v>0</v>
      </c>
      <c r="BH239" s="99">
        <f t="shared" si="32"/>
        <v>0</v>
      </c>
      <c r="BI239" s="99">
        <f t="shared" si="33"/>
        <v>0</v>
      </c>
      <c r="BJ239" s="16" t="s">
        <v>86</v>
      </c>
      <c r="BK239" s="99">
        <f t="shared" si="34"/>
        <v>0</v>
      </c>
      <c r="BL239" s="16" t="s">
        <v>160</v>
      </c>
      <c r="BM239" s="194" t="s">
        <v>592</v>
      </c>
    </row>
    <row r="240" spans="1:65" s="2" customFormat="1" ht="16.5" customHeight="1">
      <c r="A240" s="33"/>
      <c r="B240" s="150"/>
      <c r="C240" s="212" t="s">
        <v>593</v>
      </c>
      <c r="D240" s="212" t="s">
        <v>223</v>
      </c>
      <c r="E240" s="213" t="s">
        <v>594</v>
      </c>
      <c r="F240" s="214" t="s">
        <v>595</v>
      </c>
      <c r="G240" s="215" t="s">
        <v>273</v>
      </c>
      <c r="H240" s="216">
        <v>2</v>
      </c>
      <c r="I240" s="217"/>
      <c r="J240" s="218">
        <f t="shared" si="25"/>
        <v>0</v>
      </c>
      <c r="K240" s="219"/>
      <c r="L240" s="220"/>
      <c r="M240" s="221" t="s">
        <v>1</v>
      </c>
      <c r="N240" s="222" t="s">
        <v>43</v>
      </c>
      <c r="O240" s="59"/>
      <c r="P240" s="192">
        <f t="shared" si="26"/>
        <v>0</v>
      </c>
      <c r="Q240" s="192">
        <v>1E-3</v>
      </c>
      <c r="R240" s="192">
        <f t="shared" si="27"/>
        <v>2E-3</v>
      </c>
      <c r="S240" s="192">
        <v>0</v>
      </c>
      <c r="T240" s="193">
        <f t="shared" si="28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4" t="s">
        <v>190</v>
      </c>
      <c r="AT240" s="194" t="s">
        <v>223</v>
      </c>
      <c r="AU240" s="194" t="s">
        <v>88</v>
      </c>
      <c r="AY240" s="16" t="s">
        <v>154</v>
      </c>
      <c r="BE240" s="99">
        <f t="shared" si="29"/>
        <v>0</v>
      </c>
      <c r="BF240" s="99">
        <f t="shared" si="30"/>
        <v>0</v>
      </c>
      <c r="BG240" s="99">
        <f t="shared" si="31"/>
        <v>0</v>
      </c>
      <c r="BH240" s="99">
        <f t="shared" si="32"/>
        <v>0</v>
      </c>
      <c r="BI240" s="99">
        <f t="shared" si="33"/>
        <v>0</v>
      </c>
      <c r="BJ240" s="16" t="s">
        <v>86</v>
      </c>
      <c r="BK240" s="99">
        <f t="shared" si="34"/>
        <v>0</v>
      </c>
      <c r="BL240" s="16" t="s">
        <v>160</v>
      </c>
      <c r="BM240" s="194" t="s">
        <v>596</v>
      </c>
    </row>
    <row r="241" spans="1:65" s="2" customFormat="1" ht="24" customHeight="1">
      <c r="A241" s="33"/>
      <c r="B241" s="150"/>
      <c r="C241" s="182" t="s">
        <v>597</v>
      </c>
      <c r="D241" s="182" t="s">
        <v>156</v>
      </c>
      <c r="E241" s="183" t="s">
        <v>598</v>
      </c>
      <c r="F241" s="184" t="s">
        <v>599</v>
      </c>
      <c r="G241" s="185" t="s">
        <v>273</v>
      </c>
      <c r="H241" s="186">
        <v>4</v>
      </c>
      <c r="I241" s="187"/>
      <c r="J241" s="188">
        <f t="shared" si="25"/>
        <v>0</v>
      </c>
      <c r="K241" s="189"/>
      <c r="L241" s="34"/>
      <c r="M241" s="190" t="s">
        <v>1</v>
      </c>
      <c r="N241" s="191" t="s">
        <v>43</v>
      </c>
      <c r="O241" s="59"/>
      <c r="P241" s="192">
        <f t="shared" si="26"/>
        <v>0</v>
      </c>
      <c r="Q241" s="192">
        <v>1.6000000000000001E-4</v>
      </c>
      <c r="R241" s="192">
        <f t="shared" si="27"/>
        <v>6.4000000000000005E-4</v>
      </c>
      <c r="S241" s="192">
        <v>0</v>
      </c>
      <c r="T241" s="193">
        <f t="shared" si="28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94" t="s">
        <v>160</v>
      </c>
      <c r="AT241" s="194" t="s">
        <v>156</v>
      </c>
      <c r="AU241" s="194" t="s">
        <v>88</v>
      </c>
      <c r="AY241" s="16" t="s">
        <v>154</v>
      </c>
      <c r="BE241" s="99">
        <f t="shared" si="29"/>
        <v>0</v>
      </c>
      <c r="BF241" s="99">
        <f t="shared" si="30"/>
        <v>0</v>
      </c>
      <c r="BG241" s="99">
        <f t="shared" si="31"/>
        <v>0</v>
      </c>
      <c r="BH241" s="99">
        <f t="shared" si="32"/>
        <v>0</v>
      </c>
      <c r="BI241" s="99">
        <f t="shared" si="33"/>
        <v>0</v>
      </c>
      <c r="BJ241" s="16" t="s">
        <v>86</v>
      </c>
      <c r="BK241" s="99">
        <f t="shared" si="34"/>
        <v>0</v>
      </c>
      <c r="BL241" s="16" t="s">
        <v>160</v>
      </c>
      <c r="BM241" s="194" t="s">
        <v>600</v>
      </c>
    </row>
    <row r="242" spans="1:65" s="2" customFormat="1" ht="16.5" customHeight="1">
      <c r="A242" s="33"/>
      <c r="B242" s="150"/>
      <c r="C242" s="212" t="s">
        <v>601</v>
      </c>
      <c r="D242" s="212" t="s">
        <v>223</v>
      </c>
      <c r="E242" s="213" t="s">
        <v>602</v>
      </c>
      <c r="F242" s="214" t="s">
        <v>603</v>
      </c>
      <c r="G242" s="215" t="s">
        <v>273</v>
      </c>
      <c r="H242" s="216">
        <v>4</v>
      </c>
      <c r="I242" s="217"/>
      <c r="J242" s="218">
        <f t="shared" si="25"/>
        <v>0</v>
      </c>
      <c r="K242" s="219"/>
      <c r="L242" s="220"/>
      <c r="M242" s="221" t="s">
        <v>1</v>
      </c>
      <c r="N242" s="222" t="s">
        <v>43</v>
      </c>
      <c r="O242" s="59"/>
      <c r="P242" s="192">
        <f t="shared" si="26"/>
        <v>0</v>
      </c>
      <c r="Q242" s="192">
        <v>0</v>
      </c>
      <c r="R242" s="192">
        <f t="shared" si="27"/>
        <v>0</v>
      </c>
      <c r="S242" s="192">
        <v>0</v>
      </c>
      <c r="T242" s="193">
        <f t="shared" si="28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4" t="s">
        <v>604</v>
      </c>
      <c r="AT242" s="194" t="s">
        <v>223</v>
      </c>
      <c r="AU242" s="194" t="s">
        <v>88</v>
      </c>
      <c r="AY242" s="16" t="s">
        <v>154</v>
      </c>
      <c r="BE242" s="99">
        <f t="shared" si="29"/>
        <v>0</v>
      </c>
      <c r="BF242" s="99">
        <f t="shared" si="30"/>
        <v>0</v>
      </c>
      <c r="BG242" s="99">
        <f t="shared" si="31"/>
        <v>0</v>
      </c>
      <c r="BH242" s="99">
        <f t="shared" si="32"/>
        <v>0</v>
      </c>
      <c r="BI242" s="99">
        <f t="shared" si="33"/>
        <v>0</v>
      </c>
      <c r="BJ242" s="16" t="s">
        <v>86</v>
      </c>
      <c r="BK242" s="99">
        <f t="shared" si="34"/>
        <v>0</v>
      </c>
      <c r="BL242" s="16" t="s">
        <v>573</v>
      </c>
      <c r="BM242" s="194" t="s">
        <v>605</v>
      </c>
    </row>
    <row r="243" spans="1:65" s="2" customFormat="1" ht="16.5" customHeight="1">
      <c r="A243" s="33"/>
      <c r="B243" s="150"/>
      <c r="C243" s="182" t="s">
        <v>606</v>
      </c>
      <c r="D243" s="182" t="s">
        <v>156</v>
      </c>
      <c r="E243" s="183" t="s">
        <v>607</v>
      </c>
      <c r="F243" s="184" t="s">
        <v>608</v>
      </c>
      <c r="G243" s="185" t="s">
        <v>273</v>
      </c>
      <c r="H243" s="186">
        <v>1</v>
      </c>
      <c r="I243" s="187"/>
      <c r="J243" s="188">
        <f t="shared" si="25"/>
        <v>0</v>
      </c>
      <c r="K243" s="189"/>
      <c r="L243" s="34"/>
      <c r="M243" s="190" t="s">
        <v>1</v>
      </c>
      <c r="N243" s="191" t="s">
        <v>43</v>
      </c>
      <c r="O243" s="59"/>
      <c r="P243" s="192">
        <f t="shared" si="26"/>
        <v>0</v>
      </c>
      <c r="Q243" s="192">
        <v>0</v>
      </c>
      <c r="R243" s="192">
        <f t="shared" si="27"/>
        <v>0</v>
      </c>
      <c r="S243" s="192">
        <v>0</v>
      </c>
      <c r="T243" s="193">
        <f t="shared" si="28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4" t="s">
        <v>573</v>
      </c>
      <c r="AT243" s="194" t="s">
        <v>156</v>
      </c>
      <c r="AU243" s="194" t="s">
        <v>88</v>
      </c>
      <c r="AY243" s="16" t="s">
        <v>154</v>
      </c>
      <c r="BE243" s="99">
        <f t="shared" si="29"/>
        <v>0</v>
      </c>
      <c r="BF243" s="99">
        <f t="shared" si="30"/>
        <v>0</v>
      </c>
      <c r="BG243" s="99">
        <f t="shared" si="31"/>
        <v>0</v>
      </c>
      <c r="BH243" s="99">
        <f t="shared" si="32"/>
        <v>0</v>
      </c>
      <c r="BI243" s="99">
        <f t="shared" si="33"/>
        <v>0</v>
      </c>
      <c r="BJ243" s="16" t="s">
        <v>86</v>
      </c>
      <c r="BK243" s="99">
        <f t="shared" si="34"/>
        <v>0</v>
      </c>
      <c r="BL243" s="16" t="s">
        <v>573</v>
      </c>
      <c r="BM243" s="194" t="s">
        <v>609</v>
      </c>
    </row>
    <row r="244" spans="1:65" s="2" customFormat="1" ht="16.5" customHeight="1">
      <c r="A244" s="33"/>
      <c r="B244" s="150"/>
      <c r="C244" s="182" t="s">
        <v>610</v>
      </c>
      <c r="D244" s="182" t="s">
        <v>156</v>
      </c>
      <c r="E244" s="183" t="s">
        <v>611</v>
      </c>
      <c r="F244" s="184" t="s">
        <v>612</v>
      </c>
      <c r="G244" s="185" t="s">
        <v>613</v>
      </c>
      <c r="H244" s="186">
        <v>1</v>
      </c>
      <c r="I244" s="187"/>
      <c r="J244" s="188">
        <f t="shared" si="25"/>
        <v>0</v>
      </c>
      <c r="K244" s="189"/>
      <c r="L244" s="34"/>
      <c r="M244" s="190" t="s">
        <v>1</v>
      </c>
      <c r="N244" s="191" t="s">
        <v>43</v>
      </c>
      <c r="O244" s="59"/>
      <c r="P244" s="192">
        <f t="shared" si="26"/>
        <v>0</v>
      </c>
      <c r="Q244" s="192">
        <v>0</v>
      </c>
      <c r="R244" s="192">
        <f t="shared" si="27"/>
        <v>0</v>
      </c>
      <c r="S244" s="192">
        <v>0</v>
      </c>
      <c r="T244" s="193">
        <f t="shared" si="28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4" t="s">
        <v>573</v>
      </c>
      <c r="AT244" s="194" t="s">
        <v>156</v>
      </c>
      <c r="AU244" s="194" t="s">
        <v>88</v>
      </c>
      <c r="AY244" s="16" t="s">
        <v>154</v>
      </c>
      <c r="BE244" s="99">
        <f t="shared" si="29"/>
        <v>0</v>
      </c>
      <c r="BF244" s="99">
        <f t="shared" si="30"/>
        <v>0</v>
      </c>
      <c r="BG244" s="99">
        <f t="shared" si="31"/>
        <v>0</v>
      </c>
      <c r="BH244" s="99">
        <f t="shared" si="32"/>
        <v>0</v>
      </c>
      <c r="BI244" s="99">
        <f t="shared" si="33"/>
        <v>0</v>
      </c>
      <c r="BJ244" s="16" t="s">
        <v>86</v>
      </c>
      <c r="BK244" s="99">
        <f t="shared" si="34"/>
        <v>0</v>
      </c>
      <c r="BL244" s="16" t="s">
        <v>573</v>
      </c>
      <c r="BM244" s="194" t="s">
        <v>614</v>
      </c>
    </row>
    <row r="245" spans="1:65" s="2" customFormat="1" ht="16.5" customHeight="1">
      <c r="A245" s="33"/>
      <c r="B245" s="150"/>
      <c r="C245" s="182" t="s">
        <v>615</v>
      </c>
      <c r="D245" s="182" t="s">
        <v>156</v>
      </c>
      <c r="E245" s="183" t="s">
        <v>616</v>
      </c>
      <c r="F245" s="184" t="s">
        <v>617</v>
      </c>
      <c r="G245" s="185" t="s">
        <v>292</v>
      </c>
      <c r="H245" s="186">
        <v>303</v>
      </c>
      <c r="I245" s="187"/>
      <c r="J245" s="188">
        <f t="shared" si="25"/>
        <v>0</v>
      </c>
      <c r="K245" s="189"/>
      <c r="L245" s="34"/>
      <c r="M245" s="190" t="s">
        <v>1</v>
      </c>
      <c r="N245" s="191" t="s">
        <v>43</v>
      </c>
      <c r="O245" s="59"/>
      <c r="P245" s="192">
        <f t="shared" si="26"/>
        <v>0</v>
      </c>
      <c r="Q245" s="192">
        <v>0</v>
      </c>
      <c r="R245" s="192">
        <f t="shared" si="27"/>
        <v>0</v>
      </c>
      <c r="S245" s="192">
        <v>0</v>
      </c>
      <c r="T245" s="193">
        <f t="shared" si="28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94" t="s">
        <v>573</v>
      </c>
      <c r="AT245" s="194" t="s">
        <v>156</v>
      </c>
      <c r="AU245" s="194" t="s">
        <v>88</v>
      </c>
      <c r="AY245" s="16" t="s">
        <v>154</v>
      </c>
      <c r="BE245" s="99">
        <f t="shared" si="29"/>
        <v>0</v>
      </c>
      <c r="BF245" s="99">
        <f t="shared" si="30"/>
        <v>0</v>
      </c>
      <c r="BG245" s="99">
        <f t="shared" si="31"/>
        <v>0</v>
      </c>
      <c r="BH245" s="99">
        <f t="shared" si="32"/>
        <v>0</v>
      </c>
      <c r="BI245" s="99">
        <f t="shared" si="33"/>
        <v>0</v>
      </c>
      <c r="BJ245" s="16" t="s">
        <v>86</v>
      </c>
      <c r="BK245" s="99">
        <f t="shared" si="34"/>
        <v>0</v>
      </c>
      <c r="BL245" s="16" t="s">
        <v>573</v>
      </c>
      <c r="BM245" s="194" t="s">
        <v>618</v>
      </c>
    </row>
    <row r="246" spans="1:65" s="13" customFormat="1" ht="11.25">
      <c r="B246" s="195"/>
      <c r="D246" s="196" t="s">
        <v>162</v>
      </c>
      <c r="E246" s="197" t="s">
        <v>1</v>
      </c>
      <c r="F246" s="198" t="s">
        <v>564</v>
      </c>
      <c r="H246" s="199">
        <v>303</v>
      </c>
      <c r="I246" s="200"/>
      <c r="L246" s="195"/>
      <c r="M246" s="201"/>
      <c r="N246" s="202"/>
      <c r="O246" s="202"/>
      <c r="P246" s="202"/>
      <c r="Q246" s="202"/>
      <c r="R246" s="202"/>
      <c r="S246" s="202"/>
      <c r="T246" s="203"/>
      <c r="AT246" s="197" t="s">
        <v>162</v>
      </c>
      <c r="AU246" s="197" t="s">
        <v>88</v>
      </c>
      <c r="AV246" s="13" t="s">
        <v>88</v>
      </c>
      <c r="AW246" s="13" t="s">
        <v>32</v>
      </c>
      <c r="AX246" s="13" t="s">
        <v>86</v>
      </c>
      <c r="AY246" s="197" t="s">
        <v>154</v>
      </c>
    </row>
    <row r="247" spans="1:65" s="2" customFormat="1" ht="16.5" customHeight="1">
      <c r="A247" s="33"/>
      <c r="B247" s="150"/>
      <c r="C247" s="182" t="s">
        <v>619</v>
      </c>
      <c r="D247" s="182" t="s">
        <v>156</v>
      </c>
      <c r="E247" s="183" t="s">
        <v>620</v>
      </c>
      <c r="F247" s="184" t="s">
        <v>621</v>
      </c>
      <c r="G247" s="185" t="s">
        <v>292</v>
      </c>
      <c r="H247" s="186">
        <v>303</v>
      </c>
      <c r="I247" s="187"/>
      <c r="J247" s="188">
        <f>ROUND(I247*H247,2)</f>
        <v>0</v>
      </c>
      <c r="K247" s="189"/>
      <c r="L247" s="34"/>
      <c r="M247" s="190" t="s">
        <v>1</v>
      </c>
      <c r="N247" s="191" t="s">
        <v>43</v>
      </c>
      <c r="O247" s="59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4" t="s">
        <v>573</v>
      </c>
      <c r="AT247" s="194" t="s">
        <v>156</v>
      </c>
      <c r="AU247" s="194" t="s">
        <v>88</v>
      </c>
      <c r="AY247" s="16" t="s">
        <v>154</v>
      </c>
      <c r="BE247" s="99">
        <f>IF(N247="základní",J247,0)</f>
        <v>0</v>
      </c>
      <c r="BF247" s="99">
        <f>IF(N247="snížená",J247,0)</f>
        <v>0</v>
      </c>
      <c r="BG247" s="99">
        <f>IF(N247="zákl. přenesená",J247,0)</f>
        <v>0</v>
      </c>
      <c r="BH247" s="99">
        <f>IF(N247="sníž. přenesená",J247,0)</f>
        <v>0</v>
      </c>
      <c r="BI247" s="99">
        <f>IF(N247="nulová",J247,0)</f>
        <v>0</v>
      </c>
      <c r="BJ247" s="16" t="s">
        <v>86</v>
      </c>
      <c r="BK247" s="99">
        <f>ROUND(I247*H247,2)</f>
        <v>0</v>
      </c>
      <c r="BL247" s="16" t="s">
        <v>573</v>
      </c>
      <c r="BM247" s="194" t="s">
        <v>622</v>
      </c>
    </row>
    <row r="248" spans="1:65" s="12" customFormat="1" ht="22.9" customHeight="1">
      <c r="B248" s="169"/>
      <c r="D248" s="170" t="s">
        <v>77</v>
      </c>
      <c r="E248" s="180" t="s">
        <v>315</v>
      </c>
      <c r="F248" s="180" t="s">
        <v>316</v>
      </c>
      <c r="I248" s="172"/>
      <c r="J248" s="181">
        <f>BK248</f>
        <v>0</v>
      </c>
      <c r="L248" s="169"/>
      <c r="M248" s="174"/>
      <c r="N248" s="175"/>
      <c r="O248" s="175"/>
      <c r="P248" s="176">
        <f>P249</f>
        <v>0</v>
      </c>
      <c r="Q248" s="175"/>
      <c r="R248" s="176">
        <f>R249</f>
        <v>0</v>
      </c>
      <c r="S248" s="175"/>
      <c r="T248" s="177">
        <f>T249</f>
        <v>0</v>
      </c>
      <c r="AR248" s="170" t="s">
        <v>86</v>
      </c>
      <c r="AT248" s="178" t="s">
        <v>77</v>
      </c>
      <c r="AU248" s="178" t="s">
        <v>86</v>
      </c>
      <c r="AY248" s="170" t="s">
        <v>154</v>
      </c>
      <c r="BK248" s="179">
        <f>BK249</f>
        <v>0</v>
      </c>
    </row>
    <row r="249" spans="1:65" s="2" customFormat="1" ht="24" customHeight="1">
      <c r="A249" s="33"/>
      <c r="B249" s="150"/>
      <c r="C249" s="182" t="s">
        <v>623</v>
      </c>
      <c r="D249" s="182" t="s">
        <v>156</v>
      </c>
      <c r="E249" s="183" t="s">
        <v>624</v>
      </c>
      <c r="F249" s="184" t="s">
        <v>625</v>
      </c>
      <c r="G249" s="185" t="s">
        <v>206</v>
      </c>
      <c r="H249" s="186">
        <v>61.192</v>
      </c>
      <c r="I249" s="187"/>
      <c r="J249" s="188">
        <f>ROUND(I249*H249,2)</f>
        <v>0</v>
      </c>
      <c r="K249" s="189"/>
      <c r="L249" s="34"/>
      <c r="M249" s="190" t="s">
        <v>1</v>
      </c>
      <c r="N249" s="191" t="s">
        <v>43</v>
      </c>
      <c r="O249" s="59"/>
      <c r="P249" s="192">
        <f>O249*H249</f>
        <v>0</v>
      </c>
      <c r="Q249" s="192">
        <v>0</v>
      </c>
      <c r="R249" s="192">
        <f>Q249*H249</f>
        <v>0</v>
      </c>
      <c r="S249" s="192">
        <v>0</v>
      </c>
      <c r="T249" s="193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4" t="s">
        <v>160</v>
      </c>
      <c r="AT249" s="194" t="s">
        <v>156</v>
      </c>
      <c r="AU249" s="194" t="s">
        <v>88</v>
      </c>
      <c r="AY249" s="16" t="s">
        <v>154</v>
      </c>
      <c r="BE249" s="99">
        <f>IF(N249="základní",J249,0)</f>
        <v>0</v>
      </c>
      <c r="BF249" s="99">
        <f>IF(N249="snížená",J249,0)</f>
        <v>0</v>
      </c>
      <c r="BG249" s="99">
        <f>IF(N249="zákl. přenesená",J249,0)</f>
        <v>0</v>
      </c>
      <c r="BH249" s="99">
        <f>IF(N249="sníž. přenesená",J249,0)</f>
        <v>0</v>
      </c>
      <c r="BI249" s="99">
        <f>IF(N249="nulová",J249,0)</f>
        <v>0</v>
      </c>
      <c r="BJ249" s="16" t="s">
        <v>86</v>
      </c>
      <c r="BK249" s="99">
        <f>ROUND(I249*H249,2)</f>
        <v>0</v>
      </c>
      <c r="BL249" s="16" t="s">
        <v>160</v>
      </c>
      <c r="BM249" s="194" t="s">
        <v>626</v>
      </c>
    </row>
    <row r="250" spans="1:65" s="12" customFormat="1" ht="25.9" customHeight="1">
      <c r="B250" s="169"/>
      <c r="D250" s="170" t="s">
        <v>77</v>
      </c>
      <c r="E250" s="171" t="s">
        <v>223</v>
      </c>
      <c r="F250" s="171" t="s">
        <v>627</v>
      </c>
      <c r="I250" s="172"/>
      <c r="J250" s="173">
        <f>BK250</f>
        <v>0</v>
      </c>
      <c r="L250" s="169"/>
      <c r="M250" s="174"/>
      <c r="N250" s="175"/>
      <c r="O250" s="175"/>
      <c r="P250" s="176">
        <f>P251+P257+P260</f>
        <v>0</v>
      </c>
      <c r="Q250" s="175"/>
      <c r="R250" s="176">
        <f>R251+R257+R260</f>
        <v>0.125805</v>
      </c>
      <c r="S250" s="175"/>
      <c r="T250" s="177">
        <f>T251+T257+T260</f>
        <v>0</v>
      </c>
      <c r="AR250" s="170" t="s">
        <v>170</v>
      </c>
      <c r="AT250" s="178" t="s">
        <v>77</v>
      </c>
      <c r="AU250" s="178" t="s">
        <v>78</v>
      </c>
      <c r="AY250" s="170" t="s">
        <v>154</v>
      </c>
      <c r="BK250" s="179">
        <f>BK251+BK257+BK260</f>
        <v>0</v>
      </c>
    </row>
    <row r="251" spans="1:65" s="12" customFormat="1" ht="22.9" customHeight="1">
      <c r="B251" s="169"/>
      <c r="D251" s="170" t="s">
        <v>77</v>
      </c>
      <c r="E251" s="180" t="s">
        <v>628</v>
      </c>
      <c r="F251" s="180" t="s">
        <v>629</v>
      </c>
      <c r="I251" s="172"/>
      <c r="J251" s="181">
        <f>BK251</f>
        <v>0</v>
      </c>
      <c r="L251" s="169"/>
      <c r="M251" s="174"/>
      <c r="N251" s="175"/>
      <c r="O251" s="175"/>
      <c r="P251" s="176">
        <f>SUM(P252:P256)</f>
        <v>0</v>
      </c>
      <c r="Q251" s="175"/>
      <c r="R251" s="176">
        <f>SUM(R252:R256)</f>
        <v>2.3204999999999996E-2</v>
      </c>
      <c r="S251" s="175"/>
      <c r="T251" s="177">
        <f>SUM(T252:T256)</f>
        <v>0</v>
      </c>
      <c r="AR251" s="170" t="s">
        <v>170</v>
      </c>
      <c r="AT251" s="178" t="s">
        <v>77</v>
      </c>
      <c r="AU251" s="178" t="s">
        <v>86</v>
      </c>
      <c r="AY251" s="170" t="s">
        <v>154</v>
      </c>
      <c r="BK251" s="179">
        <f>SUM(BK252:BK256)</f>
        <v>0</v>
      </c>
    </row>
    <row r="252" spans="1:65" s="2" customFormat="1" ht="16.5" customHeight="1">
      <c r="A252" s="33"/>
      <c r="B252" s="150"/>
      <c r="C252" s="182" t="s">
        <v>630</v>
      </c>
      <c r="D252" s="182" t="s">
        <v>156</v>
      </c>
      <c r="E252" s="183" t="s">
        <v>631</v>
      </c>
      <c r="F252" s="184" t="s">
        <v>632</v>
      </c>
      <c r="G252" s="185" t="s">
        <v>273</v>
      </c>
      <c r="H252" s="186">
        <v>18</v>
      </c>
      <c r="I252" s="187"/>
      <c r="J252" s="188">
        <f>ROUND(I252*H252,2)</f>
        <v>0</v>
      </c>
      <c r="K252" s="189"/>
      <c r="L252" s="34"/>
      <c r="M252" s="190" t="s">
        <v>1</v>
      </c>
      <c r="N252" s="191" t="s">
        <v>43</v>
      </c>
      <c r="O252" s="59"/>
      <c r="P252" s="192">
        <f>O252*H252</f>
        <v>0</v>
      </c>
      <c r="Q252" s="192">
        <v>0</v>
      </c>
      <c r="R252" s="192">
        <f>Q252*H252</f>
        <v>0</v>
      </c>
      <c r="S252" s="192">
        <v>0</v>
      </c>
      <c r="T252" s="193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4" t="s">
        <v>573</v>
      </c>
      <c r="AT252" s="194" t="s">
        <v>156</v>
      </c>
      <c r="AU252" s="194" t="s">
        <v>88</v>
      </c>
      <c r="AY252" s="16" t="s">
        <v>154</v>
      </c>
      <c r="BE252" s="99">
        <f>IF(N252="základní",J252,0)</f>
        <v>0</v>
      </c>
      <c r="BF252" s="99">
        <f>IF(N252="snížená",J252,0)</f>
        <v>0</v>
      </c>
      <c r="BG252" s="99">
        <f>IF(N252="zákl. přenesená",J252,0)</f>
        <v>0</v>
      </c>
      <c r="BH252" s="99">
        <f>IF(N252="sníž. přenesená",J252,0)</f>
        <v>0</v>
      </c>
      <c r="BI252" s="99">
        <f>IF(N252="nulová",J252,0)</f>
        <v>0</v>
      </c>
      <c r="BJ252" s="16" t="s">
        <v>86</v>
      </c>
      <c r="BK252" s="99">
        <f>ROUND(I252*H252,2)</f>
        <v>0</v>
      </c>
      <c r="BL252" s="16" t="s">
        <v>573</v>
      </c>
      <c r="BM252" s="194" t="s">
        <v>633</v>
      </c>
    </row>
    <row r="253" spans="1:65" s="2" customFormat="1" ht="36" customHeight="1">
      <c r="A253" s="33"/>
      <c r="B253" s="150"/>
      <c r="C253" s="182" t="s">
        <v>634</v>
      </c>
      <c r="D253" s="182" t="s">
        <v>156</v>
      </c>
      <c r="E253" s="183" t="s">
        <v>635</v>
      </c>
      <c r="F253" s="184" t="s">
        <v>636</v>
      </c>
      <c r="G253" s="185" t="s">
        <v>292</v>
      </c>
      <c r="H253" s="186">
        <v>331.5</v>
      </c>
      <c r="I253" s="187"/>
      <c r="J253" s="188">
        <f>ROUND(I253*H253,2)</f>
        <v>0</v>
      </c>
      <c r="K253" s="189"/>
      <c r="L253" s="34"/>
      <c r="M253" s="190" t="s">
        <v>1</v>
      </c>
      <c r="N253" s="191" t="s">
        <v>43</v>
      </c>
      <c r="O253" s="59"/>
      <c r="P253" s="192">
        <f>O253*H253</f>
        <v>0</v>
      </c>
      <c r="Q253" s="192">
        <v>0</v>
      </c>
      <c r="R253" s="192">
        <f>Q253*H253</f>
        <v>0</v>
      </c>
      <c r="S253" s="192">
        <v>0</v>
      </c>
      <c r="T253" s="193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94" t="s">
        <v>573</v>
      </c>
      <c r="AT253" s="194" t="s">
        <v>156</v>
      </c>
      <c r="AU253" s="194" t="s">
        <v>88</v>
      </c>
      <c r="AY253" s="16" t="s">
        <v>154</v>
      </c>
      <c r="BE253" s="99">
        <f>IF(N253="základní",J253,0)</f>
        <v>0</v>
      </c>
      <c r="BF253" s="99">
        <f>IF(N253="snížená",J253,0)</f>
        <v>0</v>
      </c>
      <c r="BG253" s="99">
        <f>IF(N253="zákl. přenesená",J253,0)</f>
        <v>0</v>
      </c>
      <c r="BH253" s="99">
        <f>IF(N253="sníž. přenesená",J253,0)</f>
        <v>0</v>
      </c>
      <c r="BI253" s="99">
        <f>IF(N253="nulová",J253,0)</f>
        <v>0</v>
      </c>
      <c r="BJ253" s="16" t="s">
        <v>86</v>
      </c>
      <c r="BK253" s="99">
        <f>ROUND(I253*H253,2)</f>
        <v>0</v>
      </c>
      <c r="BL253" s="16" t="s">
        <v>573</v>
      </c>
      <c r="BM253" s="194" t="s">
        <v>637</v>
      </c>
    </row>
    <row r="254" spans="1:65" s="13" customFormat="1" ht="11.25">
      <c r="B254" s="195"/>
      <c r="D254" s="196" t="s">
        <v>162</v>
      </c>
      <c r="E254" s="197" t="s">
        <v>1</v>
      </c>
      <c r="F254" s="198" t="s">
        <v>638</v>
      </c>
      <c r="H254" s="199">
        <v>331.5</v>
      </c>
      <c r="I254" s="200"/>
      <c r="L254" s="195"/>
      <c r="M254" s="201"/>
      <c r="N254" s="202"/>
      <c r="O254" s="202"/>
      <c r="P254" s="202"/>
      <c r="Q254" s="202"/>
      <c r="R254" s="202"/>
      <c r="S254" s="202"/>
      <c r="T254" s="203"/>
      <c r="AT254" s="197" t="s">
        <v>162</v>
      </c>
      <c r="AU254" s="197" t="s">
        <v>88</v>
      </c>
      <c r="AV254" s="13" t="s">
        <v>88</v>
      </c>
      <c r="AW254" s="13" t="s">
        <v>32</v>
      </c>
      <c r="AX254" s="13" t="s">
        <v>86</v>
      </c>
      <c r="AY254" s="197" t="s">
        <v>154</v>
      </c>
    </row>
    <row r="255" spans="1:65" s="2" customFormat="1" ht="16.5" customHeight="1">
      <c r="A255" s="33"/>
      <c r="B255" s="150"/>
      <c r="C255" s="212" t="s">
        <v>639</v>
      </c>
      <c r="D255" s="212" t="s">
        <v>223</v>
      </c>
      <c r="E255" s="213" t="s">
        <v>640</v>
      </c>
      <c r="F255" s="214" t="s">
        <v>641</v>
      </c>
      <c r="G255" s="215" t="s">
        <v>292</v>
      </c>
      <c r="H255" s="216">
        <v>331.5</v>
      </c>
      <c r="I255" s="217"/>
      <c r="J255" s="218">
        <f>ROUND(I255*H255,2)</f>
        <v>0</v>
      </c>
      <c r="K255" s="219"/>
      <c r="L255" s="220"/>
      <c r="M255" s="221" t="s">
        <v>1</v>
      </c>
      <c r="N255" s="222" t="s">
        <v>43</v>
      </c>
      <c r="O255" s="59"/>
      <c r="P255" s="192">
        <f>O255*H255</f>
        <v>0</v>
      </c>
      <c r="Q255" s="192">
        <v>6.9999999999999994E-5</v>
      </c>
      <c r="R255" s="192">
        <f>Q255*H255</f>
        <v>2.3204999999999996E-2</v>
      </c>
      <c r="S255" s="192">
        <v>0</v>
      </c>
      <c r="T255" s="193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94" t="s">
        <v>498</v>
      </c>
      <c r="AT255" s="194" t="s">
        <v>223</v>
      </c>
      <c r="AU255" s="194" t="s">
        <v>88</v>
      </c>
      <c r="AY255" s="16" t="s">
        <v>154</v>
      </c>
      <c r="BE255" s="99">
        <f>IF(N255="základní",J255,0)</f>
        <v>0</v>
      </c>
      <c r="BF255" s="99">
        <f>IF(N255="snížená",J255,0)</f>
        <v>0</v>
      </c>
      <c r="BG255" s="99">
        <f>IF(N255="zákl. přenesená",J255,0)</f>
        <v>0</v>
      </c>
      <c r="BH255" s="99">
        <f>IF(N255="sníž. přenesená",J255,0)</f>
        <v>0</v>
      </c>
      <c r="BI255" s="99">
        <f>IF(N255="nulová",J255,0)</f>
        <v>0</v>
      </c>
      <c r="BJ255" s="16" t="s">
        <v>86</v>
      </c>
      <c r="BK255" s="99">
        <f>ROUND(I255*H255,2)</f>
        <v>0</v>
      </c>
      <c r="BL255" s="16" t="s">
        <v>498</v>
      </c>
      <c r="BM255" s="194" t="s">
        <v>642</v>
      </c>
    </row>
    <row r="256" spans="1:65" s="2" customFormat="1" ht="16.5" customHeight="1">
      <c r="A256" s="33"/>
      <c r="B256" s="150"/>
      <c r="C256" s="182" t="s">
        <v>643</v>
      </c>
      <c r="D256" s="182" t="s">
        <v>156</v>
      </c>
      <c r="E256" s="183" t="s">
        <v>644</v>
      </c>
      <c r="F256" s="184" t="s">
        <v>645</v>
      </c>
      <c r="G256" s="185" t="s">
        <v>273</v>
      </c>
      <c r="H256" s="186">
        <v>36</v>
      </c>
      <c r="I256" s="187"/>
      <c r="J256" s="188">
        <f>ROUND(I256*H256,2)</f>
        <v>0</v>
      </c>
      <c r="K256" s="189"/>
      <c r="L256" s="34"/>
      <c r="M256" s="190" t="s">
        <v>1</v>
      </c>
      <c r="N256" s="191" t="s">
        <v>43</v>
      </c>
      <c r="O256" s="59"/>
      <c r="P256" s="192">
        <f>O256*H256</f>
        <v>0</v>
      </c>
      <c r="Q256" s="192">
        <v>0</v>
      </c>
      <c r="R256" s="192">
        <f>Q256*H256</f>
        <v>0</v>
      </c>
      <c r="S256" s="192">
        <v>0</v>
      </c>
      <c r="T256" s="193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4" t="s">
        <v>573</v>
      </c>
      <c r="AT256" s="194" t="s">
        <v>156</v>
      </c>
      <c r="AU256" s="194" t="s">
        <v>88</v>
      </c>
      <c r="AY256" s="16" t="s">
        <v>154</v>
      </c>
      <c r="BE256" s="99">
        <f>IF(N256="základní",J256,0)</f>
        <v>0</v>
      </c>
      <c r="BF256" s="99">
        <f>IF(N256="snížená",J256,0)</f>
        <v>0</v>
      </c>
      <c r="BG256" s="99">
        <f>IF(N256="zákl. přenesená",J256,0)</f>
        <v>0</v>
      </c>
      <c r="BH256" s="99">
        <f>IF(N256="sníž. přenesená",J256,0)</f>
        <v>0</v>
      </c>
      <c r="BI256" s="99">
        <f>IF(N256="nulová",J256,0)</f>
        <v>0</v>
      </c>
      <c r="BJ256" s="16" t="s">
        <v>86</v>
      </c>
      <c r="BK256" s="99">
        <f>ROUND(I256*H256,2)</f>
        <v>0</v>
      </c>
      <c r="BL256" s="16" t="s">
        <v>573</v>
      </c>
      <c r="BM256" s="194" t="s">
        <v>646</v>
      </c>
    </row>
    <row r="257" spans="1:65" s="12" customFormat="1" ht="22.9" customHeight="1">
      <c r="B257" s="169"/>
      <c r="D257" s="170" t="s">
        <v>77</v>
      </c>
      <c r="E257" s="180" t="s">
        <v>647</v>
      </c>
      <c r="F257" s="180" t="s">
        <v>648</v>
      </c>
      <c r="I257" s="172"/>
      <c r="J257" s="181">
        <f>BK257</f>
        <v>0</v>
      </c>
      <c r="L257" s="169"/>
      <c r="M257" s="174"/>
      <c r="N257" s="175"/>
      <c r="O257" s="175"/>
      <c r="P257" s="176">
        <f>SUM(P258:P259)</f>
        <v>0</v>
      </c>
      <c r="Q257" s="175"/>
      <c r="R257" s="176">
        <f>SUM(R258:R259)</f>
        <v>7.5329999999999994E-2</v>
      </c>
      <c r="S257" s="175"/>
      <c r="T257" s="177">
        <f>SUM(T258:T259)</f>
        <v>0</v>
      </c>
      <c r="AR257" s="170" t="s">
        <v>170</v>
      </c>
      <c r="AT257" s="178" t="s">
        <v>77</v>
      </c>
      <c r="AU257" s="178" t="s">
        <v>86</v>
      </c>
      <c r="AY257" s="170" t="s">
        <v>154</v>
      </c>
      <c r="BK257" s="179">
        <f>SUM(BK258:BK259)</f>
        <v>0</v>
      </c>
    </row>
    <row r="258" spans="1:65" s="2" customFormat="1" ht="24" customHeight="1">
      <c r="A258" s="33"/>
      <c r="B258" s="150"/>
      <c r="C258" s="182" t="s">
        <v>649</v>
      </c>
      <c r="D258" s="182" t="s">
        <v>156</v>
      </c>
      <c r="E258" s="183" t="s">
        <v>650</v>
      </c>
      <c r="F258" s="184" t="s">
        <v>651</v>
      </c>
      <c r="G258" s="185" t="s">
        <v>292</v>
      </c>
      <c r="H258" s="186">
        <v>7.5</v>
      </c>
      <c r="I258" s="187"/>
      <c r="J258" s="188">
        <f>ROUND(I258*H258,2)</f>
        <v>0</v>
      </c>
      <c r="K258" s="189"/>
      <c r="L258" s="34"/>
      <c r="M258" s="190" t="s">
        <v>1</v>
      </c>
      <c r="N258" s="191" t="s">
        <v>43</v>
      </c>
      <c r="O258" s="59"/>
      <c r="P258" s="192">
        <f>O258*H258</f>
        <v>0</v>
      </c>
      <c r="Q258" s="192">
        <v>4.8599999999999997E-3</v>
      </c>
      <c r="R258" s="192">
        <f>Q258*H258</f>
        <v>3.6449999999999996E-2</v>
      </c>
      <c r="S258" s="192">
        <v>0</v>
      </c>
      <c r="T258" s="193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94" t="s">
        <v>573</v>
      </c>
      <c r="AT258" s="194" t="s">
        <v>156</v>
      </c>
      <c r="AU258" s="194" t="s">
        <v>88</v>
      </c>
      <c r="AY258" s="16" t="s">
        <v>154</v>
      </c>
      <c r="BE258" s="99">
        <f>IF(N258="základní",J258,0)</f>
        <v>0</v>
      </c>
      <c r="BF258" s="99">
        <f>IF(N258="snížená",J258,0)</f>
        <v>0</v>
      </c>
      <c r="BG258" s="99">
        <f>IF(N258="zákl. přenesená",J258,0)</f>
        <v>0</v>
      </c>
      <c r="BH258" s="99">
        <f>IF(N258="sníž. přenesená",J258,0)</f>
        <v>0</v>
      </c>
      <c r="BI258" s="99">
        <f>IF(N258="nulová",J258,0)</f>
        <v>0</v>
      </c>
      <c r="BJ258" s="16" t="s">
        <v>86</v>
      </c>
      <c r="BK258" s="99">
        <f>ROUND(I258*H258,2)</f>
        <v>0</v>
      </c>
      <c r="BL258" s="16" t="s">
        <v>573</v>
      </c>
      <c r="BM258" s="194" t="s">
        <v>652</v>
      </c>
    </row>
    <row r="259" spans="1:65" s="2" customFormat="1" ht="24" customHeight="1">
      <c r="A259" s="33"/>
      <c r="B259" s="150"/>
      <c r="C259" s="182" t="s">
        <v>653</v>
      </c>
      <c r="D259" s="182" t="s">
        <v>156</v>
      </c>
      <c r="E259" s="183" t="s">
        <v>654</v>
      </c>
      <c r="F259" s="184" t="s">
        <v>655</v>
      </c>
      <c r="G259" s="185" t="s">
        <v>292</v>
      </c>
      <c r="H259" s="186">
        <v>8</v>
      </c>
      <c r="I259" s="187"/>
      <c r="J259" s="188">
        <f>ROUND(I259*H259,2)</f>
        <v>0</v>
      </c>
      <c r="K259" s="189"/>
      <c r="L259" s="34"/>
      <c r="M259" s="190" t="s">
        <v>1</v>
      </c>
      <c r="N259" s="191" t="s">
        <v>43</v>
      </c>
      <c r="O259" s="59"/>
      <c r="P259" s="192">
        <f>O259*H259</f>
        <v>0</v>
      </c>
      <c r="Q259" s="192">
        <v>4.8599999999999997E-3</v>
      </c>
      <c r="R259" s="192">
        <f>Q259*H259</f>
        <v>3.8879999999999998E-2</v>
      </c>
      <c r="S259" s="192">
        <v>0</v>
      </c>
      <c r="T259" s="193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94" t="s">
        <v>573</v>
      </c>
      <c r="AT259" s="194" t="s">
        <v>156</v>
      </c>
      <c r="AU259" s="194" t="s">
        <v>88</v>
      </c>
      <c r="AY259" s="16" t="s">
        <v>154</v>
      </c>
      <c r="BE259" s="99">
        <f>IF(N259="základní",J259,0)</f>
        <v>0</v>
      </c>
      <c r="BF259" s="99">
        <f>IF(N259="snížená",J259,0)</f>
        <v>0</v>
      </c>
      <c r="BG259" s="99">
        <f>IF(N259="zákl. přenesená",J259,0)</f>
        <v>0</v>
      </c>
      <c r="BH259" s="99">
        <f>IF(N259="sníž. přenesená",J259,0)</f>
        <v>0</v>
      </c>
      <c r="BI259" s="99">
        <f>IF(N259="nulová",J259,0)</f>
        <v>0</v>
      </c>
      <c r="BJ259" s="16" t="s">
        <v>86</v>
      </c>
      <c r="BK259" s="99">
        <f>ROUND(I259*H259,2)</f>
        <v>0</v>
      </c>
      <c r="BL259" s="16" t="s">
        <v>573</v>
      </c>
      <c r="BM259" s="194" t="s">
        <v>656</v>
      </c>
    </row>
    <row r="260" spans="1:65" s="12" customFormat="1" ht="22.9" customHeight="1">
      <c r="B260" s="169"/>
      <c r="D260" s="170" t="s">
        <v>77</v>
      </c>
      <c r="E260" s="180" t="s">
        <v>657</v>
      </c>
      <c r="F260" s="180" t="s">
        <v>658</v>
      </c>
      <c r="I260" s="172"/>
      <c r="J260" s="181">
        <f>BK260</f>
        <v>0</v>
      </c>
      <c r="L260" s="169"/>
      <c r="M260" s="174"/>
      <c r="N260" s="175"/>
      <c r="O260" s="175"/>
      <c r="P260" s="176">
        <f>SUM(P261:P262)</f>
        <v>0</v>
      </c>
      <c r="Q260" s="175"/>
      <c r="R260" s="176">
        <f>SUM(R261:R262)</f>
        <v>2.7270000000000003E-2</v>
      </c>
      <c r="S260" s="175"/>
      <c r="T260" s="177">
        <f>SUM(T261:T262)</f>
        <v>0</v>
      </c>
      <c r="AR260" s="170" t="s">
        <v>170</v>
      </c>
      <c r="AT260" s="178" t="s">
        <v>77</v>
      </c>
      <c r="AU260" s="178" t="s">
        <v>86</v>
      </c>
      <c r="AY260" s="170" t="s">
        <v>154</v>
      </c>
      <c r="BK260" s="179">
        <f>SUM(BK261:BK262)</f>
        <v>0</v>
      </c>
    </row>
    <row r="261" spans="1:65" s="2" customFormat="1" ht="16.5" customHeight="1">
      <c r="A261" s="33"/>
      <c r="B261" s="150"/>
      <c r="C261" s="182" t="s">
        <v>659</v>
      </c>
      <c r="D261" s="182" t="s">
        <v>156</v>
      </c>
      <c r="E261" s="183" t="s">
        <v>660</v>
      </c>
      <c r="F261" s="184" t="s">
        <v>661</v>
      </c>
      <c r="G261" s="185" t="s">
        <v>292</v>
      </c>
      <c r="H261" s="186">
        <v>303</v>
      </c>
      <c r="I261" s="187"/>
      <c r="J261" s="188">
        <f>ROUND(I261*H261,2)</f>
        <v>0</v>
      </c>
      <c r="K261" s="189"/>
      <c r="L261" s="34"/>
      <c r="M261" s="190" t="s">
        <v>1</v>
      </c>
      <c r="N261" s="191" t="s">
        <v>43</v>
      </c>
      <c r="O261" s="59"/>
      <c r="P261" s="192">
        <f>O261*H261</f>
        <v>0</v>
      </c>
      <c r="Q261" s="192">
        <v>9.0000000000000006E-5</v>
      </c>
      <c r="R261" s="192">
        <f>Q261*H261</f>
        <v>2.7270000000000003E-2</v>
      </c>
      <c r="S261" s="192">
        <v>0</v>
      </c>
      <c r="T261" s="193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94" t="s">
        <v>573</v>
      </c>
      <c r="AT261" s="194" t="s">
        <v>156</v>
      </c>
      <c r="AU261" s="194" t="s">
        <v>88</v>
      </c>
      <c r="AY261" s="16" t="s">
        <v>154</v>
      </c>
      <c r="BE261" s="99">
        <f>IF(N261="základní",J261,0)</f>
        <v>0</v>
      </c>
      <c r="BF261" s="99">
        <f>IF(N261="snížená",J261,0)</f>
        <v>0</v>
      </c>
      <c r="BG261" s="99">
        <f>IF(N261="zákl. přenesená",J261,0)</f>
        <v>0</v>
      </c>
      <c r="BH261" s="99">
        <f>IF(N261="sníž. přenesená",J261,0)</f>
        <v>0</v>
      </c>
      <c r="BI261" s="99">
        <f>IF(N261="nulová",J261,0)</f>
        <v>0</v>
      </c>
      <c r="BJ261" s="16" t="s">
        <v>86</v>
      </c>
      <c r="BK261" s="99">
        <f>ROUND(I261*H261,2)</f>
        <v>0</v>
      </c>
      <c r="BL261" s="16" t="s">
        <v>573</v>
      </c>
      <c r="BM261" s="194" t="s">
        <v>662</v>
      </c>
    </row>
    <row r="262" spans="1:65" s="2" customFormat="1" ht="16.5" customHeight="1">
      <c r="A262" s="33"/>
      <c r="B262" s="150"/>
      <c r="C262" s="212" t="s">
        <v>663</v>
      </c>
      <c r="D262" s="212" t="s">
        <v>223</v>
      </c>
      <c r="E262" s="213" t="s">
        <v>664</v>
      </c>
      <c r="F262" s="214" t="s">
        <v>665</v>
      </c>
      <c r="G262" s="215" t="s">
        <v>292</v>
      </c>
      <c r="H262" s="216">
        <v>303</v>
      </c>
      <c r="I262" s="217"/>
      <c r="J262" s="218">
        <f>ROUND(I262*H262,2)</f>
        <v>0</v>
      </c>
      <c r="K262" s="219"/>
      <c r="L262" s="220"/>
      <c r="M262" s="228" t="s">
        <v>1</v>
      </c>
      <c r="N262" s="229" t="s">
        <v>43</v>
      </c>
      <c r="O262" s="225"/>
      <c r="P262" s="226">
        <f>O262*H262</f>
        <v>0</v>
      </c>
      <c r="Q262" s="226">
        <v>0</v>
      </c>
      <c r="R262" s="226">
        <f>Q262*H262</f>
        <v>0</v>
      </c>
      <c r="S262" s="226">
        <v>0</v>
      </c>
      <c r="T262" s="227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4" t="s">
        <v>604</v>
      </c>
      <c r="AT262" s="194" t="s">
        <v>223</v>
      </c>
      <c r="AU262" s="194" t="s">
        <v>88</v>
      </c>
      <c r="AY262" s="16" t="s">
        <v>154</v>
      </c>
      <c r="BE262" s="99">
        <f>IF(N262="základní",J262,0)</f>
        <v>0</v>
      </c>
      <c r="BF262" s="99">
        <f>IF(N262="snížená",J262,0)</f>
        <v>0</v>
      </c>
      <c r="BG262" s="99">
        <f>IF(N262="zákl. přenesená",J262,0)</f>
        <v>0</v>
      </c>
      <c r="BH262" s="99">
        <f>IF(N262="sníž. přenesená",J262,0)</f>
        <v>0</v>
      </c>
      <c r="BI262" s="99">
        <f>IF(N262="nulová",J262,0)</f>
        <v>0</v>
      </c>
      <c r="BJ262" s="16" t="s">
        <v>86</v>
      </c>
      <c r="BK262" s="99">
        <f>ROUND(I262*H262,2)</f>
        <v>0</v>
      </c>
      <c r="BL262" s="16" t="s">
        <v>573</v>
      </c>
      <c r="BM262" s="194" t="s">
        <v>666</v>
      </c>
    </row>
    <row r="263" spans="1:65" s="2" customFormat="1" ht="6.95" customHeight="1">
      <c r="A263" s="33"/>
      <c r="B263" s="48"/>
      <c r="C263" s="49"/>
      <c r="D263" s="49"/>
      <c r="E263" s="49"/>
      <c r="F263" s="49"/>
      <c r="G263" s="49"/>
      <c r="H263" s="49"/>
      <c r="I263" s="132"/>
      <c r="J263" s="49"/>
      <c r="K263" s="49"/>
      <c r="L263" s="34"/>
      <c r="M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</row>
  </sheetData>
  <autoFilter ref="C135:K262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94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667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J104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ROUND((SUM(BE104:BE111) + SUM(BE131:BE211)),  2)</f>
        <v>0</v>
      </c>
      <c r="G35" s="33"/>
      <c r="H35" s="33"/>
      <c r="I35" s="120">
        <v>0.21</v>
      </c>
      <c r="J35" s="119">
        <f>ROUND(((SUM(BE104:BE111) + SUM(BE131:BE211))*I35),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ROUND((SUM(BF104:BF111) + SUM(BF131:BF211)),  2)</f>
        <v>0</v>
      </c>
      <c r="G36" s="33"/>
      <c r="H36" s="33"/>
      <c r="I36" s="120">
        <v>0.15</v>
      </c>
      <c r="J36" s="119">
        <f>ROUND(((SUM(BF104:BF111) + SUM(BF131:BF211))*I36),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ROUND((SUM(BG104:BG111) + SUM(BG131:BG211)),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ROUND((SUM(BH104:BH111) + SUM(BH131:BH211)),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ROUND((SUM(BI104:BI111) + SUM(BI131:BI211)),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03 - Kanalizace - splašková a jednotná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J132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J133</f>
        <v>0</v>
      </c>
      <c r="L98" s="143"/>
    </row>
    <row r="99" spans="1:65" s="10" customFormat="1" ht="19.899999999999999" customHeight="1">
      <c r="B99" s="143"/>
      <c r="D99" s="144" t="s">
        <v>323</v>
      </c>
      <c r="E99" s="145"/>
      <c r="F99" s="145"/>
      <c r="G99" s="145"/>
      <c r="H99" s="145"/>
      <c r="I99" s="146"/>
      <c r="J99" s="147">
        <f>J175</f>
        <v>0</v>
      </c>
      <c r="L99" s="143"/>
    </row>
    <row r="100" spans="1:65" s="10" customFormat="1" ht="19.899999999999999" customHeight="1">
      <c r="B100" s="143"/>
      <c r="D100" s="144" t="s">
        <v>324</v>
      </c>
      <c r="E100" s="145"/>
      <c r="F100" s="145"/>
      <c r="G100" s="145"/>
      <c r="H100" s="145"/>
      <c r="I100" s="146"/>
      <c r="J100" s="147">
        <f>J183</f>
        <v>0</v>
      </c>
      <c r="L100" s="143"/>
    </row>
    <row r="101" spans="1:65" s="10" customFormat="1" ht="19.899999999999999" customHeight="1">
      <c r="B101" s="143"/>
      <c r="D101" s="144" t="s">
        <v>130</v>
      </c>
      <c r="E101" s="145"/>
      <c r="F101" s="145"/>
      <c r="G101" s="145"/>
      <c r="H101" s="145"/>
      <c r="I101" s="146"/>
      <c r="J101" s="147">
        <f>J210</f>
        <v>0</v>
      </c>
      <c r="L101" s="143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109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7" t="s">
        <v>131</v>
      </c>
      <c r="D104" s="33"/>
      <c r="E104" s="33"/>
      <c r="F104" s="33"/>
      <c r="G104" s="33"/>
      <c r="H104" s="33"/>
      <c r="I104" s="109"/>
      <c r="J104" s="148">
        <f>ROUND(J105 + J106 + J107 + J108 + J109 + J110,2)</f>
        <v>0</v>
      </c>
      <c r="K104" s="33"/>
      <c r="L104" s="43"/>
      <c r="N104" s="149" t="s">
        <v>42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50"/>
      <c r="C105" s="109"/>
      <c r="D105" s="264" t="s">
        <v>132</v>
      </c>
      <c r="E105" s="279"/>
      <c r="F105" s="279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ref="BE105:BE110" si="0">IF(N105="základní",J105,0)</f>
        <v>0</v>
      </c>
      <c r="BF105" s="156">
        <f t="shared" ref="BF105:BF110" si="1">IF(N105="snížená",J105,0)</f>
        <v>0</v>
      </c>
      <c r="BG105" s="156">
        <f t="shared" ref="BG105:BG110" si="2">IF(N105="zákl. přenesená",J105,0)</f>
        <v>0</v>
      </c>
      <c r="BH105" s="156">
        <f t="shared" ref="BH105:BH110" si="3">IF(N105="sníž. přenesená",J105,0)</f>
        <v>0</v>
      </c>
      <c r="BI105" s="156">
        <f t="shared" ref="BI105:BI110" si="4">IF(N105="nulová",J105,0)</f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64" t="s">
        <v>133</v>
      </c>
      <c r="E106" s="279"/>
      <c r="F106" s="279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64" t="s">
        <v>134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64" t="s">
        <v>135</v>
      </c>
      <c r="E108" s="279"/>
      <c r="F108" s="279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64" t="s">
        <v>136</v>
      </c>
      <c r="E109" s="279"/>
      <c r="F109" s="279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151" t="s">
        <v>137</v>
      </c>
      <c r="E110" s="109"/>
      <c r="F110" s="109"/>
      <c r="G110" s="109"/>
      <c r="H110" s="109"/>
      <c r="I110" s="109"/>
      <c r="J110" s="95">
        <f>ROUND(J30*T110,2)</f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138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 ht="11.25">
      <c r="A111" s="33"/>
      <c r="B111" s="34"/>
      <c r="C111" s="33"/>
      <c r="D111" s="33"/>
      <c r="E111" s="33"/>
      <c r="F111" s="33"/>
      <c r="G111" s="33"/>
      <c r="H111" s="33"/>
      <c r="I111" s="109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3" t="s">
        <v>115</v>
      </c>
      <c r="D112" s="104"/>
      <c r="E112" s="104"/>
      <c r="F112" s="104"/>
      <c r="G112" s="104"/>
      <c r="H112" s="104"/>
      <c r="I112" s="135"/>
      <c r="J112" s="105">
        <f>ROUND(J96+J104,2)</f>
        <v>0</v>
      </c>
      <c r="K112" s="104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32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33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139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16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5" t="str">
        <f>E7</f>
        <v>Infrastruktura_Travnika_II_etapa</v>
      </c>
      <c r="F121" s="276"/>
      <c r="G121" s="276"/>
      <c r="H121" s="276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117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46" t="str">
        <f>E9</f>
        <v>SO 03 - Kanalizace - splašková a jednotná</v>
      </c>
      <c r="F123" s="277"/>
      <c r="G123" s="277"/>
      <c r="H123" s="277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20</v>
      </c>
      <c r="D125" s="33"/>
      <c r="E125" s="33"/>
      <c r="F125" s="24" t="str">
        <f>F12</f>
        <v>Bystřice pod Hostýnem</v>
      </c>
      <c r="G125" s="33"/>
      <c r="H125" s="33"/>
      <c r="I125" s="110" t="s">
        <v>22</v>
      </c>
      <c r="J125" s="56" t="str">
        <f>IF(J12="","",J12)</f>
        <v>17. 10. 2019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24</v>
      </c>
      <c r="D127" s="33"/>
      <c r="E127" s="33"/>
      <c r="F127" s="24" t="str">
        <f>E15</f>
        <v>město Bystřice pod Hostýnem</v>
      </c>
      <c r="G127" s="33"/>
      <c r="H127" s="33"/>
      <c r="I127" s="110" t="s">
        <v>30</v>
      </c>
      <c r="J127" s="29" t="str">
        <f>E21</f>
        <v>ing. Jan Hladiš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28</v>
      </c>
      <c r="D128" s="33"/>
      <c r="E128" s="33"/>
      <c r="F128" s="24" t="str">
        <f>IF(E18="","",E18)</f>
        <v>Vyplň údaj</v>
      </c>
      <c r="G128" s="33"/>
      <c r="H128" s="33"/>
      <c r="I128" s="110" t="s">
        <v>33</v>
      </c>
      <c r="J128" s="29" t="str">
        <f>E24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7"/>
      <c r="B130" s="158"/>
      <c r="C130" s="159" t="s">
        <v>140</v>
      </c>
      <c r="D130" s="160" t="s">
        <v>63</v>
      </c>
      <c r="E130" s="160" t="s">
        <v>59</v>
      </c>
      <c r="F130" s="160" t="s">
        <v>60</v>
      </c>
      <c r="G130" s="160" t="s">
        <v>141</v>
      </c>
      <c r="H130" s="160" t="s">
        <v>142</v>
      </c>
      <c r="I130" s="161" t="s">
        <v>143</v>
      </c>
      <c r="J130" s="162" t="s">
        <v>122</v>
      </c>
      <c r="K130" s="163" t="s">
        <v>144</v>
      </c>
      <c r="L130" s="164"/>
      <c r="M130" s="63" t="s">
        <v>1</v>
      </c>
      <c r="N130" s="64" t="s">
        <v>42</v>
      </c>
      <c r="O130" s="64" t="s">
        <v>145</v>
      </c>
      <c r="P130" s="64" t="s">
        <v>146</v>
      </c>
      <c r="Q130" s="64" t="s">
        <v>147</v>
      </c>
      <c r="R130" s="64" t="s">
        <v>148</v>
      </c>
      <c r="S130" s="64" t="s">
        <v>149</v>
      </c>
      <c r="T130" s="65" t="s">
        <v>150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pans="1:65" s="2" customFormat="1" ht="22.9" customHeight="1">
      <c r="A131" s="33"/>
      <c r="B131" s="34"/>
      <c r="C131" s="70" t="s">
        <v>151</v>
      </c>
      <c r="D131" s="33"/>
      <c r="E131" s="33"/>
      <c r="F131" s="33"/>
      <c r="G131" s="33"/>
      <c r="H131" s="33"/>
      <c r="I131" s="109"/>
      <c r="J131" s="165">
        <f>BK131</f>
        <v>0</v>
      </c>
      <c r="K131" s="33"/>
      <c r="L131" s="34"/>
      <c r="M131" s="66"/>
      <c r="N131" s="57"/>
      <c r="O131" s="67"/>
      <c r="P131" s="166">
        <f>P132</f>
        <v>0</v>
      </c>
      <c r="Q131" s="67"/>
      <c r="R131" s="166">
        <f>R132</f>
        <v>20.4836192</v>
      </c>
      <c r="S131" s="67"/>
      <c r="T131" s="167">
        <f>T132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77</v>
      </c>
      <c r="AU131" s="16" t="s">
        <v>124</v>
      </c>
      <c r="BK131" s="168">
        <f>BK132</f>
        <v>0</v>
      </c>
    </row>
    <row r="132" spans="1:65" s="12" customFormat="1" ht="25.9" customHeight="1">
      <c r="B132" s="169"/>
      <c r="D132" s="170" t="s">
        <v>77</v>
      </c>
      <c r="E132" s="171" t="s">
        <v>152</v>
      </c>
      <c r="F132" s="171" t="s">
        <v>153</v>
      </c>
      <c r="I132" s="172"/>
      <c r="J132" s="173">
        <f>BK132</f>
        <v>0</v>
      </c>
      <c r="L132" s="169"/>
      <c r="M132" s="174"/>
      <c r="N132" s="175"/>
      <c r="O132" s="175"/>
      <c r="P132" s="176">
        <f>P133+P175+P183+P210</f>
        <v>0</v>
      </c>
      <c r="Q132" s="175"/>
      <c r="R132" s="176">
        <f>R133+R175+R183+R210</f>
        <v>20.4836192</v>
      </c>
      <c r="S132" s="175"/>
      <c r="T132" s="177">
        <f>T133+T175+T183+T210</f>
        <v>0</v>
      </c>
      <c r="AR132" s="170" t="s">
        <v>86</v>
      </c>
      <c r="AT132" s="178" t="s">
        <v>77</v>
      </c>
      <c r="AU132" s="178" t="s">
        <v>78</v>
      </c>
      <c r="AY132" s="170" t="s">
        <v>154</v>
      </c>
      <c r="BK132" s="179">
        <f>BK133+BK175+BK183+BK210</f>
        <v>0</v>
      </c>
    </row>
    <row r="133" spans="1:65" s="12" customFormat="1" ht="22.9" customHeight="1">
      <c r="B133" s="169"/>
      <c r="D133" s="170" t="s">
        <v>77</v>
      </c>
      <c r="E133" s="180" t="s">
        <v>86</v>
      </c>
      <c r="F133" s="180" t="s">
        <v>155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SUM(P134:P174)</f>
        <v>0</v>
      </c>
      <c r="Q133" s="175"/>
      <c r="R133" s="176">
        <f>SUM(R134:R174)</f>
        <v>0.93061920000000009</v>
      </c>
      <c r="S133" s="175"/>
      <c r="T133" s="177">
        <f>SUM(T134:T174)</f>
        <v>0</v>
      </c>
      <c r="AR133" s="170" t="s">
        <v>86</v>
      </c>
      <c r="AT133" s="178" t="s">
        <v>77</v>
      </c>
      <c r="AU133" s="178" t="s">
        <v>86</v>
      </c>
      <c r="AY133" s="170" t="s">
        <v>154</v>
      </c>
      <c r="BK133" s="179">
        <f>SUM(BK134:BK174)</f>
        <v>0</v>
      </c>
    </row>
    <row r="134" spans="1:65" s="2" customFormat="1" ht="24" customHeight="1">
      <c r="A134" s="33"/>
      <c r="B134" s="150"/>
      <c r="C134" s="182" t="s">
        <v>86</v>
      </c>
      <c r="D134" s="182" t="s">
        <v>156</v>
      </c>
      <c r="E134" s="183" t="s">
        <v>329</v>
      </c>
      <c r="F134" s="184" t="s">
        <v>330</v>
      </c>
      <c r="G134" s="185" t="s">
        <v>331</v>
      </c>
      <c r="H134" s="186">
        <v>32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160</v>
      </c>
      <c r="AT134" s="194" t="s">
        <v>156</v>
      </c>
      <c r="AU134" s="194" t="s">
        <v>88</v>
      </c>
      <c r="AY134" s="16" t="s">
        <v>154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160</v>
      </c>
      <c r="BM134" s="194" t="s">
        <v>668</v>
      </c>
    </row>
    <row r="135" spans="1:65" s="13" customFormat="1" ht="11.25">
      <c r="B135" s="195"/>
      <c r="D135" s="196" t="s">
        <v>162</v>
      </c>
      <c r="E135" s="197" t="s">
        <v>1</v>
      </c>
      <c r="F135" s="198" t="s">
        <v>333</v>
      </c>
      <c r="H135" s="199">
        <v>32</v>
      </c>
      <c r="I135" s="200"/>
      <c r="L135" s="195"/>
      <c r="M135" s="201"/>
      <c r="N135" s="202"/>
      <c r="O135" s="202"/>
      <c r="P135" s="202"/>
      <c r="Q135" s="202"/>
      <c r="R135" s="202"/>
      <c r="S135" s="202"/>
      <c r="T135" s="203"/>
      <c r="AT135" s="197" t="s">
        <v>162</v>
      </c>
      <c r="AU135" s="197" t="s">
        <v>88</v>
      </c>
      <c r="AV135" s="13" t="s">
        <v>88</v>
      </c>
      <c r="AW135" s="13" t="s">
        <v>32</v>
      </c>
      <c r="AX135" s="13" t="s">
        <v>86</v>
      </c>
      <c r="AY135" s="197" t="s">
        <v>154</v>
      </c>
    </row>
    <row r="136" spans="1:65" s="2" customFormat="1" ht="24" customHeight="1">
      <c r="A136" s="33"/>
      <c r="B136" s="150"/>
      <c r="C136" s="182" t="s">
        <v>88</v>
      </c>
      <c r="D136" s="182" t="s">
        <v>156</v>
      </c>
      <c r="E136" s="183" t="s">
        <v>334</v>
      </c>
      <c r="F136" s="184" t="s">
        <v>335</v>
      </c>
      <c r="G136" s="185" t="s">
        <v>336</v>
      </c>
      <c r="H136" s="186">
        <v>4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160</v>
      </c>
      <c r="AT136" s="194" t="s">
        <v>156</v>
      </c>
      <c r="AU136" s="194" t="s">
        <v>88</v>
      </c>
      <c r="AY136" s="16" t="s">
        <v>154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160</v>
      </c>
      <c r="BM136" s="194" t="s">
        <v>669</v>
      </c>
    </row>
    <row r="137" spans="1:65" s="2" customFormat="1" ht="16.5" customHeight="1">
      <c r="A137" s="33"/>
      <c r="B137" s="150"/>
      <c r="C137" s="182" t="s">
        <v>170</v>
      </c>
      <c r="D137" s="182" t="s">
        <v>156</v>
      </c>
      <c r="E137" s="183" t="s">
        <v>338</v>
      </c>
      <c r="F137" s="184" t="s">
        <v>339</v>
      </c>
      <c r="G137" s="185" t="s">
        <v>159</v>
      </c>
      <c r="H137" s="186">
        <v>194.1</v>
      </c>
      <c r="I137" s="187"/>
      <c r="J137" s="188">
        <f>ROUND(I137*H137,2)</f>
        <v>0</v>
      </c>
      <c r="K137" s="189"/>
      <c r="L137" s="34"/>
      <c r="M137" s="190" t="s">
        <v>1</v>
      </c>
      <c r="N137" s="191" t="s">
        <v>43</v>
      </c>
      <c r="O137" s="59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4" t="s">
        <v>160</v>
      </c>
      <c r="AT137" s="194" t="s">
        <v>156</v>
      </c>
      <c r="AU137" s="194" t="s">
        <v>88</v>
      </c>
      <c r="AY137" s="16" t="s">
        <v>154</v>
      </c>
      <c r="BE137" s="99">
        <f>IF(N137="základní",J137,0)</f>
        <v>0</v>
      </c>
      <c r="BF137" s="99">
        <f>IF(N137="snížená",J137,0)</f>
        <v>0</v>
      </c>
      <c r="BG137" s="99">
        <f>IF(N137="zákl. přenesená",J137,0)</f>
        <v>0</v>
      </c>
      <c r="BH137" s="99">
        <f>IF(N137="sníž. přenesená",J137,0)</f>
        <v>0</v>
      </c>
      <c r="BI137" s="99">
        <f>IF(N137="nulová",J137,0)</f>
        <v>0</v>
      </c>
      <c r="BJ137" s="16" t="s">
        <v>86</v>
      </c>
      <c r="BK137" s="99">
        <f>ROUND(I137*H137,2)</f>
        <v>0</v>
      </c>
      <c r="BL137" s="16" t="s">
        <v>160</v>
      </c>
      <c r="BM137" s="194" t="s">
        <v>340</v>
      </c>
    </row>
    <row r="138" spans="1:65" s="13" customFormat="1" ht="11.25">
      <c r="B138" s="195"/>
      <c r="D138" s="196" t="s">
        <v>162</v>
      </c>
      <c r="E138" s="197" t="s">
        <v>1</v>
      </c>
      <c r="F138" s="198" t="s">
        <v>670</v>
      </c>
      <c r="H138" s="199">
        <v>194.1</v>
      </c>
      <c r="I138" s="200"/>
      <c r="L138" s="195"/>
      <c r="M138" s="201"/>
      <c r="N138" s="202"/>
      <c r="O138" s="202"/>
      <c r="P138" s="202"/>
      <c r="Q138" s="202"/>
      <c r="R138" s="202"/>
      <c r="S138" s="202"/>
      <c r="T138" s="203"/>
      <c r="AT138" s="197" t="s">
        <v>162</v>
      </c>
      <c r="AU138" s="197" t="s">
        <v>88</v>
      </c>
      <c r="AV138" s="13" t="s">
        <v>88</v>
      </c>
      <c r="AW138" s="13" t="s">
        <v>32</v>
      </c>
      <c r="AX138" s="13" t="s">
        <v>86</v>
      </c>
      <c r="AY138" s="197" t="s">
        <v>154</v>
      </c>
    </row>
    <row r="139" spans="1:65" s="2" customFormat="1" ht="24" customHeight="1">
      <c r="A139" s="33"/>
      <c r="B139" s="150"/>
      <c r="C139" s="182" t="s">
        <v>160</v>
      </c>
      <c r="D139" s="182" t="s">
        <v>156</v>
      </c>
      <c r="E139" s="183" t="s">
        <v>342</v>
      </c>
      <c r="F139" s="184" t="s">
        <v>343</v>
      </c>
      <c r="G139" s="185" t="s">
        <v>159</v>
      </c>
      <c r="H139" s="186">
        <v>1.65</v>
      </c>
      <c r="I139" s="187"/>
      <c r="J139" s="188">
        <f>ROUND(I139*H139,2)</f>
        <v>0</v>
      </c>
      <c r="K139" s="189"/>
      <c r="L139" s="34"/>
      <c r="M139" s="190" t="s">
        <v>1</v>
      </c>
      <c r="N139" s="191" t="s">
        <v>43</v>
      </c>
      <c r="O139" s="59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160</v>
      </c>
      <c r="AT139" s="194" t="s">
        <v>156</v>
      </c>
      <c r="AU139" s="194" t="s">
        <v>88</v>
      </c>
      <c r="AY139" s="16" t="s">
        <v>154</v>
      </c>
      <c r="BE139" s="99">
        <f>IF(N139="základní",J139,0)</f>
        <v>0</v>
      </c>
      <c r="BF139" s="99">
        <f>IF(N139="snížená",J139,0)</f>
        <v>0</v>
      </c>
      <c r="BG139" s="99">
        <f>IF(N139="zákl. přenesená",J139,0)</f>
        <v>0</v>
      </c>
      <c r="BH139" s="99">
        <f>IF(N139="sníž. přenesená",J139,0)</f>
        <v>0</v>
      </c>
      <c r="BI139" s="99">
        <f>IF(N139="nulová",J139,0)</f>
        <v>0</v>
      </c>
      <c r="BJ139" s="16" t="s">
        <v>86</v>
      </c>
      <c r="BK139" s="99">
        <f>ROUND(I139*H139,2)</f>
        <v>0</v>
      </c>
      <c r="BL139" s="16" t="s">
        <v>160</v>
      </c>
      <c r="BM139" s="194" t="s">
        <v>671</v>
      </c>
    </row>
    <row r="140" spans="1:65" s="13" customFormat="1" ht="11.25">
      <c r="B140" s="195"/>
      <c r="D140" s="196" t="s">
        <v>162</v>
      </c>
      <c r="E140" s="197" t="s">
        <v>1</v>
      </c>
      <c r="F140" s="198" t="s">
        <v>672</v>
      </c>
      <c r="H140" s="199">
        <v>1.65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162</v>
      </c>
      <c r="AU140" s="197" t="s">
        <v>88</v>
      </c>
      <c r="AV140" s="13" t="s">
        <v>88</v>
      </c>
      <c r="AW140" s="13" t="s">
        <v>32</v>
      </c>
      <c r="AX140" s="13" t="s">
        <v>78</v>
      </c>
      <c r="AY140" s="197" t="s">
        <v>154</v>
      </c>
    </row>
    <row r="141" spans="1:65" s="2" customFormat="1" ht="24" customHeight="1">
      <c r="A141" s="33"/>
      <c r="B141" s="150"/>
      <c r="C141" s="182" t="s">
        <v>177</v>
      </c>
      <c r="D141" s="182" t="s">
        <v>156</v>
      </c>
      <c r="E141" s="183" t="s">
        <v>346</v>
      </c>
      <c r="F141" s="184" t="s">
        <v>347</v>
      </c>
      <c r="G141" s="185" t="s">
        <v>159</v>
      </c>
      <c r="H141" s="186">
        <v>298.274</v>
      </c>
      <c r="I141" s="187"/>
      <c r="J141" s="188">
        <f>ROUND(I141*H141,2)</f>
        <v>0</v>
      </c>
      <c r="K141" s="189"/>
      <c r="L141" s="34"/>
      <c r="M141" s="190" t="s">
        <v>1</v>
      </c>
      <c r="N141" s="191" t="s">
        <v>43</v>
      </c>
      <c r="O141" s="59"/>
      <c r="P141" s="192">
        <f>O141*H141</f>
        <v>0</v>
      </c>
      <c r="Q141" s="192">
        <v>0</v>
      </c>
      <c r="R141" s="192">
        <f>Q141*H141</f>
        <v>0</v>
      </c>
      <c r="S141" s="192">
        <v>0</v>
      </c>
      <c r="T141" s="19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160</v>
      </c>
      <c r="AT141" s="194" t="s">
        <v>156</v>
      </c>
      <c r="AU141" s="194" t="s">
        <v>88</v>
      </c>
      <c r="AY141" s="16" t="s">
        <v>154</v>
      </c>
      <c r="BE141" s="99">
        <f>IF(N141="základní",J141,0)</f>
        <v>0</v>
      </c>
      <c r="BF141" s="99">
        <f>IF(N141="snížená",J141,0)</f>
        <v>0</v>
      </c>
      <c r="BG141" s="99">
        <f>IF(N141="zákl. přenesená",J141,0)</f>
        <v>0</v>
      </c>
      <c r="BH141" s="99">
        <f>IF(N141="sníž. přenesená",J141,0)</f>
        <v>0</v>
      </c>
      <c r="BI141" s="99">
        <f>IF(N141="nulová",J141,0)</f>
        <v>0</v>
      </c>
      <c r="BJ141" s="16" t="s">
        <v>86</v>
      </c>
      <c r="BK141" s="99">
        <f>ROUND(I141*H141,2)</f>
        <v>0</v>
      </c>
      <c r="BL141" s="16" t="s">
        <v>160</v>
      </c>
      <c r="BM141" s="194" t="s">
        <v>348</v>
      </c>
    </row>
    <row r="142" spans="1:65" s="13" customFormat="1" ht="11.25">
      <c r="B142" s="195"/>
      <c r="D142" s="196" t="s">
        <v>162</v>
      </c>
      <c r="E142" s="197" t="s">
        <v>1</v>
      </c>
      <c r="F142" s="198" t="s">
        <v>673</v>
      </c>
      <c r="H142" s="199">
        <v>370.48</v>
      </c>
      <c r="I142" s="200"/>
      <c r="L142" s="195"/>
      <c r="M142" s="201"/>
      <c r="N142" s="202"/>
      <c r="O142" s="202"/>
      <c r="P142" s="202"/>
      <c r="Q142" s="202"/>
      <c r="R142" s="202"/>
      <c r="S142" s="202"/>
      <c r="T142" s="203"/>
      <c r="AT142" s="197" t="s">
        <v>162</v>
      </c>
      <c r="AU142" s="197" t="s">
        <v>88</v>
      </c>
      <c r="AV142" s="13" t="s">
        <v>88</v>
      </c>
      <c r="AW142" s="13" t="s">
        <v>32</v>
      </c>
      <c r="AX142" s="13" t="s">
        <v>78</v>
      </c>
      <c r="AY142" s="197" t="s">
        <v>154</v>
      </c>
    </row>
    <row r="143" spans="1:65" s="13" customFormat="1" ht="11.25">
      <c r="B143" s="195"/>
      <c r="D143" s="196" t="s">
        <v>162</v>
      </c>
      <c r="E143" s="197" t="s">
        <v>1</v>
      </c>
      <c r="F143" s="198" t="s">
        <v>674</v>
      </c>
      <c r="H143" s="199">
        <v>172.5</v>
      </c>
      <c r="I143" s="200"/>
      <c r="L143" s="195"/>
      <c r="M143" s="201"/>
      <c r="N143" s="202"/>
      <c r="O143" s="202"/>
      <c r="P143" s="202"/>
      <c r="Q143" s="202"/>
      <c r="R143" s="202"/>
      <c r="S143" s="202"/>
      <c r="T143" s="203"/>
      <c r="AT143" s="197" t="s">
        <v>162</v>
      </c>
      <c r="AU143" s="197" t="s">
        <v>88</v>
      </c>
      <c r="AV143" s="13" t="s">
        <v>88</v>
      </c>
      <c r="AW143" s="13" t="s">
        <v>32</v>
      </c>
      <c r="AX143" s="13" t="s">
        <v>78</v>
      </c>
      <c r="AY143" s="197" t="s">
        <v>154</v>
      </c>
    </row>
    <row r="144" spans="1:65" s="13" customFormat="1" ht="11.25">
      <c r="B144" s="195"/>
      <c r="D144" s="196" t="s">
        <v>162</v>
      </c>
      <c r="E144" s="197" t="s">
        <v>1</v>
      </c>
      <c r="F144" s="198" t="s">
        <v>675</v>
      </c>
      <c r="H144" s="199">
        <v>53.567999999999998</v>
      </c>
      <c r="I144" s="200"/>
      <c r="L144" s="195"/>
      <c r="M144" s="201"/>
      <c r="N144" s="202"/>
      <c r="O144" s="202"/>
      <c r="P144" s="202"/>
      <c r="Q144" s="202"/>
      <c r="R144" s="202"/>
      <c r="S144" s="202"/>
      <c r="T144" s="203"/>
      <c r="AT144" s="197" t="s">
        <v>162</v>
      </c>
      <c r="AU144" s="197" t="s">
        <v>88</v>
      </c>
      <c r="AV144" s="13" t="s">
        <v>88</v>
      </c>
      <c r="AW144" s="13" t="s">
        <v>32</v>
      </c>
      <c r="AX144" s="13" t="s">
        <v>78</v>
      </c>
      <c r="AY144" s="197" t="s">
        <v>154</v>
      </c>
    </row>
    <row r="145" spans="1:65" s="14" customFormat="1" ht="11.25">
      <c r="B145" s="204"/>
      <c r="D145" s="196" t="s">
        <v>162</v>
      </c>
      <c r="E145" s="205" t="s">
        <v>1</v>
      </c>
      <c r="F145" s="206" t="s">
        <v>165</v>
      </c>
      <c r="H145" s="207">
        <v>596.548</v>
      </c>
      <c r="I145" s="208"/>
      <c r="L145" s="204"/>
      <c r="M145" s="209"/>
      <c r="N145" s="210"/>
      <c r="O145" s="210"/>
      <c r="P145" s="210"/>
      <c r="Q145" s="210"/>
      <c r="R145" s="210"/>
      <c r="S145" s="210"/>
      <c r="T145" s="211"/>
      <c r="AT145" s="205" t="s">
        <v>162</v>
      </c>
      <c r="AU145" s="205" t="s">
        <v>88</v>
      </c>
      <c r="AV145" s="14" t="s">
        <v>160</v>
      </c>
      <c r="AW145" s="14" t="s">
        <v>32</v>
      </c>
      <c r="AX145" s="14" t="s">
        <v>78</v>
      </c>
      <c r="AY145" s="205" t="s">
        <v>154</v>
      </c>
    </row>
    <row r="146" spans="1:65" s="13" customFormat="1" ht="11.25">
      <c r="B146" s="195"/>
      <c r="D146" s="196" t="s">
        <v>162</v>
      </c>
      <c r="E146" s="197" t="s">
        <v>1</v>
      </c>
      <c r="F146" s="198" t="s">
        <v>676</v>
      </c>
      <c r="H146" s="199">
        <v>298.274</v>
      </c>
      <c r="I146" s="200"/>
      <c r="L146" s="195"/>
      <c r="M146" s="201"/>
      <c r="N146" s="202"/>
      <c r="O146" s="202"/>
      <c r="P146" s="202"/>
      <c r="Q146" s="202"/>
      <c r="R146" s="202"/>
      <c r="S146" s="202"/>
      <c r="T146" s="203"/>
      <c r="AT146" s="197" t="s">
        <v>162</v>
      </c>
      <c r="AU146" s="197" t="s">
        <v>88</v>
      </c>
      <c r="AV146" s="13" t="s">
        <v>88</v>
      </c>
      <c r="AW146" s="13" t="s">
        <v>32</v>
      </c>
      <c r="AX146" s="13" t="s">
        <v>86</v>
      </c>
      <c r="AY146" s="197" t="s">
        <v>154</v>
      </c>
    </row>
    <row r="147" spans="1:65" s="2" customFormat="1" ht="24" customHeight="1">
      <c r="A147" s="33"/>
      <c r="B147" s="150"/>
      <c r="C147" s="182" t="s">
        <v>182</v>
      </c>
      <c r="D147" s="182" t="s">
        <v>156</v>
      </c>
      <c r="E147" s="183" t="s">
        <v>352</v>
      </c>
      <c r="F147" s="184" t="s">
        <v>353</v>
      </c>
      <c r="G147" s="185" t="s">
        <v>159</v>
      </c>
      <c r="H147" s="186">
        <v>298.274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160</v>
      </c>
      <c r="AT147" s="194" t="s">
        <v>156</v>
      </c>
      <c r="AU147" s="194" t="s">
        <v>88</v>
      </c>
      <c r="AY147" s="16" t="s">
        <v>154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160</v>
      </c>
      <c r="BM147" s="194" t="s">
        <v>354</v>
      </c>
    </row>
    <row r="148" spans="1:65" s="2" customFormat="1" ht="24" customHeight="1">
      <c r="A148" s="33"/>
      <c r="B148" s="150"/>
      <c r="C148" s="182" t="s">
        <v>186</v>
      </c>
      <c r="D148" s="182" t="s">
        <v>156</v>
      </c>
      <c r="E148" s="183" t="s">
        <v>355</v>
      </c>
      <c r="F148" s="184" t="s">
        <v>356</v>
      </c>
      <c r="G148" s="185" t="s">
        <v>159</v>
      </c>
      <c r="H148" s="186">
        <v>298.274</v>
      </c>
      <c r="I148" s="187"/>
      <c r="J148" s="188">
        <f>ROUND(I148*H148,2)</f>
        <v>0</v>
      </c>
      <c r="K148" s="189"/>
      <c r="L148" s="34"/>
      <c r="M148" s="190" t="s">
        <v>1</v>
      </c>
      <c r="N148" s="191" t="s">
        <v>43</v>
      </c>
      <c r="O148" s="5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160</v>
      </c>
      <c r="AT148" s="194" t="s">
        <v>156</v>
      </c>
      <c r="AU148" s="194" t="s">
        <v>88</v>
      </c>
      <c r="AY148" s="16" t="s">
        <v>154</v>
      </c>
      <c r="BE148" s="99">
        <f>IF(N148="základní",J148,0)</f>
        <v>0</v>
      </c>
      <c r="BF148" s="99">
        <f>IF(N148="snížená",J148,0)</f>
        <v>0</v>
      </c>
      <c r="BG148" s="99">
        <f>IF(N148="zákl. přenesená",J148,0)</f>
        <v>0</v>
      </c>
      <c r="BH148" s="99">
        <f>IF(N148="sníž. přenesená",J148,0)</f>
        <v>0</v>
      </c>
      <c r="BI148" s="99">
        <f>IF(N148="nulová",J148,0)</f>
        <v>0</v>
      </c>
      <c r="BJ148" s="16" t="s">
        <v>86</v>
      </c>
      <c r="BK148" s="99">
        <f>ROUND(I148*H148,2)</f>
        <v>0</v>
      </c>
      <c r="BL148" s="16" t="s">
        <v>160</v>
      </c>
      <c r="BM148" s="194" t="s">
        <v>357</v>
      </c>
    </row>
    <row r="149" spans="1:65" s="2" customFormat="1" ht="24" customHeight="1">
      <c r="A149" s="33"/>
      <c r="B149" s="150"/>
      <c r="C149" s="182" t="s">
        <v>190</v>
      </c>
      <c r="D149" s="182" t="s">
        <v>156</v>
      </c>
      <c r="E149" s="183" t="s">
        <v>358</v>
      </c>
      <c r="F149" s="184" t="s">
        <v>359</v>
      </c>
      <c r="G149" s="185" t="s">
        <v>159</v>
      </c>
      <c r="H149" s="186">
        <v>298.274</v>
      </c>
      <c r="I149" s="187"/>
      <c r="J149" s="188">
        <f>ROUND(I149*H149,2)</f>
        <v>0</v>
      </c>
      <c r="K149" s="189"/>
      <c r="L149" s="34"/>
      <c r="M149" s="190" t="s">
        <v>1</v>
      </c>
      <c r="N149" s="191" t="s">
        <v>43</v>
      </c>
      <c r="O149" s="59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160</v>
      </c>
      <c r="AT149" s="194" t="s">
        <v>156</v>
      </c>
      <c r="AU149" s="194" t="s">
        <v>88</v>
      </c>
      <c r="AY149" s="16" t="s">
        <v>154</v>
      </c>
      <c r="BE149" s="99">
        <f>IF(N149="základní",J149,0)</f>
        <v>0</v>
      </c>
      <c r="BF149" s="99">
        <f>IF(N149="snížená",J149,0)</f>
        <v>0</v>
      </c>
      <c r="BG149" s="99">
        <f>IF(N149="zákl. přenesená",J149,0)</f>
        <v>0</v>
      </c>
      <c r="BH149" s="99">
        <f>IF(N149="sníž. přenesená",J149,0)</f>
        <v>0</v>
      </c>
      <c r="BI149" s="99">
        <f>IF(N149="nulová",J149,0)</f>
        <v>0</v>
      </c>
      <c r="BJ149" s="16" t="s">
        <v>86</v>
      </c>
      <c r="BK149" s="99">
        <f>ROUND(I149*H149,2)</f>
        <v>0</v>
      </c>
      <c r="BL149" s="16" t="s">
        <v>160</v>
      </c>
      <c r="BM149" s="194" t="s">
        <v>360</v>
      </c>
    </row>
    <row r="150" spans="1:65" s="2" customFormat="1" ht="16.5" customHeight="1">
      <c r="A150" s="33"/>
      <c r="B150" s="150"/>
      <c r="C150" s="182" t="s">
        <v>194</v>
      </c>
      <c r="D150" s="182" t="s">
        <v>156</v>
      </c>
      <c r="E150" s="183" t="s">
        <v>361</v>
      </c>
      <c r="F150" s="184" t="s">
        <v>362</v>
      </c>
      <c r="G150" s="185" t="s">
        <v>213</v>
      </c>
      <c r="H150" s="186">
        <v>1107.8800000000001</v>
      </c>
      <c r="I150" s="187"/>
      <c r="J150" s="188">
        <f>ROUND(I150*H150,2)</f>
        <v>0</v>
      </c>
      <c r="K150" s="189"/>
      <c r="L150" s="34"/>
      <c r="M150" s="190" t="s">
        <v>1</v>
      </c>
      <c r="N150" s="191" t="s">
        <v>43</v>
      </c>
      <c r="O150" s="59"/>
      <c r="P150" s="192">
        <f>O150*H150</f>
        <v>0</v>
      </c>
      <c r="Q150" s="192">
        <v>8.4000000000000003E-4</v>
      </c>
      <c r="R150" s="192">
        <f>Q150*H150</f>
        <v>0.93061920000000009</v>
      </c>
      <c r="S150" s="192">
        <v>0</v>
      </c>
      <c r="T150" s="19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4" t="s">
        <v>160</v>
      </c>
      <c r="AT150" s="194" t="s">
        <v>156</v>
      </c>
      <c r="AU150" s="194" t="s">
        <v>88</v>
      </c>
      <c r="AY150" s="16" t="s">
        <v>154</v>
      </c>
      <c r="BE150" s="99">
        <f>IF(N150="základní",J150,0)</f>
        <v>0</v>
      </c>
      <c r="BF150" s="99">
        <f>IF(N150="snížená",J150,0)</f>
        <v>0</v>
      </c>
      <c r="BG150" s="99">
        <f>IF(N150="zákl. přenesená",J150,0)</f>
        <v>0</v>
      </c>
      <c r="BH150" s="99">
        <f>IF(N150="sníž. přenesená",J150,0)</f>
        <v>0</v>
      </c>
      <c r="BI150" s="99">
        <f>IF(N150="nulová",J150,0)</f>
        <v>0</v>
      </c>
      <c r="BJ150" s="16" t="s">
        <v>86</v>
      </c>
      <c r="BK150" s="99">
        <f>ROUND(I150*H150,2)</f>
        <v>0</v>
      </c>
      <c r="BL150" s="16" t="s">
        <v>160</v>
      </c>
      <c r="BM150" s="194" t="s">
        <v>363</v>
      </c>
    </row>
    <row r="151" spans="1:65" s="13" customFormat="1" ht="11.25">
      <c r="B151" s="195"/>
      <c r="D151" s="196" t="s">
        <v>162</v>
      </c>
      <c r="E151" s="197" t="s">
        <v>1</v>
      </c>
      <c r="F151" s="198" t="s">
        <v>677</v>
      </c>
      <c r="H151" s="199">
        <v>673.6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162</v>
      </c>
      <c r="AU151" s="197" t="s">
        <v>88</v>
      </c>
      <c r="AV151" s="13" t="s">
        <v>88</v>
      </c>
      <c r="AW151" s="13" t="s">
        <v>32</v>
      </c>
      <c r="AX151" s="13" t="s">
        <v>78</v>
      </c>
      <c r="AY151" s="197" t="s">
        <v>154</v>
      </c>
    </row>
    <row r="152" spans="1:65" s="13" customFormat="1" ht="11.25">
      <c r="B152" s="195"/>
      <c r="D152" s="196" t="s">
        <v>162</v>
      </c>
      <c r="E152" s="197" t="s">
        <v>1</v>
      </c>
      <c r="F152" s="198" t="s">
        <v>678</v>
      </c>
      <c r="H152" s="199">
        <v>345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162</v>
      </c>
      <c r="AU152" s="197" t="s">
        <v>88</v>
      </c>
      <c r="AV152" s="13" t="s">
        <v>88</v>
      </c>
      <c r="AW152" s="13" t="s">
        <v>32</v>
      </c>
      <c r="AX152" s="13" t="s">
        <v>78</v>
      </c>
      <c r="AY152" s="197" t="s">
        <v>154</v>
      </c>
    </row>
    <row r="153" spans="1:65" s="13" customFormat="1" ht="11.25">
      <c r="B153" s="195"/>
      <c r="D153" s="196" t="s">
        <v>162</v>
      </c>
      <c r="E153" s="197" t="s">
        <v>1</v>
      </c>
      <c r="F153" s="198" t="s">
        <v>679</v>
      </c>
      <c r="H153" s="199">
        <v>89.28</v>
      </c>
      <c r="I153" s="200"/>
      <c r="L153" s="195"/>
      <c r="M153" s="201"/>
      <c r="N153" s="202"/>
      <c r="O153" s="202"/>
      <c r="P153" s="202"/>
      <c r="Q153" s="202"/>
      <c r="R153" s="202"/>
      <c r="S153" s="202"/>
      <c r="T153" s="203"/>
      <c r="AT153" s="197" t="s">
        <v>162</v>
      </c>
      <c r="AU153" s="197" t="s">
        <v>88</v>
      </c>
      <c r="AV153" s="13" t="s">
        <v>88</v>
      </c>
      <c r="AW153" s="13" t="s">
        <v>32</v>
      </c>
      <c r="AX153" s="13" t="s">
        <v>78</v>
      </c>
      <c r="AY153" s="197" t="s">
        <v>154</v>
      </c>
    </row>
    <row r="154" spans="1:65" s="2" customFormat="1" ht="24" customHeight="1">
      <c r="A154" s="33"/>
      <c r="B154" s="150"/>
      <c r="C154" s="182" t="s">
        <v>199</v>
      </c>
      <c r="D154" s="182" t="s">
        <v>156</v>
      </c>
      <c r="E154" s="183" t="s">
        <v>366</v>
      </c>
      <c r="F154" s="184" t="s">
        <v>367</v>
      </c>
      <c r="G154" s="185" t="s">
        <v>213</v>
      </c>
      <c r="H154" s="186">
        <v>1107.8800000000001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88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368</v>
      </c>
    </row>
    <row r="155" spans="1:65" s="2" customFormat="1" ht="24" customHeight="1">
      <c r="A155" s="33"/>
      <c r="B155" s="150"/>
      <c r="C155" s="182" t="s">
        <v>203</v>
      </c>
      <c r="D155" s="182" t="s">
        <v>156</v>
      </c>
      <c r="E155" s="183" t="s">
        <v>369</v>
      </c>
      <c r="F155" s="184" t="s">
        <v>370</v>
      </c>
      <c r="G155" s="185" t="s">
        <v>159</v>
      </c>
      <c r="H155" s="186">
        <v>298.274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160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160</v>
      </c>
      <c r="BM155" s="194" t="s">
        <v>371</v>
      </c>
    </row>
    <row r="156" spans="1:65" s="2" customFormat="1" ht="24" customHeight="1">
      <c r="A156" s="33"/>
      <c r="B156" s="150"/>
      <c r="C156" s="182" t="s">
        <v>210</v>
      </c>
      <c r="D156" s="182" t="s">
        <v>156</v>
      </c>
      <c r="E156" s="183" t="s">
        <v>195</v>
      </c>
      <c r="F156" s="184" t="s">
        <v>196</v>
      </c>
      <c r="G156" s="185" t="s">
        <v>159</v>
      </c>
      <c r="H156" s="186">
        <v>357.92899999999997</v>
      </c>
      <c r="I156" s="187"/>
      <c r="J156" s="188">
        <f>ROUND(I156*H156,2)</f>
        <v>0</v>
      </c>
      <c r="K156" s="189"/>
      <c r="L156" s="34"/>
      <c r="M156" s="190" t="s">
        <v>1</v>
      </c>
      <c r="N156" s="191" t="s">
        <v>43</v>
      </c>
      <c r="O156" s="5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160</v>
      </c>
      <c r="AT156" s="194" t="s">
        <v>156</v>
      </c>
      <c r="AU156" s="194" t="s">
        <v>88</v>
      </c>
      <c r="AY156" s="16" t="s">
        <v>154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160</v>
      </c>
      <c r="BM156" s="194" t="s">
        <v>680</v>
      </c>
    </row>
    <row r="157" spans="1:65" s="13" customFormat="1" ht="11.25">
      <c r="B157" s="195"/>
      <c r="D157" s="196" t="s">
        <v>162</v>
      </c>
      <c r="E157" s="197" t="s">
        <v>1</v>
      </c>
      <c r="F157" s="198" t="s">
        <v>681</v>
      </c>
      <c r="H157" s="199">
        <v>357.92899999999997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154</v>
      </c>
    </row>
    <row r="158" spans="1:65" s="2" customFormat="1" ht="16.5" customHeight="1">
      <c r="A158" s="33"/>
      <c r="B158" s="150"/>
      <c r="C158" s="182" t="s">
        <v>217</v>
      </c>
      <c r="D158" s="182" t="s">
        <v>156</v>
      </c>
      <c r="E158" s="183" t="s">
        <v>200</v>
      </c>
      <c r="F158" s="184" t="s">
        <v>201</v>
      </c>
      <c r="G158" s="185" t="s">
        <v>159</v>
      </c>
      <c r="H158" s="186">
        <v>357.92899999999997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160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160</v>
      </c>
      <c r="BM158" s="194" t="s">
        <v>682</v>
      </c>
    </row>
    <row r="159" spans="1:65" s="2" customFormat="1" ht="24" customHeight="1">
      <c r="A159" s="33"/>
      <c r="B159" s="150"/>
      <c r="C159" s="182" t="s">
        <v>222</v>
      </c>
      <c r="D159" s="182" t="s">
        <v>156</v>
      </c>
      <c r="E159" s="183" t="s">
        <v>204</v>
      </c>
      <c r="F159" s="184" t="s">
        <v>205</v>
      </c>
      <c r="G159" s="185" t="s">
        <v>206</v>
      </c>
      <c r="H159" s="186">
        <v>644.27200000000005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160</v>
      </c>
      <c r="AT159" s="194" t="s">
        <v>156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683</v>
      </c>
    </row>
    <row r="160" spans="1:65" s="13" customFormat="1" ht="11.25">
      <c r="B160" s="195"/>
      <c r="D160" s="196" t="s">
        <v>162</v>
      </c>
      <c r="E160" s="197" t="s">
        <v>1</v>
      </c>
      <c r="F160" s="198" t="s">
        <v>684</v>
      </c>
      <c r="H160" s="199">
        <v>644.27200000000005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162</v>
      </c>
      <c r="AU160" s="197" t="s">
        <v>88</v>
      </c>
      <c r="AV160" s="13" t="s">
        <v>88</v>
      </c>
      <c r="AW160" s="13" t="s">
        <v>32</v>
      </c>
      <c r="AX160" s="13" t="s">
        <v>86</v>
      </c>
      <c r="AY160" s="197" t="s">
        <v>154</v>
      </c>
    </row>
    <row r="161" spans="1:65" s="2" customFormat="1" ht="24" customHeight="1">
      <c r="A161" s="33"/>
      <c r="B161" s="150"/>
      <c r="C161" s="182" t="s">
        <v>8</v>
      </c>
      <c r="D161" s="182" t="s">
        <v>156</v>
      </c>
      <c r="E161" s="183" t="s">
        <v>377</v>
      </c>
      <c r="F161" s="184" t="s">
        <v>378</v>
      </c>
      <c r="G161" s="185" t="s">
        <v>159</v>
      </c>
      <c r="H161" s="186">
        <v>372.96699999999998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160</v>
      </c>
      <c r="AT161" s="194" t="s">
        <v>156</v>
      </c>
      <c r="AU161" s="194" t="s">
        <v>88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160</v>
      </c>
      <c r="BM161" s="194" t="s">
        <v>379</v>
      </c>
    </row>
    <row r="162" spans="1:65" s="13" customFormat="1" ht="11.25">
      <c r="B162" s="195"/>
      <c r="D162" s="196" t="s">
        <v>162</v>
      </c>
      <c r="E162" s="197" t="s">
        <v>1</v>
      </c>
      <c r="F162" s="198" t="s">
        <v>685</v>
      </c>
      <c r="H162" s="199">
        <v>596.548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162</v>
      </c>
      <c r="AU162" s="197" t="s">
        <v>88</v>
      </c>
      <c r="AV162" s="13" t="s">
        <v>88</v>
      </c>
      <c r="AW162" s="13" t="s">
        <v>32</v>
      </c>
      <c r="AX162" s="13" t="s">
        <v>78</v>
      </c>
      <c r="AY162" s="197" t="s">
        <v>154</v>
      </c>
    </row>
    <row r="163" spans="1:65" s="13" customFormat="1" ht="11.25">
      <c r="B163" s="195"/>
      <c r="D163" s="196" t="s">
        <v>162</v>
      </c>
      <c r="E163" s="197" t="s">
        <v>1</v>
      </c>
      <c r="F163" s="198" t="s">
        <v>686</v>
      </c>
      <c r="H163" s="199">
        <v>-177.893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162</v>
      </c>
      <c r="AU163" s="197" t="s">
        <v>88</v>
      </c>
      <c r="AV163" s="13" t="s">
        <v>88</v>
      </c>
      <c r="AW163" s="13" t="s">
        <v>32</v>
      </c>
      <c r="AX163" s="13" t="s">
        <v>78</v>
      </c>
      <c r="AY163" s="197" t="s">
        <v>154</v>
      </c>
    </row>
    <row r="164" spans="1:65" s="13" customFormat="1" ht="11.25">
      <c r="B164" s="195"/>
      <c r="D164" s="196" t="s">
        <v>162</v>
      </c>
      <c r="E164" s="197" t="s">
        <v>1</v>
      </c>
      <c r="F164" s="198" t="s">
        <v>687</v>
      </c>
      <c r="H164" s="199">
        <v>-34.435000000000002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88</v>
      </c>
      <c r="AV164" s="13" t="s">
        <v>88</v>
      </c>
      <c r="AW164" s="13" t="s">
        <v>32</v>
      </c>
      <c r="AX164" s="13" t="s">
        <v>78</v>
      </c>
      <c r="AY164" s="197" t="s">
        <v>154</v>
      </c>
    </row>
    <row r="165" spans="1:65" s="13" customFormat="1" ht="11.25">
      <c r="B165" s="195"/>
      <c r="D165" s="196" t="s">
        <v>162</v>
      </c>
      <c r="E165" s="197" t="s">
        <v>1</v>
      </c>
      <c r="F165" s="198" t="s">
        <v>688</v>
      </c>
      <c r="H165" s="199">
        <v>-11.253</v>
      </c>
      <c r="I165" s="200"/>
      <c r="L165" s="195"/>
      <c r="M165" s="201"/>
      <c r="N165" s="202"/>
      <c r="O165" s="202"/>
      <c r="P165" s="202"/>
      <c r="Q165" s="202"/>
      <c r="R165" s="202"/>
      <c r="S165" s="202"/>
      <c r="T165" s="203"/>
      <c r="AT165" s="197" t="s">
        <v>162</v>
      </c>
      <c r="AU165" s="197" t="s">
        <v>88</v>
      </c>
      <c r="AV165" s="13" t="s">
        <v>88</v>
      </c>
      <c r="AW165" s="13" t="s">
        <v>32</v>
      </c>
      <c r="AX165" s="13" t="s">
        <v>78</v>
      </c>
      <c r="AY165" s="197" t="s">
        <v>154</v>
      </c>
    </row>
    <row r="166" spans="1:65" s="2" customFormat="1" ht="16.5" customHeight="1">
      <c r="A166" s="33"/>
      <c r="B166" s="150"/>
      <c r="C166" s="212" t="s">
        <v>231</v>
      </c>
      <c r="D166" s="212" t="s">
        <v>223</v>
      </c>
      <c r="E166" s="213" t="s">
        <v>384</v>
      </c>
      <c r="F166" s="214" t="s">
        <v>385</v>
      </c>
      <c r="G166" s="215" t="s">
        <v>206</v>
      </c>
      <c r="H166" s="216">
        <v>640.38400000000001</v>
      </c>
      <c r="I166" s="217"/>
      <c r="J166" s="218">
        <f>ROUND(I166*H166,2)</f>
        <v>0</v>
      </c>
      <c r="K166" s="219"/>
      <c r="L166" s="220"/>
      <c r="M166" s="221" t="s">
        <v>1</v>
      </c>
      <c r="N166" s="222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190</v>
      </c>
      <c r="AT166" s="194" t="s">
        <v>223</v>
      </c>
      <c r="AU166" s="194" t="s">
        <v>88</v>
      </c>
      <c r="AY166" s="16" t="s">
        <v>154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160</v>
      </c>
      <c r="BM166" s="194" t="s">
        <v>689</v>
      </c>
    </row>
    <row r="167" spans="1:65" s="13" customFormat="1" ht="11.25">
      <c r="B167" s="195"/>
      <c r="D167" s="196" t="s">
        <v>162</v>
      </c>
      <c r="E167" s="197" t="s">
        <v>1</v>
      </c>
      <c r="F167" s="198" t="s">
        <v>690</v>
      </c>
      <c r="H167" s="199">
        <v>640.38400000000001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162</v>
      </c>
      <c r="AU167" s="197" t="s">
        <v>88</v>
      </c>
      <c r="AV167" s="13" t="s">
        <v>88</v>
      </c>
      <c r="AW167" s="13" t="s">
        <v>32</v>
      </c>
      <c r="AX167" s="13" t="s">
        <v>86</v>
      </c>
      <c r="AY167" s="197" t="s">
        <v>154</v>
      </c>
    </row>
    <row r="168" spans="1:65" s="2" customFormat="1" ht="24" customHeight="1">
      <c r="A168" s="33"/>
      <c r="B168" s="150"/>
      <c r="C168" s="182" t="s">
        <v>237</v>
      </c>
      <c r="D168" s="182" t="s">
        <v>156</v>
      </c>
      <c r="E168" s="183" t="s">
        <v>388</v>
      </c>
      <c r="F168" s="184" t="s">
        <v>389</v>
      </c>
      <c r="G168" s="185" t="s">
        <v>159</v>
      </c>
      <c r="H168" s="186">
        <v>177.893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160</v>
      </c>
      <c r="AT168" s="194" t="s">
        <v>156</v>
      </c>
      <c r="AU168" s="194" t="s">
        <v>88</v>
      </c>
      <c r="AY168" s="16" t="s">
        <v>154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160</v>
      </c>
      <c r="BM168" s="194" t="s">
        <v>390</v>
      </c>
    </row>
    <row r="169" spans="1:65" s="13" customFormat="1" ht="11.25">
      <c r="B169" s="195"/>
      <c r="D169" s="196" t="s">
        <v>162</v>
      </c>
      <c r="E169" s="197" t="s">
        <v>1</v>
      </c>
      <c r="F169" s="198" t="s">
        <v>691</v>
      </c>
      <c r="H169" s="199">
        <v>126.143</v>
      </c>
      <c r="I169" s="200"/>
      <c r="L169" s="195"/>
      <c r="M169" s="201"/>
      <c r="N169" s="202"/>
      <c r="O169" s="202"/>
      <c r="P169" s="202"/>
      <c r="Q169" s="202"/>
      <c r="R169" s="202"/>
      <c r="S169" s="202"/>
      <c r="T169" s="203"/>
      <c r="AT169" s="197" t="s">
        <v>162</v>
      </c>
      <c r="AU169" s="197" t="s">
        <v>88</v>
      </c>
      <c r="AV169" s="13" t="s">
        <v>88</v>
      </c>
      <c r="AW169" s="13" t="s">
        <v>32</v>
      </c>
      <c r="AX169" s="13" t="s">
        <v>78</v>
      </c>
      <c r="AY169" s="197" t="s">
        <v>154</v>
      </c>
    </row>
    <row r="170" spans="1:65" s="13" customFormat="1" ht="11.25">
      <c r="B170" s="195"/>
      <c r="D170" s="196" t="s">
        <v>162</v>
      </c>
      <c r="E170" s="197" t="s">
        <v>1</v>
      </c>
      <c r="F170" s="198" t="s">
        <v>692</v>
      </c>
      <c r="H170" s="199">
        <v>51.75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88</v>
      </c>
      <c r="AV170" s="13" t="s">
        <v>88</v>
      </c>
      <c r="AW170" s="13" t="s">
        <v>32</v>
      </c>
      <c r="AX170" s="13" t="s">
        <v>78</v>
      </c>
      <c r="AY170" s="197" t="s">
        <v>154</v>
      </c>
    </row>
    <row r="171" spans="1:65" s="2" customFormat="1" ht="16.5" customHeight="1">
      <c r="A171" s="33"/>
      <c r="B171" s="150"/>
      <c r="C171" s="212" t="s">
        <v>241</v>
      </c>
      <c r="D171" s="212" t="s">
        <v>223</v>
      </c>
      <c r="E171" s="213" t="s">
        <v>393</v>
      </c>
      <c r="F171" s="214" t="s">
        <v>394</v>
      </c>
      <c r="G171" s="215" t="s">
        <v>206</v>
      </c>
      <c r="H171" s="216">
        <v>305.44200000000001</v>
      </c>
      <c r="I171" s="217"/>
      <c r="J171" s="218">
        <f>ROUND(I171*H171,2)</f>
        <v>0</v>
      </c>
      <c r="K171" s="219"/>
      <c r="L171" s="220"/>
      <c r="M171" s="221" t="s">
        <v>1</v>
      </c>
      <c r="N171" s="222" t="s">
        <v>43</v>
      </c>
      <c r="O171" s="59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190</v>
      </c>
      <c r="AT171" s="194" t="s">
        <v>223</v>
      </c>
      <c r="AU171" s="194" t="s">
        <v>88</v>
      </c>
      <c r="AY171" s="16" t="s">
        <v>154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160</v>
      </c>
      <c r="BM171" s="194" t="s">
        <v>395</v>
      </c>
    </row>
    <row r="172" spans="1:65" s="13" customFormat="1" ht="11.25">
      <c r="B172" s="195"/>
      <c r="D172" s="196" t="s">
        <v>162</v>
      </c>
      <c r="E172" s="197" t="s">
        <v>1</v>
      </c>
      <c r="F172" s="198" t="s">
        <v>693</v>
      </c>
      <c r="H172" s="199">
        <v>305.44200000000001</v>
      </c>
      <c r="I172" s="200"/>
      <c r="L172" s="195"/>
      <c r="M172" s="201"/>
      <c r="N172" s="202"/>
      <c r="O172" s="202"/>
      <c r="P172" s="202"/>
      <c r="Q172" s="202"/>
      <c r="R172" s="202"/>
      <c r="S172" s="202"/>
      <c r="T172" s="203"/>
      <c r="AT172" s="197" t="s">
        <v>162</v>
      </c>
      <c r="AU172" s="197" t="s">
        <v>88</v>
      </c>
      <c r="AV172" s="13" t="s">
        <v>88</v>
      </c>
      <c r="AW172" s="13" t="s">
        <v>32</v>
      </c>
      <c r="AX172" s="13" t="s">
        <v>86</v>
      </c>
      <c r="AY172" s="197" t="s">
        <v>154</v>
      </c>
    </row>
    <row r="173" spans="1:65" s="2" customFormat="1" ht="24" customHeight="1">
      <c r="A173" s="33"/>
      <c r="B173" s="150"/>
      <c r="C173" s="182" t="s">
        <v>245</v>
      </c>
      <c r="D173" s="182" t="s">
        <v>156</v>
      </c>
      <c r="E173" s="183" t="s">
        <v>397</v>
      </c>
      <c r="F173" s="184" t="s">
        <v>398</v>
      </c>
      <c r="G173" s="185" t="s">
        <v>213</v>
      </c>
      <c r="H173" s="186">
        <v>647</v>
      </c>
      <c r="I173" s="187"/>
      <c r="J173" s="188">
        <f>ROUND(I173*H173,2)</f>
        <v>0</v>
      </c>
      <c r="K173" s="189"/>
      <c r="L173" s="34"/>
      <c r="M173" s="190" t="s">
        <v>1</v>
      </c>
      <c r="N173" s="191" t="s">
        <v>43</v>
      </c>
      <c r="O173" s="59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160</v>
      </c>
      <c r="AT173" s="194" t="s">
        <v>156</v>
      </c>
      <c r="AU173" s="194" t="s">
        <v>88</v>
      </c>
      <c r="AY173" s="16" t="s">
        <v>154</v>
      </c>
      <c r="BE173" s="99">
        <f>IF(N173="základní",J173,0)</f>
        <v>0</v>
      </c>
      <c r="BF173" s="99">
        <f>IF(N173="snížená",J173,0)</f>
        <v>0</v>
      </c>
      <c r="BG173" s="99">
        <f>IF(N173="zákl. přenesená",J173,0)</f>
        <v>0</v>
      </c>
      <c r="BH173" s="99">
        <f>IF(N173="sníž. přenesená",J173,0)</f>
        <v>0</v>
      </c>
      <c r="BI173" s="99">
        <f>IF(N173="nulová",J173,0)</f>
        <v>0</v>
      </c>
      <c r="BJ173" s="16" t="s">
        <v>86</v>
      </c>
      <c r="BK173" s="99">
        <f>ROUND(I173*H173,2)</f>
        <v>0</v>
      </c>
      <c r="BL173" s="16" t="s">
        <v>160</v>
      </c>
      <c r="BM173" s="194" t="s">
        <v>399</v>
      </c>
    </row>
    <row r="174" spans="1:65" s="13" customFormat="1" ht="11.25">
      <c r="B174" s="195"/>
      <c r="D174" s="196" t="s">
        <v>162</v>
      </c>
      <c r="E174" s="197" t="s">
        <v>1</v>
      </c>
      <c r="F174" s="198" t="s">
        <v>694</v>
      </c>
      <c r="H174" s="199">
        <v>647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162</v>
      </c>
      <c r="AU174" s="197" t="s">
        <v>88</v>
      </c>
      <c r="AV174" s="13" t="s">
        <v>88</v>
      </c>
      <c r="AW174" s="13" t="s">
        <v>32</v>
      </c>
      <c r="AX174" s="13" t="s">
        <v>86</v>
      </c>
      <c r="AY174" s="197" t="s">
        <v>154</v>
      </c>
    </row>
    <row r="175" spans="1:65" s="12" customFormat="1" ht="22.9" customHeight="1">
      <c r="B175" s="169"/>
      <c r="D175" s="170" t="s">
        <v>77</v>
      </c>
      <c r="E175" s="180" t="s">
        <v>160</v>
      </c>
      <c r="F175" s="180" t="s">
        <v>209</v>
      </c>
      <c r="I175" s="172"/>
      <c r="J175" s="181">
        <f>BK175</f>
        <v>0</v>
      </c>
      <c r="L175" s="169"/>
      <c r="M175" s="174"/>
      <c r="N175" s="175"/>
      <c r="O175" s="175"/>
      <c r="P175" s="176">
        <f>SUM(P176:P182)</f>
        <v>0</v>
      </c>
      <c r="Q175" s="175"/>
      <c r="R175" s="176">
        <f>SUM(R176:R182)</f>
        <v>0.6160000000000001</v>
      </c>
      <c r="S175" s="175"/>
      <c r="T175" s="177">
        <f>SUM(T176:T182)</f>
        <v>0</v>
      </c>
      <c r="AR175" s="170" t="s">
        <v>86</v>
      </c>
      <c r="AT175" s="178" t="s">
        <v>77</v>
      </c>
      <c r="AU175" s="178" t="s">
        <v>86</v>
      </c>
      <c r="AY175" s="170" t="s">
        <v>154</v>
      </c>
      <c r="BK175" s="179">
        <f>SUM(BK176:BK182)</f>
        <v>0</v>
      </c>
    </row>
    <row r="176" spans="1:65" s="2" customFormat="1" ht="16.5" customHeight="1">
      <c r="A176" s="33"/>
      <c r="B176" s="150"/>
      <c r="C176" s="182" t="s">
        <v>249</v>
      </c>
      <c r="D176" s="182" t="s">
        <v>156</v>
      </c>
      <c r="E176" s="183" t="s">
        <v>405</v>
      </c>
      <c r="F176" s="184" t="s">
        <v>406</v>
      </c>
      <c r="G176" s="185" t="s">
        <v>159</v>
      </c>
      <c r="H176" s="186">
        <v>34.435000000000002</v>
      </c>
      <c r="I176" s="187"/>
      <c r="J176" s="188">
        <f>ROUND(I176*H176,2)</f>
        <v>0</v>
      </c>
      <c r="K176" s="189"/>
      <c r="L176" s="34"/>
      <c r="M176" s="190" t="s">
        <v>1</v>
      </c>
      <c r="N176" s="191" t="s">
        <v>43</v>
      </c>
      <c r="O176" s="5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160</v>
      </c>
      <c r="AT176" s="194" t="s">
        <v>156</v>
      </c>
      <c r="AU176" s="194" t="s">
        <v>88</v>
      </c>
      <c r="AY176" s="16" t="s">
        <v>154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160</v>
      </c>
      <c r="BM176" s="194" t="s">
        <v>695</v>
      </c>
    </row>
    <row r="177" spans="1:65" s="13" customFormat="1" ht="11.25">
      <c r="B177" s="195"/>
      <c r="D177" s="196" t="s">
        <v>162</v>
      </c>
      <c r="E177" s="197" t="s">
        <v>1</v>
      </c>
      <c r="F177" s="198" t="s">
        <v>696</v>
      </c>
      <c r="H177" s="199">
        <v>22.934999999999999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162</v>
      </c>
      <c r="AU177" s="197" t="s">
        <v>88</v>
      </c>
      <c r="AV177" s="13" t="s">
        <v>88</v>
      </c>
      <c r="AW177" s="13" t="s">
        <v>32</v>
      </c>
      <c r="AX177" s="13" t="s">
        <v>78</v>
      </c>
      <c r="AY177" s="197" t="s">
        <v>154</v>
      </c>
    </row>
    <row r="178" spans="1:65" s="13" customFormat="1" ht="11.25">
      <c r="B178" s="195"/>
      <c r="D178" s="196" t="s">
        <v>162</v>
      </c>
      <c r="E178" s="197" t="s">
        <v>1</v>
      </c>
      <c r="F178" s="198" t="s">
        <v>697</v>
      </c>
      <c r="H178" s="199">
        <v>11.5</v>
      </c>
      <c r="I178" s="200"/>
      <c r="L178" s="195"/>
      <c r="M178" s="201"/>
      <c r="N178" s="202"/>
      <c r="O178" s="202"/>
      <c r="P178" s="202"/>
      <c r="Q178" s="202"/>
      <c r="R178" s="202"/>
      <c r="S178" s="202"/>
      <c r="T178" s="203"/>
      <c r="AT178" s="197" t="s">
        <v>162</v>
      </c>
      <c r="AU178" s="197" t="s">
        <v>88</v>
      </c>
      <c r="AV178" s="13" t="s">
        <v>88</v>
      </c>
      <c r="AW178" s="13" t="s">
        <v>32</v>
      </c>
      <c r="AX178" s="13" t="s">
        <v>78</v>
      </c>
      <c r="AY178" s="197" t="s">
        <v>154</v>
      </c>
    </row>
    <row r="179" spans="1:65" s="2" customFormat="1" ht="16.5" customHeight="1">
      <c r="A179" s="33"/>
      <c r="B179" s="150"/>
      <c r="C179" s="182" t="s">
        <v>7</v>
      </c>
      <c r="D179" s="182" t="s">
        <v>156</v>
      </c>
      <c r="E179" s="183" t="s">
        <v>698</v>
      </c>
      <c r="F179" s="184" t="s">
        <v>699</v>
      </c>
      <c r="G179" s="185" t="s">
        <v>273</v>
      </c>
      <c r="H179" s="186">
        <v>10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6.6E-3</v>
      </c>
      <c r="R179" s="192">
        <f>Q179*H179</f>
        <v>6.6000000000000003E-2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160</v>
      </c>
      <c r="AT179" s="194" t="s">
        <v>156</v>
      </c>
      <c r="AU179" s="194" t="s">
        <v>88</v>
      </c>
      <c r="AY179" s="16" t="s">
        <v>154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160</v>
      </c>
      <c r="BM179" s="194" t="s">
        <v>700</v>
      </c>
    </row>
    <row r="180" spans="1:65" s="2" customFormat="1" ht="16.5" customHeight="1">
      <c r="A180" s="33"/>
      <c r="B180" s="150"/>
      <c r="C180" s="212" t="s">
        <v>257</v>
      </c>
      <c r="D180" s="212" t="s">
        <v>223</v>
      </c>
      <c r="E180" s="213" t="s">
        <v>701</v>
      </c>
      <c r="F180" s="214" t="s">
        <v>702</v>
      </c>
      <c r="G180" s="215" t="s">
        <v>273</v>
      </c>
      <c r="H180" s="216">
        <v>1</v>
      </c>
      <c r="I180" s="217"/>
      <c r="J180" s="218">
        <f>ROUND(I180*H180,2)</f>
        <v>0</v>
      </c>
      <c r="K180" s="219"/>
      <c r="L180" s="220"/>
      <c r="M180" s="221" t="s">
        <v>1</v>
      </c>
      <c r="N180" s="222" t="s">
        <v>43</v>
      </c>
      <c r="O180" s="59"/>
      <c r="P180" s="192">
        <f>O180*H180</f>
        <v>0</v>
      </c>
      <c r="Q180" s="192">
        <v>0.04</v>
      </c>
      <c r="R180" s="192">
        <f>Q180*H180</f>
        <v>0.04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190</v>
      </c>
      <c r="AT180" s="194" t="s">
        <v>223</v>
      </c>
      <c r="AU180" s="194" t="s">
        <v>88</v>
      </c>
      <c r="AY180" s="16" t="s">
        <v>154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160</v>
      </c>
      <c r="BM180" s="194" t="s">
        <v>703</v>
      </c>
    </row>
    <row r="181" spans="1:65" s="2" customFormat="1" ht="16.5" customHeight="1">
      <c r="A181" s="33"/>
      <c r="B181" s="150"/>
      <c r="C181" s="212" t="s">
        <v>261</v>
      </c>
      <c r="D181" s="212" t="s">
        <v>223</v>
      </c>
      <c r="E181" s="213" t="s">
        <v>704</v>
      </c>
      <c r="F181" s="214" t="s">
        <v>705</v>
      </c>
      <c r="G181" s="215" t="s">
        <v>273</v>
      </c>
      <c r="H181" s="216">
        <v>6</v>
      </c>
      <c r="I181" s="217"/>
      <c r="J181" s="218">
        <f>ROUND(I181*H181,2)</f>
        <v>0</v>
      </c>
      <c r="K181" s="219"/>
      <c r="L181" s="220"/>
      <c r="M181" s="221" t="s">
        <v>1</v>
      </c>
      <c r="N181" s="222" t="s">
        <v>43</v>
      </c>
      <c r="O181" s="59"/>
      <c r="P181" s="192">
        <f>O181*H181</f>
        <v>0</v>
      </c>
      <c r="Q181" s="192">
        <v>5.0999999999999997E-2</v>
      </c>
      <c r="R181" s="192">
        <f>Q181*H181</f>
        <v>0.30599999999999999</v>
      </c>
      <c r="S181" s="192">
        <v>0</v>
      </c>
      <c r="T181" s="19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4" t="s">
        <v>190</v>
      </c>
      <c r="AT181" s="194" t="s">
        <v>223</v>
      </c>
      <c r="AU181" s="194" t="s">
        <v>88</v>
      </c>
      <c r="AY181" s="16" t="s">
        <v>154</v>
      </c>
      <c r="BE181" s="99">
        <f>IF(N181="základní",J181,0)</f>
        <v>0</v>
      </c>
      <c r="BF181" s="99">
        <f>IF(N181="snížená",J181,0)</f>
        <v>0</v>
      </c>
      <c r="BG181" s="99">
        <f>IF(N181="zákl. přenesená",J181,0)</f>
        <v>0</v>
      </c>
      <c r="BH181" s="99">
        <f>IF(N181="sníž. přenesená",J181,0)</f>
        <v>0</v>
      </c>
      <c r="BI181" s="99">
        <f>IF(N181="nulová",J181,0)</f>
        <v>0</v>
      </c>
      <c r="BJ181" s="16" t="s">
        <v>86</v>
      </c>
      <c r="BK181" s="99">
        <f>ROUND(I181*H181,2)</f>
        <v>0</v>
      </c>
      <c r="BL181" s="16" t="s">
        <v>160</v>
      </c>
      <c r="BM181" s="194" t="s">
        <v>706</v>
      </c>
    </row>
    <row r="182" spans="1:65" s="2" customFormat="1" ht="16.5" customHeight="1">
      <c r="A182" s="33"/>
      <c r="B182" s="150"/>
      <c r="C182" s="212" t="s">
        <v>266</v>
      </c>
      <c r="D182" s="212" t="s">
        <v>223</v>
      </c>
      <c r="E182" s="213" t="s">
        <v>707</v>
      </c>
      <c r="F182" s="214" t="s">
        <v>708</v>
      </c>
      <c r="G182" s="215" t="s">
        <v>273</v>
      </c>
      <c r="H182" s="216">
        <v>3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43</v>
      </c>
      <c r="O182" s="59"/>
      <c r="P182" s="192">
        <f>O182*H182</f>
        <v>0</v>
      </c>
      <c r="Q182" s="192">
        <v>6.8000000000000005E-2</v>
      </c>
      <c r="R182" s="192">
        <f>Q182*H182</f>
        <v>0.20400000000000001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190</v>
      </c>
      <c r="AT182" s="194" t="s">
        <v>223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160</v>
      </c>
      <c r="BM182" s="194" t="s">
        <v>709</v>
      </c>
    </row>
    <row r="183" spans="1:65" s="12" customFormat="1" ht="22.9" customHeight="1">
      <c r="B183" s="169"/>
      <c r="D183" s="170" t="s">
        <v>77</v>
      </c>
      <c r="E183" s="180" t="s">
        <v>190</v>
      </c>
      <c r="F183" s="180" t="s">
        <v>418</v>
      </c>
      <c r="I183" s="172"/>
      <c r="J183" s="181">
        <f>BK183</f>
        <v>0</v>
      </c>
      <c r="L183" s="169"/>
      <c r="M183" s="174"/>
      <c r="N183" s="175"/>
      <c r="O183" s="175"/>
      <c r="P183" s="176">
        <f>SUM(P184:P209)</f>
        <v>0</v>
      </c>
      <c r="Q183" s="175"/>
      <c r="R183" s="176">
        <f>SUM(R184:R209)</f>
        <v>18.936999999999998</v>
      </c>
      <c r="S183" s="175"/>
      <c r="T183" s="177">
        <f>SUM(T184:T209)</f>
        <v>0</v>
      </c>
      <c r="AR183" s="170" t="s">
        <v>86</v>
      </c>
      <c r="AT183" s="178" t="s">
        <v>77</v>
      </c>
      <c r="AU183" s="178" t="s">
        <v>86</v>
      </c>
      <c r="AY183" s="170" t="s">
        <v>154</v>
      </c>
      <c r="BK183" s="179">
        <f>SUM(BK184:BK209)</f>
        <v>0</v>
      </c>
    </row>
    <row r="184" spans="1:65" s="2" customFormat="1" ht="24" customHeight="1">
      <c r="A184" s="33"/>
      <c r="B184" s="150"/>
      <c r="C184" s="182" t="s">
        <v>270</v>
      </c>
      <c r="D184" s="182" t="s">
        <v>156</v>
      </c>
      <c r="E184" s="183" t="s">
        <v>710</v>
      </c>
      <c r="F184" s="184" t="s">
        <v>711</v>
      </c>
      <c r="G184" s="185" t="s">
        <v>292</v>
      </c>
      <c r="H184" s="186">
        <v>115</v>
      </c>
      <c r="I184" s="187"/>
      <c r="J184" s="188">
        <f t="shared" ref="J184:J194" si="5">ROUND(I184*H184,2)</f>
        <v>0</v>
      </c>
      <c r="K184" s="189"/>
      <c r="L184" s="34"/>
      <c r="M184" s="190" t="s">
        <v>1</v>
      </c>
      <c r="N184" s="191" t="s">
        <v>43</v>
      </c>
      <c r="O184" s="59"/>
      <c r="P184" s="192">
        <f t="shared" ref="P184:P194" si="6">O184*H184</f>
        <v>0</v>
      </c>
      <c r="Q184" s="192">
        <v>1.0000000000000001E-5</v>
      </c>
      <c r="R184" s="192">
        <f t="shared" ref="R184:R194" si="7">Q184*H184</f>
        <v>1.1500000000000002E-3</v>
      </c>
      <c r="S184" s="192">
        <v>0</v>
      </c>
      <c r="T184" s="193">
        <f t="shared" ref="T184:T194" si="8"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4" t="s">
        <v>160</v>
      </c>
      <c r="AT184" s="194" t="s">
        <v>156</v>
      </c>
      <c r="AU184" s="194" t="s">
        <v>88</v>
      </c>
      <c r="AY184" s="16" t="s">
        <v>154</v>
      </c>
      <c r="BE184" s="99">
        <f t="shared" ref="BE184:BE194" si="9">IF(N184="základní",J184,0)</f>
        <v>0</v>
      </c>
      <c r="BF184" s="99">
        <f t="shared" ref="BF184:BF194" si="10">IF(N184="snížená",J184,0)</f>
        <v>0</v>
      </c>
      <c r="BG184" s="99">
        <f t="shared" ref="BG184:BG194" si="11">IF(N184="zákl. přenesená",J184,0)</f>
        <v>0</v>
      </c>
      <c r="BH184" s="99">
        <f t="shared" ref="BH184:BH194" si="12">IF(N184="sníž. přenesená",J184,0)</f>
        <v>0</v>
      </c>
      <c r="BI184" s="99">
        <f t="shared" ref="BI184:BI194" si="13">IF(N184="nulová",J184,0)</f>
        <v>0</v>
      </c>
      <c r="BJ184" s="16" t="s">
        <v>86</v>
      </c>
      <c r="BK184" s="99">
        <f t="shared" ref="BK184:BK194" si="14">ROUND(I184*H184,2)</f>
        <v>0</v>
      </c>
      <c r="BL184" s="16" t="s">
        <v>160</v>
      </c>
      <c r="BM184" s="194" t="s">
        <v>712</v>
      </c>
    </row>
    <row r="185" spans="1:65" s="2" customFormat="1" ht="24" customHeight="1">
      <c r="A185" s="33"/>
      <c r="B185" s="150"/>
      <c r="C185" s="212" t="s">
        <v>277</v>
      </c>
      <c r="D185" s="212" t="s">
        <v>223</v>
      </c>
      <c r="E185" s="213" t="s">
        <v>713</v>
      </c>
      <c r="F185" s="214" t="s">
        <v>714</v>
      </c>
      <c r="G185" s="215" t="s">
        <v>292</v>
      </c>
      <c r="H185" s="216">
        <v>115</v>
      </c>
      <c r="I185" s="217"/>
      <c r="J185" s="218">
        <f t="shared" si="5"/>
        <v>0</v>
      </c>
      <c r="K185" s="219"/>
      <c r="L185" s="220"/>
      <c r="M185" s="221" t="s">
        <v>1</v>
      </c>
      <c r="N185" s="222" t="s">
        <v>43</v>
      </c>
      <c r="O185" s="59"/>
      <c r="P185" s="192">
        <f t="shared" si="6"/>
        <v>0</v>
      </c>
      <c r="Q185" s="192">
        <v>3.5999999999999999E-3</v>
      </c>
      <c r="R185" s="192">
        <f t="shared" si="7"/>
        <v>0.41399999999999998</v>
      </c>
      <c r="S185" s="192">
        <v>0</v>
      </c>
      <c r="T185" s="193">
        <f t="shared" si="8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190</v>
      </c>
      <c r="AT185" s="194" t="s">
        <v>223</v>
      </c>
      <c r="AU185" s="194" t="s">
        <v>88</v>
      </c>
      <c r="AY185" s="16" t="s">
        <v>154</v>
      </c>
      <c r="BE185" s="99">
        <f t="shared" si="9"/>
        <v>0</v>
      </c>
      <c r="BF185" s="99">
        <f t="shared" si="10"/>
        <v>0</v>
      </c>
      <c r="BG185" s="99">
        <f t="shared" si="11"/>
        <v>0</v>
      </c>
      <c r="BH185" s="99">
        <f t="shared" si="12"/>
        <v>0</v>
      </c>
      <c r="BI185" s="99">
        <f t="shared" si="13"/>
        <v>0</v>
      </c>
      <c r="BJ185" s="16" t="s">
        <v>86</v>
      </c>
      <c r="BK185" s="99">
        <f t="shared" si="14"/>
        <v>0</v>
      </c>
      <c r="BL185" s="16" t="s">
        <v>160</v>
      </c>
      <c r="BM185" s="194" t="s">
        <v>715</v>
      </c>
    </row>
    <row r="186" spans="1:65" s="2" customFormat="1" ht="24" customHeight="1">
      <c r="A186" s="33"/>
      <c r="B186" s="150"/>
      <c r="C186" s="182" t="s">
        <v>281</v>
      </c>
      <c r="D186" s="182" t="s">
        <v>156</v>
      </c>
      <c r="E186" s="183" t="s">
        <v>716</v>
      </c>
      <c r="F186" s="184" t="s">
        <v>717</v>
      </c>
      <c r="G186" s="185" t="s">
        <v>292</v>
      </c>
      <c r="H186" s="186">
        <v>208.5</v>
      </c>
      <c r="I186" s="187"/>
      <c r="J186" s="188">
        <f t="shared" si="5"/>
        <v>0</v>
      </c>
      <c r="K186" s="189"/>
      <c r="L186" s="34"/>
      <c r="M186" s="190" t="s">
        <v>1</v>
      </c>
      <c r="N186" s="191" t="s">
        <v>43</v>
      </c>
      <c r="O186" s="59"/>
      <c r="P186" s="192">
        <f t="shared" si="6"/>
        <v>0</v>
      </c>
      <c r="Q186" s="192">
        <v>2.0000000000000002E-5</v>
      </c>
      <c r="R186" s="192">
        <f t="shared" si="7"/>
        <v>4.1700000000000001E-3</v>
      </c>
      <c r="S186" s="192">
        <v>0</v>
      </c>
      <c r="T186" s="193">
        <f t="shared" si="8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160</v>
      </c>
      <c r="AT186" s="194" t="s">
        <v>156</v>
      </c>
      <c r="AU186" s="194" t="s">
        <v>88</v>
      </c>
      <c r="AY186" s="16" t="s">
        <v>154</v>
      </c>
      <c r="BE186" s="99">
        <f t="shared" si="9"/>
        <v>0</v>
      </c>
      <c r="BF186" s="99">
        <f t="shared" si="10"/>
        <v>0</v>
      </c>
      <c r="BG186" s="99">
        <f t="shared" si="11"/>
        <v>0</v>
      </c>
      <c r="BH186" s="99">
        <f t="shared" si="12"/>
        <v>0</v>
      </c>
      <c r="BI186" s="99">
        <f t="shared" si="13"/>
        <v>0</v>
      </c>
      <c r="BJ186" s="16" t="s">
        <v>86</v>
      </c>
      <c r="BK186" s="99">
        <f t="shared" si="14"/>
        <v>0</v>
      </c>
      <c r="BL186" s="16" t="s">
        <v>160</v>
      </c>
      <c r="BM186" s="194" t="s">
        <v>718</v>
      </c>
    </row>
    <row r="187" spans="1:65" s="2" customFormat="1" ht="24" customHeight="1">
      <c r="A187" s="33"/>
      <c r="B187" s="150"/>
      <c r="C187" s="212" t="s">
        <v>285</v>
      </c>
      <c r="D187" s="212" t="s">
        <v>223</v>
      </c>
      <c r="E187" s="213" t="s">
        <v>719</v>
      </c>
      <c r="F187" s="214" t="s">
        <v>720</v>
      </c>
      <c r="G187" s="215" t="s">
        <v>292</v>
      </c>
      <c r="H187" s="216">
        <v>208.5</v>
      </c>
      <c r="I187" s="217"/>
      <c r="J187" s="218">
        <f t="shared" si="5"/>
        <v>0</v>
      </c>
      <c r="K187" s="219"/>
      <c r="L187" s="220"/>
      <c r="M187" s="221" t="s">
        <v>1</v>
      </c>
      <c r="N187" s="222" t="s">
        <v>43</v>
      </c>
      <c r="O187" s="59"/>
      <c r="P187" s="192">
        <f t="shared" si="6"/>
        <v>0</v>
      </c>
      <c r="Q187" s="192">
        <v>8.0000000000000002E-3</v>
      </c>
      <c r="R187" s="192">
        <f t="shared" si="7"/>
        <v>1.6679999999999999</v>
      </c>
      <c r="S187" s="192">
        <v>0</v>
      </c>
      <c r="T187" s="193">
        <f t="shared" si="8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190</v>
      </c>
      <c r="AT187" s="194" t="s">
        <v>223</v>
      </c>
      <c r="AU187" s="194" t="s">
        <v>88</v>
      </c>
      <c r="AY187" s="16" t="s">
        <v>154</v>
      </c>
      <c r="BE187" s="99">
        <f t="shared" si="9"/>
        <v>0</v>
      </c>
      <c r="BF187" s="99">
        <f t="shared" si="10"/>
        <v>0</v>
      </c>
      <c r="BG187" s="99">
        <f t="shared" si="11"/>
        <v>0</v>
      </c>
      <c r="BH187" s="99">
        <f t="shared" si="12"/>
        <v>0</v>
      </c>
      <c r="BI187" s="99">
        <f t="shared" si="13"/>
        <v>0</v>
      </c>
      <c r="BJ187" s="16" t="s">
        <v>86</v>
      </c>
      <c r="BK187" s="99">
        <f t="shared" si="14"/>
        <v>0</v>
      </c>
      <c r="BL187" s="16" t="s">
        <v>160</v>
      </c>
      <c r="BM187" s="194" t="s">
        <v>721</v>
      </c>
    </row>
    <row r="188" spans="1:65" s="2" customFormat="1" ht="24" customHeight="1">
      <c r="A188" s="33"/>
      <c r="B188" s="150"/>
      <c r="C188" s="182" t="s">
        <v>289</v>
      </c>
      <c r="D188" s="182" t="s">
        <v>156</v>
      </c>
      <c r="E188" s="183" t="s">
        <v>722</v>
      </c>
      <c r="F188" s="184" t="s">
        <v>723</v>
      </c>
      <c r="G188" s="185" t="s">
        <v>273</v>
      </c>
      <c r="H188" s="186">
        <v>4</v>
      </c>
      <c r="I188" s="187"/>
      <c r="J188" s="188">
        <f t="shared" si="5"/>
        <v>0</v>
      </c>
      <c r="K188" s="189"/>
      <c r="L188" s="34"/>
      <c r="M188" s="190" t="s">
        <v>1</v>
      </c>
      <c r="N188" s="191" t="s">
        <v>43</v>
      </c>
      <c r="O188" s="59"/>
      <c r="P188" s="192">
        <f t="shared" si="6"/>
        <v>0</v>
      </c>
      <c r="Q188" s="192">
        <v>0</v>
      </c>
      <c r="R188" s="192">
        <f t="shared" si="7"/>
        <v>0</v>
      </c>
      <c r="S188" s="192">
        <v>0</v>
      </c>
      <c r="T188" s="193">
        <f t="shared" si="8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160</v>
      </c>
      <c r="AT188" s="194" t="s">
        <v>156</v>
      </c>
      <c r="AU188" s="194" t="s">
        <v>88</v>
      </c>
      <c r="AY188" s="16" t="s">
        <v>154</v>
      </c>
      <c r="BE188" s="99">
        <f t="shared" si="9"/>
        <v>0</v>
      </c>
      <c r="BF188" s="99">
        <f t="shared" si="10"/>
        <v>0</v>
      </c>
      <c r="BG188" s="99">
        <f t="shared" si="11"/>
        <v>0</v>
      </c>
      <c r="BH188" s="99">
        <f t="shared" si="12"/>
        <v>0</v>
      </c>
      <c r="BI188" s="99">
        <f t="shared" si="13"/>
        <v>0</v>
      </c>
      <c r="BJ188" s="16" t="s">
        <v>86</v>
      </c>
      <c r="BK188" s="99">
        <f t="shared" si="14"/>
        <v>0</v>
      </c>
      <c r="BL188" s="16" t="s">
        <v>160</v>
      </c>
      <c r="BM188" s="194" t="s">
        <v>724</v>
      </c>
    </row>
    <row r="189" spans="1:65" s="2" customFormat="1" ht="16.5" customHeight="1">
      <c r="A189" s="33"/>
      <c r="B189" s="150"/>
      <c r="C189" s="212" t="s">
        <v>294</v>
      </c>
      <c r="D189" s="212" t="s">
        <v>223</v>
      </c>
      <c r="E189" s="213" t="s">
        <v>725</v>
      </c>
      <c r="F189" s="214" t="s">
        <v>726</v>
      </c>
      <c r="G189" s="215" t="s">
        <v>273</v>
      </c>
      <c r="H189" s="216">
        <v>4</v>
      </c>
      <c r="I189" s="217"/>
      <c r="J189" s="218">
        <f t="shared" si="5"/>
        <v>0</v>
      </c>
      <c r="K189" s="219"/>
      <c r="L189" s="220"/>
      <c r="M189" s="221" t="s">
        <v>1</v>
      </c>
      <c r="N189" s="222" t="s">
        <v>43</v>
      </c>
      <c r="O189" s="59"/>
      <c r="P189" s="192">
        <f t="shared" si="6"/>
        <v>0</v>
      </c>
      <c r="Q189" s="192">
        <v>0</v>
      </c>
      <c r="R189" s="192">
        <f t="shared" si="7"/>
        <v>0</v>
      </c>
      <c r="S189" s="192">
        <v>0</v>
      </c>
      <c r="T189" s="193">
        <f t="shared" si="8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190</v>
      </c>
      <c r="AT189" s="194" t="s">
        <v>223</v>
      </c>
      <c r="AU189" s="194" t="s">
        <v>88</v>
      </c>
      <c r="AY189" s="16" t="s">
        <v>154</v>
      </c>
      <c r="BE189" s="99">
        <f t="shared" si="9"/>
        <v>0</v>
      </c>
      <c r="BF189" s="99">
        <f t="shared" si="10"/>
        <v>0</v>
      </c>
      <c r="BG189" s="99">
        <f t="shared" si="11"/>
        <v>0</v>
      </c>
      <c r="BH189" s="99">
        <f t="shared" si="12"/>
        <v>0</v>
      </c>
      <c r="BI189" s="99">
        <f t="shared" si="13"/>
        <v>0</v>
      </c>
      <c r="BJ189" s="16" t="s">
        <v>86</v>
      </c>
      <c r="BK189" s="99">
        <f t="shared" si="14"/>
        <v>0</v>
      </c>
      <c r="BL189" s="16" t="s">
        <v>160</v>
      </c>
      <c r="BM189" s="194" t="s">
        <v>727</v>
      </c>
    </row>
    <row r="190" spans="1:65" s="2" customFormat="1" ht="24" customHeight="1">
      <c r="A190" s="33"/>
      <c r="B190" s="150"/>
      <c r="C190" s="182" t="s">
        <v>299</v>
      </c>
      <c r="D190" s="182" t="s">
        <v>156</v>
      </c>
      <c r="E190" s="183" t="s">
        <v>728</v>
      </c>
      <c r="F190" s="184" t="s">
        <v>729</v>
      </c>
      <c r="G190" s="185" t="s">
        <v>273</v>
      </c>
      <c r="H190" s="186">
        <v>18</v>
      </c>
      <c r="I190" s="187"/>
      <c r="J190" s="188">
        <f t="shared" si="5"/>
        <v>0</v>
      </c>
      <c r="K190" s="189"/>
      <c r="L190" s="34"/>
      <c r="M190" s="190" t="s">
        <v>1</v>
      </c>
      <c r="N190" s="191" t="s">
        <v>43</v>
      </c>
      <c r="O190" s="59"/>
      <c r="P190" s="192">
        <f t="shared" si="6"/>
        <v>0</v>
      </c>
      <c r="Q190" s="192">
        <v>0</v>
      </c>
      <c r="R190" s="192">
        <f t="shared" si="7"/>
        <v>0</v>
      </c>
      <c r="S190" s="192">
        <v>0</v>
      </c>
      <c r="T190" s="193">
        <f t="shared" si="8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160</v>
      </c>
      <c r="AT190" s="194" t="s">
        <v>156</v>
      </c>
      <c r="AU190" s="194" t="s">
        <v>88</v>
      </c>
      <c r="AY190" s="16" t="s">
        <v>154</v>
      </c>
      <c r="BE190" s="99">
        <f t="shared" si="9"/>
        <v>0</v>
      </c>
      <c r="BF190" s="99">
        <f t="shared" si="10"/>
        <v>0</v>
      </c>
      <c r="BG190" s="99">
        <f t="shared" si="11"/>
        <v>0</v>
      </c>
      <c r="BH190" s="99">
        <f t="shared" si="12"/>
        <v>0</v>
      </c>
      <c r="BI190" s="99">
        <f t="shared" si="13"/>
        <v>0</v>
      </c>
      <c r="BJ190" s="16" t="s">
        <v>86</v>
      </c>
      <c r="BK190" s="99">
        <f t="shared" si="14"/>
        <v>0</v>
      </c>
      <c r="BL190" s="16" t="s">
        <v>160</v>
      </c>
      <c r="BM190" s="194" t="s">
        <v>730</v>
      </c>
    </row>
    <row r="191" spans="1:65" s="2" customFormat="1" ht="16.5" customHeight="1">
      <c r="A191" s="33"/>
      <c r="B191" s="150"/>
      <c r="C191" s="212" t="s">
        <v>303</v>
      </c>
      <c r="D191" s="212" t="s">
        <v>223</v>
      </c>
      <c r="E191" s="213" t="s">
        <v>731</v>
      </c>
      <c r="F191" s="214" t="s">
        <v>732</v>
      </c>
      <c r="G191" s="215" t="s">
        <v>273</v>
      </c>
      <c r="H191" s="216">
        <v>18</v>
      </c>
      <c r="I191" s="217"/>
      <c r="J191" s="218">
        <f t="shared" si="5"/>
        <v>0</v>
      </c>
      <c r="K191" s="219"/>
      <c r="L191" s="220"/>
      <c r="M191" s="221" t="s">
        <v>1</v>
      </c>
      <c r="N191" s="222" t="s">
        <v>43</v>
      </c>
      <c r="O191" s="59"/>
      <c r="P191" s="192">
        <f t="shared" si="6"/>
        <v>0</v>
      </c>
      <c r="Q191" s="192">
        <v>5.0000000000000001E-3</v>
      </c>
      <c r="R191" s="192">
        <f t="shared" si="7"/>
        <v>0.09</v>
      </c>
      <c r="S191" s="192">
        <v>0</v>
      </c>
      <c r="T191" s="193">
        <f t="shared" si="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190</v>
      </c>
      <c r="AT191" s="194" t="s">
        <v>223</v>
      </c>
      <c r="AU191" s="194" t="s">
        <v>88</v>
      </c>
      <c r="AY191" s="16" t="s">
        <v>154</v>
      </c>
      <c r="BE191" s="99">
        <f t="shared" si="9"/>
        <v>0</v>
      </c>
      <c r="BF191" s="99">
        <f t="shared" si="10"/>
        <v>0</v>
      </c>
      <c r="BG191" s="99">
        <f t="shared" si="11"/>
        <v>0</v>
      </c>
      <c r="BH191" s="99">
        <f t="shared" si="12"/>
        <v>0</v>
      </c>
      <c r="BI191" s="99">
        <f t="shared" si="13"/>
        <v>0</v>
      </c>
      <c r="BJ191" s="16" t="s">
        <v>86</v>
      </c>
      <c r="BK191" s="99">
        <f t="shared" si="14"/>
        <v>0</v>
      </c>
      <c r="BL191" s="16" t="s">
        <v>160</v>
      </c>
      <c r="BM191" s="194" t="s">
        <v>733</v>
      </c>
    </row>
    <row r="192" spans="1:65" s="2" customFormat="1" ht="24" customHeight="1">
      <c r="A192" s="33"/>
      <c r="B192" s="150"/>
      <c r="C192" s="182" t="s">
        <v>307</v>
      </c>
      <c r="D192" s="182" t="s">
        <v>156</v>
      </c>
      <c r="E192" s="183" t="s">
        <v>734</v>
      </c>
      <c r="F192" s="184" t="s">
        <v>735</v>
      </c>
      <c r="G192" s="185" t="s">
        <v>273</v>
      </c>
      <c r="H192" s="186">
        <v>12</v>
      </c>
      <c r="I192" s="187"/>
      <c r="J192" s="188">
        <f t="shared" si="5"/>
        <v>0</v>
      </c>
      <c r="K192" s="189"/>
      <c r="L192" s="34"/>
      <c r="M192" s="190" t="s">
        <v>1</v>
      </c>
      <c r="N192" s="191" t="s">
        <v>43</v>
      </c>
      <c r="O192" s="59"/>
      <c r="P192" s="192">
        <f t="shared" si="6"/>
        <v>0</v>
      </c>
      <c r="Q192" s="192">
        <v>0</v>
      </c>
      <c r="R192" s="192">
        <f t="shared" si="7"/>
        <v>0</v>
      </c>
      <c r="S192" s="192">
        <v>0</v>
      </c>
      <c r="T192" s="193">
        <f t="shared" si="8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160</v>
      </c>
      <c r="AT192" s="194" t="s">
        <v>156</v>
      </c>
      <c r="AU192" s="194" t="s">
        <v>88</v>
      </c>
      <c r="AY192" s="16" t="s">
        <v>154</v>
      </c>
      <c r="BE192" s="99">
        <f t="shared" si="9"/>
        <v>0</v>
      </c>
      <c r="BF192" s="99">
        <f t="shared" si="10"/>
        <v>0</v>
      </c>
      <c r="BG192" s="99">
        <f t="shared" si="11"/>
        <v>0</v>
      </c>
      <c r="BH192" s="99">
        <f t="shared" si="12"/>
        <v>0</v>
      </c>
      <c r="BI192" s="99">
        <f t="shared" si="13"/>
        <v>0</v>
      </c>
      <c r="BJ192" s="16" t="s">
        <v>86</v>
      </c>
      <c r="BK192" s="99">
        <f t="shared" si="14"/>
        <v>0</v>
      </c>
      <c r="BL192" s="16" t="s">
        <v>160</v>
      </c>
      <c r="BM192" s="194" t="s">
        <v>736</v>
      </c>
    </row>
    <row r="193" spans="1:65" s="2" customFormat="1" ht="16.5" customHeight="1">
      <c r="A193" s="33"/>
      <c r="B193" s="150"/>
      <c r="C193" s="212" t="s">
        <v>311</v>
      </c>
      <c r="D193" s="212" t="s">
        <v>223</v>
      </c>
      <c r="E193" s="213" t="s">
        <v>737</v>
      </c>
      <c r="F193" s="214" t="s">
        <v>738</v>
      </c>
      <c r="G193" s="215" t="s">
        <v>273</v>
      </c>
      <c r="H193" s="216">
        <v>12</v>
      </c>
      <c r="I193" s="217"/>
      <c r="J193" s="218">
        <f t="shared" si="5"/>
        <v>0</v>
      </c>
      <c r="K193" s="219"/>
      <c r="L193" s="220"/>
      <c r="M193" s="221" t="s">
        <v>1</v>
      </c>
      <c r="N193" s="222" t="s">
        <v>43</v>
      </c>
      <c r="O193" s="59"/>
      <c r="P193" s="192">
        <f t="shared" si="6"/>
        <v>0</v>
      </c>
      <c r="Q193" s="192">
        <v>0</v>
      </c>
      <c r="R193" s="192">
        <f t="shared" si="7"/>
        <v>0</v>
      </c>
      <c r="S193" s="192">
        <v>0</v>
      </c>
      <c r="T193" s="193">
        <f t="shared" si="8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190</v>
      </c>
      <c r="AT193" s="194" t="s">
        <v>223</v>
      </c>
      <c r="AU193" s="194" t="s">
        <v>88</v>
      </c>
      <c r="AY193" s="16" t="s">
        <v>154</v>
      </c>
      <c r="BE193" s="99">
        <f t="shared" si="9"/>
        <v>0</v>
      </c>
      <c r="BF193" s="99">
        <f t="shared" si="10"/>
        <v>0</v>
      </c>
      <c r="BG193" s="99">
        <f t="shared" si="11"/>
        <v>0</v>
      </c>
      <c r="BH193" s="99">
        <f t="shared" si="12"/>
        <v>0</v>
      </c>
      <c r="BI193" s="99">
        <f t="shared" si="13"/>
        <v>0</v>
      </c>
      <c r="BJ193" s="16" t="s">
        <v>86</v>
      </c>
      <c r="BK193" s="99">
        <f t="shared" si="14"/>
        <v>0</v>
      </c>
      <c r="BL193" s="16" t="s">
        <v>160</v>
      </c>
      <c r="BM193" s="194" t="s">
        <v>739</v>
      </c>
    </row>
    <row r="194" spans="1:65" s="2" customFormat="1" ht="16.5" customHeight="1">
      <c r="A194" s="33"/>
      <c r="B194" s="150"/>
      <c r="C194" s="182" t="s">
        <v>317</v>
      </c>
      <c r="D194" s="182" t="s">
        <v>156</v>
      </c>
      <c r="E194" s="183" t="s">
        <v>740</v>
      </c>
      <c r="F194" s="184" t="s">
        <v>741</v>
      </c>
      <c r="G194" s="185" t="s">
        <v>292</v>
      </c>
      <c r="H194" s="186">
        <v>323.5</v>
      </c>
      <c r="I194" s="187"/>
      <c r="J194" s="188">
        <f t="shared" si="5"/>
        <v>0</v>
      </c>
      <c r="K194" s="189"/>
      <c r="L194" s="34"/>
      <c r="M194" s="190" t="s">
        <v>1</v>
      </c>
      <c r="N194" s="191" t="s">
        <v>43</v>
      </c>
      <c r="O194" s="59"/>
      <c r="P194" s="192">
        <f t="shared" si="6"/>
        <v>0</v>
      </c>
      <c r="Q194" s="192">
        <v>0</v>
      </c>
      <c r="R194" s="192">
        <f t="shared" si="7"/>
        <v>0</v>
      </c>
      <c r="S194" s="192">
        <v>0</v>
      </c>
      <c r="T194" s="193">
        <f t="shared" si="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160</v>
      </c>
      <c r="AT194" s="194" t="s">
        <v>156</v>
      </c>
      <c r="AU194" s="194" t="s">
        <v>88</v>
      </c>
      <c r="AY194" s="16" t="s">
        <v>154</v>
      </c>
      <c r="BE194" s="99">
        <f t="shared" si="9"/>
        <v>0</v>
      </c>
      <c r="BF194" s="99">
        <f t="shared" si="10"/>
        <v>0</v>
      </c>
      <c r="BG194" s="99">
        <f t="shared" si="11"/>
        <v>0</v>
      </c>
      <c r="BH194" s="99">
        <f t="shared" si="12"/>
        <v>0</v>
      </c>
      <c r="BI194" s="99">
        <f t="shared" si="13"/>
        <v>0</v>
      </c>
      <c r="BJ194" s="16" t="s">
        <v>86</v>
      </c>
      <c r="BK194" s="99">
        <f t="shared" si="14"/>
        <v>0</v>
      </c>
      <c r="BL194" s="16" t="s">
        <v>160</v>
      </c>
      <c r="BM194" s="194" t="s">
        <v>742</v>
      </c>
    </row>
    <row r="195" spans="1:65" s="13" customFormat="1" ht="11.25">
      <c r="B195" s="195"/>
      <c r="D195" s="196" t="s">
        <v>162</v>
      </c>
      <c r="E195" s="197" t="s">
        <v>1</v>
      </c>
      <c r="F195" s="198" t="s">
        <v>743</v>
      </c>
      <c r="H195" s="199">
        <v>323.5</v>
      </c>
      <c r="I195" s="200"/>
      <c r="L195" s="195"/>
      <c r="M195" s="201"/>
      <c r="N195" s="202"/>
      <c r="O195" s="202"/>
      <c r="P195" s="202"/>
      <c r="Q195" s="202"/>
      <c r="R195" s="202"/>
      <c r="S195" s="202"/>
      <c r="T195" s="203"/>
      <c r="AT195" s="197" t="s">
        <v>162</v>
      </c>
      <c r="AU195" s="197" t="s">
        <v>88</v>
      </c>
      <c r="AV195" s="13" t="s">
        <v>88</v>
      </c>
      <c r="AW195" s="13" t="s">
        <v>32</v>
      </c>
      <c r="AX195" s="13" t="s">
        <v>86</v>
      </c>
      <c r="AY195" s="197" t="s">
        <v>154</v>
      </c>
    </row>
    <row r="196" spans="1:65" s="2" customFormat="1" ht="24" customHeight="1">
      <c r="A196" s="33"/>
      <c r="B196" s="150"/>
      <c r="C196" s="182" t="s">
        <v>457</v>
      </c>
      <c r="D196" s="182" t="s">
        <v>156</v>
      </c>
      <c r="E196" s="183" t="s">
        <v>744</v>
      </c>
      <c r="F196" s="184" t="s">
        <v>745</v>
      </c>
      <c r="G196" s="185" t="s">
        <v>273</v>
      </c>
      <c r="H196" s="186">
        <v>8</v>
      </c>
      <c r="I196" s="187"/>
      <c r="J196" s="188">
        <f t="shared" ref="J196:J207" si="15">ROUND(I196*H196,2)</f>
        <v>0</v>
      </c>
      <c r="K196" s="189"/>
      <c r="L196" s="34"/>
      <c r="M196" s="190" t="s">
        <v>1</v>
      </c>
      <c r="N196" s="191" t="s">
        <v>43</v>
      </c>
      <c r="O196" s="59"/>
      <c r="P196" s="192">
        <f t="shared" ref="P196:P207" si="16">O196*H196</f>
        <v>0</v>
      </c>
      <c r="Q196" s="192">
        <v>1.0189999999999999E-2</v>
      </c>
      <c r="R196" s="192">
        <f t="shared" ref="R196:R207" si="17">Q196*H196</f>
        <v>8.1519999999999995E-2</v>
      </c>
      <c r="S196" s="192">
        <v>0</v>
      </c>
      <c r="T196" s="193">
        <f t="shared" ref="T196:T207" si="18"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160</v>
      </c>
      <c r="AT196" s="194" t="s">
        <v>156</v>
      </c>
      <c r="AU196" s="194" t="s">
        <v>88</v>
      </c>
      <c r="AY196" s="16" t="s">
        <v>154</v>
      </c>
      <c r="BE196" s="99">
        <f t="shared" ref="BE196:BE207" si="19">IF(N196="základní",J196,0)</f>
        <v>0</v>
      </c>
      <c r="BF196" s="99">
        <f t="shared" ref="BF196:BF207" si="20">IF(N196="snížená",J196,0)</f>
        <v>0</v>
      </c>
      <c r="BG196" s="99">
        <f t="shared" ref="BG196:BG207" si="21">IF(N196="zákl. přenesená",J196,0)</f>
        <v>0</v>
      </c>
      <c r="BH196" s="99">
        <f t="shared" ref="BH196:BH207" si="22">IF(N196="sníž. přenesená",J196,0)</f>
        <v>0</v>
      </c>
      <c r="BI196" s="99">
        <f t="shared" ref="BI196:BI207" si="23">IF(N196="nulová",J196,0)</f>
        <v>0</v>
      </c>
      <c r="BJ196" s="16" t="s">
        <v>86</v>
      </c>
      <c r="BK196" s="99">
        <f t="shared" ref="BK196:BK207" si="24">ROUND(I196*H196,2)</f>
        <v>0</v>
      </c>
      <c r="BL196" s="16" t="s">
        <v>160</v>
      </c>
      <c r="BM196" s="194" t="s">
        <v>746</v>
      </c>
    </row>
    <row r="197" spans="1:65" s="2" customFormat="1" ht="24" customHeight="1">
      <c r="A197" s="33"/>
      <c r="B197" s="150"/>
      <c r="C197" s="212" t="s">
        <v>461</v>
      </c>
      <c r="D197" s="212" t="s">
        <v>223</v>
      </c>
      <c r="E197" s="213" t="s">
        <v>747</v>
      </c>
      <c r="F197" s="214" t="s">
        <v>748</v>
      </c>
      <c r="G197" s="215" t="s">
        <v>273</v>
      </c>
      <c r="H197" s="216">
        <v>2</v>
      </c>
      <c r="I197" s="217"/>
      <c r="J197" s="218">
        <f t="shared" si="15"/>
        <v>0</v>
      </c>
      <c r="K197" s="219"/>
      <c r="L197" s="220"/>
      <c r="M197" s="221" t="s">
        <v>1</v>
      </c>
      <c r="N197" s="222" t="s">
        <v>43</v>
      </c>
      <c r="O197" s="59"/>
      <c r="P197" s="192">
        <f t="shared" si="16"/>
        <v>0</v>
      </c>
      <c r="Q197" s="192">
        <v>0.254</v>
      </c>
      <c r="R197" s="192">
        <f t="shared" si="17"/>
        <v>0.50800000000000001</v>
      </c>
      <c r="S197" s="192">
        <v>0</v>
      </c>
      <c r="T197" s="193">
        <f t="shared" si="18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190</v>
      </c>
      <c r="AT197" s="194" t="s">
        <v>223</v>
      </c>
      <c r="AU197" s="194" t="s">
        <v>88</v>
      </c>
      <c r="AY197" s="16" t="s">
        <v>154</v>
      </c>
      <c r="BE197" s="99">
        <f t="shared" si="19"/>
        <v>0</v>
      </c>
      <c r="BF197" s="99">
        <f t="shared" si="20"/>
        <v>0</v>
      </c>
      <c r="BG197" s="99">
        <f t="shared" si="21"/>
        <v>0</v>
      </c>
      <c r="BH197" s="99">
        <f t="shared" si="22"/>
        <v>0</v>
      </c>
      <c r="BI197" s="99">
        <f t="shared" si="23"/>
        <v>0</v>
      </c>
      <c r="BJ197" s="16" t="s">
        <v>86</v>
      </c>
      <c r="BK197" s="99">
        <f t="shared" si="24"/>
        <v>0</v>
      </c>
      <c r="BL197" s="16" t="s">
        <v>160</v>
      </c>
      <c r="BM197" s="194" t="s">
        <v>749</v>
      </c>
    </row>
    <row r="198" spans="1:65" s="2" customFormat="1" ht="24" customHeight="1">
      <c r="A198" s="33"/>
      <c r="B198" s="150"/>
      <c r="C198" s="212" t="s">
        <v>466</v>
      </c>
      <c r="D198" s="212" t="s">
        <v>223</v>
      </c>
      <c r="E198" s="213" t="s">
        <v>750</v>
      </c>
      <c r="F198" s="214" t="s">
        <v>751</v>
      </c>
      <c r="G198" s="215" t="s">
        <v>273</v>
      </c>
      <c r="H198" s="216">
        <v>6</v>
      </c>
      <c r="I198" s="217"/>
      <c r="J198" s="218">
        <f t="shared" si="15"/>
        <v>0</v>
      </c>
      <c r="K198" s="219"/>
      <c r="L198" s="220"/>
      <c r="M198" s="221" t="s">
        <v>1</v>
      </c>
      <c r="N198" s="222" t="s">
        <v>43</v>
      </c>
      <c r="O198" s="59"/>
      <c r="P198" s="192">
        <f t="shared" si="16"/>
        <v>0</v>
      </c>
      <c r="Q198" s="192">
        <v>0.50600000000000001</v>
      </c>
      <c r="R198" s="192">
        <f t="shared" si="17"/>
        <v>3.036</v>
      </c>
      <c r="S198" s="192">
        <v>0</v>
      </c>
      <c r="T198" s="193">
        <f t="shared" si="18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190</v>
      </c>
      <c r="AT198" s="194" t="s">
        <v>223</v>
      </c>
      <c r="AU198" s="194" t="s">
        <v>88</v>
      </c>
      <c r="AY198" s="16" t="s">
        <v>154</v>
      </c>
      <c r="BE198" s="99">
        <f t="shared" si="19"/>
        <v>0</v>
      </c>
      <c r="BF198" s="99">
        <f t="shared" si="20"/>
        <v>0</v>
      </c>
      <c r="BG198" s="99">
        <f t="shared" si="21"/>
        <v>0</v>
      </c>
      <c r="BH198" s="99">
        <f t="shared" si="22"/>
        <v>0</v>
      </c>
      <c r="BI198" s="99">
        <f t="shared" si="23"/>
        <v>0</v>
      </c>
      <c r="BJ198" s="16" t="s">
        <v>86</v>
      </c>
      <c r="BK198" s="99">
        <f t="shared" si="24"/>
        <v>0</v>
      </c>
      <c r="BL198" s="16" t="s">
        <v>160</v>
      </c>
      <c r="BM198" s="194" t="s">
        <v>752</v>
      </c>
    </row>
    <row r="199" spans="1:65" s="2" customFormat="1" ht="24" customHeight="1">
      <c r="A199" s="33"/>
      <c r="B199" s="150"/>
      <c r="C199" s="182" t="s">
        <v>470</v>
      </c>
      <c r="D199" s="182" t="s">
        <v>156</v>
      </c>
      <c r="E199" s="183" t="s">
        <v>753</v>
      </c>
      <c r="F199" s="184" t="s">
        <v>754</v>
      </c>
      <c r="G199" s="185" t="s">
        <v>273</v>
      </c>
      <c r="H199" s="186">
        <v>6</v>
      </c>
      <c r="I199" s="187"/>
      <c r="J199" s="188">
        <f t="shared" si="15"/>
        <v>0</v>
      </c>
      <c r="K199" s="189"/>
      <c r="L199" s="34"/>
      <c r="M199" s="190" t="s">
        <v>1</v>
      </c>
      <c r="N199" s="191" t="s">
        <v>43</v>
      </c>
      <c r="O199" s="59"/>
      <c r="P199" s="192">
        <f t="shared" si="16"/>
        <v>0</v>
      </c>
      <c r="Q199" s="192">
        <v>1.248E-2</v>
      </c>
      <c r="R199" s="192">
        <f t="shared" si="17"/>
        <v>7.4880000000000002E-2</v>
      </c>
      <c r="S199" s="192">
        <v>0</v>
      </c>
      <c r="T199" s="193">
        <f t="shared" si="18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160</v>
      </c>
      <c r="AT199" s="194" t="s">
        <v>156</v>
      </c>
      <c r="AU199" s="194" t="s">
        <v>88</v>
      </c>
      <c r="AY199" s="16" t="s">
        <v>154</v>
      </c>
      <c r="BE199" s="99">
        <f t="shared" si="19"/>
        <v>0</v>
      </c>
      <c r="BF199" s="99">
        <f t="shared" si="20"/>
        <v>0</v>
      </c>
      <c r="BG199" s="99">
        <f t="shared" si="21"/>
        <v>0</v>
      </c>
      <c r="BH199" s="99">
        <f t="shared" si="22"/>
        <v>0</v>
      </c>
      <c r="BI199" s="99">
        <f t="shared" si="23"/>
        <v>0</v>
      </c>
      <c r="BJ199" s="16" t="s">
        <v>86</v>
      </c>
      <c r="BK199" s="99">
        <f t="shared" si="24"/>
        <v>0</v>
      </c>
      <c r="BL199" s="16" t="s">
        <v>160</v>
      </c>
      <c r="BM199" s="194" t="s">
        <v>755</v>
      </c>
    </row>
    <row r="200" spans="1:65" s="2" customFormat="1" ht="24" customHeight="1">
      <c r="A200" s="33"/>
      <c r="B200" s="150"/>
      <c r="C200" s="212" t="s">
        <v>475</v>
      </c>
      <c r="D200" s="212" t="s">
        <v>223</v>
      </c>
      <c r="E200" s="213" t="s">
        <v>756</v>
      </c>
      <c r="F200" s="214" t="s">
        <v>757</v>
      </c>
      <c r="G200" s="215" t="s">
        <v>273</v>
      </c>
      <c r="H200" s="216">
        <v>6</v>
      </c>
      <c r="I200" s="217"/>
      <c r="J200" s="218">
        <f t="shared" si="15"/>
        <v>0</v>
      </c>
      <c r="K200" s="219"/>
      <c r="L200" s="220"/>
      <c r="M200" s="221" t="s">
        <v>1</v>
      </c>
      <c r="N200" s="222" t="s">
        <v>43</v>
      </c>
      <c r="O200" s="59"/>
      <c r="P200" s="192">
        <f t="shared" si="16"/>
        <v>0</v>
      </c>
      <c r="Q200" s="192">
        <v>0.56999999999999995</v>
      </c>
      <c r="R200" s="192">
        <f t="shared" si="17"/>
        <v>3.42</v>
      </c>
      <c r="S200" s="192">
        <v>0</v>
      </c>
      <c r="T200" s="193">
        <f t="shared" si="18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190</v>
      </c>
      <c r="AT200" s="194" t="s">
        <v>223</v>
      </c>
      <c r="AU200" s="194" t="s">
        <v>88</v>
      </c>
      <c r="AY200" s="16" t="s">
        <v>154</v>
      </c>
      <c r="BE200" s="99">
        <f t="shared" si="19"/>
        <v>0</v>
      </c>
      <c r="BF200" s="99">
        <f t="shared" si="20"/>
        <v>0</v>
      </c>
      <c r="BG200" s="99">
        <f t="shared" si="21"/>
        <v>0</v>
      </c>
      <c r="BH200" s="99">
        <f t="shared" si="22"/>
        <v>0</v>
      </c>
      <c r="BI200" s="99">
        <f t="shared" si="23"/>
        <v>0</v>
      </c>
      <c r="BJ200" s="16" t="s">
        <v>86</v>
      </c>
      <c r="BK200" s="99">
        <f t="shared" si="24"/>
        <v>0</v>
      </c>
      <c r="BL200" s="16" t="s">
        <v>160</v>
      </c>
      <c r="BM200" s="194" t="s">
        <v>758</v>
      </c>
    </row>
    <row r="201" spans="1:65" s="2" customFormat="1" ht="24" customHeight="1">
      <c r="A201" s="33"/>
      <c r="B201" s="150"/>
      <c r="C201" s="182" t="s">
        <v>479</v>
      </c>
      <c r="D201" s="182" t="s">
        <v>156</v>
      </c>
      <c r="E201" s="183" t="s">
        <v>759</v>
      </c>
      <c r="F201" s="184" t="s">
        <v>760</v>
      </c>
      <c r="G201" s="185" t="s">
        <v>273</v>
      </c>
      <c r="H201" s="186">
        <v>6</v>
      </c>
      <c r="I201" s="187"/>
      <c r="J201" s="188">
        <f t="shared" si="15"/>
        <v>0</v>
      </c>
      <c r="K201" s="189"/>
      <c r="L201" s="34"/>
      <c r="M201" s="190" t="s">
        <v>1</v>
      </c>
      <c r="N201" s="191" t="s">
        <v>43</v>
      </c>
      <c r="O201" s="59"/>
      <c r="P201" s="192">
        <f t="shared" si="16"/>
        <v>0</v>
      </c>
      <c r="Q201" s="192">
        <v>2.8539999999999999E-2</v>
      </c>
      <c r="R201" s="192">
        <f t="shared" si="17"/>
        <v>0.17124</v>
      </c>
      <c r="S201" s="192">
        <v>0</v>
      </c>
      <c r="T201" s="193">
        <f t="shared" si="18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160</v>
      </c>
      <c r="AT201" s="194" t="s">
        <v>156</v>
      </c>
      <c r="AU201" s="194" t="s">
        <v>88</v>
      </c>
      <c r="AY201" s="16" t="s">
        <v>154</v>
      </c>
      <c r="BE201" s="99">
        <f t="shared" si="19"/>
        <v>0</v>
      </c>
      <c r="BF201" s="99">
        <f t="shared" si="20"/>
        <v>0</v>
      </c>
      <c r="BG201" s="99">
        <f t="shared" si="21"/>
        <v>0</v>
      </c>
      <c r="BH201" s="99">
        <f t="shared" si="22"/>
        <v>0</v>
      </c>
      <c r="BI201" s="99">
        <f t="shared" si="23"/>
        <v>0</v>
      </c>
      <c r="BJ201" s="16" t="s">
        <v>86</v>
      </c>
      <c r="BK201" s="99">
        <f t="shared" si="24"/>
        <v>0</v>
      </c>
      <c r="BL201" s="16" t="s">
        <v>160</v>
      </c>
      <c r="BM201" s="194" t="s">
        <v>761</v>
      </c>
    </row>
    <row r="202" spans="1:65" s="2" customFormat="1" ht="24" customHeight="1">
      <c r="A202" s="33"/>
      <c r="B202" s="150"/>
      <c r="C202" s="212" t="s">
        <v>483</v>
      </c>
      <c r="D202" s="212" t="s">
        <v>223</v>
      </c>
      <c r="E202" s="213" t="s">
        <v>762</v>
      </c>
      <c r="F202" s="214" t="s">
        <v>763</v>
      </c>
      <c r="G202" s="215" t="s">
        <v>273</v>
      </c>
      <c r="H202" s="216">
        <v>6</v>
      </c>
      <c r="I202" s="217"/>
      <c r="J202" s="218">
        <f t="shared" si="15"/>
        <v>0</v>
      </c>
      <c r="K202" s="219"/>
      <c r="L202" s="220"/>
      <c r="M202" s="221" t="s">
        <v>1</v>
      </c>
      <c r="N202" s="222" t="s">
        <v>43</v>
      </c>
      <c r="O202" s="59"/>
      <c r="P202" s="192">
        <f t="shared" si="16"/>
        <v>0</v>
      </c>
      <c r="Q202" s="192">
        <v>1.1599999999999999</v>
      </c>
      <c r="R202" s="192">
        <f t="shared" si="17"/>
        <v>6.9599999999999991</v>
      </c>
      <c r="S202" s="192">
        <v>0</v>
      </c>
      <c r="T202" s="193">
        <f t="shared" si="18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190</v>
      </c>
      <c r="AT202" s="194" t="s">
        <v>223</v>
      </c>
      <c r="AU202" s="194" t="s">
        <v>88</v>
      </c>
      <c r="AY202" s="16" t="s">
        <v>154</v>
      </c>
      <c r="BE202" s="99">
        <f t="shared" si="19"/>
        <v>0</v>
      </c>
      <c r="BF202" s="99">
        <f t="shared" si="20"/>
        <v>0</v>
      </c>
      <c r="BG202" s="99">
        <f t="shared" si="21"/>
        <v>0</v>
      </c>
      <c r="BH202" s="99">
        <f t="shared" si="22"/>
        <v>0</v>
      </c>
      <c r="BI202" s="99">
        <f t="shared" si="23"/>
        <v>0</v>
      </c>
      <c r="BJ202" s="16" t="s">
        <v>86</v>
      </c>
      <c r="BK202" s="99">
        <f t="shared" si="24"/>
        <v>0</v>
      </c>
      <c r="BL202" s="16" t="s">
        <v>160</v>
      </c>
      <c r="BM202" s="194" t="s">
        <v>764</v>
      </c>
    </row>
    <row r="203" spans="1:65" s="2" customFormat="1" ht="24" customHeight="1">
      <c r="A203" s="33"/>
      <c r="B203" s="150"/>
      <c r="C203" s="212" t="s">
        <v>487</v>
      </c>
      <c r="D203" s="212" t="s">
        <v>223</v>
      </c>
      <c r="E203" s="213" t="s">
        <v>765</v>
      </c>
      <c r="F203" s="214" t="s">
        <v>766</v>
      </c>
      <c r="G203" s="215" t="s">
        <v>273</v>
      </c>
      <c r="H203" s="216">
        <v>14</v>
      </c>
      <c r="I203" s="217"/>
      <c r="J203" s="218">
        <f t="shared" si="15"/>
        <v>0</v>
      </c>
      <c r="K203" s="219"/>
      <c r="L203" s="220"/>
      <c r="M203" s="221" t="s">
        <v>1</v>
      </c>
      <c r="N203" s="222" t="s">
        <v>43</v>
      </c>
      <c r="O203" s="59"/>
      <c r="P203" s="192">
        <f t="shared" si="16"/>
        <v>0</v>
      </c>
      <c r="Q203" s="192">
        <v>2E-3</v>
      </c>
      <c r="R203" s="192">
        <f t="shared" si="17"/>
        <v>2.8000000000000001E-2</v>
      </c>
      <c r="S203" s="192">
        <v>0</v>
      </c>
      <c r="T203" s="193">
        <f t="shared" si="18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190</v>
      </c>
      <c r="AT203" s="194" t="s">
        <v>223</v>
      </c>
      <c r="AU203" s="194" t="s">
        <v>88</v>
      </c>
      <c r="AY203" s="16" t="s">
        <v>154</v>
      </c>
      <c r="BE203" s="99">
        <f t="shared" si="19"/>
        <v>0</v>
      </c>
      <c r="BF203" s="99">
        <f t="shared" si="20"/>
        <v>0</v>
      </c>
      <c r="BG203" s="99">
        <f t="shared" si="21"/>
        <v>0</v>
      </c>
      <c r="BH203" s="99">
        <f t="shared" si="22"/>
        <v>0</v>
      </c>
      <c r="BI203" s="99">
        <f t="shared" si="23"/>
        <v>0</v>
      </c>
      <c r="BJ203" s="16" t="s">
        <v>86</v>
      </c>
      <c r="BK203" s="99">
        <f t="shared" si="24"/>
        <v>0</v>
      </c>
      <c r="BL203" s="16" t="s">
        <v>160</v>
      </c>
      <c r="BM203" s="194" t="s">
        <v>767</v>
      </c>
    </row>
    <row r="204" spans="1:65" s="2" customFormat="1" ht="24" customHeight="1">
      <c r="A204" s="33"/>
      <c r="B204" s="150"/>
      <c r="C204" s="182" t="s">
        <v>491</v>
      </c>
      <c r="D204" s="182" t="s">
        <v>156</v>
      </c>
      <c r="E204" s="183" t="s">
        <v>768</v>
      </c>
      <c r="F204" s="184" t="s">
        <v>769</v>
      </c>
      <c r="G204" s="185" t="s">
        <v>273</v>
      </c>
      <c r="H204" s="186">
        <v>6</v>
      </c>
      <c r="I204" s="187"/>
      <c r="J204" s="188">
        <f t="shared" si="15"/>
        <v>0</v>
      </c>
      <c r="K204" s="189"/>
      <c r="L204" s="34"/>
      <c r="M204" s="190" t="s">
        <v>1</v>
      </c>
      <c r="N204" s="191" t="s">
        <v>43</v>
      </c>
      <c r="O204" s="59"/>
      <c r="P204" s="192">
        <f t="shared" si="16"/>
        <v>0</v>
      </c>
      <c r="Q204" s="192">
        <v>0.21734000000000001</v>
      </c>
      <c r="R204" s="192">
        <f t="shared" si="17"/>
        <v>1.3040400000000001</v>
      </c>
      <c r="S204" s="192">
        <v>0</v>
      </c>
      <c r="T204" s="193">
        <f t="shared" si="18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160</v>
      </c>
      <c r="AT204" s="194" t="s">
        <v>156</v>
      </c>
      <c r="AU204" s="194" t="s">
        <v>88</v>
      </c>
      <c r="AY204" s="16" t="s">
        <v>154</v>
      </c>
      <c r="BE204" s="99">
        <f t="shared" si="19"/>
        <v>0</v>
      </c>
      <c r="BF204" s="99">
        <f t="shared" si="20"/>
        <v>0</v>
      </c>
      <c r="BG204" s="99">
        <f t="shared" si="21"/>
        <v>0</v>
      </c>
      <c r="BH204" s="99">
        <f t="shared" si="22"/>
        <v>0</v>
      </c>
      <c r="BI204" s="99">
        <f t="shared" si="23"/>
        <v>0</v>
      </c>
      <c r="BJ204" s="16" t="s">
        <v>86</v>
      </c>
      <c r="BK204" s="99">
        <f t="shared" si="24"/>
        <v>0</v>
      </c>
      <c r="BL204" s="16" t="s">
        <v>160</v>
      </c>
      <c r="BM204" s="194" t="s">
        <v>770</v>
      </c>
    </row>
    <row r="205" spans="1:65" s="2" customFormat="1" ht="24" customHeight="1">
      <c r="A205" s="33"/>
      <c r="B205" s="150"/>
      <c r="C205" s="212" t="s">
        <v>495</v>
      </c>
      <c r="D205" s="212" t="s">
        <v>223</v>
      </c>
      <c r="E205" s="213" t="s">
        <v>771</v>
      </c>
      <c r="F205" s="214" t="s">
        <v>772</v>
      </c>
      <c r="G205" s="215" t="s">
        <v>273</v>
      </c>
      <c r="H205" s="216">
        <v>6</v>
      </c>
      <c r="I205" s="217"/>
      <c r="J205" s="218">
        <f t="shared" si="15"/>
        <v>0</v>
      </c>
      <c r="K205" s="219"/>
      <c r="L205" s="220"/>
      <c r="M205" s="221" t="s">
        <v>1</v>
      </c>
      <c r="N205" s="222" t="s">
        <v>43</v>
      </c>
      <c r="O205" s="59"/>
      <c r="P205" s="192">
        <f t="shared" si="16"/>
        <v>0</v>
      </c>
      <c r="Q205" s="192">
        <v>0.19600000000000001</v>
      </c>
      <c r="R205" s="192">
        <f t="shared" si="17"/>
        <v>1.1760000000000002</v>
      </c>
      <c r="S205" s="192">
        <v>0</v>
      </c>
      <c r="T205" s="193">
        <f t="shared" si="18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190</v>
      </c>
      <c r="AT205" s="194" t="s">
        <v>223</v>
      </c>
      <c r="AU205" s="194" t="s">
        <v>88</v>
      </c>
      <c r="AY205" s="16" t="s">
        <v>154</v>
      </c>
      <c r="BE205" s="99">
        <f t="shared" si="19"/>
        <v>0</v>
      </c>
      <c r="BF205" s="99">
        <f t="shared" si="20"/>
        <v>0</v>
      </c>
      <c r="BG205" s="99">
        <f t="shared" si="21"/>
        <v>0</v>
      </c>
      <c r="BH205" s="99">
        <f t="shared" si="22"/>
        <v>0</v>
      </c>
      <c r="BI205" s="99">
        <f t="shared" si="23"/>
        <v>0</v>
      </c>
      <c r="BJ205" s="16" t="s">
        <v>86</v>
      </c>
      <c r="BK205" s="99">
        <f t="shared" si="24"/>
        <v>0</v>
      </c>
      <c r="BL205" s="16" t="s">
        <v>160</v>
      </c>
      <c r="BM205" s="194" t="s">
        <v>773</v>
      </c>
    </row>
    <row r="206" spans="1:65" s="2" customFormat="1" ht="16.5" customHeight="1">
      <c r="A206" s="33"/>
      <c r="B206" s="150"/>
      <c r="C206" s="182" t="s">
        <v>500</v>
      </c>
      <c r="D206" s="182" t="s">
        <v>156</v>
      </c>
      <c r="E206" s="183" t="s">
        <v>607</v>
      </c>
      <c r="F206" s="184" t="s">
        <v>608</v>
      </c>
      <c r="G206" s="185" t="s">
        <v>273</v>
      </c>
      <c r="H206" s="186">
        <v>1</v>
      </c>
      <c r="I206" s="187"/>
      <c r="J206" s="188">
        <f t="shared" si="15"/>
        <v>0</v>
      </c>
      <c r="K206" s="189"/>
      <c r="L206" s="34"/>
      <c r="M206" s="190" t="s">
        <v>1</v>
      </c>
      <c r="N206" s="191" t="s">
        <v>43</v>
      </c>
      <c r="O206" s="59"/>
      <c r="P206" s="192">
        <f t="shared" si="16"/>
        <v>0</v>
      </c>
      <c r="Q206" s="192">
        <v>0</v>
      </c>
      <c r="R206" s="192">
        <f t="shared" si="17"/>
        <v>0</v>
      </c>
      <c r="S206" s="192">
        <v>0</v>
      </c>
      <c r="T206" s="193">
        <f t="shared" si="18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573</v>
      </c>
      <c r="AT206" s="194" t="s">
        <v>156</v>
      </c>
      <c r="AU206" s="194" t="s">
        <v>88</v>
      </c>
      <c r="AY206" s="16" t="s">
        <v>154</v>
      </c>
      <c r="BE206" s="99">
        <f t="shared" si="19"/>
        <v>0</v>
      </c>
      <c r="BF206" s="99">
        <f t="shared" si="20"/>
        <v>0</v>
      </c>
      <c r="BG206" s="99">
        <f t="shared" si="21"/>
        <v>0</v>
      </c>
      <c r="BH206" s="99">
        <f t="shared" si="22"/>
        <v>0</v>
      </c>
      <c r="BI206" s="99">
        <f t="shared" si="23"/>
        <v>0</v>
      </c>
      <c r="BJ206" s="16" t="s">
        <v>86</v>
      </c>
      <c r="BK206" s="99">
        <f t="shared" si="24"/>
        <v>0</v>
      </c>
      <c r="BL206" s="16" t="s">
        <v>573</v>
      </c>
      <c r="BM206" s="194" t="s">
        <v>609</v>
      </c>
    </row>
    <row r="207" spans="1:65" s="2" customFormat="1" ht="16.5" customHeight="1">
      <c r="A207" s="33"/>
      <c r="B207" s="150"/>
      <c r="C207" s="182" t="s">
        <v>504</v>
      </c>
      <c r="D207" s="182" t="s">
        <v>156</v>
      </c>
      <c r="E207" s="183" t="s">
        <v>616</v>
      </c>
      <c r="F207" s="184" t="s">
        <v>617</v>
      </c>
      <c r="G207" s="185" t="s">
        <v>292</v>
      </c>
      <c r="H207" s="186">
        <v>323.5</v>
      </c>
      <c r="I207" s="187"/>
      <c r="J207" s="188">
        <f t="shared" si="15"/>
        <v>0</v>
      </c>
      <c r="K207" s="189"/>
      <c r="L207" s="34"/>
      <c r="M207" s="190" t="s">
        <v>1</v>
      </c>
      <c r="N207" s="191" t="s">
        <v>43</v>
      </c>
      <c r="O207" s="59"/>
      <c r="P207" s="192">
        <f t="shared" si="16"/>
        <v>0</v>
      </c>
      <c r="Q207" s="192">
        <v>0</v>
      </c>
      <c r="R207" s="192">
        <f t="shared" si="17"/>
        <v>0</v>
      </c>
      <c r="S207" s="192">
        <v>0</v>
      </c>
      <c r="T207" s="193">
        <f t="shared" si="18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573</v>
      </c>
      <c r="AT207" s="194" t="s">
        <v>156</v>
      </c>
      <c r="AU207" s="194" t="s">
        <v>88</v>
      </c>
      <c r="AY207" s="16" t="s">
        <v>154</v>
      </c>
      <c r="BE207" s="99">
        <f t="shared" si="19"/>
        <v>0</v>
      </c>
      <c r="BF207" s="99">
        <f t="shared" si="20"/>
        <v>0</v>
      </c>
      <c r="BG207" s="99">
        <f t="shared" si="21"/>
        <v>0</v>
      </c>
      <c r="BH207" s="99">
        <f t="shared" si="22"/>
        <v>0</v>
      </c>
      <c r="BI207" s="99">
        <f t="shared" si="23"/>
        <v>0</v>
      </c>
      <c r="BJ207" s="16" t="s">
        <v>86</v>
      </c>
      <c r="BK207" s="99">
        <f t="shared" si="24"/>
        <v>0</v>
      </c>
      <c r="BL207" s="16" t="s">
        <v>573</v>
      </c>
      <c r="BM207" s="194" t="s">
        <v>618</v>
      </c>
    </row>
    <row r="208" spans="1:65" s="13" customFormat="1" ht="11.25">
      <c r="B208" s="195"/>
      <c r="D208" s="196" t="s">
        <v>162</v>
      </c>
      <c r="E208" s="197" t="s">
        <v>1</v>
      </c>
      <c r="F208" s="198" t="s">
        <v>743</v>
      </c>
      <c r="H208" s="199">
        <v>323.5</v>
      </c>
      <c r="I208" s="200"/>
      <c r="L208" s="195"/>
      <c r="M208" s="201"/>
      <c r="N208" s="202"/>
      <c r="O208" s="202"/>
      <c r="P208" s="202"/>
      <c r="Q208" s="202"/>
      <c r="R208" s="202"/>
      <c r="S208" s="202"/>
      <c r="T208" s="203"/>
      <c r="AT208" s="197" t="s">
        <v>162</v>
      </c>
      <c r="AU208" s="197" t="s">
        <v>88</v>
      </c>
      <c r="AV208" s="13" t="s">
        <v>88</v>
      </c>
      <c r="AW208" s="13" t="s">
        <v>32</v>
      </c>
      <c r="AX208" s="13" t="s">
        <v>86</v>
      </c>
      <c r="AY208" s="197" t="s">
        <v>154</v>
      </c>
    </row>
    <row r="209" spans="1:65" s="2" customFormat="1" ht="16.5" customHeight="1">
      <c r="A209" s="33"/>
      <c r="B209" s="150"/>
      <c r="C209" s="182" t="s">
        <v>508</v>
      </c>
      <c r="D209" s="182" t="s">
        <v>156</v>
      </c>
      <c r="E209" s="183" t="s">
        <v>620</v>
      </c>
      <c r="F209" s="184" t="s">
        <v>621</v>
      </c>
      <c r="G209" s="185" t="s">
        <v>292</v>
      </c>
      <c r="H209" s="186">
        <v>323.5</v>
      </c>
      <c r="I209" s="187"/>
      <c r="J209" s="188">
        <f>ROUND(I209*H209,2)</f>
        <v>0</v>
      </c>
      <c r="K209" s="189"/>
      <c r="L209" s="34"/>
      <c r="M209" s="190" t="s">
        <v>1</v>
      </c>
      <c r="N209" s="191" t="s">
        <v>43</v>
      </c>
      <c r="O209" s="59"/>
      <c r="P209" s="192">
        <f>O209*H209</f>
        <v>0</v>
      </c>
      <c r="Q209" s="192">
        <v>0</v>
      </c>
      <c r="R209" s="192">
        <f>Q209*H209</f>
        <v>0</v>
      </c>
      <c r="S209" s="192">
        <v>0</v>
      </c>
      <c r="T209" s="193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4" t="s">
        <v>573</v>
      </c>
      <c r="AT209" s="194" t="s">
        <v>156</v>
      </c>
      <c r="AU209" s="194" t="s">
        <v>88</v>
      </c>
      <c r="AY209" s="16" t="s">
        <v>154</v>
      </c>
      <c r="BE209" s="99">
        <f>IF(N209="základní",J209,0)</f>
        <v>0</v>
      </c>
      <c r="BF209" s="99">
        <f>IF(N209="snížená",J209,0)</f>
        <v>0</v>
      </c>
      <c r="BG209" s="99">
        <f>IF(N209="zákl. přenesená",J209,0)</f>
        <v>0</v>
      </c>
      <c r="BH209" s="99">
        <f>IF(N209="sníž. přenesená",J209,0)</f>
        <v>0</v>
      </c>
      <c r="BI209" s="99">
        <f>IF(N209="nulová",J209,0)</f>
        <v>0</v>
      </c>
      <c r="BJ209" s="16" t="s">
        <v>86</v>
      </c>
      <c r="BK209" s="99">
        <f>ROUND(I209*H209,2)</f>
        <v>0</v>
      </c>
      <c r="BL209" s="16" t="s">
        <v>573</v>
      </c>
      <c r="BM209" s="194" t="s">
        <v>622</v>
      </c>
    </row>
    <row r="210" spans="1:65" s="12" customFormat="1" ht="22.9" customHeight="1">
      <c r="B210" s="169"/>
      <c r="D210" s="170" t="s">
        <v>77</v>
      </c>
      <c r="E210" s="180" t="s">
        <v>315</v>
      </c>
      <c r="F210" s="180" t="s">
        <v>316</v>
      </c>
      <c r="I210" s="172"/>
      <c r="J210" s="181">
        <f>BK210</f>
        <v>0</v>
      </c>
      <c r="L210" s="169"/>
      <c r="M210" s="174"/>
      <c r="N210" s="175"/>
      <c r="O210" s="175"/>
      <c r="P210" s="176">
        <f>P211</f>
        <v>0</v>
      </c>
      <c r="Q210" s="175"/>
      <c r="R210" s="176">
        <f>R211</f>
        <v>0</v>
      </c>
      <c r="S210" s="175"/>
      <c r="T210" s="177">
        <f>T211</f>
        <v>0</v>
      </c>
      <c r="AR210" s="170" t="s">
        <v>86</v>
      </c>
      <c r="AT210" s="178" t="s">
        <v>77</v>
      </c>
      <c r="AU210" s="178" t="s">
        <v>86</v>
      </c>
      <c r="AY210" s="170" t="s">
        <v>154</v>
      </c>
      <c r="BK210" s="179">
        <f>BK211</f>
        <v>0</v>
      </c>
    </row>
    <row r="211" spans="1:65" s="2" customFormat="1" ht="24" customHeight="1">
      <c r="A211" s="33"/>
      <c r="B211" s="150"/>
      <c r="C211" s="182" t="s">
        <v>512</v>
      </c>
      <c r="D211" s="182" t="s">
        <v>156</v>
      </c>
      <c r="E211" s="183" t="s">
        <v>624</v>
      </c>
      <c r="F211" s="184" t="s">
        <v>625</v>
      </c>
      <c r="G211" s="185" t="s">
        <v>206</v>
      </c>
      <c r="H211" s="186">
        <v>20.484000000000002</v>
      </c>
      <c r="I211" s="187"/>
      <c r="J211" s="188">
        <f>ROUND(I211*H211,2)</f>
        <v>0</v>
      </c>
      <c r="K211" s="189"/>
      <c r="L211" s="34"/>
      <c r="M211" s="223" t="s">
        <v>1</v>
      </c>
      <c r="N211" s="224" t="s">
        <v>43</v>
      </c>
      <c r="O211" s="225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4" t="s">
        <v>160</v>
      </c>
      <c r="AT211" s="194" t="s">
        <v>156</v>
      </c>
      <c r="AU211" s="194" t="s">
        <v>88</v>
      </c>
      <c r="AY211" s="16" t="s">
        <v>154</v>
      </c>
      <c r="BE211" s="99">
        <f>IF(N211="základní",J211,0)</f>
        <v>0</v>
      </c>
      <c r="BF211" s="99">
        <f>IF(N211="snížená",J211,0)</f>
        <v>0</v>
      </c>
      <c r="BG211" s="99">
        <f>IF(N211="zákl. přenesená",J211,0)</f>
        <v>0</v>
      </c>
      <c r="BH211" s="99">
        <f>IF(N211="sníž. přenesená",J211,0)</f>
        <v>0</v>
      </c>
      <c r="BI211" s="99">
        <f>IF(N211="nulová",J211,0)</f>
        <v>0</v>
      </c>
      <c r="BJ211" s="16" t="s">
        <v>86</v>
      </c>
      <c r="BK211" s="99">
        <f>ROUND(I211*H211,2)</f>
        <v>0</v>
      </c>
      <c r="BL211" s="16" t="s">
        <v>160</v>
      </c>
      <c r="BM211" s="194" t="s">
        <v>626</v>
      </c>
    </row>
    <row r="212" spans="1:65" s="2" customFormat="1" ht="6.95" customHeight="1">
      <c r="A212" s="33"/>
      <c r="B212" s="48"/>
      <c r="C212" s="49"/>
      <c r="D212" s="49"/>
      <c r="E212" s="49"/>
      <c r="F212" s="49"/>
      <c r="G212" s="49"/>
      <c r="H212" s="49"/>
      <c r="I212" s="132"/>
      <c r="J212" s="49"/>
      <c r="K212" s="49"/>
      <c r="L212" s="34"/>
      <c r="M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</row>
  </sheetData>
  <autoFilter ref="C130:K211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97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774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J104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ROUND((SUM(BE104:BE111) + SUM(BE131:BE223)),  2)</f>
        <v>0</v>
      </c>
      <c r="G35" s="33"/>
      <c r="H35" s="33"/>
      <c r="I35" s="120">
        <v>0.21</v>
      </c>
      <c r="J35" s="119">
        <f>ROUND(((SUM(BE104:BE111) + SUM(BE131:BE223))*I35),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ROUND((SUM(BF104:BF111) + SUM(BF131:BF223)),  2)</f>
        <v>0</v>
      </c>
      <c r="G36" s="33"/>
      <c r="H36" s="33"/>
      <c r="I36" s="120">
        <v>0.15</v>
      </c>
      <c r="J36" s="119">
        <f>ROUND(((SUM(BF104:BF111) + SUM(BF131:BF223))*I36),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ROUND((SUM(BG104:BG111) + SUM(BG131:BG223)),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ROUND((SUM(BH104:BH111) + SUM(BH131:BH223)),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ROUND((SUM(BI104:BI111) + SUM(BI131:BI223)),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04 - Dešťová kanalizace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J132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J133</f>
        <v>0</v>
      </c>
      <c r="L98" s="143"/>
    </row>
    <row r="99" spans="1:65" s="10" customFormat="1" ht="19.899999999999999" customHeight="1">
      <c r="B99" s="143"/>
      <c r="D99" s="144" t="s">
        <v>323</v>
      </c>
      <c r="E99" s="145"/>
      <c r="F99" s="145"/>
      <c r="G99" s="145"/>
      <c r="H99" s="145"/>
      <c r="I99" s="146"/>
      <c r="J99" s="147">
        <f>J176</f>
        <v>0</v>
      </c>
      <c r="L99" s="143"/>
    </row>
    <row r="100" spans="1:65" s="10" customFormat="1" ht="19.899999999999999" customHeight="1">
      <c r="B100" s="143"/>
      <c r="D100" s="144" t="s">
        <v>324</v>
      </c>
      <c r="E100" s="145"/>
      <c r="F100" s="145"/>
      <c r="G100" s="145"/>
      <c r="H100" s="145"/>
      <c r="I100" s="146"/>
      <c r="J100" s="147">
        <f>J186</f>
        <v>0</v>
      </c>
      <c r="L100" s="143"/>
    </row>
    <row r="101" spans="1:65" s="10" customFormat="1" ht="19.899999999999999" customHeight="1">
      <c r="B101" s="143"/>
      <c r="D101" s="144" t="s">
        <v>130</v>
      </c>
      <c r="E101" s="145"/>
      <c r="F101" s="145"/>
      <c r="G101" s="145"/>
      <c r="H101" s="145"/>
      <c r="I101" s="146"/>
      <c r="J101" s="147">
        <f>J222</f>
        <v>0</v>
      </c>
      <c r="L101" s="143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109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7" t="s">
        <v>131</v>
      </c>
      <c r="D104" s="33"/>
      <c r="E104" s="33"/>
      <c r="F104" s="33"/>
      <c r="G104" s="33"/>
      <c r="H104" s="33"/>
      <c r="I104" s="109"/>
      <c r="J104" s="148">
        <f>ROUND(J105 + J106 + J107 + J108 + J109 + J110,2)</f>
        <v>0</v>
      </c>
      <c r="K104" s="33"/>
      <c r="L104" s="43"/>
      <c r="N104" s="149" t="s">
        <v>42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50"/>
      <c r="C105" s="109"/>
      <c r="D105" s="264" t="s">
        <v>132</v>
      </c>
      <c r="E105" s="279"/>
      <c r="F105" s="279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ref="BE105:BE110" si="0">IF(N105="základní",J105,0)</f>
        <v>0</v>
      </c>
      <c r="BF105" s="156">
        <f t="shared" ref="BF105:BF110" si="1">IF(N105="snížená",J105,0)</f>
        <v>0</v>
      </c>
      <c r="BG105" s="156">
        <f t="shared" ref="BG105:BG110" si="2">IF(N105="zákl. přenesená",J105,0)</f>
        <v>0</v>
      </c>
      <c r="BH105" s="156">
        <f t="shared" ref="BH105:BH110" si="3">IF(N105="sníž. přenesená",J105,0)</f>
        <v>0</v>
      </c>
      <c r="BI105" s="156">
        <f t="shared" ref="BI105:BI110" si="4">IF(N105="nulová",J105,0)</f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64" t="s">
        <v>133</v>
      </c>
      <c r="E106" s="279"/>
      <c r="F106" s="279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64" t="s">
        <v>134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64" t="s">
        <v>135</v>
      </c>
      <c r="E108" s="279"/>
      <c r="F108" s="279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64" t="s">
        <v>136</v>
      </c>
      <c r="E109" s="279"/>
      <c r="F109" s="279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151" t="s">
        <v>137</v>
      </c>
      <c r="E110" s="109"/>
      <c r="F110" s="109"/>
      <c r="G110" s="109"/>
      <c r="H110" s="109"/>
      <c r="I110" s="109"/>
      <c r="J110" s="95">
        <f>ROUND(J30*T110,2)</f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138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 ht="11.25">
      <c r="A111" s="33"/>
      <c r="B111" s="34"/>
      <c r="C111" s="33"/>
      <c r="D111" s="33"/>
      <c r="E111" s="33"/>
      <c r="F111" s="33"/>
      <c r="G111" s="33"/>
      <c r="H111" s="33"/>
      <c r="I111" s="109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3" t="s">
        <v>115</v>
      </c>
      <c r="D112" s="104"/>
      <c r="E112" s="104"/>
      <c r="F112" s="104"/>
      <c r="G112" s="104"/>
      <c r="H112" s="104"/>
      <c r="I112" s="135"/>
      <c r="J112" s="105">
        <f>ROUND(J96+J104,2)</f>
        <v>0</v>
      </c>
      <c r="K112" s="104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32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33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139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16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5" t="str">
        <f>E7</f>
        <v>Infrastruktura_Travnika_II_etapa</v>
      </c>
      <c r="F121" s="276"/>
      <c r="G121" s="276"/>
      <c r="H121" s="276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117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46" t="str">
        <f>E9</f>
        <v>SO 04 - Dešťová kanalizace</v>
      </c>
      <c r="F123" s="277"/>
      <c r="G123" s="277"/>
      <c r="H123" s="277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20</v>
      </c>
      <c r="D125" s="33"/>
      <c r="E125" s="33"/>
      <c r="F125" s="24" t="str">
        <f>F12</f>
        <v>Bystřice pod Hostýnem</v>
      </c>
      <c r="G125" s="33"/>
      <c r="H125" s="33"/>
      <c r="I125" s="110" t="s">
        <v>22</v>
      </c>
      <c r="J125" s="56" t="str">
        <f>IF(J12="","",J12)</f>
        <v>17. 10. 2019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24</v>
      </c>
      <c r="D127" s="33"/>
      <c r="E127" s="33"/>
      <c r="F127" s="24" t="str">
        <f>E15</f>
        <v>město Bystřice pod Hostýnem</v>
      </c>
      <c r="G127" s="33"/>
      <c r="H127" s="33"/>
      <c r="I127" s="110" t="s">
        <v>30</v>
      </c>
      <c r="J127" s="29" t="str">
        <f>E21</f>
        <v>ing. Jan Hladiš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28</v>
      </c>
      <c r="D128" s="33"/>
      <c r="E128" s="33"/>
      <c r="F128" s="24" t="str">
        <f>IF(E18="","",E18)</f>
        <v>Vyplň údaj</v>
      </c>
      <c r="G128" s="33"/>
      <c r="H128" s="33"/>
      <c r="I128" s="110" t="s">
        <v>33</v>
      </c>
      <c r="J128" s="29" t="str">
        <f>E24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7"/>
      <c r="B130" s="158"/>
      <c r="C130" s="159" t="s">
        <v>140</v>
      </c>
      <c r="D130" s="160" t="s">
        <v>63</v>
      </c>
      <c r="E130" s="160" t="s">
        <v>59</v>
      </c>
      <c r="F130" s="160" t="s">
        <v>60</v>
      </c>
      <c r="G130" s="160" t="s">
        <v>141</v>
      </c>
      <c r="H130" s="160" t="s">
        <v>142</v>
      </c>
      <c r="I130" s="161" t="s">
        <v>143</v>
      </c>
      <c r="J130" s="162" t="s">
        <v>122</v>
      </c>
      <c r="K130" s="163" t="s">
        <v>144</v>
      </c>
      <c r="L130" s="164"/>
      <c r="M130" s="63" t="s">
        <v>1</v>
      </c>
      <c r="N130" s="64" t="s">
        <v>42</v>
      </c>
      <c r="O130" s="64" t="s">
        <v>145</v>
      </c>
      <c r="P130" s="64" t="s">
        <v>146</v>
      </c>
      <c r="Q130" s="64" t="s">
        <v>147</v>
      </c>
      <c r="R130" s="64" t="s">
        <v>148</v>
      </c>
      <c r="S130" s="64" t="s">
        <v>149</v>
      </c>
      <c r="T130" s="65" t="s">
        <v>150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pans="1:65" s="2" customFormat="1" ht="22.9" customHeight="1">
      <c r="A131" s="33"/>
      <c r="B131" s="34"/>
      <c r="C131" s="70" t="s">
        <v>151</v>
      </c>
      <c r="D131" s="33"/>
      <c r="E131" s="33"/>
      <c r="F131" s="33"/>
      <c r="G131" s="33"/>
      <c r="H131" s="33"/>
      <c r="I131" s="109"/>
      <c r="J131" s="165">
        <f>BK131</f>
        <v>0</v>
      </c>
      <c r="K131" s="33"/>
      <c r="L131" s="34"/>
      <c r="M131" s="66"/>
      <c r="N131" s="57"/>
      <c r="O131" s="67"/>
      <c r="P131" s="166">
        <f>P132</f>
        <v>0</v>
      </c>
      <c r="Q131" s="67"/>
      <c r="R131" s="166">
        <f>R132</f>
        <v>9.4076142000000011</v>
      </c>
      <c r="S131" s="67"/>
      <c r="T131" s="167">
        <f>T132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77</v>
      </c>
      <c r="AU131" s="16" t="s">
        <v>124</v>
      </c>
      <c r="BK131" s="168">
        <f>BK132</f>
        <v>0</v>
      </c>
    </row>
    <row r="132" spans="1:65" s="12" customFormat="1" ht="25.9" customHeight="1">
      <c r="B132" s="169"/>
      <c r="D132" s="170" t="s">
        <v>77</v>
      </c>
      <c r="E132" s="171" t="s">
        <v>152</v>
      </c>
      <c r="F132" s="171" t="s">
        <v>153</v>
      </c>
      <c r="I132" s="172"/>
      <c r="J132" s="173">
        <f>BK132</f>
        <v>0</v>
      </c>
      <c r="L132" s="169"/>
      <c r="M132" s="174"/>
      <c r="N132" s="175"/>
      <c r="O132" s="175"/>
      <c r="P132" s="176">
        <f>P133+P176+P186+P222</f>
        <v>0</v>
      </c>
      <c r="Q132" s="175"/>
      <c r="R132" s="176">
        <f>R133+R176+R186+R222</f>
        <v>9.4076142000000011</v>
      </c>
      <c r="S132" s="175"/>
      <c r="T132" s="177">
        <f>T133+T176+T186+T222</f>
        <v>0</v>
      </c>
      <c r="AR132" s="170" t="s">
        <v>86</v>
      </c>
      <c r="AT132" s="178" t="s">
        <v>77</v>
      </c>
      <c r="AU132" s="178" t="s">
        <v>78</v>
      </c>
      <c r="AY132" s="170" t="s">
        <v>154</v>
      </c>
      <c r="BK132" s="179">
        <f>BK133+BK176+BK186+BK222</f>
        <v>0</v>
      </c>
    </row>
    <row r="133" spans="1:65" s="12" customFormat="1" ht="22.9" customHeight="1">
      <c r="B133" s="169"/>
      <c r="D133" s="170" t="s">
        <v>77</v>
      </c>
      <c r="E133" s="180" t="s">
        <v>86</v>
      </c>
      <c r="F133" s="180" t="s">
        <v>155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SUM(P134:P175)</f>
        <v>0</v>
      </c>
      <c r="Q133" s="175"/>
      <c r="R133" s="176">
        <f>SUM(R134:R175)</f>
        <v>0.47890920000000003</v>
      </c>
      <c r="S133" s="175"/>
      <c r="T133" s="177">
        <f>SUM(T134:T175)</f>
        <v>0</v>
      </c>
      <c r="AR133" s="170" t="s">
        <v>86</v>
      </c>
      <c r="AT133" s="178" t="s">
        <v>77</v>
      </c>
      <c r="AU133" s="178" t="s">
        <v>86</v>
      </c>
      <c r="AY133" s="170" t="s">
        <v>154</v>
      </c>
      <c r="BK133" s="179">
        <f>SUM(BK134:BK175)</f>
        <v>0</v>
      </c>
    </row>
    <row r="134" spans="1:65" s="2" customFormat="1" ht="24" customHeight="1">
      <c r="A134" s="33"/>
      <c r="B134" s="150"/>
      <c r="C134" s="182" t="s">
        <v>86</v>
      </c>
      <c r="D134" s="182" t="s">
        <v>156</v>
      </c>
      <c r="E134" s="183" t="s">
        <v>329</v>
      </c>
      <c r="F134" s="184" t="s">
        <v>330</v>
      </c>
      <c r="G134" s="185" t="s">
        <v>331</v>
      </c>
      <c r="H134" s="186">
        <v>32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160</v>
      </c>
      <c r="AT134" s="194" t="s">
        <v>156</v>
      </c>
      <c r="AU134" s="194" t="s">
        <v>88</v>
      </c>
      <c r="AY134" s="16" t="s">
        <v>154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160</v>
      </c>
      <c r="BM134" s="194" t="s">
        <v>775</v>
      </c>
    </row>
    <row r="135" spans="1:65" s="13" customFormat="1" ht="11.25">
      <c r="B135" s="195"/>
      <c r="D135" s="196" t="s">
        <v>162</v>
      </c>
      <c r="E135" s="197" t="s">
        <v>1</v>
      </c>
      <c r="F135" s="198" t="s">
        <v>333</v>
      </c>
      <c r="H135" s="199">
        <v>32</v>
      </c>
      <c r="I135" s="200"/>
      <c r="L135" s="195"/>
      <c r="M135" s="201"/>
      <c r="N135" s="202"/>
      <c r="O135" s="202"/>
      <c r="P135" s="202"/>
      <c r="Q135" s="202"/>
      <c r="R135" s="202"/>
      <c r="S135" s="202"/>
      <c r="T135" s="203"/>
      <c r="AT135" s="197" t="s">
        <v>162</v>
      </c>
      <c r="AU135" s="197" t="s">
        <v>88</v>
      </c>
      <c r="AV135" s="13" t="s">
        <v>88</v>
      </c>
      <c r="AW135" s="13" t="s">
        <v>32</v>
      </c>
      <c r="AX135" s="13" t="s">
        <v>86</v>
      </c>
      <c r="AY135" s="197" t="s">
        <v>154</v>
      </c>
    </row>
    <row r="136" spans="1:65" s="2" customFormat="1" ht="24" customHeight="1">
      <c r="A136" s="33"/>
      <c r="B136" s="150"/>
      <c r="C136" s="182" t="s">
        <v>88</v>
      </c>
      <c r="D136" s="182" t="s">
        <v>156</v>
      </c>
      <c r="E136" s="183" t="s">
        <v>334</v>
      </c>
      <c r="F136" s="184" t="s">
        <v>335</v>
      </c>
      <c r="G136" s="185" t="s">
        <v>336</v>
      </c>
      <c r="H136" s="186">
        <v>4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160</v>
      </c>
      <c r="AT136" s="194" t="s">
        <v>156</v>
      </c>
      <c r="AU136" s="194" t="s">
        <v>88</v>
      </c>
      <c r="AY136" s="16" t="s">
        <v>154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160</v>
      </c>
      <c r="BM136" s="194" t="s">
        <v>776</v>
      </c>
    </row>
    <row r="137" spans="1:65" s="2" customFormat="1" ht="16.5" customHeight="1">
      <c r="A137" s="33"/>
      <c r="B137" s="150"/>
      <c r="C137" s="182" t="s">
        <v>170</v>
      </c>
      <c r="D137" s="182" t="s">
        <v>156</v>
      </c>
      <c r="E137" s="183" t="s">
        <v>338</v>
      </c>
      <c r="F137" s="184" t="s">
        <v>339</v>
      </c>
      <c r="G137" s="185" t="s">
        <v>159</v>
      </c>
      <c r="H137" s="186">
        <v>94.2</v>
      </c>
      <c r="I137" s="187"/>
      <c r="J137" s="188">
        <f>ROUND(I137*H137,2)</f>
        <v>0</v>
      </c>
      <c r="K137" s="189"/>
      <c r="L137" s="34"/>
      <c r="M137" s="190" t="s">
        <v>1</v>
      </c>
      <c r="N137" s="191" t="s">
        <v>43</v>
      </c>
      <c r="O137" s="59"/>
      <c r="P137" s="192">
        <f>O137*H137</f>
        <v>0</v>
      </c>
      <c r="Q137" s="192">
        <v>0</v>
      </c>
      <c r="R137" s="192">
        <f>Q137*H137</f>
        <v>0</v>
      </c>
      <c r="S137" s="192">
        <v>0</v>
      </c>
      <c r="T137" s="19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4" t="s">
        <v>160</v>
      </c>
      <c r="AT137" s="194" t="s">
        <v>156</v>
      </c>
      <c r="AU137" s="194" t="s">
        <v>88</v>
      </c>
      <c r="AY137" s="16" t="s">
        <v>154</v>
      </c>
      <c r="BE137" s="99">
        <f>IF(N137="základní",J137,0)</f>
        <v>0</v>
      </c>
      <c r="BF137" s="99">
        <f>IF(N137="snížená",J137,0)</f>
        <v>0</v>
      </c>
      <c r="BG137" s="99">
        <f>IF(N137="zákl. přenesená",J137,0)</f>
        <v>0</v>
      </c>
      <c r="BH137" s="99">
        <f>IF(N137="sníž. přenesená",J137,0)</f>
        <v>0</v>
      </c>
      <c r="BI137" s="99">
        <f>IF(N137="nulová",J137,0)</f>
        <v>0</v>
      </c>
      <c r="BJ137" s="16" t="s">
        <v>86</v>
      </c>
      <c r="BK137" s="99">
        <f>ROUND(I137*H137,2)</f>
        <v>0</v>
      </c>
      <c r="BL137" s="16" t="s">
        <v>160</v>
      </c>
      <c r="BM137" s="194" t="s">
        <v>340</v>
      </c>
    </row>
    <row r="138" spans="1:65" s="13" customFormat="1" ht="11.25">
      <c r="B138" s="195"/>
      <c r="D138" s="196" t="s">
        <v>162</v>
      </c>
      <c r="E138" s="197" t="s">
        <v>1</v>
      </c>
      <c r="F138" s="198" t="s">
        <v>777</v>
      </c>
      <c r="H138" s="199">
        <v>94.2</v>
      </c>
      <c r="I138" s="200"/>
      <c r="L138" s="195"/>
      <c r="M138" s="201"/>
      <c r="N138" s="202"/>
      <c r="O138" s="202"/>
      <c r="P138" s="202"/>
      <c r="Q138" s="202"/>
      <c r="R138" s="202"/>
      <c r="S138" s="202"/>
      <c r="T138" s="203"/>
      <c r="AT138" s="197" t="s">
        <v>162</v>
      </c>
      <c r="AU138" s="197" t="s">
        <v>88</v>
      </c>
      <c r="AV138" s="13" t="s">
        <v>88</v>
      </c>
      <c r="AW138" s="13" t="s">
        <v>32</v>
      </c>
      <c r="AX138" s="13" t="s">
        <v>86</v>
      </c>
      <c r="AY138" s="197" t="s">
        <v>154</v>
      </c>
    </row>
    <row r="139" spans="1:65" s="2" customFormat="1" ht="24" customHeight="1">
      <c r="A139" s="33"/>
      <c r="B139" s="150"/>
      <c r="C139" s="182" t="s">
        <v>160</v>
      </c>
      <c r="D139" s="182" t="s">
        <v>156</v>
      </c>
      <c r="E139" s="183" t="s">
        <v>346</v>
      </c>
      <c r="F139" s="184" t="s">
        <v>347</v>
      </c>
      <c r="G139" s="185" t="s">
        <v>159</v>
      </c>
      <c r="H139" s="186">
        <v>165.37299999999999</v>
      </c>
      <c r="I139" s="187"/>
      <c r="J139" s="188">
        <f>ROUND(I139*H139,2)</f>
        <v>0</v>
      </c>
      <c r="K139" s="189"/>
      <c r="L139" s="34"/>
      <c r="M139" s="190" t="s">
        <v>1</v>
      </c>
      <c r="N139" s="191" t="s">
        <v>43</v>
      </c>
      <c r="O139" s="59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160</v>
      </c>
      <c r="AT139" s="194" t="s">
        <v>156</v>
      </c>
      <c r="AU139" s="194" t="s">
        <v>88</v>
      </c>
      <c r="AY139" s="16" t="s">
        <v>154</v>
      </c>
      <c r="BE139" s="99">
        <f>IF(N139="základní",J139,0)</f>
        <v>0</v>
      </c>
      <c r="BF139" s="99">
        <f>IF(N139="snížená",J139,0)</f>
        <v>0</v>
      </c>
      <c r="BG139" s="99">
        <f>IF(N139="zákl. přenesená",J139,0)</f>
        <v>0</v>
      </c>
      <c r="BH139" s="99">
        <f>IF(N139="sníž. přenesená",J139,0)</f>
        <v>0</v>
      </c>
      <c r="BI139" s="99">
        <f>IF(N139="nulová",J139,0)</f>
        <v>0</v>
      </c>
      <c r="BJ139" s="16" t="s">
        <v>86</v>
      </c>
      <c r="BK139" s="99">
        <f>ROUND(I139*H139,2)</f>
        <v>0</v>
      </c>
      <c r="BL139" s="16" t="s">
        <v>160</v>
      </c>
      <c r="BM139" s="194" t="s">
        <v>348</v>
      </c>
    </row>
    <row r="140" spans="1:65" s="13" customFormat="1" ht="11.25">
      <c r="B140" s="195"/>
      <c r="D140" s="196" t="s">
        <v>162</v>
      </c>
      <c r="E140" s="197" t="s">
        <v>1</v>
      </c>
      <c r="F140" s="198" t="s">
        <v>778</v>
      </c>
      <c r="H140" s="199">
        <v>127.79300000000001</v>
      </c>
      <c r="I140" s="200"/>
      <c r="L140" s="195"/>
      <c r="M140" s="201"/>
      <c r="N140" s="202"/>
      <c r="O140" s="202"/>
      <c r="P140" s="202"/>
      <c r="Q140" s="202"/>
      <c r="R140" s="202"/>
      <c r="S140" s="202"/>
      <c r="T140" s="203"/>
      <c r="AT140" s="197" t="s">
        <v>162</v>
      </c>
      <c r="AU140" s="197" t="s">
        <v>88</v>
      </c>
      <c r="AV140" s="13" t="s">
        <v>88</v>
      </c>
      <c r="AW140" s="13" t="s">
        <v>32</v>
      </c>
      <c r="AX140" s="13" t="s">
        <v>78</v>
      </c>
      <c r="AY140" s="197" t="s">
        <v>154</v>
      </c>
    </row>
    <row r="141" spans="1:65" s="13" customFormat="1" ht="11.25">
      <c r="B141" s="195"/>
      <c r="D141" s="196" t="s">
        <v>162</v>
      </c>
      <c r="E141" s="197" t="s">
        <v>1</v>
      </c>
      <c r="F141" s="198" t="s">
        <v>779</v>
      </c>
      <c r="H141" s="199">
        <v>86.924999999999997</v>
      </c>
      <c r="I141" s="200"/>
      <c r="L141" s="195"/>
      <c r="M141" s="201"/>
      <c r="N141" s="202"/>
      <c r="O141" s="202"/>
      <c r="P141" s="202"/>
      <c r="Q141" s="202"/>
      <c r="R141" s="202"/>
      <c r="S141" s="202"/>
      <c r="T141" s="203"/>
      <c r="AT141" s="197" t="s">
        <v>162</v>
      </c>
      <c r="AU141" s="197" t="s">
        <v>88</v>
      </c>
      <c r="AV141" s="13" t="s">
        <v>88</v>
      </c>
      <c r="AW141" s="13" t="s">
        <v>32</v>
      </c>
      <c r="AX141" s="13" t="s">
        <v>78</v>
      </c>
      <c r="AY141" s="197" t="s">
        <v>154</v>
      </c>
    </row>
    <row r="142" spans="1:65" s="13" customFormat="1" ht="11.25">
      <c r="B142" s="195"/>
      <c r="D142" s="196" t="s">
        <v>162</v>
      </c>
      <c r="E142" s="197" t="s">
        <v>1</v>
      </c>
      <c r="F142" s="198" t="s">
        <v>780</v>
      </c>
      <c r="H142" s="199">
        <v>85.5</v>
      </c>
      <c r="I142" s="200"/>
      <c r="L142" s="195"/>
      <c r="M142" s="201"/>
      <c r="N142" s="202"/>
      <c r="O142" s="202"/>
      <c r="P142" s="202"/>
      <c r="Q142" s="202"/>
      <c r="R142" s="202"/>
      <c r="S142" s="202"/>
      <c r="T142" s="203"/>
      <c r="AT142" s="197" t="s">
        <v>162</v>
      </c>
      <c r="AU142" s="197" t="s">
        <v>88</v>
      </c>
      <c r="AV142" s="13" t="s">
        <v>88</v>
      </c>
      <c r="AW142" s="13" t="s">
        <v>32</v>
      </c>
      <c r="AX142" s="13" t="s">
        <v>78</v>
      </c>
      <c r="AY142" s="197" t="s">
        <v>154</v>
      </c>
    </row>
    <row r="143" spans="1:65" s="13" customFormat="1" ht="11.25">
      <c r="B143" s="195"/>
      <c r="D143" s="196" t="s">
        <v>162</v>
      </c>
      <c r="E143" s="197" t="s">
        <v>1</v>
      </c>
      <c r="F143" s="198" t="s">
        <v>781</v>
      </c>
      <c r="H143" s="199">
        <v>30.527999999999999</v>
      </c>
      <c r="I143" s="200"/>
      <c r="L143" s="195"/>
      <c r="M143" s="201"/>
      <c r="N143" s="202"/>
      <c r="O143" s="202"/>
      <c r="P143" s="202"/>
      <c r="Q143" s="202"/>
      <c r="R143" s="202"/>
      <c r="S143" s="202"/>
      <c r="T143" s="203"/>
      <c r="AT143" s="197" t="s">
        <v>162</v>
      </c>
      <c r="AU143" s="197" t="s">
        <v>88</v>
      </c>
      <c r="AV143" s="13" t="s">
        <v>88</v>
      </c>
      <c r="AW143" s="13" t="s">
        <v>32</v>
      </c>
      <c r="AX143" s="13" t="s">
        <v>78</v>
      </c>
      <c r="AY143" s="197" t="s">
        <v>154</v>
      </c>
    </row>
    <row r="144" spans="1:65" s="14" customFormat="1" ht="11.25">
      <c r="B144" s="204"/>
      <c r="D144" s="196" t="s">
        <v>162</v>
      </c>
      <c r="E144" s="205" t="s">
        <v>1</v>
      </c>
      <c r="F144" s="206" t="s">
        <v>165</v>
      </c>
      <c r="H144" s="207">
        <v>330.74600000000004</v>
      </c>
      <c r="I144" s="208"/>
      <c r="L144" s="204"/>
      <c r="M144" s="209"/>
      <c r="N144" s="210"/>
      <c r="O144" s="210"/>
      <c r="P144" s="210"/>
      <c r="Q144" s="210"/>
      <c r="R144" s="210"/>
      <c r="S144" s="210"/>
      <c r="T144" s="211"/>
      <c r="AT144" s="205" t="s">
        <v>162</v>
      </c>
      <c r="AU144" s="205" t="s">
        <v>88</v>
      </c>
      <c r="AV144" s="14" t="s">
        <v>160</v>
      </c>
      <c r="AW144" s="14" t="s">
        <v>32</v>
      </c>
      <c r="AX144" s="14" t="s">
        <v>78</v>
      </c>
      <c r="AY144" s="205" t="s">
        <v>154</v>
      </c>
    </row>
    <row r="145" spans="1:65" s="13" customFormat="1" ht="11.25">
      <c r="B145" s="195"/>
      <c r="D145" s="196" t="s">
        <v>162</v>
      </c>
      <c r="E145" s="197" t="s">
        <v>1</v>
      </c>
      <c r="F145" s="198" t="s">
        <v>782</v>
      </c>
      <c r="H145" s="199">
        <v>165.37299999999999</v>
      </c>
      <c r="I145" s="200"/>
      <c r="L145" s="195"/>
      <c r="M145" s="201"/>
      <c r="N145" s="202"/>
      <c r="O145" s="202"/>
      <c r="P145" s="202"/>
      <c r="Q145" s="202"/>
      <c r="R145" s="202"/>
      <c r="S145" s="202"/>
      <c r="T145" s="203"/>
      <c r="AT145" s="197" t="s">
        <v>162</v>
      </c>
      <c r="AU145" s="197" t="s">
        <v>88</v>
      </c>
      <c r="AV145" s="13" t="s">
        <v>88</v>
      </c>
      <c r="AW145" s="13" t="s">
        <v>32</v>
      </c>
      <c r="AX145" s="13" t="s">
        <v>86</v>
      </c>
      <c r="AY145" s="197" t="s">
        <v>154</v>
      </c>
    </row>
    <row r="146" spans="1:65" s="2" customFormat="1" ht="24" customHeight="1">
      <c r="A146" s="33"/>
      <c r="B146" s="150"/>
      <c r="C146" s="182" t="s">
        <v>177</v>
      </c>
      <c r="D146" s="182" t="s">
        <v>156</v>
      </c>
      <c r="E146" s="183" t="s">
        <v>352</v>
      </c>
      <c r="F146" s="184" t="s">
        <v>353</v>
      </c>
      <c r="G146" s="185" t="s">
        <v>159</v>
      </c>
      <c r="H146" s="186">
        <v>165.37299999999999</v>
      </c>
      <c r="I146" s="187"/>
      <c r="J146" s="188">
        <f>ROUND(I146*H146,2)</f>
        <v>0</v>
      </c>
      <c r="K146" s="189"/>
      <c r="L146" s="34"/>
      <c r="M146" s="190" t="s">
        <v>1</v>
      </c>
      <c r="N146" s="191" t="s">
        <v>43</v>
      </c>
      <c r="O146" s="59"/>
      <c r="P146" s="192">
        <f>O146*H146</f>
        <v>0</v>
      </c>
      <c r="Q146" s="192">
        <v>0</v>
      </c>
      <c r="R146" s="192">
        <f>Q146*H146</f>
        <v>0</v>
      </c>
      <c r="S146" s="192">
        <v>0</v>
      </c>
      <c r="T146" s="19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160</v>
      </c>
      <c r="AT146" s="194" t="s">
        <v>156</v>
      </c>
      <c r="AU146" s="194" t="s">
        <v>88</v>
      </c>
      <c r="AY146" s="16" t="s">
        <v>154</v>
      </c>
      <c r="BE146" s="99">
        <f>IF(N146="základní",J146,0)</f>
        <v>0</v>
      </c>
      <c r="BF146" s="99">
        <f>IF(N146="snížená",J146,0)</f>
        <v>0</v>
      </c>
      <c r="BG146" s="99">
        <f>IF(N146="zákl. přenesená",J146,0)</f>
        <v>0</v>
      </c>
      <c r="BH146" s="99">
        <f>IF(N146="sníž. přenesená",J146,0)</f>
        <v>0</v>
      </c>
      <c r="BI146" s="99">
        <f>IF(N146="nulová",J146,0)</f>
        <v>0</v>
      </c>
      <c r="BJ146" s="16" t="s">
        <v>86</v>
      </c>
      <c r="BK146" s="99">
        <f>ROUND(I146*H146,2)</f>
        <v>0</v>
      </c>
      <c r="BL146" s="16" t="s">
        <v>160</v>
      </c>
      <c r="BM146" s="194" t="s">
        <v>354</v>
      </c>
    </row>
    <row r="147" spans="1:65" s="2" customFormat="1" ht="24" customHeight="1">
      <c r="A147" s="33"/>
      <c r="B147" s="150"/>
      <c r="C147" s="182" t="s">
        <v>182</v>
      </c>
      <c r="D147" s="182" t="s">
        <v>156</v>
      </c>
      <c r="E147" s="183" t="s">
        <v>355</v>
      </c>
      <c r="F147" s="184" t="s">
        <v>356</v>
      </c>
      <c r="G147" s="185" t="s">
        <v>159</v>
      </c>
      <c r="H147" s="186">
        <v>165.37299999999999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160</v>
      </c>
      <c r="AT147" s="194" t="s">
        <v>156</v>
      </c>
      <c r="AU147" s="194" t="s">
        <v>88</v>
      </c>
      <c r="AY147" s="16" t="s">
        <v>154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160</v>
      </c>
      <c r="BM147" s="194" t="s">
        <v>357</v>
      </c>
    </row>
    <row r="148" spans="1:65" s="2" customFormat="1" ht="24" customHeight="1">
      <c r="A148" s="33"/>
      <c r="B148" s="150"/>
      <c r="C148" s="182" t="s">
        <v>186</v>
      </c>
      <c r="D148" s="182" t="s">
        <v>156</v>
      </c>
      <c r="E148" s="183" t="s">
        <v>358</v>
      </c>
      <c r="F148" s="184" t="s">
        <v>359</v>
      </c>
      <c r="G148" s="185" t="s">
        <v>159</v>
      </c>
      <c r="H148" s="186">
        <v>165.37299999999999</v>
      </c>
      <c r="I148" s="187"/>
      <c r="J148" s="188">
        <f>ROUND(I148*H148,2)</f>
        <v>0</v>
      </c>
      <c r="K148" s="189"/>
      <c r="L148" s="34"/>
      <c r="M148" s="190" t="s">
        <v>1</v>
      </c>
      <c r="N148" s="191" t="s">
        <v>43</v>
      </c>
      <c r="O148" s="59"/>
      <c r="P148" s="192">
        <f>O148*H148</f>
        <v>0</v>
      </c>
      <c r="Q148" s="192">
        <v>0</v>
      </c>
      <c r="R148" s="192">
        <f>Q148*H148</f>
        <v>0</v>
      </c>
      <c r="S148" s="192">
        <v>0</v>
      </c>
      <c r="T148" s="19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160</v>
      </c>
      <c r="AT148" s="194" t="s">
        <v>156</v>
      </c>
      <c r="AU148" s="194" t="s">
        <v>88</v>
      </c>
      <c r="AY148" s="16" t="s">
        <v>154</v>
      </c>
      <c r="BE148" s="99">
        <f>IF(N148="základní",J148,0)</f>
        <v>0</v>
      </c>
      <c r="BF148" s="99">
        <f>IF(N148="snížená",J148,0)</f>
        <v>0</v>
      </c>
      <c r="BG148" s="99">
        <f>IF(N148="zákl. přenesená",J148,0)</f>
        <v>0</v>
      </c>
      <c r="BH148" s="99">
        <f>IF(N148="sníž. přenesená",J148,0)</f>
        <v>0</v>
      </c>
      <c r="BI148" s="99">
        <f>IF(N148="nulová",J148,0)</f>
        <v>0</v>
      </c>
      <c r="BJ148" s="16" t="s">
        <v>86</v>
      </c>
      <c r="BK148" s="99">
        <f>ROUND(I148*H148,2)</f>
        <v>0</v>
      </c>
      <c r="BL148" s="16" t="s">
        <v>160</v>
      </c>
      <c r="BM148" s="194" t="s">
        <v>360</v>
      </c>
    </row>
    <row r="149" spans="1:65" s="2" customFormat="1" ht="16.5" customHeight="1">
      <c r="A149" s="33"/>
      <c r="B149" s="150"/>
      <c r="C149" s="182" t="s">
        <v>190</v>
      </c>
      <c r="D149" s="182" t="s">
        <v>156</v>
      </c>
      <c r="E149" s="183" t="s">
        <v>361</v>
      </c>
      <c r="F149" s="184" t="s">
        <v>362</v>
      </c>
      <c r="G149" s="185" t="s">
        <v>213</v>
      </c>
      <c r="H149" s="186">
        <v>570.13</v>
      </c>
      <c r="I149" s="187"/>
      <c r="J149" s="188">
        <f>ROUND(I149*H149,2)</f>
        <v>0</v>
      </c>
      <c r="K149" s="189"/>
      <c r="L149" s="34"/>
      <c r="M149" s="190" t="s">
        <v>1</v>
      </c>
      <c r="N149" s="191" t="s">
        <v>43</v>
      </c>
      <c r="O149" s="59"/>
      <c r="P149" s="192">
        <f>O149*H149</f>
        <v>0</v>
      </c>
      <c r="Q149" s="192">
        <v>8.4000000000000003E-4</v>
      </c>
      <c r="R149" s="192">
        <f>Q149*H149</f>
        <v>0.47890920000000003</v>
      </c>
      <c r="S149" s="192">
        <v>0</v>
      </c>
      <c r="T149" s="19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160</v>
      </c>
      <c r="AT149" s="194" t="s">
        <v>156</v>
      </c>
      <c r="AU149" s="194" t="s">
        <v>88</v>
      </c>
      <c r="AY149" s="16" t="s">
        <v>154</v>
      </c>
      <c r="BE149" s="99">
        <f>IF(N149="základní",J149,0)</f>
        <v>0</v>
      </c>
      <c r="BF149" s="99">
        <f>IF(N149="snížená",J149,0)</f>
        <v>0</v>
      </c>
      <c r="BG149" s="99">
        <f>IF(N149="zákl. přenesená",J149,0)</f>
        <v>0</v>
      </c>
      <c r="BH149" s="99">
        <f>IF(N149="sníž. přenesená",J149,0)</f>
        <v>0</v>
      </c>
      <c r="BI149" s="99">
        <f>IF(N149="nulová",J149,0)</f>
        <v>0</v>
      </c>
      <c r="BJ149" s="16" t="s">
        <v>86</v>
      </c>
      <c r="BK149" s="99">
        <f>ROUND(I149*H149,2)</f>
        <v>0</v>
      </c>
      <c r="BL149" s="16" t="s">
        <v>160</v>
      </c>
      <c r="BM149" s="194" t="s">
        <v>363</v>
      </c>
    </row>
    <row r="150" spans="1:65" s="13" customFormat="1" ht="11.25">
      <c r="B150" s="195"/>
      <c r="D150" s="196" t="s">
        <v>162</v>
      </c>
      <c r="E150" s="197" t="s">
        <v>1</v>
      </c>
      <c r="F150" s="198" t="s">
        <v>783</v>
      </c>
      <c r="H150" s="199">
        <v>232.35</v>
      </c>
      <c r="I150" s="200"/>
      <c r="L150" s="195"/>
      <c r="M150" s="201"/>
      <c r="N150" s="202"/>
      <c r="O150" s="202"/>
      <c r="P150" s="202"/>
      <c r="Q150" s="202"/>
      <c r="R150" s="202"/>
      <c r="S150" s="202"/>
      <c r="T150" s="203"/>
      <c r="AT150" s="197" t="s">
        <v>162</v>
      </c>
      <c r="AU150" s="197" t="s">
        <v>88</v>
      </c>
      <c r="AV150" s="13" t="s">
        <v>88</v>
      </c>
      <c r="AW150" s="13" t="s">
        <v>32</v>
      </c>
      <c r="AX150" s="13" t="s">
        <v>78</v>
      </c>
      <c r="AY150" s="197" t="s">
        <v>154</v>
      </c>
    </row>
    <row r="151" spans="1:65" s="13" customFormat="1" ht="11.25">
      <c r="B151" s="195"/>
      <c r="D151" s="196" t="s">
        <v>162</v>
      </c>
      <c r="E151" s="197" t="s">
        <v>1</v>
      </c>
      <c r="F151" s="198" t="s">
        <v>784</v>
      </c>
      <c r="H151" s="199">
        <v>115.9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162</v>
      </c>
      <c r="AU151" s="197" t="s">
        <v>88</v>
      </c>
      <c r="AV151" s="13" t="s">
        <v>88</v>
      </c>
      <c r="AW151" s="13" t="s">
        <v>32</v>
      </c>
      <c r="AX151" s="13" t="s">
        <v>78</v>
      </c>
      <c r="AY151" s="197" t="s">
        <v>154</v>
      </c>
    </row>
    <row r="152" spans="1:65" s="13" customFormat="1" ht="11.25">
      <c r="B152" s="195"/>
      <c r="D152" s="196" t="s">
        <v>162</v>
      </c>
      <c r="E152" s="197" t="s">
        <v>1</v>
      </c>
      <c r="F152" s="198" t="s">
        <v>785</v>
      </c>
      <c r="H152" s="199">
        <v>171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162</v>
      </c>
      <c r="AU152" s="197" t="s">
        <v>88</v>
      </c>
      <c r="AV152" s="13" t="s">
        <v>88</v>
      </c>
      <c r="AW152" s="13" t="s">
        <v>32</v>
      </c>
      <c r="AX152" s="13" t="s">
        <v>78</v>
      </c>
      <c r="AY152" s="197" t="s">
        <v>154</v>
      </c>
    </row>
    <row r="153" spans="1:65" s="13" customFormat="1" ht="11.25">
      <c r="B153" s="195"/>
      <c r="D153" s="196" t="s">
        <v>162</v>
      </c>
      <c r="E153" s="197" t="s">
        <v>1</v>
      </c>
      <c r="F153" s="198" t="s">
        <v>786</v>
      </c>
      <c r="H153" s="199">
        <v>50.88</v>
      </c>
      <c r="I153" s="200"/>
      <c r="L153" s="195"/>
      <c r="M153" s="201"/>
      <c r="N153" s="202"/>
      <c r="O153" s="202"/>
      <c r="P153" s="202"/>
      <c r="Q153" s="202"/>
      <c r="R153" s="202"/>
      <c r="S153" s="202"/>
      <c r="T153" s="203"/>
      <c r="AT153" s="197" t="s">
        <v>162</v>
      </c>
      <c r="AU153" s="197" t="s">
        <v>88</v>
      </c>
      <c r="AV153" s="13" t="s">
        <v>88</v>
      </c>
      <c r="AW153" s="13" t="s">
        <v>32</v>
      </c>
      <c r="AX153" s="13" t="s">
        <v>78</v>
      </c>
      <c r="AY153" s="197" t="s">
        <v>154</v>
      </c>
    </row>
    <row r="154" spans="1:65" s="2" customFormat="1" ht="24" customHeight="1">
      <c r="A154" s="33"/>
      <c r="B154" s="150"/>
      <c r="C154" s="182" t="s">
        <v>194</v>
      </c>
      <c r="D154" s="182" t="s">
        <v>156</v>
      </c>
      <c r="E154" s="183" t="s">
        <v>366</v>
      </c>
      <c r="F154" s="184" t="s">
        <v>367</v>
      </c>
      <c r="G154" s="185" t="s">
        <v>213</v>
      </c>
      <c r="H154" s="186">
        <v>570.13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88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368</v>
      </c>
    </row>
    <row r="155" spans="1:65" s="2" customFormat="1" ht="24" customHeight="1">
      <c r="A155" s="33"/>
      <c r="B155" s="150"/>
      <c r="C155" s="182" t="s">
        <v>199</v>
      </c>
      <c r="D155" s="182" t="s">
        <v>156</v>
      </c>
      <c r="E155" s="183" t="s">
        <v>369</v>
      </c>
      <c r="F155" s="184" t="s">
        <v>370</v>
      </c>
      <c r="G155" s="185" t="s">
        <v>159</v>
      </c>
      <c r="H155" s="186">
        <v>165.37299999999999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160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160</v>
      </c>
      <c r="BM155" s="194" t="s">
        <v>371</v>
      </c>
    </row>
    <row r="156" spans="1:65" s="2" customFormat="1" ht="24" customHeight="1">
      <c r="A156" s="33"/>
      <c r="B156" s="150"/>
      <c r="C156" s="182" t="s">
        <v>203</v>
      </c>
      <c r="D156" s="182" t="s">
        <v>156</v>
      </c>
      <c r="E156" s="183" t="s">
        <v>195</v>
      </c>
      <c r="F156" s="184" t="s">
        <v>196</v>
      </c>
      <c r="G156" s="185" t="s">
        <v>159</v>
      </c>
      <c r="H156" s="186">
        <v>198.44800000000001</v>
      </c>
      <c r="I156" s="187"/>
      <c r="J156" s="188">
        <f>ROUND(I156*H156,2)</f>
        <v>0</v>
      </c>
      <c r="K156" s="189"/>
      <c r="L156" s="34"/>
      <c r="M156" s="190" t="s">
        <v>1</v>
      </c>
      <c r="N156" s="191" t="s">
        <v>43</v>
      </c>
      <c r="O156" s="5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160</v>
      </c>
      <c r="AT156" s="194" t="s">
        <v>156</v>
      </c>
      <c r="AU156" s="194" t="s">
        <v>88</v>
      </c>
      <c r="AY156" s="16" t="s">
        <v>154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160</v>
      </c>
      <c r="BM156" s="194" t="s">
        <v>680</v>
      </c>
    </row>
    <row r="157" spans="1:65" s="13" customFormat="1" ht="11.25">
      <c r="B157" s="195"/>
      <c r="D157" s="196" t="s">
        <v>162</v>
      </c>
      <c r="E157" s="197" t="s">
        <v>1</v>
      </c>
      <c r="F157" s="198" t="s">
        <v>787</v>
      </c>
      <c r="H157" s="199">
        <v>198.44800000000001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154</v>
      </c>
    </row>
    <row r="158" spans="1:65" s="2" customFormat="1" ht="16.5" customHeight="1">
      <c r="A158" s="33"/>
      <c r="B158" s="150"/>
      <c r="C158" s="182" t="s">
        <v>210</v>
      </c>
      <c r="D158" s="182" t="s">
        <v>156</v>
      </c>
      <c r="E158" s="183" t="s">
        <v>200</v>
      </c>
      <c r="F158" s="184" t="s">
        <v>201</v>
      </c>
      <c r="G158" s="185" t="s">
        <v>159</v>
      </c>
      <c r="H158" s="186">
        <v>198.44800000000001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160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160</v>
      </c>
      <c r="BM158" s="194" t="s">
        <v>682</v>
      </c>
    </row>
    <row r="159" spans="1:65" s="2" customFormat="1" ht="24" customHeight="1">
      <c r="A159" s="33"/>
      <c r="B159" s="150"/>
      <c r="C159" s="182" t="s">
        <v>217</v>
      </c>
      <c r="D159" s="182" t="s">
        <v>156</v>
      </c>
      <c r="E159" s="183" t="s">
        <v>204</v>
      </c>
      <c r="F159" s="184" t="s">
        <v>205</v>
      </c>
      <c r="G159" s="185" t="s">
        <v>206</v>
      </c>
      <c r="H159" s="186">
        <v>357.20600000000002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160</v>
      </c>
      <c r="AT159" s="194" t="s">
        <v>156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683</v>
      </c>
    </row>
    <row r="160" spans="1:65" s="13" customFormat="1" ht="11.25">
      <c r="B160" s="195"/>
      <c r="D160" s="196" t="s">
        <v>162</v>
      </c>
      <c r="E160" s="197" t="s">
        <v>1</v>
      </c>
      <c r="F160" s="198" t="s">
        <v>788</v>
      </c>
      <c r="H160" s="199">
        <v>357.20600000000002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162</v>
      </c>
      <c r="AU160" s="197" t="s">
        <v>88</v>
      </c>
      <c r="AV160" s="13" t="s">
        <v>88</v>
      </c>
      <c r="AW160" s="13" t="s">
        <v>32</v>
      </c>
      <c r="AX160" s="13" t="s">
        <v>86</v>
      </c>
      <c r="AY160" s="197" t="s">
        <v>154</v>
      </c>
    </row>
    <row r="161" spans="1:65" s="2" customFormat="1" ht="24" customHeight="1">
      <c r="A161" s="33"/>
      <c r="B161" s="150"/>
      <c r="C161" s="182" t="s">
        <v>222</v>
      </c>
      <c r="D161" s="182" t="s">
        <v>156</v>
      </c>
      <c r="E161" s="183" t="s">
        <v>377</v>
      </c>
      <c r="F161" s="184" t="s">
        <v>378</v>
      </c>
      <c r="G161" s="185" t="s">
        <v>159</v>
      </c>
      <c r="H161" s="186">
        <v>195.25200000000001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160</v>
      </c>
      <c r="AT161" s="194" t="s">
        <v>156</v>
      </c>
      <c r="AU161" s="194" t="s">
        <v>88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160</v>
      </c>
      <c r="BM161" s="194" t="s">
        <v>379</v>
      </c>
    </row>
    <row r="162" spans="1:65" s="13" customFormat="1" ht="11.25">
      <c r="B162" s="195"/>
      <c r="D162" s="196" t="s">
        <v>162</v>
      </c>
      <c r="E162" s="197" t="s">
        <v>1</v>
      </c>
      <c r="F162" s="198" t="s">
        <v>789</v>
      </c>
      <c r="H162" s="199">
        <v>330.74599999999998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162</v>
      </c>
      <c r="AU162" s="197" t="s">
        <v>88</v>
      </c>
      <c r="AV162" s="13" t="s">
        <v>88</v>
      </c>
      <c r="AW162" s="13" t="s">
        <v>32</v>
      </c>
      <c r="AX162" s="13" t="s">
        <v>78</v>
      </c>
      <c r="AY162" s="197" t="s">
        <v>154</v>
      </c>
    </row>
    <row r="163" spans="1:65" s="13" customFormat="1" ht="11.25">
      <c r="B163" s="195"/>
      <c r="D163" s="196" t="s">
        <v>162</v>
      </c>
      <c r="E163" s="197" t="s">
        <v>1</v>
      </c>
      <c r="F163" s="198" t="s">
        <v>790</v>
      </c>
      <c r="H163" s="199">
        <v>-108.873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162</v>
      </c>
      <c r="AU163" s="197" t="s">
        <v>88</v>
      </c>
      <c r="AV163" s="13" t="s">
        <v>88</v>
      </c>
      <c r="AW163" s="13" t="s">
        <v>32</v>
      </c>
      <c r="AX163" s="13" t="s">
        <v>78</v>
      </c>
      <c r="AY163" s="197" t="s">
        <v>154</v>
      </c>
    </row>
    <row r="164" spans="1:65" s="13" customFormat="1" ht="11.25">
      <c r="B164" s="195"/>
      <c r="D164" s="196" t="s">
        <v>162</v>
      </c>
      <c r="E164" s="197" t="s">
        <v>1</v>
      </c>
      <c r="F164" s="198" t="s">
        <v>791</v>
      </c>
      <c r="H164" s="199">
        <v>-20.207999999999998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88</v>
      </c>
      <c r="AV164" s="13" t="s">
        <v>88</v>
      </c>
      <c r="AW164" s="13" t="s">
        <v>32</v>
      </c>
      <c r="AX164" s="13" t="s">
        <v>78</v>
      </c>
      <c r="AY164" s="197" t="s">
        <v>154</v>
      </c>
    </row>
    <row r="165" spans="1:65" s="13" customFormat="1" ht="11.25">
      <c r="B165" s="195"/>
      <c r="D165" s="196" t="s">
        <v>162</v>
      </c>
      <c r="E165" s="197" t="s">
        <v>1</v>
      </c>
      <c r="F165" s="198" t="s">
        <v>792</v>
      </c>
      <c r="H165" s="199">
        <v>-6.4130000000000003</v>
      </c>
      <c r="I165" s="200"/>
      <c r="L165" s="195"/>
      <c r="M165" s="201"/>
      <c r="N165" s="202"/>
      <c r="O165" s="202"/>
      <c r="P165" s="202"/>
      <c r="Q165" s="202"/>
      <c r="R165" s="202"/>
      <c r="S165" s="202"/>
      <c r="T165" s="203"/>
      <c r="AT165" s="197" t="s">
        <v>162</v>
      </c>
      <c r="AU165" s="197" t="s">
        <v>88</v>
      </c>
      <c r="AV165" s="13" t="s">
        <v>88</v>
      </c>
      <c r="AW165" s="13" t="s">
        <v>32</v>
      </c>
      <c r="AX165" s="13" t="s">
        <v>78</v>
      </c>
      <c r="AY165" s="197" t="s">
        <v>154</v>
      </c>
    </row>
    <row r="166" spans="1:65" s="2" customFormat="1" ht="16.5" customHeight="1">
      <c r="A166" s="33"/>
      <c r="B166" s="150"/>
      <c r="C166" s="212" t="s">
        <v>8</v>
      </c>
      <c r="D166" s="212" t="s">
        <v>223</v>
      </c>
      <c r="E166" s="213" t="s">
        <v>384</v>
      </c>
      <c r="F166" s="214" t="s">
        <v>385</v>
      </c>
      <c r="G166" s="215" t="s">
        <v>206</v>
      </c>
      <c r="H166" s="216">
        <v>335.24799999999999</v>
      </c>
      <c r="I166" s="217"/>
      <c r="J166" s="218">
        <f>ROUND(I166*H166,2)</f>
        <v>0</v>
      </c>
      <c r="K166" s="219"/>
      <c r="L166" s="220"/>
      <c r="M166" s="221" t="s">
        <v>1</v>
      </c>
      <c r="N166" s="222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190</v>
      </c>
      <c r="AT166" s="194" t="s">
        <v>223</v>
      </c>
      <c r="AU166" s="194" t="s">
        <v>88</v>
      </c>
      <c r="AY166" s="16" t="s">
        <v>154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160</v>
      </c>
      <c r="BM166" s="194" t="s">
        <v>793</v>
      </c>
    </row>
    <row r="167" spans="1:65" s="13" customFormat="1" ht="11.25">
      <c r="B167" s="195"/>
      <c r="D167" s="196" t="s">
        <v>162</v>
      </c>
      <c r="E167" s="197" t="s">
        <v>1</v>
      </c>
      <c r="F167" s="198" t="s">
        <v>794</v>
      </c>
      <c r="H167" s="199">
        <v>335.24799999999999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162</v>
      </c>
      <c r="AU167" s="197" t="s">
        <v>88</v>
      </c>
      <c r="AV167" s="13" t="s">
        <v>88</v>
      </c>
      <c r="AW167" s="13" t="s">
        <v>32</v>
      </c>
      <c r="AX167" s="13" t="s">
        <v>86</v>
      </c>
      <c r="AY167" s="197" t="s">
        <v>154</v>
      </c>
    </row>
    <row r="168" spans="1:65" s="2" customFormat="1" ht="24" customHeight="1">
      <c r="A168" s="33"/>
      <c r="B168" s="150"/>
      <c r="C168" s="182" t="s">
        <v>231</v>
      </c>
      <c r="D168" s="182" t="s">
        <v>156</v>
      </c>
      <c r="E168" s="183" t="s">
        <v>388</v>
      </c>
      <c r="F168" s="184" t="s">
        <v>389</v>
      </c>
      <c r="G168" s="185" t="s">
        <v>159</v>
      </c>
      <c r="H168" s="186">
        <v>108.873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160</v>
      </c>
      <c r="AT168" s="194" t="s">
        <v>156</v>
      </c>
      <c r="AU168" s="194" t="s">
        <v>88</v>
      </c>
      <c r="AY168" s="16" t="s">
        <v>154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160</v>
      </c>
      <c r="BM168" s="194" t="s">
        <v>390</v>
      </c>
    </row>
    <row r="169" spans="1:65" s="13" customFormat="1" ht="11.25">
      <c r="B169" s="195"/>
      <c r="D169" s="196" t="s">
        <v>162</v>
      </c>
      <c r="E169" s="197" t="s">
        <v>1</v>
      </c>
      <c r="F169" s="198" t="s">
        <v>795</v>
      </c>
      <c r="H169" s="199">
        <v>42.048000000000002</v>
      </c>
      <c r="I169" s="200"/>
      <c r="L169" s="195"/>
      <c r="M169" s="201"/>
      <c r="N169" s="202"/>
      <c r="O169" s="202"/>
      <c r="P169" s="202"/>
      <c r="Q169" s="202"/>
      <c r="R169" s="202"/>
      <c r="S169" s="202"/>
      <c r="T169" s="203"/>
      <c r="AT169" s="197" t="s">
        <v>162</v>
      </c>
      <c r="AU169" s="197" t="s">
        <v>88</v>
      </c>
      <c r="AV169" s="13" t="s">
        <v>88</v>
      </c>
      <c r="AW169" s="13" t="s">
        <v>32</v>
      </c>
      <c r="AX169" s="13" t="s">
        <v>78</v>
      </c>
      <c r="AY169" s="197" t="s">
        <v>154</v>
      </c>
    </row>
    <row r="170" spans="1:65" s="13" customFormat="1" ht="11.25">
      <c r="B170" s="195"/>
      <c r="D170" s="196" t="s">
        <v>162</v>
      </c>
      <c r="E170" s="197" t="s">
        <v>1</v>
      </c>
      <c r="F170" s="198" t="s">
        <v>796</v>
      </c>
      <c r="H170" s="199">
        <v>41.174999999999997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88</v>
      </c>
      <c r="AV170" s="13" t="s">
        <v>88</v>
      </c>
      <c r="AW170" s="13" t="s">
        <v>32</v>
      </c>
      <c r="AX170" s="13" t="s">
        <v>78</v>
      </c>
      <c r="AY170" s="197" t="s">
        <v>154</v>
      </c>
    </row>
    <row r="171" spans="1:65" s="13" customFormat="1" ht="11.25">
      <c r="B171" s="195"/>
      <c r="D171" s="196" t="s">
        <v>162</v>
      </c>
      <c r="E171" s="197" t="s">
        <v>1</v>
      </c>
      <c r="F171" s="198" t="s">
        <v>797</v>
      </c>
      <c r="H171" s="199">
        <v>25.65</v>
      </c>
      <c r="I171" s="200"/>
      <c r="L171" s="195"/>
      <c r="M171" s="201"/>
      <c r="N171" s="202"/>
      <c r="O171" s="202"/>
      <c r="P171" s="202"/>
      <c r="Q171" s="202"/>
      <c r="R171" s="202"/>
      <c r="S171" s="202"/>
      <c r="T171" s="203"/>
      <c r="AT171" s="197" t="s">
        <v>162</v>
      </c>
      <c r="AU171" s="197" t="s">
        <v>88</v>
      </c>
      <c r="AV171" s="13" t="s">
        <v>88</v>
      </c>
      <c r="AW171" s="13" t="s">
        <v>32</v>
      </c>
      <c r="AX171" s="13" t="s">
        <v>78</v>
      </c>
      <c r="AY171" s="197" t="s">
        <v>154</v>
      </c>
    </row>
    <row r="172" spans="1:65" s="2" customFormat="1" ht="16.5" customHeight="1">
      <c r="A172" s="33"/>
      <c r="B172" s="150"/>
      <c r="C172" s="212" t="s">
        <v>237</v>
      </c>
      <c r="D172" s="212" t="s">
        <v>223</v>
      </c>
      <c r="E172" s="213" t="s">
        <v>393</v>
      </c>
      <c r="F172" s="214" t="s">
        <v>394</v>
      </c>
      <c r="G172" s="215" t="s">
        <v>206</v>
      </c>
      <c r="H172" s="216">
        <v>186.935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43</v>
      </c>
      <c r="O172" s="5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190</v>
      </c>
      <c r="AT172" s="194" t="s">
        <v>223</v>
      </c>
      <c r="AU172" s="194" t="s">
        <v>88</v>
      </c>
      <c r="AY172" s="16" t="s">
        <v>154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160</v>
      </c>
      <c r="BM172" s="194" t="s">
        <v>395</v>
      </c>
    </row>
    <row r="173" spans="1:65" s="13" customFormat="1" ht="11.25">
      <c r="B173" s="195"/>
      <c r="D173" s="196" t="s">
        <v>162</v>
      </c>
      <c r="E173" s="197" t="s">
        <v>1</v>
      </c>
      <c r="F173" s="198" t="s">
        <v>798</v>
      </c>
      <c r="H173" s="199">
        <v>186.935</v>
      </c>
      <c r="I173" s="200"/>
      <c r="L173" s="195"/>
      <c r="M173" s="201"/>
      <c r="N173" s="202"/>
      <c r="O173" s="202"/>
      <c r="P173" s="202"/>
      <c r="Q173" s="202"/>
      <c r="R173" s="202"/>
      <c r="S173" s="202"/>
      <c r="T173" s="203"/>
      <c r="AT173" s="197" t="s">
        <v>162</v>
      </c>
      <c r="AU173" s="197" t="s">
        <v>88</v>
      </c>
      <c r="AV173" s="13" t="s">
        <v>88</v>
      </c>
      <c r="AW173" s="13" t="s">
        <v>32</v>
      </c>
      <c r="AX173" s="13" t="s">
        <v>86</v>
      </c>
      <c r="AY173" s="197" t="s">
        <v>154</v>
      </c>
    </row>
    <row r="174" spans="1:65" s="2" customFormat="1" ht="24" customHeight="1">
      <c r="A174" s="33"/>
      <c r="B174" s="150"/>
      <c r="C174" s="182" t="s">
        <v>241</v>
      </c>
      <c r="D174" s="182" t="s">
        <v>156</v>
      </c>
      <c r="E174" s="183" t="s">
        <v>397</v>
      </c>
      <c r="F174" s="184" t="s">
        <v>398</v>
      </c>
      <c r="G174" s="185" t="s">
        <v>213</v>
      </c>
      <c r="H174" s="186">
        <v>314</v>
      </c>
      <c r="I174" s="187"/>
      <c r="J174" s="188">
        <f>ROUND(I174*H174,2)</f>
        <v>0</v>
      </c>
      <c r="K174" s="189"/>
      <c r="L174" s="34"/>
      <c r="M174" s="190" t="s">
        <v>1</v>
      </c>
      <c r="N174" s="191" t="s">
        <v>43</v>
      </c>
      <c r="O174" s="59"/>
      <c r="P174" s="192">
        <f>O174*H174</f>
        <v>0</v>
      </c>
      <c r="Q174" s="192">
        <v>0</v>
      </c>
      <c r="R174" s="192">
        <f>Q174*H174</f>
        <v>0</v>
      </c>
      <c r="S174" s="192">
        <v>0</v>
      </c>
      <c r="T174" s="19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4" t="s">
        <v>160</v>
      </c>
      <c r="AT174" s="194" t="s">
        <v>156</v>
      </c>
      <c r="AU174" s="194" t="s">
        <v>88</v>
      </c>
      <c r="AY174" s="16" t="s">
        <v>154</v>
      </c>
      <c r="BE174" s="99">
        <f>IF(N174="základní",J174,0)</f>
        <v>0</v>
      </c>
      <c r="BF174" s="99">
        <f>IF(N174="snížená",J174,0)</f>
        <v>0</v>
      </c>
      <c r="BG174" s="99">
        <f>IF(N174="zákl. přenesená",J174,0)</f>
        <v>0</v>
      </c>
      <c r="BH174" s="99">
        <f>IF(N174="sníž. přenesená",J174,0)</f>
        <v>0</v>
      </c>
      <c r="BI174" s="99">
        <f>IF(N174="nulová",J174,0)</f>
        <v>0</v>
      </c>
      <c r="BJ174" s="16" t="s">
        <v>86</v>
      </c>
      <c r="BK174" s="99">
        <f>ROUND(I174*H174,2)</f>
        <v>0</v>
      </c>
      <c r="BL174" s="16" t="s">
        <v>160</v>
      </c>
      <c r="BM174" s="194" t="s">
        <v>399</v>
      </c>
    </row>
    <row r="175" spans="1:65" s="13" customFormat="1" ht="11.25">
      <c r="B175" s="195"/>
      <c r="D175" s="196" t="s">
        <v>162</v>
      </c>
      <c r="E175" s="197" t="s">
        <v>1</v>
      </c>
      <c r="F175" s="198" t="s">
        <v>799</v>
      </c>
      <c r="H175" s="199">
        <v>314</v>
      </c>
      <c r="I175" s="200"/>
      <c r="L175" s="195"/>
      <c r="M175" s="201"/>
      <c r="N175" s="202"/>
      <c r="O175" s="202"/>
      <c r="P175" s="202"/>
      <c r="Q175" s="202"/>
      <c r="R175" s="202"/>
      <c r="S175" s="202"/>
      <c r="T175" s="203"/>
      <c r="AT175" s="197" t="s">
        <v>162</v>
      </c>
      <c r="AU175" s="197" t="s">
        <v>88</v>
      </c>
      <c r="AV175" s="13" t="s">
        <v>88</v>
      </c>
      <c r="AW175" s="13" t="s">
        <v>32</v>
      </c>
      <c r="AX175" s="13" t="s">
        <v>86</v>
      </c>
      <c r="AY175" s="197" t="s">
        <v>154</v>
      </c>
    </row>
    <row r="176" spans="1:65" s="12" customFormat="1" ht="22.9" customHeight="1">
      <c r="B176" s="169"/>
      <c r="D176" s="170" t="s">
        <v>77</v>
      </c>
      <c r="E176" s="180" t="s">
        <v>160</v>
      </c>
      <c r="F176" s="180" t="s">
        <v>209</v>
      </c>
      <c r="I176" s="172"/>
      <c r="J176" s="181">
        <f>BK176</f>
        <v>0</v>
      </c>
      <c r="L176" s="169"/>
      <c r="M176" s="174"/>
      <c r="N176" s="175"/>
      <c r="O176" s="175"/>
      <c r="P176" s="176">
        <f>SUM(P177:P185)</f>
        <v>0</v>
      </c>
      <c r="Q176" s="175"/>
      <c r="R176" s="176">
        <f>SUM(R177:R185)</f>
        <v>0.1968</v>
      </c>
      <c r="S176" s="175"/>
      <c r="T176" s="177">
        <f>SUM(T177:T185)</f>
        <v>0</v>
      </c>
      <c r="AR176" s="170" t="s">
        <v>86</v>
      </c>
      <c r="AT176" s="178" t="s">
        <v>77</v>
      </c>
      <c r="AU176" s="178" t="s">
        <v>86</v>
      </c>
      <c r="AY176" s="170" t="s">
        <v>154</v>
      </c>
      <c r="BK176" s="179">
        <f>SUM(BK177:BK185)</f>
        <v>0</v>
      </c>
    </row>
    <row r="177" spans="1:65" s="2" customFormat="1" ht="16.5" customHeight="1">
      <c r="A177" s="33"/>
      <c r="B177" s="150"/>
      <c r="C177" s="182" t="s">
        <v>245</v>
      </c>
      <c r="D177" s="182" t="s">
        <v>156</v>
      </c>
      <c r="E177" s="183" t="s">
        <v>405</v>
      </c>
      <c r="F177" s="184" t="s">
        <v>406</v>
      </c>
      <c r="G177" s="185" t="s">
        <v>159</v>
      </c>
      <c r="H177" s="186">
        <v>20.207999999999998</v>
      </c>
      <c r="I177" s="187"/>
      <c r="J177" s="188">
        <f>ROUND(I177*H177,2)</f>
        <v>0</v>
      </c>
      <c r="K177" s="189"/>
      <c r="L177" s="34"/>
      <c r="M177" s="190" t="s">
        <v>1</v>
      </c>
      <c r="N177" s="191" t="s">
        <v>43</v>
      </c>
      <c r="O177" s="59"/>
      <c r="P177" s="192">
        <f>O177*H177</f>
        <v>0</v>
      </c>
      <c r="Q177" s="192">
        <v>0</v>
      </c>
      <c r="R177" s="192">
        <f>Q177*H177</f>
        <v>0</v>
      </c>
      <c r="S177" s="192">
        <v>0</v>
      </c>
      <c r="T177" s="19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4" t="s">
        <v>160</v>
      </c>
      <c r="AT177" s="194" t="s">
        <v>156</v>
      </c>
      <c r="AU177" s="194" t="s">
        <v>88</v>
      </c>
      <c r="AY177" s="16" t="s">
        <v>154</v>
      </c>
      <c r="BE177" s="99">
        <f>IF(N177="základní",J177,0)</f>
        <v>0</v>
      </c>
      <c r="BF177" s="99">
        <f>IF(N177="snížená",J177,0)</f>
        <v>0</v>
      </c>
      <c r="BG177" s="99">
        <f>IF(N177="zákl. přenesená",J177,0)</f>
        <v>0</v>
      </c>
      <c r="BH177" s="99">
        <f>IF(N177="sníž. přenesená",J177,0)</f>
        <v>0</v>
      </c>
      <c r="BI177" s="99">
        <f>IF(N177="nulová",J177,0)</f>
        <v>0</v>
      </c>
      <c r="BJ177" s="16" t="s">
        <v>86</v>
      </c>
      <c r="BK177" s="99">
        <f>ROUND(I177*H177,2)</f>
        <v>0</v>
      </c>
      <c r="BL177" s="16" t="s">
        <v>160</v>
      </c>
      <c r="BM177" s="194" t="s">
        <v>695</v>
      </c>
    </row>
    <row r="178" spans="1:65" s="13" customFormat="1" ht="11.25">
      <c r="B178" s="195"/>
      <c r="D178" s="196" t="s">
        <v>162</v>
      </c>
      <c r="E178" s="197" t="s">
        <v>1</v>
      </c>
      <c r="F178" s="198" t="s">
        <v>800</v>
      </c>
      <c r="H178" s="199">
        <v>7.6449999999999996</v>
      </c>
      <c r="I178" s="200"/>
      <c r="L178" s="195"/>
      <c r="M178" s="201"/>
      <c r="N178" s="202"/>
      <c r="O178" s="202"/>
      <c r="P178" s="202"/>
      <c r="Q178" s="202"/>
      <c r="R178" s="202"/>
      <c r="S178" s="202"/>
      <c r="T178" s="203"/>
      <c r="AT178" s="197" t="s">
        <v>162</v>
      </c>
      <c r="AU178" s="197" t="s">
        <v>88</v>
      </c>
      <c r="AV178" s="13" t="s">
        <v>88</v>
      </c>
      <c r="AW178" s="13" t="s">
        <v>32</v>
      </c>
      <c r="AX178" s="13" t="s">
        <v>78</v>
      </c>
      <c r="AY178" s="197" t="s">
        <v>154</v>
      </c>
    </row>
    <row r="179" spans="1:65" s="13" customFormat="1" ht="11.25">
      <c r="B179" s="195"/>
      <c r="D179" s="196" t="s">
        <v>162</v>
      </c>
      <c r="E179" s="197" t="s">
        <v>1</v>
      </c>
      <c r="F179" s="198" t="s">
        <v>801</v>
      </c>
      <c r="H179" s="199">
        <v>6.8630000000000004</v>
      </c>
      <c r="I179" s="200"/>
      <c r="L179" s="195"/>
      <c r="M179" s="201"/>
      <c r="N179" s="202"/>
      <c r="O179" s="202"/>
      <c r="P179" s="202"/>
      <c r="Q179" s="202"/>
      <c r="R179" s="202"/>
      <c r="S179" s="202"/>
      <c r="T179" s="203"/>
      <c r="AT179" s="197" t="s">
        <v>162</v>
      </c>
      <c r="AU179" s="197" t="s">
        <v>88</v>
      </c>
      <c r="AV179" s="13" t="s">
        <v>88</v>
      </c>
      <c r="AW179" s="13" t="s">
        <v>32</v>
      </c>
      <c r="AX179" s="13" t="s">
        <v>78</v>
      </c>
      <c r="AY179" s="197" t="s">
        <v>154</v>
      </c>
    </row>
    <row r="180" spans="1:65" s="13" customFormat="1" ht="11.25">
      <c r="B180" s="195"/>
      <c r="D180" s="196" t="s">
        <v>162</v>
      </c>
      <c r="E180" s="197" t="s">
        <v>1</v>
      </c>
      <c r="F180" s="198" t="s">
        <v>802</v>
      </c>
      <c r="H180" s="199">
        <v>5.7</v>
      </c>
      <c r="I180" s="200"/>
      <c r="L180" s="195"/>
      <c r="M180" s="201"/>
      <c r="N180" s="202"/>
      <c r="O180" s="202"/>
      <c r="P180" s="202"/>
      <c r="Q180" s="202"/>
      <c r="R180" s="202"/>
      <c r="S180" s="202"/>
      <c r="T180" s="203"/>
      <c r="AT180" s="197" t="s">
        <v>162</v>
      </c>
      <c r="AU180" s="197" t="s">
        <v>88</v>
      </c>
      <c r="AV180" s="13" t="s">
        <v>88</v>
      </c>
      <c r="AW180" s="13" t="s">
        <v>32</v>
      </c>
      <c r="AX180" s="13" t="s">
        <v>78</v>
      </c>
      <c r="AY180" s="197" t="s">
        <v>154</v>
      </c>
    </row>
    <row r="181" spans="1:65" s="2" customFormat="1" ht="16.5" customHeight="1">
      <c r="A181" s="33"/>
      <c r="B181" s="150"/>
      <c r="C181" s="182" t="s">
        <v>249</v>
      </c>
      <c r="D181" s="182" t="s">
        <v>156</v>
      </c>
      <c r="E181" s="183" t="s">
        <v>698</v>
      </c>
      <c r="F181" s="184" t="s">
        <v>699</v>
      </c>
      <c r="G181" s="185" t="s">
        <v>273</v>
      </c>
      <c r="H181" s="186">
        <v>2</v>
      </c>
      <c r="I181" s="187"/>
      <c r="J181" s="188">
        <f>ROUND(I181*H181,2)</f>
        <v>0</v>
      </c>
      <c r="K181" s="189"/>
      <c r="L181" s="34"/>
      <c r="M181" s="190" t="s">
        <v>1</v>
      </c>
      <c r="N181" s="191" t="s">
        <v>43</v>
      </c>
      <c r="O181" s="59"/>
      <c r="P181" s="192">
        <f>O181*H181</f>
        <v>0</v>
      </c>
      <c r="Q181" s="192">
        <v>6.6E-3</v>
      </c>
      <c r="R181" s="192">
        <f>Q181*H181</f>
        <v>1.32E-2</v>
      </c>
      <c r="S181" s="192">
        <v>0</v>
      </c>
      <c r="T181" s="19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4" t="s">
        <v>160</v>
      </c>
      <c r="AT181" s="194" t="s">
        <v>156</v>
      </c>
      <c r="AU181" s="194" t="s">
        <v>88</v>
      </c>
      <c r="AY181" s="16" t="s">
        <v>154</v>
      </c>
      <c r="BE181" s="99">
        <f>IF(N181="základní",J181,0)</f>
        <v>0</v>
      </c>
      <c r="BF181" s="99">
        <f>IF(N181="snížená",J181,0)</f>
        <v>0</v>
      </c>
      <c r="BG181" s="99">
        <f>IF(N181="zákl. přenesená",J181,0)</f>
        <v>0</v>
      </c>
      <c r="BH181" s="99">
        <f>IF(N181="sníž. přenesená",J181,0)</f>
        <v>0</v>
      </c>
      <c r="BI181" s="99">
        <f>IF(N181="nulová",J181,0)</f>
        <v>0</v>
      </c>
      <c r="BJ181" s="16" t="s">
        <v>86</v>
      </c>
      <c r="BK181" s="99">
        <f>ROUND(I181*H181,2)</f>
        <v>0</v>
      </c>
      <c r="BL181" s="16" t="s">
        <v>160</v>
      </c>
      <c r="BM181" s="194" t="s">
        <v>700</v>
      </c>
    </row>
    <row r="182" spans="1:65" s="2" customFormat="1" ht="16.5" customHeight="1">
      <c r="A182" s="33"/>
      <c r="B182" s="150"/>
      <c r="C182" s="212" t="s">
        <v>7</v>
      </c>
      <c r="D182" s="212" t="s">
        <v>223</v>
      </c>
      <c r="E182" s="213" t="s">
        <v>803</v>
      </c>
      <c r="F182" s="214" t="s">
        <v>804</v>
      </c>
      <c r="G182" s="215" t="s">
        <v>273</v>
      </c>
      <c r="H182" s="216">
        <v>1</v>
      </c>
      <c r="I182" s="217"/>
      <c r="J182" s="218">
        <f>ROUND(I182*H182,2)</f>
        <v>0</v>
      </c>
      <c r="K182" s="219"/>
      <c r="L182" s="220"/>
      <c r="M182" s="221" t="s">
        <v>1</v>
      </c>
      <c r="N182" s="222" t="s">
        <v>43</v>
      </c>
      <c r="O182" s="59"/>
      <c r="P182" s="192">
        <f>O182*H182</f>
        <v>0</v>
      </c>
      <c r="Q182" s="192">
        <v>2.8000000000000001E-2</v>
      </c>
      <c r="R182" s="192">
        <f>Q182*H182</f>
        <v>2.8000000000000001E-2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190</v>
      </c>
      <c r="AT182" s="194" t="s">
        <v>223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160</v>
      </c>
      <c r="BM182" s="194" t="s">
        <v>805</v>
      </c>
    </row>
    <row r="183" spans="1:65" s="2" customFormat="1" ht="16.5" customHeight="1">
      <c r="A183" s="33"/>
      <c r="B183" s="150"/>
      <c r="C183" s="212" t="s">
        <v>257</v>
      </c>
      <c r="D183" s="212" t="s">
        <v>223</v>
      </c>
      <c r="E183" s="213" t="s">
        <v>707</v>
      </c>
      <c r="F183" s="214" t="s">
        <v>708</v>
      </c>
      <c r="G183" s="215" t="s">
        <v>273</v>
      </c>
      <c r="H183" s="216">
        <v>1</v>
      </c>
      <c r="I183" s="217"/>
      <c r="J183" s="218">
        <f>ROUND(I183*H183,2)</f>
        <v>0</v>
      </c>
      <c r="K183" s="219"/>
      <c r="L183" s="220"/>
      <c r="M183" s="221" t="s">
        <v>1</v>
      </c>
      <c r="N183" s="222" t="s">
        <v>43</v>
      </c>
      <c r="O183" s="59"/>
      <c r="P183" s="192">
        <f>O183*H183</f>
        <v>0</v>
      </c>
      <c r="Q183" s="192">
        <v>6.8000000000000005E-2</v>
      </c>
      <c r="R183" s="192">
        <f>Q183*H183</f>
        <v>6.8000000000000005E-2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190</v>
      </c>
      <c r="AT183" s="194" t="s">
        <v>223</v>
      </c>
      <c r="AU183" s="194" t="s">
        <v>88</v>
      </c>
      <c r="AY183" s="16" t="s">
        <v>154</v>
      </c>
      <c r="BE183" s="99">
        <f>IF(N183="základní",J183,0)</f>
        <v>0</v>
      </c>
      <c r="BF183" s="99">
        <f>IF(N183="snížená",J183,0)</f>
        <v>0</v>
      </c>
      <c r="BG183" s="99">
        <f>IF(N183="zákl. přenesená",J183,0)</f>
        <v>0</v>
      </c>
      <c r="BH183" s="99">
        <f>IF(N183="sníž. přenesená",J183,0)</f>
        <v>0</v>
      </c>
      <c r="BI183" s="99">
        <f>IF(N183="nulová",J183,0)</f>
        <v>0</v>
      </c>
      <c r="BJ183" s="16" t="s">
        <v>86</v>
      </c>
      <c r="BK183" s="99">
        <f>ROUND(I183*H183,2)</f>
        <v>0</v>
      </c>
      <c r="BL183" s="16" t="s">
        <v>160</v>
      </c>
      <c r="BM183" s="194" t="s">
        <v>709</v>
      </c>
    </row>
    <row r="184" spans="1:65" s="2" customFormat="1" ht="16.5" customHeight="1">
      <c r="A184" s="33"/>
      <c r="B184" s="150"/>
      <c r="C184" s="182" t="s">
        <v>261</v>
      </c>
      <c r="D184" s="182" t="s">
        <v>156</v>
      </c>
      <c r="E184" s="183" t="s">
        <v>806</v>
      </c>
      <c r="F184" s="184" t="s">
        <v>807</v>
      </c>
      <c r="G184" s="185" t="s">
        <v>273</v>
      </c>
      <c r="H184" s="186">
        <v>1</v>
      </c>
      <c r="I184" s="187"/>
      <c r="J184" s="188">
        <f>ROUND(I184*H184,2)</f>
        <v>0</v>
      </c>
      <c r="K184" s="189"/>
      <c r="L184" s="34"/>
      <c r="M184" s="190" t="s">
        <v>1</v>
      </c>
      <c r="N184" s="191" t="s">
        <v>43</v>
      </c>
      <c r="O184" s="59"/>
      <c r="P184" s="192">
        <f>O184*H184</f>
        <v>0</v>
      </c>
      <c r="Q184" s="192">
        <v>6.6E-3</v>
      </c>
      <c r="R184" s="192">
        <f>Q184*H184</f>
        <v>6.6E-3</v>
      </c>
      <c r="S184" s="192">
        <v>0</v>
      </c>
      <c r="T184" s="193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4" t="s">
        <v>160</v>
      </c>
      <c r="AT184" s="194" t="s">
        <v>156</v>
      </c>
      <c r="AU184" s="194" t="s">
        <v>88</v>
      </c>
      <c r="AY184" s="16" t="s">
        <v>154</v>
      </c>
      <c r="BE184" s="99">
        <f>IF(N184="základní",J184,0)</f>
        <v>0</v>
      </c>
      <c r="BF184" s="99">
        <f>IF(N184="snížená",J184,0)</f>
        <v>0</v>
      </c>
      <c r="BG184" s="99">
        <f>IF(N184="zákl. přenesená",J184,0)</f>
        <v>0</v>
      </c>
      <c r="BH184" s="99">
        <f>IF(N184="sníž. přenesená",J184,0)</f>
        <v>0</v>
      </c>
      <c r="BI184" s="99">
        <f>IF(N184="nulová",J184,0)</f>
        <v>0</v>
      </c>
      <c r="BJ184" s="16" t="s">
        <v>86</v>
      </c>
      <c r="BK184" s="99">
        <f>ROUND(I184*H184,2)</f>
        <v>0</v>
      </c>
      <c r="BL184" s="16" t="s">
        <v>160</v>
      </c>
      <c r="BM184" s="194" t="s">
        <v>808</v>
      </c>
    </row>
    <row r="185" spans="1:65" s="2" customFormat="1" ht="16.5" customHeight="1">
      <c r="A185" s="33"/>
      <c r="B185" s="150"/>
      <c r="C185" s="212" t="s">
        <v>266</v>
      </c>
      <c r="D185" s="212" t="s">
        <v>223</v>
      </c>
      <c r="E185" s="213" t="s">
        <v>809</v>
      </c>
      <c r="F185" s="214" t="s">
        <v>810</v>
      </c>
      <c r="G185" s="215" t="s">
        <v>273</v>
      </c>
      <c r="H185" s="216">
        <v>1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43</v>
      </c>
      <c r="O185" s="59"/>
      <c r="P185" s="192">
        <f>O185*H185</f>
        <v>0</v>
      </c>
      <c r="Q185" s="192">
        <v>8.1000000000000003E-2</v>
      </c>
      <c r="R185" s="192">
        <f>Q185*H185</f>
        <v>8.1000000000000003E-2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190</v>
      </c>
      <c r="AT185" s="194" t="s">
        <v>223</v>
      </c>
      <c r="AU185" s="194" t="s">
        <v>88</v>
      </c>
      <c r="AY185" s="16" t="s">
        <v>154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160</v>
      </c>
      <c r="BM185" s="194" t="s">
        <v>811</v>
      </c>
    </row>
    <row r="186" spans="1:65" s="12" customFormat="1" ht="22.9" customHeight="1">
      <c r="B186" s="169"/>
      <c r="D186" s="170" t="s">
        <v>77</v>
      </c>
      <c r="E186" s="180" t="s">
        <v>190</v>
      </c>
      <c r="F186" s="180" t="s">
        <v>418</v>
      </c>
      <c r="I186" s="172"/>
      <c r="J186" s="181">
        <f>BK186</f>
        <v>0</v>
      </c>
      <c r="L186" s="169"/>
      <c r="M186" s="174"/>
      <c r="N186" s="175"/>
      <c r="O186" s="175"/>
      <c r="P186" s="176">
        <f>SUM(P187:P221)</f>
        <v>0</v>
      </c>
      <c r="Q186" s="175"/>
      <c r="R186" s="176">
        <f>SUM(R187:R221)</f>
        <v>8.7319050000000011</v>
      </c>
      <c r="S186" s="175"/>
      <c r="T186" s="177">
        <f>SUM(T187:T221)</f>
        <v>0</v>
      </c>
      <c r="AR186" s="170" t="s">
        <v>86</v>
      </c>
      <c r="AT186" s="178" t="s">
        <v>77</v>
      </c>
      <c r="AU186" s="178" t="s">
        <v>86</v>
      </c>
      <c r="AY186" s="170" t="s">
        <v>154</v>
      </c>
      <c r="BK186" s="179">
        <f>SUM(BK187:BK221)</f>
        <v>0</v>
      </c>
    </row>
    <row r="187" spans="1:65" s="2" customFormat="1" ht="24" customHeight="1">
      <c r="A187" s="33"/>
      <c r="B187" s="150"/>
      <c r="C187" s="182" t="s">
        <v>270</v>
      </c>
      <c r="D187" s="182" t="s">
        <v>156</v>
      </c>
      <c r="E187" s="183" t="s">
        <v>710</v>
      </c>
      <c r="F187" s="184" t="s">
        <v>711</v>
      </c>
      <c r="G187" s="185" t="s">
        <v>292</v>
      </c>
      <c r="H187" s="186">
        <v>57</v>
      </c>
      <c r="I187" s="187"/>
      <c r="J187" s="188">
        <f t="shared" ref="J187:J203" si="5">ROUND(I187*H187,2)</f>
        <v>0</v>
      </c>
      <c r="K187" s="189"/>
      <c r="L187" s="34"/>
      <c r="M187" s="190" t="s">
        <v>1</v>
      </c>
      <c r="N187" s="191" t="s">
        <v>43</v>
      </c>
      <c r="O187" s="59"/>
      <c r="P187" s="192">
        <f t="shared" ref="P187:P203" si="6">O187*H187</f>
        <v>0</v>
      </c>
      <c r="Q187" s="192">
        <v>1.0000000000000001E-5</v>
      </c>
      <c r="R187" s="192">
        <f t="shared" ref="R187:R203" si="7">Q187*H187</f>
        <v>5.7000000000000009E-4</v>
      </c>
      <c r="S187" s="192">
        <v>0</v>
      </c>
      <c r="T187" s="193">
        <f t="shared" ref="T187:T203" si="8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4" t="s">
        <v>160</v>
      </c>
      <c r="AT187" s="194" t="s">
        <v>156</v>
      </c>
      <c r="AU187" s="194" t="s">
        <v>88</v>
      </c>
      <c r="AY187" s="16" t="s">
        <v>154</v>
      </c>
      <c r="BE187" s="99">
        <f t="shared" ref="BE187:BE203" si="9">IF(N187="základní",J187,0)</f>
        <v>0</v>
      </c>
      <c r="BF187" s="99">
        <f t="shared" ref="BF187:BF203" si="10">IF(N187="snížená",J187,0)</f>
        <v>0</v>
      </c>
      <c r="BG187" s="99">
        <f t="shared" ref="BG187:BG203" si="11">IF(N187="zákl. přenesená",J187,0)</f>
        <v>0</v>
      </c>
      <c r="BH187" s="99">
        <f t="shared" ref="BH187:BH203" si="12">IF(N187="sníž. přenesená",J187,0)</f>
        <v>0</v>
      </c>
      <c r="BI187" s="99">
        <f t="shared" ref="BI187:BI203" si="13">IF(N187="nulová",J187,0)</f>
        <v>0</v>
      </c>
      <c r="BJ187" s="16" t="s">
        <v>86</v>
      </c>
      <c r="BK187" s="99">
        <f t="shared" ref="BK187:BK203" si="14">ROUND(I187*H187,2)</f>
        <v>0</v>
      </c>
      <c r="BL187" s="16" t="s">
        <v>160</v>
      </c>
      <c r="BM187" s="194" t="s">
        <v>712</v>
      </c>
    </row>
    <row r="188" spans="1:65" s="2" customFormat="1" ht="24" customHeight="1">
      <c r="A188" s="33"/>
      <c r="B188" s="150"/>
      <c r="C188" s="212" t="s">
        <v>277</v>
      </c>
      <c r="D188" s="212" t="s">
        <v>223</v>
      </c>
      <c r="E188" s="213" t="s">
        <v>713</v>
      </c>
      <c r="F188" s="214" t="s">
        <v>714</v>
      </c>
      <c r="G188" s="215" t="s">
        <v>292</v>
      </c>
      <c r="H188" s="216">
        <v>57</v>
      </c>
      <c r="I188" s="217"/>
      <c r="J188" s="218">
        <f t="shared" si="5"/>
        <v>0</v>
      </c>
      <c r="K188" s="219"/>
      <c r="L188" s="220"/>
      <c r="M188" s="221" t="s">
        <v>1</v>
      </c>
      <c r="N188" s="222" t="s">
        <v>43</v>
      </c>
      <c r="O188" s="59"/>
      <c r="P188" s="192">
        <f t="shared" si="6"/>
        <v>0</v>
      </c>
      <c r="Q188" s="192">
        <v>3.5999999999999999E-3</v>
      </c>
      <c r="R188" s="192">
        <f t="shared" si="7"/>
        <v>0.20519999999999999</v>
      </c>
      <c r="S188" s="192">
        <v>0</v>
      </c>
      <c r="T188" s="193">
        <f t="shared" si="8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190</v>
      </c>
      <c r="AT188" s="194" t="s">
        <v>223</v>
      </c>
      <c r="AU188" s="194" t="s">
        <v>88</v>
      </c>
      <c r="AY188" s="16" t="s">
        <v>154</v>
      </c>
      <c r="BE188" s="99">
        <f t="shared" si="9"/>
        <v>0</v>
      </c>
      <c r="BF188" s="99">
        <f t="shared" si="10"/>
        <v>0</v>
      </c>
      <c r="BG188" s="99">
        <f t="shared" si="11"/>
        <v>0</v>
      </c>
      <c r="BH188" s="99">
        <f t="shared" si="12"/>
        <v>0</v>
      </c>
      <c r="BI188" s="99">
        <f t="shared" si="13"/>
        <v>0</v>
      </c>
      <c r="BJ188" s="16" t="s">
        <v>86</v>
      </c>
      <c r="BK188" s="99">
        <f t="shared" si="14"/>
        <v>0</v>
      </c>
      <c r="BL188" s="16" t="s">
        <v>160</v>
      </c>
      <c r="BM188" s="194" t="s">
        <v>715</v>
      </c>
    </row>
    <row r="189" spans="1:65" s="2" customFormat="1" ht="24" customHeight="1">
      <c r="A189" s="33"/>
      <c r="B189" s="150"/>
      <c r="C189" s="182" t="s">
        <v>281</v>
      </c>
      <c r="D189" s="182" t="s">
        <v>156</v>
      </c>
      <c r="E189" s="183" t="s">
        <v>716</v>
      </c>
      <c r="F189" s="184" t="s">
        <v>717</v>
      </c>
      <c r="G189" s="185" t="s">
        <v>292</v>
      </c>
      <c r="H189" s="186">
        <v>69.5</v>
      </c>
      <c r="I189" s="187"/>
      <c r="J189" s="188">
        <f t="shared" si="5"/>
        <v>0</v>
      </c>
      <c r="K189" s="189"/>
      <c r="L189" s="34"/>
      <c r="M189" s="190" t="s">
        <v>1</v>
      </c>
      <c r="N189" s="191" t="s">
        <v>43</v>
      </c>
      <c r="O189" s="59"/>
      <c r="P189" s="192">
        <f t="shared" si="6"/>
        <v>0</v>
      </c>
      <c r="Q189" s="192">
        <v>2.0000000000000002E-5</v>
      </c>
      <c r="R189" s="192">
        <f t="shared" si="7"/>
        <v>1.3900000000000002E-3</v>
      </c>
      <c r="S189" s="192">
        <v>0</v>
      </c>
      <c r="T189" s="193">
        <f t="shared" si="8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160</v>
      </c>
      <c r="AT189" s="194" t="s">
        <v>156</v>
      </c>
      <c r="AU189" s="194" t="s">
        <v>88</v>
      </c>
      <c r="AY189" s="16" t="s">
        <v>154</v>
      </c>
      <c r="BE189" s="99">
        <f t="shared" si="9"/>
        <v>0</v>
      </c>
      <c r="BF189" s="99">
        <f t="shared" si="10"/>
        <v>0</v>
      </c>
      <c r="BG189" s="99">
        <f t="shared" si="11"/>
        <v>0</v>
      </c>
      <c r="BH189" s="99">
        <f t="shared" si="12"/>
        <v>0</v>
      </c>
      <c r="BI189" s="99">
        <f t="shared" si="13"/>
        <v>0</v>
      </c>
      <c r="BJ189" s="16" t="s">
        <v>86</v>
      </c>
      <c r="BK189" s="99">
        <f t="shared" si="14"/>
        <v>0</v>
      </c>
      <c r="BL189" s="16" t="s">
        <v>160</v>
      </c>
      <c r="BM189" s="194" t="s">
        <v>718</v>
      </c>
    </row>
    <row r="190" spans="1:65" s="2" customFormat="1" ht="24" customHeight="1">
      <c r="A190" s="33"/>
      <c r="B190" s="150"/>
      <c r="C190" s="212" t="s">
        <v>285</v>
      </c>
      <c r="D190" s="212" t="s">
        <v>223</v>
      </c>
      <c r="E190" s="213" t="s">
        <v>719</v>
      </c>
      <c r="F190" s="214" t="s">
        <v>720</v>
      </c>
      <c r="G190" s="215" t="s">
        <v>292</v>
      </c>
      <c r="H190" s="216">
        <v>69.5</v>
      </c>
      <c r="I190" s="217"/>
      <c r="J190" s="218">
        <f t="shared" si="5"/>
        <v>0</v>
      </c>
      <c r="K190" s="219"/>
      <c r="L190" s="220"/>
      <c r="M190" s="221" t="s">
        <v>1</v>
      </c>
      <c r="N190" s="222" t="s">
        <v>43</v>
      </c>
      <c r="O190" s="59"/>
      <c r="P190" s="192">
        <f t="shared" si="6"/>
        <v>0</v>
      </c>
      <c r="Q190" s="192">
        <v>8.0000000000000002E-3</v>
      </c>
      <c r="R190" s="192">
        <f t="shared" si="7"/>
        <v>0.55600000000000005</v>
      </c>
      <c r="S190" s="192">
        <v>0</v>
      </c>
      <c r="T190" s="193">
        <f t="shared" si="8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190</v>
      </c>
      <c r="AT190" s="194" t="s">
        <v>223</v>
      </c>
      <c r="AU190" s="194" t="s">
        <v>88</v>
      </c>
      <c r="AY190" s="16" t="s">
        <v>154</v>
      </c>
      <c r="BE190" s="99">
        <f t="shared" si="9"/>
        <v>0</v>
      </c>
      <c r="BF190" s="99">
        <f t="shared" si="10"/>
        <v>0</v>
      </c>
      <c r="BG190" s="99">
        <f t="shared" si="11"/>
        <v>0</v>
      </c>
      <c r="BH190" s="99">
        <f t="shared" si="12"/>
        <v>0</v>
      </c>
      <c r="BI190" s="99">
        <f t="shared" si="13"/>
        <v>0</v>
      </c>
      <c r="BJ190" s="16" t="s">
        <v>86</v>
      </c>
      <c r="BK190" s="99">
        <f t="shared" si="14"/>
        <v>0</v>
      </c>
      <c r="BL190" s="16" t="s">
        <v>160</v>
      </c>
      <c r="BM190" s="194" t="s">
        <v>721</v>
      </c>
    </row>
    <row r="191" spans="1:65" s="2" customFormat="1" ht="24" customHeight="1">
      <c r="A191" s="33"/>
      <c r="B191" s="150"/>
      <c r="C191" s="182" t="s">
        <v>289</v>
      </c>
      <c r="D191" s="182" t="s">
        <v>156</v>
      </c>
      <c r="E191" s="183" t="s">
        <v>812</v>
      </c>
      <c r="F191" s="184" t="s">
        <v>813</v>
      </c>
      <c r="G191" s="185" t="s">
        <v>292</v>
      </c>
      <c r="H191" s="186">
        <v>30.5</v>
      </c>
      <c r="I191" s="187"/>
      <c r="J191" s="188">
        <f t="shared" si="5"/>
        <v>0</v>
      </c>
      <c r="K191" s="189"/>
      <c r="L191" s="34"/>
      <c r="M191" s="190" t="s">
        <v>1</v>
      </c>
      <c r="N191" s="191" t="s">
        <v>43</v>
      </c>
      <c r="O191" s="59"/>
      <c r="P191" s="192">
        <f t="shared" si="6"/>
        <v>0</v>
      </c>
      <c r="Q191" s="192">
        <v>3.0000000000000001E-5</v>
      </c>
      <c r="R191" s="192">
        <f t="shared" si="7"/>
        <v>9.1500000000000001E-4</v>
      </c>
      <c r="S191" s="192">
        <v>0</v>
      </c>
      <c r="T191" s="193">
        <f t="shared" si="8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160</v>
      </c>
      <c r="AT191" s="194" t="s">
        <v>156</v>
      </c>
      <c r="AU191" s="194" t="s">
        <v>88</v>
      </c>
      <c r="AY191" s="16" t="s">
        <v>154</v>
      </c>
      <c r="BE191" s="99">
        <f t="shared" si="9"/>
        <v>0</v>
      </c>
      <c r="BF191" s="99">
        <f t="shared" si="10"/>
        <v>0</v>
      </c>
      <c r="BG191" s="99">
        <f t="shared" si="11"/>
        <v>0</v>
      </c>
      <c r="BH191" s="99">
        <f t="shared" si="12"/>
        <v>0</v>
      </c>
      <c r="BI191" s="99">
        <f t="shared" si="13"/>
        <v>0</v>
      </c>
      <c r="BJ191" s="16" t="s">
        <v>86</v>
      </c>
      <c r="BK191" s="99">
        <f t="shared" si="14"/>
        <v>0</v>
      </c>
      <c r="BL191" s="16" t="s">
        <v>160</v>
      </c>
      <c r="BM191" s="194" t="s">
        <v>814</v>
      </c>
    </row>
    <row r="192" spans="1:65" s="2" customFormat="1" ht="24" customHeight="1">
      <c r="A192" s="33"/>
      <c r="B192" s="150"/>
      <c r="C192" s="212" t="s">
        <v>294</v>
      </c>
      <c r="D192" s="212" t="s">
        <v>223</v>
      </c>
      <c r="E192" s="213" t="s">
        <v>815</v>
      </c>
      <c r="F192" s="214" t="s">
        <v>816</v>
      </c>
      <c r="G192" s="215" t="s">
        <v>292</v>
      </c>
      <c r="H192" s="216">
        <v>30.5</v>
      </c>
      <c r="I192" s="217"/>
      <c r="J192" s="218">
        <f t="shared" si="5"/>
        <v>0</v>
      </c>
      <c r="K192" s="219"/>
      <c r="L192" s="220"/>
      <c r="M192" s="221" t="s">
        <v>1</v>
      </c>
      <c r="N192" s="222" t="s">
        <v>43</v>
      </c>
      <c r="O192" s="59"/>
      <c r="P192" s="192">
        <f t="shared" si="6"/>
        <v>0</v>
      </c>
      <c r="Q192" s="192">
        <v>3.1899999999999998E-2</v>
      </c>
      <c r="R192" s="192">
        <f t="shared" si="7"/>
        <v>0.97294999999999998</v>
      </c>
      <c r="S192" s="192">
        <v>0</v>
      </c>
      <c r="T192" s="193">
        <f t="shared" si="8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190</v>
      </c>
      <c r="AT192" s="194" t="s">
        <v>223</v>
      </c>
      <c r="AU192" s="194" t="s">
        <v>88</v>
      </c>
      <c r="AY192" s="16" t="s">
        <v>154</v>
      </c>
      <c r="BE192" s="99">
        <f t="shared" si="9"/>
        <v>0</v>
      </c>
      <c r="BF192" s="99">
        <f t="shared" si="10"/>
        <v>0</v>
      </c>
      <c r="BG192" s="99">
        <f t="shared" si="11"/>
        <v>0</v>
      </c>
      <c r="BH192" s="99">
        <f t="shared" si="12"/>
        <v>0</v>
      </c>
      <c r="BI192" s="99">
        <f t="shared" si="13"/>
        <v>0</v>
      </c>
      <c r="BJ192" s="16" t="s">
        <v>86</v>
      </c>
      <c r="BK192" s="99">
        <f t="shared" si="14"/>
        <v>0</v>
      </c>
      <c r="BL192" s="16" t="s">
        <v>160</v>
      </c>
      <c r="BM192" s="194" t="s">
        <v>817</v>
      </c>
    </row>
    <row r="193" spans="1:65" s="2" customFormat="1" ht="24" customHeight="1">
      <c r="A193" s="33"/>
      <c r="B193" s="150"/>
      <c r="C193" s="182" t="s">
        <v>299</v>
      </c>
      <c r="D193" s="182" t="s">
        <v>156</v>
      </c>
      <c r="E193" s="183" t="s">
        <v>818</v>
      </c>
      <c r="F193" s="184" t="s">
        <v>819</v>
      </c>
      <c r="G193" s="185" t="s">
        <v>273</v>
      </c>
      <c r="H193" s="186">
        <v>1</v>
      </c>
      <c r="I193" s="187"/>
      <c r="J193" s="188">
        <f t="shared" si="5"/>
        <v>0</v>
      </c>
      <c r="K193" s="189"/>
      <c r="L193" s="34"/>
      <c r="M193" s="190" t="s">
        <v>1</v>
      </c>
      <c r="N193" s="191" t="s">
        <v>43</v>
      </c>
      <c r="O193" s="59"/>
      <c r="P193" s="192">
        <f t="shared" si="6"/>
        <v>0</v>
      </c>
      <c r="Q193" s="192">
        <v>0</v>
      </c>
      <c r="R193" s="192">
        <f t="shared" si="7"/>
        <v>0</v>
      </c>
      <c r="S193" s="192">
        <v>0</v>
      </c>
      <c r="T193" s="193">
        <f t="shared" si="8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4" t="s">
        <v>160</v>
      </c>
      <c r="AT193" s="194" t="s">
        <v>156</v>
      </c>
      <c r="AU193" s="194" t="s">
        <v>88</v>
      </c>
      <c r="AY193" s="16" t="s">
        <v>154</v>
      </c>
      <c r="BE193" s="99">
        <f t="shared" si="9"/>
        <v>0</v>
      </c>
      <c r="BF193" s="99">
        <f t="shared" si="10"/>
        <v>0</v>
      </c>
      <c r="BG193" s="99">
        <f t="shared" si="11"/>
        <v>0</v>
      </c>
      <c r="BH193" s="99">
        <f t="shared" si="12"/>
        <v>0</v>
      </c>
      <c r="BI193" s="99">
        <f t="shared" si="13"/>
        <v>0</v>
      </c>
      <c r="BJ193" s="16" t="s">
        <v>86</v>
      </c>
      <c r="BK193" s="99">
        <f t="shared" si="14"/>
        <v>0</v>
      </c>
      <c r="BL193" s="16" t="s">
        <v>160</v>
      </c>
      <c r="BM193" s="194" t="s">
        <v>820</v>
      </c>
    </row>
    <row r="194" spans="1:65" s="2" customFormat="1" ht="16.5" customHeight="1">
      <c r="A194" s="33"/>
      <c r="B194" s="150"/>
      <c r="C194" s="212" t="s">
        <v>303</v>
      </c>
      <c r="D194" s="212" t="s">
        <v>223</v>
      </c>
      <c r="E194" s="213" t="s">
        <v>821</v>
      </c>
      <c r="F194" s="214" t="s">
        <v>822</v>
      </c>
      <c r="G194" s="215" t="s">
        <v>273</v>
      </c>
      <c r="H194" s="216">
        <v>1</v>
      </c>
      <c r="I194" s="217"/>
      <c r="J194" s="218">
        <f t="shared" si="5"/>
        <v>0</v>
      </c>
      <c r="K194" s="219"/>
      <c r="L194" s="220"/>
      <c r="M194" s="221" t="s">
        <v>1</v>
      </c>
      <c r="N194" s="222" t="s">
        <v>43</v>
      </c>
      <c r="O194" s="59"/>
      <c r="P194" s="192">
        <f t="shared" si="6"/>
        <v>0</v>
      </c>
      <c r="Q194" s="192">
        <v>1.8E-3</v>
      </c>
      <c r="R194" s="192">
        <f t="shared" si="7"/>
        <v>1.8E-3</v>
      </c>
      <c r="S194" s="192">
        <v>0</v>
      </c>
      <c r="T194" s="193">
        <f t="shared" si="8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190</v>
      </c>
      <c r="AT194" s="194" t="s">
        <v>223</v>
      </c>
      <c r="AU194" s="194" t="s">
        <v>88</v>
      </c>
      <c r="AY194" s="16" t="s">
        <v>154</v>
      </c>
      <c r="BE194" s="99">
        <f t="shared" si="9"/>
        <v>0</v>
      </c>
      <c r="BF194" s="99">
        <f t="shared" si="10"/>
        <v>0</v>
      </c>
      <c r="BG194" s="99">
        <f t="shared" si="11"/>
        <v>0</v>
      </c>
      <c r="BH194" s="99">
        <f t="shared" si="12"/>
        <v>0</v>
      </c>
      <c r="BI194" s="99">
        <f t="shared" si="13"/>
        <v>0</v>
      </c>
      <c r="BJ194" s="16" t="s">
        <v>86</v>
      </c>
      <c r="BK194" s="99">
        <f t="shared" si="14"/>
        <v>0</v>
      </c>
      <c r="BL194" s="16" t="s">
        <v>160</v>
      </c>
      <c r="BM194" s="194" t="s">
        <v>823</v>
      </c>
    </row>
    <row r="195" spans="1:65" s="2" customFormat="1" ht="24" customHeight="1">
      <c r="A195" s="33"/>
      <c r="B195" s="150"/>
      <c r="C195" s="182" t="s">
        <v>307</v>
      </c>
      <c r="D195" s="182" t="s">
        <v>156</v>
      </c>
      <c r="E195" s="183" t="s">
        <v>722</v>
      </c>
      <c r="F195" s="184" t="s">
        <v>723</v>
      </c>
      <c r="G195" s="185" t="s">
        <v>273</v>
      </c>
      <c r="H195" s="186">
        <v>3</v>
      </c>
      <c r="I195" s="187"/>
      <c r="J195" s="188">
        <f t="shared" si="5"/>
        <v>0</v>
      </c>
      <c r="K195" s="189"/>
      <c r="L195" s="34"/>
      <c r="M195" s="190" t="s">
        <v>1</v>
      </c>
      <c r="N195" s="191" t="s">
        <v>43</v>
      </c>
      <c r="O195" s="59"/>
      <c r="P195" s="192">
        <f t="shared" si="6"/>
        <v>0</v>
      </c>
      <c r="Q195" s="192">
        <v>0</v>
      </c>
      <c r="R195" s="192">
        <f t="shared" si="7"/>
        <v>0</v>
      </c>
      <c r="S195" s="192">
        <v>0</v>
      </c>
      <c r="T195" s="193">
        <f t="shared" si="8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4" t="s">
        <v>160</v>
      </c>
      <c r="AT195" s="194" t="s">
        <v>156</v>
      </c>
      <c r="AU195" s="194" t="s">
        <v>88</v>
      </c>
      <c r="AY195" s="16" t="s">
        <v>154</v>
      </c>
      <c r="BE195" s="99">
        <f t="shared" si="9"/>
        <v>0</v>
      </c>
      <c r="BF195" s="99">
        <f t="shared" si="10"/>
        <v>0</v>
      </c>
      <c r="BG195" s="99">
        <f t="shared" si="11"/>
        <v>0</v>
      </c>
      <c r="BH195" s="99">
        <f t="shared" si="12"/>
        <v>0</v>
      </c>
      <c r="BI195" s="99">
        <f t="shared" si="13"/>
        <v>0</v>
      </c>
      <c r="BJ195" s="16" t="s">
        <v>86</v>
      </c>
      <c r="BK195" s="99">
        <f t="shared" si="14"/>
        <v>0</v>
      </c>
      <c r="BL195" s="16" t="s">
        <v>160</v>
      </c>
      <c r="BM195" s="194" t="s">
        <v>724</v>
      </c>
    </row>
    <row r="196" spans="1:65" s="2" customFormat="1" ht="16.5" customHeight="1">
      <c r="A196" s="33"/>
      <c r="B196" s="150"/>
      <c r="C196" s="212" t="s">
        <v>311</v>
      </c>
      <c r="D196" s="212" t="s">
        <v>223</v>
      </c>
      <c r="E196" s="213" t="s">
        <v>725</v>
      </c>
      <c r="F196" s="214" t="s">
        <v>726</v>
      </c>
      <c r="G196" s="215" t="s">
        <v>273</v>
      </c>
      <c r="H196" s="216">
        <v>3</v>
      </c>
      <c r="I196" s="217"/>
      <c r="J196" s="218">
        <f t="shared" si="5"/>
        <v>0</v>
      </c>
      <c r="K196" s="219"/>
      <c r="L196" s="220"/>
      <c r="M196" s="221" t="s">
        <v>1</v>
      </c>
      <c r="N196" s="222" t="s">
        <v>43</v>
      </c>
      <c r="O196" s="59"/>
      <c r="P196" s="192">
        <f t="shared" si="6"/>
        <v>0</v>
      </c>
      <c r="Q196" s="192">
        <v>0</v>
      </c>
      <c r="R196" s="192">
        <f t="shared" si="7"/>
        <v>0</v>
      </c>
      <c r="S196" s="192">
        <v>0</v>
      </c>
      <c r="T196" s="193">
        <f t="shared" si="8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190</v>
      </c>
      <c r="AT196" s="194" t="s">
        <v>223</v>
      </c>
      <c r="AU196" s="194" t="s">
        <v>88</v>
      </c>
      <c r="AY196" s="16" t="s">
        <v>154</v>
      </c>
      <c r="BE196" s="99">
        <f t="shared" si="9"/>
        <v>0</v>
      </c>
      <c r="BF196" s="99">
        <f t="shared" si="10"/>
        <v>0</v>
      </c>
      <c r="BG196" s="99">
        <f t="shared" si="11"/>
        <v>0</v>
      </c>
      <c r="BH196" s="99">
        <f t="shared" si="12"/>
        <v>0</v>
      </c>
      <c r="BI196" s="99">
        <f t="shared" si="13"/>
        <v>0</v>
      </c>
      <c r="BJ196" s="16" t="s">
        <v>86</v>
      </c>
      <c r="BK196" s="99">
        <f t="shared" si="14"/>
        <v>0</v>
      </c>
      <c r="BL196" s="16" t="s">
        <v>160</v>
      </c>
      <c r="BM196" s="194" t="s">
        <v>727</v>
      </c>
    </row>
    <row r="197" spans="1:65" s="2" customFormat="1" ht="24" customHeight="1">
      <c r="A197" s="33"/>
      <c r="B197" s="150"/>
      <c r="C197" s="182" t="s">
        <v>317</v>
      </c>
      <c r="D197" s="182" t="s">
        <v>156</v>
      </c>
      <c r="E197" s="183" t="s">
        <v>728</v>
      </c>
      <c r="F197" s="184" t="s">
        <v>729</v>
      </c>
      <c r="G197" s="185" t="s">
        <v>273</v>
      </c>
      <c r="H197" s="186">
        <v>2</v>
      </c>
      <c r="I197" s="187"/>
      <c r="J197" s="188">
        <f t="shared" si="5"/>
        <v>0</v>
      </c>
      <c r="K197" s="189"/>
      <c r="L197" s="34"/>
      <c r="M197" s="190" t="s">
        <v>1</v>
      </c>
      <c r="N197" s="191" t="s">
        <v>43</v>
      </c>
      <c r="O197" s="59"/>
      <c r="P197" s="192">
        <f t="shared" si="6"/>
        <v>0</v>
      </c>
      <c r="Q197" s="192">
        <v>0</v>
      </c>
      <c r="R197" s="192">
        <f t="shared" si="7"/>
        <v>0</v>
      </c>
      <c r="S197" s="192">
        <v>0</v>
      </c>
      <c r="T197" s="193">
        <f t="shared" si="8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160</v>
      </c>
      <c r="AT197" s="194" t="s">
        <v>156</v>
      </c>
      <c r="AU197" s="194" t="s">
        <v>88</v>
      </c>
      <c r="AY197" s="16" t="s">
        <v>154</v>
      </c>
      <c r="BE197" s="99">
        <f t="shared" si="9"/>
        <v>0</v>
      </c>
      <c r="BF197" s="99">
        <f t="shared" si="10"/>
        <v>0</v>
      </c>
      <c r="BG197" s="99">
        <f t="shared" si="11"/>
        <v>0</v>
      </c>
      <c r="BH197" s="99">
        <f t="shared" si="12"/>
        <v>0</v>
      </c>
      <c r="BI197" s="99">
        <f t="shared" si="13"/>
        <v>0</v>
      </c>
      <c r="BJ197" s="16" t="s">
        <v>86</v>
      </c>
      <c r="BK197" s="99">
        <f t="shared" si="14"/>
        <v>0</v>
      </c>
      <c r="BL197" s="16" t="s">
        <v>160</v>
      </c>
      <c r="BM197" s="194" t="s">
        <v>730</v>
      </c>
    </row>
    <row r="198" spans="1:65" s="2" customFormat="1" ht="16.5" customHeight="1">
      <c r="A198" s="33"/>
      <c r="B198" s="150"/>
      <c r="C198" s="212" t="s">
        <v>457</v>
      </c>
      <c r="D198" s="212" t="s">
        <v>223</v>
      </c>
      <c r="E198" s="213" t="s">
        <v>731</v>
      </c>
      <c r="F198" s="214" t="s">
        <v>732</v>
      </c>
      <c r="G198" s="215" t="s">
        <v>273</v>
      </c>
      <c r="H198" s="216">
        <v>2</v>
      </c>
      <c r="I198" s="217"/>
      <c r="J198" s="218">
        <f t="shared" si="5"/>
        <v>0</v>
      </c>
      <c r="K198" s="219"/>
      <c r="L198" s="220"/>
      <c r="M198" s="221" t="s">
        <v>1</v>
      </c>
      <c r="N198" s="222" t="s">
        <v>43</v>
      </c>
      <c r="O198" s="59"/>
      <c r="P198" s="192">
        <f t="shared" si="6"/>
        <v>0</v>
      </c>
      <c r="Q198" s="192">
        <v>5.0000000000000001E-3</v>
      </c>
      <c r="R198" s="192">
        <f t="shared" si="7"/>
        <v>0.01</v>
      </c>
      <c r="S198" s="192">
        <v>0</v>
      </c>
      <c r="T198" s="193">
        <f t="shared" si="8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4" t="s">
        <v>190</v>
      </c>
      <c r="AT198" s="194" t="s">
        <v>223</v>
      </c>
      <c r="AU198" s="194" t="s">
        <v>88</v>
      </c>
      <c r="AY198" s="16" t="s">
        <v>154</v>
      </c>
      <c r="BE198" s="99">
        <f t="shared" si="9"/>
        <v>0</v>
      </c>
      <c r="BF198" s="99">
        <f t="shared" si="10"/>
        <v>0</v>
      </c>
      <c r="BG198" s="99">
        <f t="shared" si="11"/>
        <v>0</v>
      </c>
      <c r="BH198" s="99">
        <f t="shared" si="12"/>
        <v>0</v>
      </c>
      <c r="BI198" s="99">
        <f t="shared" si="13"/>
        <v>0</v>
      </c>
      <c r="BJ198" s="16" t="s">
        <v>86</v>
      </c>
      <c r="BK198" s="99">
        <f t="shared" si="14"/>
        <v>0</v>
      </c>
      <c r="BL198" s="16" t="s">
        <v>160</v>
      </c>
      <c r="BM198" s="194" t="s">
        <v>733</v>
      </c>
    </row>
    <row r="199" spans="1:65" s="2" customFormat="1" ht="24" customHeight="1">
      <c r="A199" s="33"/>
      <c r="B199" s="150"/>
      <c r="C199" s="182" t="s">
        <v>461</v>
      </c>
      <c r="D199" s="182" t="s">
        <v>156</v>
      </c>
      <c r="E199" s="183" t="s">
        <v>734</v>
      </c>
      <c r="F199" s="184" t="s">
        <v>735</v>
      </c>
      <c r="G199" s="185" t="s">
        <v>273</v>
      </c>
      <c r="H199" s="186">
        <v>4</v>
      </c>
      <c r="I199" s="187"/>
      <c r="J199" s="188">
        <f t="shared" si="5"/>
        <v>0</v>
      </c>
      <c r="K199" s="189"/>
      <c r="L199" s="34"/>
      <c r="M199" s="190" t="s">
        <v>1</v>
      </c>
      <c r="N199" s="191" t="s">
        <v>43</v>
      </c>
      <c r="O199" s="59"/>
      <c r="P199" s="192">
        <f t="shared" si="6"/>
        <v>0</v>
      </c>
      <c r="Q199" s="192">
        <v>0</v>
      </c>
      <c r="R199" s="192">
        <f t="shared" si="7"/>
        <v>0</v>
      </c>
      <c r="S199" s="192">
        <v>0</v>
      </c>
      <c r="T199" s="193">
        <f t="shared" si="8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160</v>
      </c>
      <c r="AT199" s="194" t="s">
        <v>156</v>
      </c>
      <c r="AU199" s="194" t="s">
        <v>88</v>
      </c>
      <c r="AY199" s="16" t="s">
        <v>154</v>
      </c>
      <c r="BE199" s="99">
        <f t="shared" si="9"/>
        <v>0</v>
      </c>
      <c r="BF199" s="99">
        <f t="shared" si="10"/>
        <v>0</v>
      </c>
      <c r="BG199" s="99">
        <f t="shared" si="11"/>
        <v>0</v>
      </c>
      <c r="BH199" s="99">
        <f t="shared" si="12"/>
        <v>0</v>
      </c>
      <c r="BI199" s="99">
        <f t="shared" si="13"/>
        <v>0</v>
      </c>
      <c r="BJ199" s="16" t="s">
        <v>86</v>
      </c>
      <c r="BK199" s="99">
        <f t="shared" si="14"/>
        <v>0</v>
      </c>
      <c r="BL199" s="16" t="s">
        <v>160</v>
      </c>
      <c r="BM199" s="194" t="s">
        <v>736</v>
      </c>
    </row>
    <row r="200" spans="1:65" s="2" customFormat="1" ht="16.5" customHeight="1">
      <c r="A200" s="33"/>
      <c r="B200" s="150"/>
      <c r="C200" s="212" t="s">
        <v>466</v>
      </c>
      <c r="D200" s="212" t="s">
        <v>223</v>
      </c>
      <c r="E200" s="213" t="s">
        <v>737</v>
      </c>
      <c r="F200" s="214" t="s">
        <v>738</v>
      </c>
      <c r="G200" s="215" t="s">
        <v>273</v>
      </c>
      <c r="H200" s="216">
        <v>4</v>
      </c>
      <c r="I200" s="217"/>
      <c r="J200" s="218">
        <f t="shared" si="5"/>
        <v>0</v>
      </c>
      <c r="K200" s="219"/>
      <c r="L200" s="220"/>
      <c r="M200" s="221" t="s">
        <v>1</v>
      </c>
      <c r="N200" s="222" t="s">
        <v>43</v>
      </c>
      <c r="O200" s="59"/>
      <c r="P200" s="192">
        <f t="shared" si="6"/>
        <v>0</v>
      </c>
      <c r="Q200" s="192">
        <v>0</v>
      </c>
      <c r="R200" s="192">
        <f t="shared" si="7"/>
        <v>0</v>
      </c>
      <c r="S200" s="192">
        <v>0</v>
      </c>
      <c r="T200" s="193">
        <f t="shared" si="8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190</v>
      </c>
      <c r="AT200" s="194" t="s">
        <v>223</v>
      </c>
      <c r="AU200" s="194" t="s">
        <v>88</v>
      </c>
      <c r="AY200" s="16" t="s">
        <v>154</v>
      </c>
      <c r="BE200" s="99">
        <f t="shared" si="9"/>
        <v>0</v>
      </c>
      <c r="BF200" s="99">
        <f t="shared" si="10"/>
        <v>0</v>
      </c>
      <c r="BG200" s="99">
        <f t="shared" si="11"/>
        <v>0</v>
      </c>
      <c r="BH200" s="99">
        <f t="shared" si="12"/>
        <v>0</v>
      </c>
      <c r="BI200" s="99">
        <f t="shared" si="13"/>
        <v>0</v>
      </c>
      <c r="BJ200" s="16" t="s">
        <v>86</v>
      </c>
      <c r="BK200" s="99">
        <f t="shared" si="14"/>
        <v>0</v>
      </c>
      <c r="BL200" s="16" t="s">
        <v>160</v>
      </c>
      <c r="BM200" s="194" t="s">
        <v>739</v>
      </c>
    </row>
    <row r="201" spans="1:65" s="2" customFormat="1" ht="24" customHeight="1">
      <c r="A201" s="33"/>
      <c r="B201" s="150"/>
      <c r="C201" s="182" t="s">
        <v>470</v>
      </c>
      <c r="D201" s="182" t="s">
        <v>156</v>
      </c>
      <c r="E201" s="183" t="s">
        <v>824</v>
      </c>
      <c r="F201" s="184" t="s">
        <v>825</v>
      </c>
      <c r="G201" s="185" t="s">
        <v>273</v>
      </c>
      <c r="H201" s="186">
        <v>2</v>
      </c>
      <c r="I201" s="187"/>
      <c r="J201" s="188">
        <f t="shared" si="5"/>
        <v>0</v>
      </c>
      <c r="K201" s="189"/>
      <c r="L201" s="34"/>
      <c r="M201" s="190" t="s">
        <v>1</v>
      </c>
      <c r="N201" s="191" t="s">
        <v>43</v>
      </c>
      <c r="O201" s="59"/>
      <c r="P201" s="192">
        <f t="shared" si="6"/>
        <v>0</v>
      </c>
      <c r="Q201" s="192">
        <v>1.0000000000000001E-5</v>
      </c>
      <c r="R201" s="192">
        <f t="shared" si="7"/>
        <v>2.0000000000000002E-5</v>
      </c>
      <c r="S201" s="192">
        <v>0</v>
      </c>
      <c r="T201" s="193">
        <f t="shared" si="8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160</v>
      </c>
      <c r="AT201" s="194" t="s">
        <v>156</v>
      </c>
      <c r="AU201" s="194" t="s">
        <v>88</v>
      </c>
      <c r="AY201" s="16" t="s">
        <v>154</v>
      </c>
      <c r="BE201" s="99">
        <f t="shared" si="9"/>
        <v>0</v>
      </c>
      <c r="BF201" s="99">
        <f t="shared" si="10"/>
        <v>0</v>
      </c>
      <c r="BG201" s="99">
        <f t="shared" si="11"/>
        <v>0</v>
      </c>
      <c r="BH201" s="99">
        <f t="shared" si="12"/>
        <v>0</v>
      </c>
      <c r="BI201" s="99">
        <f t="shared" si="13"/>
        <v>0</v>
      </c>
      <c r="BJ201" s="16" t="s">
        <v>86</v>
      </c>
      <c r="BK201" s="99">
        <f t="shared" si="14"/>
        <v>0</v>
      </c>
      <c r="BL201" s="16" t="s">
        <v>160</v>
      </c>
      <c r="BM201" s="194" t="s">
        <v>826</v>
      </c>
    </row>
    <row r="202" spans="1:65" s="2" customFormat="1" ht="16.5" customHeight="1">
      <c r="A202" s="33"/>
      <c r="B202" s="150"/>
      <c r="C202" s="212" t="s">
        <v>475</v>
      </c>
      <c r="D202" s="212" t="s">
        <v>223</v>
      </c>
      <c r="E202" s="213" t="s">
        <v>827</v>
      </c>
      <c r="F202" s="214" t="s">
        <v>828</v>
      </c>
      <c r="G202" s="215" t="s">
        <v>273</v>
      </c>
      <c r="H202" s="216">
        <v>2</v>
      </c>
      <c r="I202" s="217"/>
      <c r="J202" s="218">
        <f t="shared" si="5"/>
        <v>0</v>
      </c>
      <c r="K202" s="219"/>
      <c r="L202" s="220"/>
      <c r="M202" s="221" t="s">
        <v>1</v>
      </c>
      <c r="N202" s="222" t="s">
        <v>43</v>
      </c>
      <c r="O202" s="59"/>
      <c r="P202" s="192">
        <f t="shared" si="6"/>
        <v>0</v>
      </c>
      <c r="Q202" s="192">
        <v>0</v>
      </c>
      <c r="R202" s="192">
        <f t="shared" si="7"/>
        <v>0</v>
      </c>
      <c r="S202" s="192">
        <v>0</v>
      </c>
      <c r="T202" s="193">
        <f t="shared" si="8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190</v>
      </c>
      <c r="AT202" s="194" t="s">
        <v>223</v>
      </c>
      <c r="AU202" s="194" t="s">
        <v>88</v>
      </c>
      <c r="AY202" s="16" t="s">
        <v>154</v>
      </c>
      <c r="BE202" s="99">
        <f t="shared" si="9"/>
        <v>0</v>
      </c>
      <c r="BF202" s="99">
        <f t="shared" si="10"/>
        <v>0</v>
      </c>
      <c r="BG202" s="99">
        <f t="shared" si="11"/>
        <v>0</v>
      </c>
      <c r="BH202" s="99">
        <f t="shared" si="12"/>
        <v>0</v>
      </c>
      <c r="BI202" s="99">
        <f t="shared" si="13"/>
        <v>0</v>
      </c>
      <c r="BJ202" s="16" t="s">
        <v>86</v>
      </c>
      <c r="BK202" s="99">
        <f t="shared" si="14"/>
        <v>0</v>
      </c>
      <c r="BL202" s="16" t="s">
        <v>160</v>
      </c>
      <c r="BM202" s="194" t="s">
        <v>829</v>
      </c>
    </row>
    <row r="203" spans="1:65" s="2" customFormat="1" ht="16.5" customHeight="1">
      <c r="A203" s="33"/>
      <c r="B203" s="150"/>
      <c r="C203" s="182" t="s">
        <v>479</v>
      </c>
      <c r="D203" s="182" t="s">
        <v>156</v>
      </c>
      <c r="E203" s="183" t="s">
        <v>740</v>
      </c>
      <c r="F203" s="184" t="s">
        <v>741</v>
      </c>
      <c r="G203" s="185" t="s">
        <v>292</v>
      </c>
      <c r="H203" s="186">
        <v>157</v>
      </c>
      <c r="I203" s="187"/>
      <c r="J203" s="188">
        <f t="shared" si="5"/>
        <v>0</v>
      </c>
      <c r="K203" s="189"/>
      <c r="L203" s="34"/>
      <c r="M203" s="190" t="s">
        <v>1</v>
      </c>
      <c r="N203" s="191" t="s">
        <v>43</v>
      </c>
      <c r="O203" s="59"/>
      <c r="P203" s="192">
        <f t="shared" si="6"/>
        <v>0</v>
      </c>
      <c r="Q203" s="192">
        <v>0</v>
      </c>
      <c r="R203" s="192">
        <f t="shared" si="7"/>
        <v>0</v>
      </c>
      <c r="S203" s="192">
        <v>0</v>
      </c>
      <c r="T203" s="193">
        <f t="shared" si="8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160</v>
      </c>
      <c r="AT203" s="194" t="s">
        <v>156</v>
      </c>
      <c r="AU203" s="194" t="s">
        <v>88</v>
      </c>
      <c r="AY203" s="16" t="s">
        <v>154</v>
      </c>
      <c r="BE203" s="99">
        <f t="shared" si="9"/>
        <v>0</v>
      </c>
      <c r="BF203" s="99">
        <f t="shared" si="10"/>
        <v>0</v>
      </c>
      <c r="BG203" s="99">
        <f t="shared" si="11"/>
        <v>0</v>
      </c>
      <c r="BH203" s="99">
        <f t="shared" si="12"/>
        <v>0</v>
      </c>
      <c r="BI203" s="99">
        <f t="shared" si="13"/>
        <v>0</v>
      </c>
      <c r="BJ203" s="16" t="s">
        <v>86</v>
      </c>
      <c r="BK203" s="99">
        <f t="shared" si="14"/>
        <v>0</v>
      </c>
      <c r="BL203" s="16" t="s">
        <v>160</v>
      </c>
      <c r="BM203" s="194" t="s">
        <v>742</v>
      </c>
    </row>
    <row r="204" spans="1:65" s="13" customFormat="1" ht="11.25">
      <c r="B204" s="195"/>
      <c r="D204" s="196" t="s">
        <v>162</v>
      </c>
      <c r="E204" s="197" t="s">
        <v>1</v>
      </c>
      <c r="F204" s="198" t="s">
        <v>830</v>
      </c>
      <c r="H204" s="199">
        <v>157</v>
      </c>
      <c r="I204" s="200"/>
      <c r="L204" s="195"/>
      <c r="M204" s="201"/>
      <c r="N204" s="202"/>
      <c r="O204" s="202"/>
      <c r="P204" s="202"/>
      <c r="Q204" s="202"/>
      <c r="R204" s="202"/>
      <c r="S204" s="202"/>
      <c r="T204" s="203"/>
      <c r="AT204" s="197" t="s">
        <v>162</v>
      </c>
      <c r="AU204" s="197" t="s">
        <v>88</v>
      </c>
      <c r="AV204" s="13" t="s">
        <v>88</v>
      </c>
      <c r="AW204" s="13" t="s">
        <v>32</v>
      </c>
      <c r="AX204" s="13" t="s">
        <v>86</v>
      </c>
      <c r="AY204" s="197" t="s">
        <v>154</v>
      </c>
    </row>
    <row r="205" spans="1:65" s="2" customFormat="1" ht="24" customHeight="1">
      <c r="A205" s="33"/>
      <c r="B205" s="150"/>
      <c r="C205" s="182" t="s">
        <v>483</v>
      </c>
      <c r="D205" s="182" t="s">
        <v>156</v>
      </c>
      <c r="E205" s="183" t="s">
        <v>744</v>
      </c>
      <c r="F205" s="184" t="s">
        <v>745</v>
      </c>
      <c r="G205" s="185" t="s">
        <v>273</v>
      </c>
      <c r="H205" s="186">
        <v>1</v>
      </c>
      <c r="I205" s="187"/>
      <c r="J205" s="188">
        <f t="shared" ref="J205:J219" si="15">ROUND(I205*H205,2)</f>
        <v>0</v>
      </c>
      <c r="K205" s="189"/>
      <c r="L205" s="34"/>
      <c r="M205" s="190" t="s">
        <v>1</v>
      </c>
      <c r="N205" s="191" t="s">
        <v>43</v>
      </c>
      <c r="O205" s="59"/>
      <c r="P205" s="192">
        <f t="shared" ref="P205:P219" si="16">O205*H205</f>
        <v>0</v>
      </c>
      <c r="Q205" s="192">
        <v>1.0189999999999999E-2</v>
      </c>
      <c r="R205" s="192">
        <f t="shared" ref="R205:R219" si="17">Q205*H205</f>
        <v>1.0189999999999999E-2</v>
      </c>
      <c r="S205" s="192">
        <v>0</v>
      </c>
      <c r="T205" s="193">
        <f t="shared" ref="T205:T219" si="18"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160</v>
      </c>
      <c r="AT205" s="194" t="s">
        <v>156</v>
      </c>
      <c r="AU205" s="194" t="s">
        <v>88</v>
      </c>
      <c r="AY205" s="16" t="s">
        <v>154</v>
      </c>
      <c r="BE205" s="99">
        <f t="shared" ref="BE205:BE219" si="19">IF(N205="základní",J205,0)</f>
        <v>0</v>
      </c>
      <c r="BF205" s="99">
        <f t="shared" ref="BF205:BF219" si="20">IF(N205="snížená",J205,0)</f>
        <v>0</v>
      </c>
      <c r="BG205" s="99">
        <f t="shared" ref="BG205:BG219" si="21">IF(N205="zákl. přenesená",J205,0)</f>
        <v>0</v>
      </c>
      <c r="BH205" s="99">
        <f t="shared" ref="BH205:BH219" si="22">IF(N205="sníž. přenesená",J205,0)</f>
        <v>0</v>
      </c>
      <c r="BI205" s="99">
        <f t="shared" ref="BI205:BI219" si="23">IF(N205="nulová",J205,0)</f>
        <v>0</v>
      </c>
      <c r="BJ205" s="16" t="s">
        <v>86</v>
      </c>
      <c r="BK205" s="99">
        <f t="shared" ref="BK205:BK219" si="24">ROUND(I205*H205,2)</f>
        <v>0</v>
      </c>
      <c r="BL205" s="16" t="s">
        <v>160</v>
      </c>
      <c r="BM205" s="194" t="s">
        <v>746</v>
      </c>
    </row>
    <row r="206" spans="1:65" s="2" customFormat="1" ht="24" customHeight="1">
      <c r="A206" s="33"/>
      <c r="B206" s="150"/>
      <c r="C206" s="212" t="s">
        <v>487</v>
      </c>
      <c r="D206" s="212" t="s">
        <v>223</v>
      </c>
      <c r="E206" s="213" t="s">
        <v>750</v>
      </c>
      <c r="F206" s="214" t="s">
        <v>751</v>
      </c>
      <c r="G206" s="215" t="s">
        <v>273</v>
      </c>
      <c r="H206" s="216">
        <v>1</v>
      </c>
      <c r="I206" s="217"/>
      <c r="J206" s="218">
        <f t="shared" si="15"/>
        <v>0</v>
      </c>
      <c r="K206" s="219"/>
      <c r="L206" s="220"/>
      <c r="M206" s="221" t="s">
        <v>1</v>
      </c>
      <c r="N206" s="222" t="s">
        <v>43</v>
      </c>
      <c r="O206" s="59"/>
      <c r="P206" s="192">
        <f t="shared" si="16"/>
        <v>0</v>
      </c>
      <c r="Q206" s="192">
        <v>0.50600000000000001</v>
      </c>
      <c r="R206" s="192">
        <f t="shared" si="17"/>
        <v>0.50600000000000001</v>
      </c>
      <c r="S206" s="192">
        <v>0</v>
      </c>
      <c r="T206" s="193">
        <f t="shared" si="18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190</v>
      </c>
      <c r="AT206" s="194" t="s">
        <v>223</v>
      </c>
      <c r="AU206" s="194" t="s">
        <v>88</v>
      </c>
      <c r="AY206" s="16" t="s">
        <v>154</v>
      </c>
      <c r="BE206" s="99">
        <f t="shared" si="19"/>
        <v>0</v>
      </c>
      <c r="BF206" s="99">
        <f t="shared" si="20"/>
        <v>0</v>
      </c>
      <c r="BG206" s="99">
        <f t="shared" si="21"/>
        <v>0</v>
      </c>
      <c r="BH206" s="99">
        <f t="shared" si="22"/>
        <v>0</v>
      </c>
      <c r="BI206" s="99">
        <f t="shared" si="23"/>
        <v>0</v>
      </c>
      <c r="BJ206" s="16" t="s">
        <v>86</v>
      </c>
      <c r="BK206" s="99">
        <f t="shared" si="24"/>
        <v>0</v>
      </c>
      <c r="BL206" s="16" t="s">
        <v>160</v>
      </c>
      <c r="BM206" s="194" t="s">
        <v>752</v>
      </c>
    </row>
    <row r="207" spans="1:65" s="2" customFormat="1" ht="24" customHeight="1">
      <c r="A207" s="33"/>
      <c r="B207" s="150"/>
      <c r="C207" s="182" t="s">
        <v>491</v>
      </c>
      <c r="D207" s="182" t="s">
        <v>156</v>
      </c>
      <c r="E207" s="183" t="s">
        <v>753</v>
      </c>
      <c r="F207" s="184" t="s">
        <v>754</v>
      </c>
      <c r="G207" s="185" t="s">
        <v>273</v>
      </c>
      <c r="H207" s="186">
        <v>2</v>
      </c>
      <c r="I207" s="187"/>
      <c r="J207" s="188">
        <f t="shared" si="15"/>
        <v>0</v>
      </c>
      <c r="K207" s="189"/>
      <c r="L207" s="34"/>
      <c r="M207" s="190" t="s">
        <v>1</v>
      </c>
      <c r="N207" s="191" t="s">
        <v>43</v>
      </c>
      <c r="O207" s="59"/>
      <c r="P207" s="192">
        <f t="shared" si="16"/>
        <v>0</v>
      </c>
      <c r="Q207" s="192">
        <v>1.248E-2</v>
      </c>
      <c r="R207" s="192">
        <f t="shared" si="17"/>
        <v>2.496E-2</v>
      </c>
      <c r="S207" s="192">
        <v>0</v>
      </c>
      <c r="T207" s="193">
        <f t="shared" si="18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160</v>
      </c>
      <c r="AT207" s="194" t="s">
        <v>156</v>
      </c>
      <c r="AU207" s="194" t="s">
        <v>88</v>
      </c>
      <c r="AY207" s="16" t="s">
        <v>154</v>
      </c>
      <c r="BE207" s="99">
        <f t="shared" si="19"/>
        <v>0</v>
      </c>
      <c r="BF207" s="99">
        <f t="shared" si="20"/>
        <v>0</v>
      </c>
      <c r="BG207" s="99">
        <f t="shared" si="21"/>
        <v>0</v>
      </c>
      <c r="BH207" s="99">
        <f t="shared" si="22"/>
        <v>0</v>
      </c>
      <c r="BI207" s="99">
        <f t="shared" si="23"/>
        <v>0</v>
      </c>
      <c r="BJ207" s="16" t="s">
        <v>86</v>
      </c>
      <c r="BK207" s="99">
        <f t="shared" si="24"/>
        <v>0</v>
      </c>
      <c r="BL207" s="16" t="s">
        <v>160</v>
      </c>
      <c r="BM207" s="194" t="s">
        <v>755</v>
      </c>
    </row>
    <row r="208" spans="1:65" s="2" customFormat="1" ht="24" customHeight="1">
      <c r="A208" s="33"/>
      <c r="B208" s="150"/>
      <c r="C208" s="212" t="s">
        <v>495</v>
      </c>
      <c r="D208" s="212" t="s">
        <v>223</v>
      </c>
      <c r="E208" s="213" t="s">
        <v>756</v>
      </c>
      <c r="F208" s="214" t="s">
        <v>757</v>
      </c>
      <c r="G208" s="215" t="s">
        <v>273</v>
      </c>
      <c r="H208" s="216">
        <v>2</v>
      </c>
      <c r="I208" s="217"/>
      <c r="J208" s="218">
        <f t="shared" si="15"/>
        <v>0</v>
      </c>
      <c r="K208" s="219"/>
      <c r="L208" s="220"/>
      <c r="M208" s="221" t="s">
        <v>1</v>
      </c>
      <c r="N208" s="222" t="s">
        <v>43</v>
      </c>
      <c r="O208" s="59"/>
      <c r="P208" s="192">
        <f t="shared" si="16"/>
        <v>0</v>
      </c>
      <c r="Q208" s="192">
        <v>0.56999999999999995</v>
      </c>
      <c r="R208" s="192">
        <f t="shared" si="17"/>
        <v>1.1399999999999999</v>
      </c>
      <c r="S208" s="192">
        <v>0</v>
      </c>
      <c r="T208" s="193">
        <f t="shared" si="18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190</v>
      </c>
      <c r="AT208" s="194" t="s">
        <v>223</v>
      </c>
      <c r="AU208" s="194" t="s">
        <v>88</v>
      </c>
      <c r="AY208" s="16" t="s">
        <v>154</v>
      </c>
      <c r="BE208" s="99">
        <f t="shared" si="19"/>
        <v>0</v>
      </c>
      <c r="BF208" s="99">
        <f t="shared" si="20"/>
        <v>0</v>
      </c>
      <c r="BG208" s="99">
        <f t="shared" si="21"/>
        <v>0</v>
      </c>
      <c r="BH208" s="99">
        <f t="shared" si="22"/>
        <v>0</v>
      </c>
      <c r="BI208" s="99">
        <f t="shared" si="23"/>
        <v>0</v>
      </c>
      <c r="BJ208" s="16" t="s">
        <v>86</v>
      </c>
      <c r="BK208" s="99">
        <f t="shared" si="24"/>
        <v>0</v>
      </c>
      <c r="BL208" s="16" t="s">
        <v>160</v>
      </c>
      <c r="BM208" s="194" t="s">
        <v>758</v>
      </c>
    </row>
    <row r="209" spans="1:65" s="2" customFormat="1" ht="24" customHeight="1">
      <c r="A209" s="33"/>
      <c r="B209" s="150"/>
      <c r="C209" s="182" t="s">
        <v>500</v>
      </c>
      <c r="D209" s="182" t="s">
        <v>156</v>
      </c>
      <c r="E209" s="183" t="s">
        <v>759</v>
      </c>
      <c r="F209" s="184" t="s">
        <v>760</v>
      </c>
      <c r="G209" s="185" t="s">
        <v>273</v>
      </c>
      <c r="H209" s="186">
        <v>3</v>
      </c>
      <c r="I209" s="187"/>
      <c r="J209" s="188">
        <f t="shared" si="15"/>
        <v>0</v>
      </c>
      <c r="K209" s="189"/>
      <c r="L209" s="34"/>
      <c r="M209" s="190" t="s">
        <v>1</v>
      </c>
      <c r="N209" s="191" t="s">
        <v>43</v>
      </c>
      <c r="O209" s="59"/>
      <c r="P209" s="192">
        <f t="shared" si="16"/>
        <v>0</v>
      </c>
      <c r="Q209" s="192">
        <v>2.8539999999999999E-2</v>
      </c>
      <c r="R209" s="192">
        <f t="shared" si="17"/>
        <v>8.5620000000000002E-2</v>
      </c>
      <c r="S209" s="192">
        <v>0</v>
      </c>
      <c r="T209" s="193">
        <f t="shared" si="18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4" t="s">
        <v>160</v>
      </c>
      <c r="AT209" s="194" t="s">
        <v>156</v>
      </c>
      <c r="AU209" s="194" t="s">
        <v>88</v>
      </c>
      <c r="AY209" s="16" t="s">
        <v>154</v>
      </c>
      <c r="BE209" s="99">
        <f t="shared" si="19"/>
        <v>0</v>
      </c>
      <c r="BF209" s="99">
        <f t="shared" si="20"/>
        <v>0</v>
      </c>
      <c r="BG209" s="99">
        <f t="shared" si="21"/>
        <v>0</v>
      </c>
      <c r="BH209" s="99">
        <f t="shared" si="22"/>
        <v>0</v>
      </c>
      <c r="BI209" s="99">
        <f t="shared" si="23"/>
        <v>0</v>
      </c>
      <c r="BJ209" s="16" t="s">
        <v>86</v>
      </c>
      <c r="BK209" s="99">
        <f t="shared" si="24"/>
        <v>0</v>
      </c>
      <c r="BL209" s="16" t="s">
        <v>160</v>
      </c>
      <c r="BM209" s="194" t="s">
        <v>761</v>
      </c>
    </row>
    <row r="210" spans="1:65" s="2" customFormat="1" ht="24" customHeight="1">
      <c r="A210" s="33"/>
      <c r="B210" s="150"/>
      <c r="C210" s="212" t="s">
        <v>504</v>
      </c>
      <c r="D210" s="212" t="s">
        <v>223</v>
      </c>
      <c r="E210" s="213" t="s">
        <v>831</v>
      </c>
      <c r="F210" s="214" t="s">
        <v>832</v>
      </c>
      <c r="G210" s="215" t="s">
        <v>273</v>
      </c>
      <c r="H210" s="216">
        <v>1</v>
      </c>
      <c r="I210" s="217"/>
      <c r="J210" s="218">
        <f t="shared" si="15"/>
        <v>0</v>
      </c>
      <c r="K210" s="219"/>
      <c r="L210" s="220"/>
      <c r="M210" s="221" t="s">
        <v>1</v>
      </c>
      <c r="N210" s="222" t="s">
        <v>43</v>
      </c>
      <c r="O210" s="59"/>
      <c r="P210" s="192">
        <f t="shared" si="16"/>
        <v>0</v>
      </c>
      <c r="Q210" s="192">
        <v>1.1599999999999999</v>
      </c>
      <c r="R210" s="192">
        <f t="shared" si="17"/>
        <v>1.1599999999999999</v>
      </c>
      <c r="S210" s="192">
        <v>0</v>
      </c>
      <c r="T210" s="193">
        <f t="shared" si="18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190</v>
      </c>
      <c r="AT210" s="194" t="s">
        <v>223</v>
      </c>
      <c r="AU210" s="194" t="s">
        <v>88</v>
      </c>
      <c r="AY210" s="16" t="s">
        <v>154</v>
      </c>
      <c r="BE210" s="99">
        <f t="shared" si="19"/>
        <v>0</v>
      </c>
      <c r="BF210" s="99">
        <f t="shared" si="20"/>
        <v>0</v>
      </c>
      <c r="BG210" s="99">
        <f t="shared" si="21"/>
        <v>0</v>
      </c>
      <c r="BH210" s="99">
        <f t="shared" si="22"/>
        <v>0</v>
      </c>
      <c r="BI210" s="99">
        <f t="shared" si="23"/>
        <v>0</v>
      </c>
      <c r="BJ210" s="16" t="s">
        <v>86</v>
      </c>
      <c r="BK210" s="99">
        <f t="shared" si="24"/>
        <v>0</v>
      </c>
      <c r="BL210" s="16" t="s">
        <v>160</v>
      </c>
      <c r="BM210" s="194" t="s">
        <v>764</v>
      </c>
    </row>
    <row r="211" spans="1:65" s="2" customFormat="1" ht="24" customHeight="1">
      <c r="A211" s="33"/>
      <c r="B211" s="150"/>
      <c r="C211" s="212" t="s">
        <v>508</v>
      </c>
      <c r="D211" s="212" t="s">
        <v>223</v>
      </c>
      <c r="E211" s="213" t="s">
        <v>833</v>
      </c>
      <c r="F211" s="214" t="s">
        <v>834</v>
      </c>
      <c r="G211" s="215" t="s">
        <v>273</v>
      </c>
      <c r="H211" s="216">
        <v>1</v>
      </c>
      <c r="I211" s="217"/>
      <c r="J211" s="218">
        <f t="shared" si="15"/>
        <v>0</v>
      </c>
      <c r="K211" s="219"/>
      <c r="L211" s="220"/>
      <c r="M211" s="221" t="s">
        <v>1</v>
      </c>
      <c r="N211" s="222" t="s">
        <v>43</v>
      </c>
      <c r="O211" s="59"/>
      <c r="P211" s="192">
        <f t="shared" si="16"/>
        <v>0</v>
      </c>
      <c r="Q211" s="192">
        <v>1.1599999999999999</v>
      </c>
      <c r="R211" s="192">
        <f t="shared" si="17"/>
        <v>1.1599999999999999</v>
      </c>
      <c r="S211" s="192">
        <v>0</v>
      </c>
      <c r="T211" s="193">
        <f t="shared" si="18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4" t="s">
        <v>190</v>
      </c>
      <c r="AT211" s="194" t="s">
        <v>223</v>
      </c>
      <c r="AU211" s="194" t="s">
        <v>88</v>
      </c>
      <c r="AY211" s="16" t="s">
        <v>154</v>
      </c>
      <c r="BE211" s="99">
        <f t="shared" si="19"/>
        <v>0</v>
      </c>
      <c r="BF211" s="99">
        <f t="shared" si="20"/>
        <v>0</v>
      </c>
      <c r="BG211" s="99">
        <f t="shared" si="21"/>
        <v>0</v>
      </c>
      <c r="BH211" s="99">
        <f t="shared" si="22"/>
        <v>0</v>
      </c>
      <c r="BI211" s="99">
        <f t="shared" si="23"/>
        <v>0</v>
      </c>
      <c r="BJ211" s="16" t="s">
        <v>86</v>
      </c>
      <c r="BK211" s="99">
        <f t="shared" si="24"/>
        <v>0</v>
      </c>
      <c r="BL211" s="16" t="s">
        <v>160</v>
      </c>
      <c r="BM211" s="194" t="s">
        <v>835</v>
      </c>
    </row>
    <row r="212" spans="1:65" s="2" customFormat="1" ht="24" customHeight="1">
      <c r="A212" s="33"/>
      <c r="B212" s="150"/>
      <c r="C212" s="212" t="s">
        <v>512</v>
      </c>
      <c r="D212" s="212" t="s">
        <v>223</v>
      </c>
      <c r="E212" s="213" t="s">
        <v>836</v>
      </c>
      <c r="F212" s="214" t="s">
        <v>837</v>
      </c>
      <c r="G212" s="215" t="s">
        <v>273</v>
      </c>
      <c r="H212" s="216">
        <v>1</v>
      </c>
      <c r="I212" s="217"/>
      <c r="J212" s="218">
        <f t="shared" si="15"/>
        <v>0</v>
      </c>
      <c r="K212" s="219"/>
      <c r="L212" s="220"/>
      <c r="M212" s="221" t="s">
        <v>1</v>
      </c>
      <c r="N212" s="222" t="s">
        <v>43</v>
      </c>
      <c r="O212" s="59"/>
      <c r="P212" s="192">
        <f t="shared" si="16"/>
        <v>0</v>
      </c>
      <c r="Q212" s="192">
        <v>1.1599999999999999</v>
      </c>
      <c r="R212" s="192">
        <f t="shared" si="17"/>
        <v>1.1599999999999999</v>
      </c>
      <c r="S212" s="192">
        <v>0</v>
      </c>
      <c r="T212" s="193">
        <f t="shared" si="18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190</v>
      </c>
      <c r="AT212" s="194" t="s">
        <v>223</v>
      </c>
      <c r="AU212" s="194" t="s">
        <v>88</v>
      </c>
      <c r="AY212" s="16" t="s">
        <v>154</v>
      </c>
      <c r="BE212" s="99">
        <f t="shared" si="19"/>
        <v>0</v>
      </c>
      <c r="BF212" s="99">
        <f t="shared" si="20"/>
        <v>0</v>
      </c>
      <c r="BG212" s="99">
        <f t="shared" si="21"/>
        <v>0</v>
      </c>
      <c r="BH212" s="99">
        <f t="shared" si="22"/>
        <v>0</v>
      </c>
      <c r="BI212" s="99">
        <f t="shared" si="23"/>
        <v>0</v>
      </c>
      <c r="BJ212" s="16" t="s">
        <v>86</v>
      </c>
      <c r="BK212" s="99">
        <f t="shared" si="24"/>
        <v>0</v>
      </c>
      <c r="BL212" s="16" t="s">
        <v>160</v>
      </c>
      <c r="BM212" s="194" t="s">
        <v>838</v>
      </c>
    </row>
    <row r="213" spans="1:65" s="2" customFormat="1" ht="24" customHeight="1">
      <c r="A213" s="33"/>
      <c r="B213" s="150"/>
      <c r="C213" s="212" t="s">
        <v>516</v>
      </c>
      <c r="D213" s="212" t="s">
        <v>223</v>
      </c>
      <c r="E213" s="213" t="s">
        <v>765</v>
      </c>
      <c r="F213" s="214" t="s">
        <v>766</v>
      </c>
      <c r="G213" s="215" t="s">
        <v>273</v>
      </c>
      <c r="H213" s="216">
        <v>4</v>
      </c>
      <c r="I213" s="217"/>
      <c r="J213" s="218">
        <f t="shared" si="15"/>
        <v>0</v>
      </c>
      <c r="K213" s="219"/>
      <c r="L213" s="220"/>
      <c r="M213" s="221" t="s">
        <v>1</v>
      </c>
      <c r="N213" s="222" t="s">
        <v>43</v>
      </c>
      <c r="O213" s="59"/>
      <c r="P213" s="192">
        <f t="shared" si="16"/>
        <v>0</v>
      </c>
      <c r="Q213" s="192">
        <v>2E-3</v>
      </c>
      <c r="R213" s="192">
        <f t="shared" si="17"/>
        <v>8.0000000000000002E-3</v>
      </c>
      <c r="S213" s="192">
        <v>0</v>
      </c>
      <c r="T213" s="193">
        <f t="shared" si="18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190</v>
      </c>
      <c r="AT213" s="194" t="s">
        <v>223</v>
      </c>
      <c r="AU213" s="194" t="s">
        <v>88</v>
      </c>
      <c r="AY213" s="16" t="s">
        <v>154</v>
      </c>
      <c r="BE213" s="99">
        <f t="shared" si="19"/>
        <v>0</v>
      </c>
      <c r="BF213" s="99">
        <f t="shared" si="20"/>
        <v>0</v>
      </c>
      <c r="BG213" s="99">
        <f t="shared" si="21"/>
        <v>0</v>
      </c>
      <c r="BH213" s="99">
        <f t="shared" si="22"/>
        <v>0</v>
      </c>
      <c r="BI213" s="99">
        <f t="shared" si="23"/>
        <v>0</v>
      </c>
      <c r="BJ213" s="16" t="s">
        <v>86</v>
      </c>
      <c r="BK213" s="99">
        <f t="shared" si="24"/>
        <v>0</v>
      </c>
      <c r="BL213" s="16" t="s">
        <v>160</v>
      </c>
      <c r="BM213" s="194" t="s">
        <v>767</v>
      </c>
    </row>
    <row r="214" spans="1:65" s="2" customFormat="1" ht="24" customHeight="1">
      <c r="A214" s="33"/>
      <c r="B214" s="150"/>
      <c r="C214" s="182" t="s">
        <v>520</v>
      </c>
      <c r="D214" s="182" t="s">
        <v>156</v>
      </c>
      <c r="E214" s="183" t="s">
        <v>839</v>
      </c>
      <c r="F214" s="184" t="s">
        <v>840</v>
      </c>
      <c r="G214" s="185" t="s">
        <v>273</v>
      </c>
      <c r="H214" s="186">
        <v>1</v>
      </c>
      <c r="I214" s="187"/>
      <c r="J214" s="188">
        <f t="shared" si="15"/>
        <v>0</v>
      </c>
      <c r="K214" s="189"/>
      <c r="L214" s="34"/>
      <c r="M214" s="190" t="s">
        <v>1</v>
      </c>
      <c r="N214" s="191" t="s">
        <v>43</v>
      </c>
      <c r="O214" s="59"/>
      <c r="P214" s="192">
        <f t="shared" si="16"/>
        <v>0</v>
      </c>
      <c r="Q214" s="192">
        <v>3.9269999999999999E-2</v>
      </c>
      <c r="R214" s="192">
        <f t="shared" si="17"/>
        <v>3.9269999999999999E-2</v>
      </c>
      <c r="S214" s="192">
        <v>0</v>
      </c>
      <c r="T214" s="193">
        <f t="shared" si="18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4" t="s">
        <v>160</v>
      </c>
      <c r="AT214" s="194" t="s">
        <v>156</v>
      </c>
      <c r="AU214" s="194" t="s">
        <v>88</v>
      </c>
      <c r="AY214" s="16" t="s">
        <v>154</v>
      </c>
      <c r="BE214" s="99">
        <f t="shared" si="19"/>
        <v>0</v>
      </c>
      <c r="BF214" s="99">
        <f t="shared" si="20"/>
        <v>0</v>
      </c>
      <c r="BG214" s="99">
        <f t="shared" si="21"/>
        <v>0</v>
      </c>
      <c r="BH214" s="99">
        <f t="shared" si="22"/>
        <v>0</v>
      </c>
      <c r="BI214" s="99">
        <f t="shared" si="23"/>
        <v>0</v>
      </c>
      <c r="BJ214" s="16" t="s">
        <v>86</v>
      </c>
      <c r="BK214" s="99">
        <f t="shared" si="24"/>
        <v>0</v>
      </c>
      <c r="BL214" s="16" t="s">
        <v>160</v>
      </c>
      <c r="BM214" s="194" t="s">
        <v>841</v>
      </c>
    </row>
    <row r="215" spans="1:65" s="2" customFormat="1" ht="16.5" customHeight="1">
      <c r="A215" s="33"/>
      <c r="B215" s="150"/>
      <c r="C215" s="212" t="s">
        <v>524</v>
      </c>
      <c r="D215" s="212" t="s">
        <v>223</v>
      </c>
      <c r="E215" s="213" t="s">
        <v>842</v>
      </c>
      <c r="F215" s="214" t="s">
        <v>843</v>
      </c>
      <c r="G215" s="215" t="s">
        <v>273</v>
      </c>
      <c r="H215" s="216">
        <v>1</v>
      </c>
      <c r="I215" s="217"/>
      <c r="J215" s="218">
        <f t="shared" si="15"/>
        <v>0</v>
      </c>
      <c r="K215" s="219"/>
      <c r="L215" s="220"/>
      <c r="M215" s="221" t="s">
        <v>1</v>
      </c>
      <c r="N215" s="222" t="s">
        <v>43</v>
      </c>
      <c r="O215" s="59"/>
      <c r="P215" s="192">
        <f t="shared" si="16"/>
        <v>0</v>
      </c>
      <c r="Q215" s="192">
        <v>0.44900000000000001</v>
      </c>
      <c r="R215" s="192">
        <f t="shared" si="17"/>
        <v>0.44900000000000001</v>
      </c>
      <c r="S215" s="192">
        <v>0</v>
      </c>
      <c r="T215" s="193">
        <f t="shared" si="18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94" t="s">
        <v>190</v>
      </c>
      <c r="AT215" s="194" t="s">
        <v>223</v>
      </c>
      <c r="AU215" s="194" t="s">
        <v>88</v>
      </c>
      <c r="AY215" s="16" t="s">
        <v>154</v>
      </c>
      <c r="BE215" s="99">
        <f t="shared" si="19"/>
        <v>0</v>
      </c>
      <c r="BF215" s="99">
        <f t="shared" si="20"/>
        <v>0</v>
      </c>
      <c r="BG215" s="99">
        <f t="shared" si="21"/>
        <v>0</v>
      </c>
      <c r="BH215" s="99">
        <f t="shared" si="22"/>
        <v>0</v>
      </c>
      <c r="BI215" s="99">
        <f t="shared" si="23"/>
        <v>0</v>
      </c>
      <c r="BJ215" s="16" t="s">
        <v>86</v>
      </c>
      <c r="BK215" s="99">
        <f t="shared" si="24"/>
        <v>0</v>
      </c>
      <c r="BL215" s="16" t="s">
        <v>160</v>
      </c>
      <c r="BM215" s="194" t="s">
        <v>844</v>
      </c>
    </row>
    <row r="216" spans="1:65" s="2" customFormat="1" ht="24" customHeight="1">
      <c r="A216" s="33"/>
      <c r="B216" s="150"/>
      <c r="C216" s="182" t="s">
        <v>528</v>
      </c>
      <c r="D216" s="182" t="s">
        <v>156</v>
      </c>
      <c r="E216" s="183" t="s">
        <v>768</v>
      </c>
      <c r="F216" s="184" t="s">
        <v>769</v>
      </c>
      <c r="G216" s="185" t="s">
        <v>273</v>
      </c>
      <c r="H216" s="186">
        <v>3</v>
      </c>
      <c r="I216" s="187"/>
      <c r="J216" s="188">
        <f t="shared" si="15"/>
        <v>0</v>
      </c>
      <c r="K216" s="189"/>
      <c r="L216" s="34"/>
      <c r="M216" s="190" t="s">
        <v>1</v>
      </c>
      <c r="N216" s="191" t="s">
        <v>43</v>
      </c>
      <c r="O216" s="59"/>
      <c r="P216" s="192">
        <f t="shared" si="16"/>
        <v>0</v>
      </c>
      <c r="Q216" s="192">
        <v>0.21734000000000001</v>
      </c>
      <c r="R216" s="192">
        <f t="shared" si="17"/>
        <v>0.65202000000000004</v>
      </c>
      <c r="S216" s="192">
        <v>0</v>
      </c>
      <c r="T216" s="193">
        <f t="shared" si="18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160</v>
      </c>
      <c r="AT216" s="194" t="s">
        <v>156</v>
      </c>
      <c r="AU216" s="194" t="s">
        <v>88</v>
      </c>
      <c r="AY216" s="16" t="s">
        <v>154</v>
      </c>
      <c r="BE216" s="99">
        <f t="shared" si="19"/>
        <v>0</v>
      </c>
      <c r="BF216" s="99">
        <f t="shared" si="20"/>
        <v>0</v>
      </c>
      <c r="BG216" s="99">
        <f t="shared" si="21"/>
        <v>0</v>
      </c>
      <c r="BH216" s="99">
        <f t="shared" si="22"/>
        <v>0</v>
      </c>
      <c r="BI216" s="99">
        <f t="shared" si="23"/>
        <v>0</v>
      </c>
      <c r="BJ216" s="16" t="s">
        <v>86</v>
      </c>
      <c r="BK216" s="99">
        <f t="shared" si="24"/>
        <v>0</v>
      </c>
      <c r="BL216" s="16" t="s">
        <v>160</v>
      </c>
      <c r="BM216" s="194" t="s">
        <v>770</v>
      </c>
    </row>
    <row r="217" spans="1:65" s="2" customFormat="1" ht="24" customHeight="1">
      <c r="A217" s="33"/>
      <c r="B217" s="150"/>
      <c r="C217" s="212" t="s">
        <v>532</v>
      </c>
      <c r="D217" s="212" t="s">
        <v>223</v>
      </c>
      <c r="E217" s="213" t="s">
        <v>771</v>
      </c>
      <c r="F217" s="214" t="s">
        <v>772</v>
      </c>
      <c r="G217" s="215" t="s">
        <v>273</v>
      </c>
      <c r="H217" s="216">
        <v>3</v>
      </c>
      <c r="I217" s="217"/>
      <c r="J217" s="218">
        <f t="shared" si="15"/>
        <v>0</v>
      </c>
      <c r="K217" s="219"/>
      <c r="L217" s="220"/>
      <c r="M217" s="221" t="s">
        <v>1</v>
      </c>
      <c r="N217" s="222" t="s">
        <v>43</v>
      </c>
      <c r="O217" s="59"/>
      <c r="P217" s="192">
        <f t="shared" si="16"/>
        <v>0</v>
      </c>
      <c r="Q217" s="192">
        <v>0.19600000000000001</v>
      </c>
      <c r="R217" s="192">
        <f t="shared" si="17"/>
        <v>0.58800000000000008</v>
      </c>
      <c r="S217" s="192">
        <v>0</v>
      </c>
      <c r="T217" s="193">
        <f t="shared" si="18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4" t="s">
        <v>190</v>
      </c>
      <c r="AT217" s="194" t="s">
        <v>223</v>
      </c>
      <c r="AU217" s="194" t="s">
        <v>88</v>
      </c>
      <c r="AY217" s="16" t="s">
        <v>154</v>
      </c>
      <c r="BE217" s="99">
        <f t="shared" si="19"/>
        <v>0</v>
      </c>
      <c r="BF217" s="99">
        <f t="shared" si="20"/>
        <v>0</v>
      </c>
      <c r="BG217" s="99">
        <f t="shared" si="21"/>
        <v>0</v>
      </c>
      <c r="BH217" s="99">
        <f t="shared" si="22"/>
        <v>0</v>
      </c>
      <c r="BI217" s="99">
        <f t="shared" si="23"/>
        <v>0</v>
      </c>
      <c r="BJ217" s="16" t="s">
        <v>86</v>
      </c>
      <c r="BK217" s="99">
        <f t="shared" si="24"/>
        <v>0</v>
      </c>
      <c r="BL217" s="16" t="s">
        <v>160</v>
      </c>
      <c r="BM217" s="194" t="s">
        <v>773</v>
      </c>
    </row>
    <row r="218" spans="1:65" s="2" customFormat="1" ht="16.5" customHeight="1">
      <c r="A218" s="33"/>
      <c r="B218" s="150"/>
      <c r="C218" s="182" t="s">
        <v>536</v>
      </c>
      <c r="D218" s="182" t="s">
        <v>156</v>
      </c>
      <c r="E218" s="183" t="s">
        <v>607</v>
      </c>
      <c r="F218" s="184" t="s">
        <v>608</v>
      </c>
      <c r="G218" s="185" t="s">
        <v>273</v>
      </c>
      <c r="H218" s="186">
        <v>1</v>
      </c>
      <c r="I218" s="187"/>
      <c r="J218" s="188">
        <f t="shared" si="15"/>
        <v>0</v>
      </c>
      <c r="K218" s="189"/>
      <c r="L218" s="34"/>
      <c r="M218" s="190" t="s">
        <v>1</v>
      </c>
      <c r="N218" s="191" t="s">
        <v>43</v>
      </c>
      <c r="O218" s="59"/>
      <c r="P218" s="192">
        <f t="shared" si="16"/>
        <v>0</v>
      </c>
      <c r="Q218" s="192">
        <v>0</v>
      </c>
      <c r="R218" s="192">
        <f t="shared" si="17"/>
        <v>0</v>
      </c>
      <c r="S218" s="192">
        <v>0</v>
      </c>
      <c r="T218" s="193">
        <f t="shared" si="18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4" t="s">
        <v>573</v>
      </c>
      <c r="AT218" s="194" t="s">
        <v>156</v>
      </c>
      <c r="AU218" s="194" t="s">
        <v>88</v>
      </c>
      <c r="AY218" s="16" t="s">
        <v>154</v>
      </c>
      <c r="BE218" s="99">
        <f t="shared" si="19"/>
        <v>0</v>
      </c>
      <c r="BF218" s="99">
        <f t="shared" si="20"/>
        <v>0</v>
      </c>
      <c r="BG218" s="99">
        <f t="shared" si="21"/>
        <v>0</v>
      </c>
      <c r="BH218" s="99">
        <f t="shared" si="22"/>
        <v>0</v>
      </c>
      <c r="BI218" s="99">
        <f t="shared" si="23"/>
        <v>0</v>
      </c>
      <c r="BJ218" s="16" t="s">
        <v>86</v>
      </c>
      <c r="BK218" s="99">
        <f t="shared" si="24"/>
        <v>0</v>
      </c>
      <c r="BL218" s="16" t="s">
        <v>573</v>
      </c>
      <c r="BM218" s="194" t="s">
        <v>609</v>
      </c>
    </row>
    <row r="219" spans="1:65" s="2" customFormat="1" ht="16.5" customHeight="1">
      <c r="A219" s="33"/>
      <c r="B219" s="150"/>
      <c r="C219" s="182" t="s">
        <v>540</v>
      </c>
      <c r="D219" s="182" t="s">
        <v>156</v>
      </c>
      <c r="E219" s="183" t="s">
        <v>616</v>
      </c>
      <c r="F219" s="184" t="s">
        <v>617</v>
      </c>
      <c r="G219" s="185" t="s">
        <v>292</v>
      </c>
      <c r="H219" s="186">
        <v>157</v>
      </c>
      <c r="I219" s="187"/>
      <c r="J219" s="188">
        <f t="shared" si="15"/>
        <v>0</v>
      </c>
      <c r="K219" s="189"/>
      <c r="L219" s="34"/>
      <c r="M219" s="190" t="s">
        <v>1</v>
      </c>
      <c r="N219" s="191" t="s">
        <v>43</v>
      </c>
      <c r="O219" s="59"/>
      <c r="P219" s="192">
        <f t="shared" si="16"/>
        <v>0</v>
      </c>
      <c r="Q219" s="192">
        <v>0</v>
      </c>
      <c r="R219" s="192">
        <f t="shared" si="17"/>
        <v>0</v>
      </c>
      <c r="S219" s="192">
        <v>0</v>
      </c>
      <c r="T219" s="193">
        <f t="shared" si="18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4" t="s">
        <v>573</v>
      </c>
      <c r="AT219" s="194" t="s">
        <v>156</v>
      </c>
      <c r="AU219" s="194" t="s">
        <v>88</v>
      </c>
      <c r="AY219" s="16" t="s">
        <v>154</v>
      </c>
      <c r="BE219" s="99">
        <f t="shared" si="19"/>
        <v>0</v>
      </c>
      <c r="BF219" s="99">
        <f t="shared" si="20"/>
        <v>0</v>
      </c>
      <c r="BG219" s="99">
        <f t="shared" si="21"/>
        <v>0</v>
      </c>
      <c r="BH219" s="99">
        <f t="shared" si="22"/>
        <v>0</v>
      </c>
      <c r="BI219" s="99">
        <f t="shared" si="23"/>
        <v>0</v>
      </c>
      <c r="BJ219" s="16" t="s">
        <v>86</v>
      </c>
      <c r="BK219" s="99">
        <f t="shared" si="24"/>
        <v>0</v>
      </c>
      <c r="BL219" s="16" t="s">
        <v>573</v>
      </c>
      <c r="BM219" s="194" t="s">
        <v>618</v>
      </c>
    </row>
    <row r="220" spans="1:65" s="13" customFormat="1" ht="11.25">
      <c r="B220" s="195"/>
      <c r="D220" s="196" t="s">
        <v>162</v>
      </c>
      <c r="E220" s="197" t="s">
        <v>1</v>
      </c>
      <c r="F220" s="198" t="s">
        <v>830</v>
      </c>
      <c r="H220" s="199">
        <v>157</v>
      </c>
      <c r="I220" s="200"/>
      <c r="L220" s="195"/>
      <c r="M220" s="201"/>
      <c r="N220" s="202"/>
      <c r="O220" s="202"/>
      <c r="P220" s="202"/>
      <c r="Q220" s="202"/>
      <c r="R220" s="202"/>
      <c r="S220" s="202"/>
      <c r="T220" s="203"/>
      <c r="AT220" s="197" t="s">
        <v>162</v>
      </c>
      <c r="AU220" s="197" t="s">
        <v>88</v>
      </c>
      <c r="AV220" s="13" t="s">
        <v>88</v>
      </c>
      <c r="AW220" s="13" t="s">
        <v>32</v>
      </c>
      <c r="AX220" s="13" t="s">
        <v>86</v>
      </c>
      <c r="AY220" s="197" t="s">
        <v>154</v>
      </c>
    </row>
    <row r="221" spans="1:65" s="2" customFormat="1" ht="16.5" customHeight="1">
      <c r="A221" s="33"/>
      <c r="B221" s="150"/>
      <c r="C221" s="182" t="s">
        <v>544</v>
      </c>
      <c r="D221" s="182" t="s">
        <v>156</v>
      </c>
      <c r="E221" s="183" t="s">
        <v>620</v>
      </c>
      <c r="F221" s="184" t="s">
        <v>621</v>
      </c>
      <c r="G221" s="185" t="s">
        <v>292</v>
      </c>
      <c r="H221" s="186">
        <v>157</v>
      </c>
      <c r="I221" s="187"/>
      <c r="J221" s="188">
        <f>ROUND(I221*H221,2)</f>
        <v>0</v>
      </c>
      <c r="K221" s="189"/>
      <c r="L221" s="34"/>
      <c r="M221" s="190" t="s">
        <v>1</v>
      </c>
      <c r="N221" s="191" t="s">
        <v>43</v>
      </c>
      <c r="O221" s="59"/>
      <c r="P221" s="192">
        <f>O221*H221</f>
        <v>0</v>
      </c>
      <c r="Q221" s="192">
        <v>0</v>
      </c>
      <c r="R221" s="192">
        <f>Q221*H221</f>
        <v>0</v>
      </c>
      <c r="S221" s="192">
        <v>0</v>
      </c>
      <c r="T221" s="193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4" t="s">
        <v>573</v>
      </c>
      <c r="AT221" s="194" t="s">
        <v>156</v>
      </c>
      <c r="AU221" s="194" t="s">
        <v>88</v>
      </c>
      <c r="AY221" s="16" t="s">
        <v>154</v>
      </c>
      <c r="BE221" s="99">
        <f>IF(N221="základní",J221,0)</f>
        <v>0</v>
      </c>
      <c r="BF221" s="99">
        <f>IF(N221="snížená",J221,0)</f>
        <v>0</v>
      </c>
      <c r="BG221" s="99">
        <f>IF(N221="zákl. přenesená",J221,0)</f>
        <v>0</v>
      </c>
      <c r="BH221" s="99">
        <f>IF(N221="sníž. přenesená",J221,0)</f>
        <v>0</v>
      </c>
      <c r="BI221" s="99">
        <f>IF(N221="nulová",J221,0)</f>
        <v>0</v>
      </c>
      <c r="BJ221" s="16" t="s">
        <v>86</v>
      </c>
      <c r="BK221" s="99">
        <f>ROUND(I221*H221,2)</f>
        <v>0</v>
      </c>
      <c r="BL221" s="16" t="s">
        <v>573</v>
      </c>
      <c r="BM221" s="194" t="s">
        <v>622</v>
      </c>
    </row>
    <row r="222" spans="1:65" s="12" customFormat="1" ht="22.9" customHeight="1">
      <c r="B222" s="169"/>
      <c r="D222" s="170" t="s">
        <v>77</v>
      </c>
      <c r="E222" s="180" t="s">
        <v>315</v>
      </c>
      <c r="F222" s="180" t="s">
        <v>316</v>
      </c>
      <c r="I222" s="172"/>
      <c r="J222" s="181">
        <f>BK222</f>
        <v>0</v>
      </c>
      <c r="L222" s="169"/>
      <c r="M222" s="174"/>
      <c r="N222" s="175"/>
      <c r="O222" s="175"/>
      <c r="P222" s="176">
        <f>P223</f>
        <v>0</v>
      </c>
      <c r="Q222" s="175"/>
      <c r="R222" s="176">
        <f>R223</f>
        <v>0</v>
      </c>
      <c r="S222" s="175"/>
      <c r="T222" s="177">
        <f>T223</f>
        <v>0</v>
      </c>
      <c r="AR222" s="170" t="s">
        <v>86</v>
      </c>
      <c r="AT222" s="178" t="s">
        <v>77</v>
      </c>
      <c r="AU222" s="178" t="s">
        <v>86</v>
      </c>
      <c r="AY222" s="170" t="s">
        <v>154</v>
      </c>
      <c r="BK222" s="179">
        <f>BK223</f>
        <v>0</v>
      </c>
    </row>
    <row r="223" spans="1:65" s="2" customFormat="1" ht="24" customHeight="1">
      <c r="A223" s="33"/>
      <c r="B223" s="150"/>
      <c r="C223" s="182" t="s">
        <v>548</v>
      </c>
      <c r="D223" s="182" t="s">
        <v>156</v>
      </c>
      <c r="E223" s="183" t="s">
        <v>624</v>
      </c>
      <c r="F223" s="184" t="s">
        <v>625</v>
      </c>
      <c r="G223" s="185" t="s">
        <v>206</v>
      </c>
      <c r="H223" s="186">
        <v>9.4079999999999995</v>
      </c>
      <c r="I223" s="187"/>
      <c r="J223" s="188">
        <f>ROUND(I223*H223,2)</f>
        <v>0</v>
      </c>
      <c r="K223" s="189"/>
      <c r="L223" s="34"/>
      <c r="M223" s="223" t="s">
        <v>1</v>
      </c>
      <c r="N223" s="224" t="s">
        <v>43</v>
      </c>
      <c r="O223" s="225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4" t="s">
        <v>160</v>
      </c>
      <c r="AT223" s="194" t="s">
        <v>156</v>
      </c>
      <c r="AU223" s="194" t="s">
        <v>88</v>
      </c>
      <c r="AY223" s="16" t="s">
        <v>154</v>
      </c>
      <c r="BE223" s="99">
        <f>IF(N223="základní",J223,0)</f>
        <v>0</v>
      </c>
      <c r="BF223" s="99">
        <f>IF(N223="snížená",J223,0)</f>
        <v>0</v>
      </c>
      <c r="BG223" s="99">
        <f>IF(N223="zákl. přenesená",J223,0)</f>
        <v>0</v>
      </c>
      <c r="BH223" s="99">
        <f>IF(N223="sníž. přenesená",J223,0)</f>
        <v>0</v>
      </c>
      <c r="BI223" s="99">
        <f>IF(N223="nulová",J223,0)</f>
        <v>0</v>
      </c>
      <c r="BJ223" s="16" t="s">
        <v>86</v>
      </c>
      <c r="BK223" s="99">
        <f>ROUND(I223*H223,2)</f>
        <v>0</v>
      </c>
      <c r="BL223" s="16" t="s">
        <v>160</v>
      </c>
      <c r="BM223" s="194" t="s">
        <v>626</v>
      </c>
    </row>
    <row r="224" spans="1:65" s="2" customFormat="1" ht="6.95" customHeight="1">
      <c r="A224" s="33"/>
      <c r="B224" s="48"/>
      <c r="C224" s="49"/>
      <c r="D224" s="49"/>
      <c r="E224" s="49"/>
      <c r="F224" s="49"/>
      <c r="G224" s="49"/>
      <c r="H224" s="49"/>
      <c r="I224" s="132"/>
      <c r="J224" s="49"/>
      <c r="K224" s="49"/>
      <c r="L224" s="34"/>
      <c r="M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</row>
  </sheetData>
  <autoFilter ref="C130:K223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100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845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J110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ROUND((SUM(BE110:BE117) + SUM(BE137:BE216)),  2)</f>
        <v>0</v>
      </c>
      <c r="G35" s="33"/>
      <c r="H35" s="33"/>
      <c r="I35" s="120">
        <v>0.21</v>
      </c>
      <c r="J35" s="119">
        <f>ROUND(((SUM(BE110:BE117) + SUM(BE137:BE216))*I35),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ROUND((SUM(BF110:BF117) + SUM(BF137:BF216)),  2)</f>
        <v>0</v>
      </c>
      <c r="G36" s="33"/>
      <c r="H36" s="33"/>
      <c r="I36" s="120">
        <v>0.15</v>
      </c>
      <c r="J36" s="119">
        <f>ROUND(((SUM(BF110:BF117) + SUM(BF137:BF216))*I36),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ROUND((SUM(BG110:BG117) + SUM(BG137:BG216)),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ROUND((SUM(BH110:BH117) + SUM(BH137:BH216)),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ROUND((SUM(BI110:BI117) + SUM(BI137:BI216)),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06 - Rozvod plynu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J138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J139</f>
        <v>0</v>
      </c>
      <c r="L98" s="143"/>
    </row>
    <row r="99" spans="1:65" s="10" customFormat="1" ht="19.899999999999999" customHeight="1">
      <c r="B99" s="143"/>
      <c r="D99" s="144" t="s">
        <v>322</v>
      </c>
      <c r="E99" s="145"/>
      <c r="F99" s="145"/>
      <c r="G99" s="145"/>
      <c r="H99" s="145"/>
      <c r="I99" s="146"/>
      <c r="J99" s="147">
        <f>J173</f>
        <v>0</v>
      </c>
      <c r="L99" s="143"/>
    </row>
    <row r="100" spans="1:65" s="10" customFormat="1" ht="19.899999999999999" customHeight="1">
      <c r="B100" s="143"/>
      <c r="D100" s="144" t="s">
        <v>323</v>
      </c>
      <c r="E100" s="145"/>
      <c r="F100" s="145"/>
      <c r="G100" s="145"/>
      <c r="H100" s="145"/>
      <c r="I100" s="146"/>
      <c r="J100" s="147">
        <f>J175</f>
        <v>0</v>
      </c>
      <c r="L100" s="143"/>
    </row>
    <row r="101" spans="1:65" s="10" customFormat="1" ht="19.899999999999999" customHeight="1">
      <c r="B101" s="143"/>
      <c r="D101" s="144" t="s">
        <v>130</v>
      </c>
      <c r="E101" s="145"/>
      <c r="F101" s="145"/>
      <c r="G101" s="145"/>
      <c r="H101" s="145"/>
      <c r="I101" s="146"/>
      <c r="J101" s="147">
        <f>J178</f>
        <v>0</v>
      </c>
      <c r="L101" s="143"/>
    </row>
    <row r="102" spans="1:65" s="9" customFormat="1" ht="24.95" customHeight="1">
      <c r="B102" s="138"/>
      <c r="D102" s="139" t="s">
        <v>325</v>
      </c>
      <c r="E102" s="140"/>
      <c r="F102" s="140"/>
      <c r="G102" s="140"/>
      <c r="H102" s="140"/>
      <c r="I102" s="141"/>
      <c r="J102" s="142">
        <f>J180</f>
        <v>0</v>
      </c>
      <c r="L102" s="138"/>
    </row>
    <row r="103" spans="1:65" s="10" customFormat="1" ht="19.899999999999999" customHeight="1">
      <c r="B103" s="143"/>
      <c r="D103" s="144" t="s">
        <v>326</v>
      </c>
      <c r="E103" s="145"/>
      <c r="F103" s="145"/>
      <c r="G103" s="145"/>
      <c r="H103" s="145"/>
      <c r="I103" s="146"/>
      <c r="J103" s="147">
        <f>J181</f>
        <v>0</v>
      </c>
      <c r="L103" s="143"/>
    </row>
    <row r="104" spans="1:65" s="10" customFormat="1" ht="19.899999999999999" customHeight="1">
      <c r="B104" s="143"/>
      <c r="D104" s="144" t="s">
        <v>327</v>
      </c>
      <c r="E104" s="145"/>
      <c r="F104" s="145"/>
      <c r="G104" s="145"/>
      <c r="H104" s="145"/>
      <c r="I104" s="146"/>
      <c r="J104" s="147">
        <f>J187</f>
        <v>0</v>
      </c>
      <c r="L104" s="143"/>
    </row>
    <row r="105" spans="1:65" s="10" customFormat="1" ht="19.899999999999999" customHeight="1">
      <c r="B105" s="143"/>
      <c r="D105" s="144" t="s">
        <v>328</v>
      </c>
      <c r="E105" s="145"/>
      <c r="F105" s="145"/>
      <c r="G105" s="145"/>
      <c r="H105" s="145"/>
      <c r="I105" s="146"/>
      <c r="J105" s="147">
        <f>J211</f>
        <v>0</v>
      </c>
      <c r="L105" s="143"/>
    </row>
    <row r="106" spans="1:65" s="9" customFormat="1" ht="24.95" customHeight="1">
      <c r="B106" s="138"/>
      <c r="D106" s="139" t="s">
        <v>846</v>
      </c>
      <c r="E106" s="140"/>
      <c r="F106" s="140"/>
      <c r="G106" s="140"/>
      <c r="H106" s="140"/>
      <c r="I106" s="141"/>
      <c r="J106" s="142">
        <f>J214</f>
        <v>0</v>
      </c>
      <c r="L106" s="138"/>
    </row>
    <row r="107" spans="1:65" s="10" customFormat="1" ht="19.899999999999999" customHeight="1">
      <c r="B107" s="143"/>
      <c r="D107" s="144" t="s">
        <v>847</v>
      </c>
      <c r="E107" s="145"/>
      <c r="F107" s="145"/>
      <c r="G107" s="145"/>
      <c r="H107" s="145"/>
      <c r="I107" s="146"/>
      <c r="J107" s="147">
        <f>J215</f>
        <v>0</v>
      </c>
      <c r="L107" s="143"/>
    </row>
    <row r="108" spans="1:65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109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109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29.25" customHeight="1">
      <c r="A110" s="33"/>
      <c r="B110" s="34"/>
      <c r="C110" s="137" t="s">
        <v>131</v>
      </c>
      <c r="D110" s="33"/>
      <c r="E110" s="33"/>
      <c r="F110" s="33"/>
      <c r="G110" s="33"/>
      <c r="H110" s="33"/>
      <c r="I110" s="109"/>
      <c r="J110" s="148">
        <f>ROUND(J111 + J112 + J113 + J114 + J115 + J116,2)</f>
        <v>0</v>
      </c>
      <c r="K110" s="33"/>
      <c r="L110" s="43"/>
      <c r="N110" s="149" t="s">
        <v>42</v>
      </c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65" s="2" customFormat="1" ht="18" customHeight="1">
      <c r="A111" s="33"/>
      <c r="B111" s="150"/>
      <c r="C111" s="109"/>
      <c r="D111" s="264" t="s">
        <v>132</v>
      </c>
      <c r="E111" s="279"/>
      <c r="F111" s="279"/>
      <c r="G111" s="109"/>
      <c r="H111" s="109"/>
      <c r="I111" s="109"/>
      <c r="J111" s="95">
        <v>0</v>
      </c>
      <c r="K111" s="109"/>
      <c r="L111" s="152"/>
      <c r="M111" s="153"/>
      <c r="N111" s="154" t="s">
        <v>43</v>
      </c>
      <c r="O111" s="153"/>
      <c r="P111" s="153"/>
      <c r="Q111" s="153"/>
      <c r="R111" s="153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5" t="s">
        <v>104</v>
      </c>
      <c r="AZ111" s="153"/>
      <c r="BA111" s="153"/>
      <c r="BB111" s="153"/>
      <c r="BC111" s="153"/>
      <c r="BD111" s="153"/>
      <c r="BE111" s="156">
        <f t="shared" ref="BE111:BE116" si="0">IF(N111="základní",J111,0)</f>
        <v>0</v>
      </c>
      <c r="BF111" s="156">
        <f t="shared" ref="BF111:BF116" si="1">IF(N111="snížená",J111,0)</f>
        <v>0</v>
      </c>
      <c r="BG111" s="156">
        <f t="shared" ref="BG111:BG116" si="2">IF(N111="zákl. přenesená",J111,0)</f>
        <v>0</v>
      </c>
      <c r="BH111" s="156">
        <f t="shared" ref="BH111:BH116" si="3">IF(N111="sníž. přenesená",J111,0)</f>
        <v>0</v>
      </c>
      <c r="BI111" s="156">
        <f t="shared" ref="BI111:BI116" si="4">IF(N111="nulová",J111,0)</f>
        <v>0</v>
      </c>
      <c r="BJ111" s="155" t="s">
        <v>86</v>
      </c>
      <c r="BK111" s="153"/>
      <c r="BL111" s="153"/>
      <c r="BM111" s="153"/>
    </row>
    <row r="112" spans="1:65" s="2" customFormat="1" ht="18" customHeight="1">
      <c r="A112" s="33"/>
      <c r="B112" s="150"/>
      <c r="C112" s="109"/>
      <c r="D112" s="264" t="s">
        <v>133</v>
      </c>
      <c r="E112" s="279"/>
      <c r="F112" s="279"/>
      <c r="G112" s="109"/>
      <c r="H112" s="109"/>
      <c r="I112" s="109"/>
      <c r="J112" s="95">
        <v>0</v>
      </c>
      <c r="K112" s="109"/>
      <c r="L112" s="152"/>
      <c r="M112" s="153"/>
      <c r="N112" s="154" t="s">
        <v>43</v>
      </c>
      <c r="O112" s="153"/>
      <c r="P112" s="153"/>
      <c r="Q112" s="153"/>
      <c r="R112" s="153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5" t="s">
        <v>104</v>
      </c>
      <c r="AZ112" s="153"/>
      <c r="BA112" s="153"/>
      <c r="BB112" s="153"/>
      <c r="BC112" s="153"/>
      <c r="BD112" s="153"/>
      <c r="BE112" s="156">
        <f t="shared" si="0"/>
        <v>0</v>
      </c>
      <c r="BF112" s="156">
        <f t="shared" si="1"/>
        <v>0</v>
      </c>
      <c r="BG112" s="156">
        <f t="shared" si="2"/>
        <v>0</v>
      </c>
      <c r="BH112" s="156">
        <f t="shared" si="3"/>
        <v>0</v>
      </c>
      <c r="BI112" s="156">
        <f t="shared" si="4"/>
        <v>0</v>
      </c>
      <c r="BJ112" s="155" t="s">
        <v>86</v>
      </c>
      <c r="BK112" s="153"/>
      <c r="BL112" s="153"/>
      <c r="BM112" s="153"/>
    </row>
    <row r="113" spans="1:65" s="2" customFormat="1" ht="18" customHeight="1">
      <c r="A113" s="33"/>
      <c r="B113" s="150"/>
      <c r="C113" s="109"/>
      <c r="D113" s="264" t="s">
        <v>134</v>
      </c>
      <c r="E113" s="279"/>
      <c r="F113" s="279"/>
      <c r="G113" s="109"/>
      <c r="H113" s="109"/>
      <c r="I113" s="109"/>
      <c r="J113" s="95">
        <v>0</v>
      </c>
      <c r="K113" s="109"/>
      <c r="L113" s="152"/>
      <c r="M113" s="153"/>
      <c r="N113" s="154" t="s">
        <v>43</v>
      </c>
      <c r="O113" s="153"/>
      <c r="P113" s="153"/>
      <c r="Q113" s="153"/>
      <c r="R113" s="153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5" t="s">
        <v>104</v>
      </c>
      <c r="AZ113" s="153"/>
      <c r="BA113" s="153"/>
      <c r="BB113" s="153"/>
      <c r="BC113" s="153"/>
      <c r="BD113" s="153"/>
      <c r="BE113" s="156">
        <f t="shared" si="0"/>
        <v>0</v>
      </c>
      <c r="BF113" s="156">
        <f t="shared" si="1"/>
        <v>0</v>
      </c>
      <c r="BG113" s="156">
        <f t="shared" si="2"/>
        <v>0</v>
      </c>
      <c r="BH113" s="156">
        <f t="shared" si="3"/>
        <v>0</v>
      </c>
      <c r="BI113" s="156">
        <f t="shared" si="4"/>
        <v>0</v>
      </c>
      <c r="BJ113" s="155" t="s">
        <v>86</v>
      </c>
      <c r="BK113" s="153"/>
      <c r="BL113" s="153"/>
      <c r="BM113" s="153"/>
    </row>
    <row r="114" spans="1:65" s="2" customFormat="1" ht="18" customHeight="1">
      <c r="A114" s="33"/>
      <c r="B114" s="150"/>
      <c r="C114" s="109"/>
      <c r="D114" s="264" t="s">
        <v>135</v>
      </c>
      <c r="E114" s="279"/>
      <c r="F114" s="279"/>
      <c r="G114" s="109"/>
      <c r="H114" s="109"/>
      <c r="I114" s="109"/>
      <c r="J114" s="95">
        <v>0</v>
      </c>
      <c r="K114" s="109"/>
      <c r="L114" s="152"/>
      <c r="M114" s="153"/>
      <c r="N114" s="154" t="s">
        <v>43</v>
      </c>
      <c r="O114" s="153"/>
      <c r="P114" s="153"/>
      <c r="Q114" s="153"/>
      <c r="R114" s="153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5" t="s">
        <v>104</v>
      </c>
      <c r="AZ114" s="153"/>
      <c r="BA114" s="153"/>
      <c r="BB114" s="153"/>
      <c r="BC114" s="153"/>
      <c r="BD114" s="153"/>
      <c r="BE114" s="156">
        <f t="shared" si="0"/>
        <v>0</v>
      </c>
      <c r="BF114" s="156">
        <f t="shared" si="1"/>
        <v>0</v>
      </c>
      <c r="BG114" s="156">
        <f t="shared" si="2"/>
        <v>0</v>
      </c>
      <c r="BH114" s="156">
        <f t="shared" si="3"/>
        <v>0</v>
      </c>
      <c r="BI114" s="156">
        <f t="shared" si="4"/>
        <v>0</v>
      </c>
      <c r="BJ114" s="155" t="s">
        <v>86</v>
      </c>
      <c r="BK114" s="153"/>
      <c r="BL114" s="153"/>
      <c r="BM114" s="153"/>
    </row>
    <row r="115" spans="1:65" s="2" customFormat="1" ht="18" customHeight="1">
      <c r="A115" s="33"/>
      <c r="B115" s="150"/>
      <c r="C115" s="109"/>
      <c r="D115" s="264" t="s">
        <v>136</v>
      </c>
      <c r="E115" s="279"/>
      <c r="F115" s="279"/>
      <c r="G115" s="109"/>
      <c r="H115" s="109"/>
      <c r="I115" s="109"/>
      <c r="J115" s="95">
        <v>0</v>
      </c>
      <c r="K115" s="109"/>
      <c r="L115" s="152"/>
      <c r="M115" s="153"/>
      <c r="N115" s="154" t="s">
        <v>43</v>
      </c>
      <c r="O115" s="153"/>
      <c r="P115" s="153"/>
      <c r="Q115" s="153"/>
      <c r="R115" s="153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5" t="s">
        <v>104</v>
      </c>
      <c r="AZ115" s="153"/>
      <c r="BA115" s="153"/>
      <c r="BB115" s="153"/>
      <c r="BC115" s="153"/>
      <c r="BD115" s="153"/>
      <c r="BE115" s="156">
        <f t="shared" si="0"/>
        <v>0</v>
      </c>
      <c r="BF115" s="156">
        <f t="shared" si="1"/>
        <v>0</v>
      </c>
      <c r="BG115" s="156">
        <f t="shared" si="2"/>
        <v>0</v>
      </c>
      <c r="BH115" s="156">
        <f t="shared" si="3"/>
        <v>0</v>
      </c>
      <c r="BI115" s="156">
        <f t="shared" si="4"/>
        <v>0</v>
      </c>
      <c r="BJ115" s="155" t="s">
        <v>86</v>
      </c>
      <c r="BK115" s="153"/>
      <c r="BL115" s="153"/>
      <c r="BM115" s="153"/>
    </row>
    <row r="116" spans="1:65" s="2" customFormat="1" ht="18" customHeight="1">
      <c r="A116" s="33"/>
      <c r="B116" s="150"/>
      <c r="C116" s="109"/>
      <c r="D116" s="151" t="s">
        <v>137</v>
      </c>
      <c r="E116" s="109"/>
      <c r="F116" s="109"/>
      <c r="G116" s="109"/>
      <c r="H116" s="109"/>
      <c r="I116" s="109"/>
      <c r="J116" s="95">
        <f>ROUND(J30*T116,2)</f>
        <v>0</v>
      </c>
      <c r="K116" s="109"/>
      <c r="L116" s="152"/>
      <c r="M116" s="153"/>
      <c r="N116" s="154" t="s">
        <v>43</v>
      </c>
      <c r="O116" s="153"/>
      <c r="P116" s="153"/>
      <c r="Q116" s="153"/>
      <c r="R116" s="153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5" t="s">
        <v>138</v>
      </c>
      <c r="AZ116" s="153"/>
      <c r="BA116" s="153"/>
      <c r="BB116" s="153"/>
      <c r="BC116" s="153"/>
      <c r="BD116" s="153"/>
      <c r="BE116" s="156">
        <f t="shared" si="0"/>
        <v>0</v>
      </c>
      <c r="BF116" s="156">
        <f t="shared" si="1"/>
        <v>0</v>
      </c>
      <c r="BG116" s="156">
        <f t="shared" si="2"/>
        <v>0</v>
      </c>
      <c r="BH116" s="156">
        <f t="shared" si="3"/>
        <v>0</v>
      </c>
      <c r="BI116" s="156">
        <f t="shared" si="4"/>
        <v>0</v>
      </c>
      <c r="BJ116" s="155" t="s">
        <v>86</v>
      </c>
      <c r="BK116" s="153"/>
      <c r="BL116" s="153"/>
      <c r="BM116" s="153"/>
    </row>
    <row r="117" spans="1:65" s="2" customFormat="1" ht="11.25">
      <c r="A117" s="33"/>
      <c r="B117" s="34"/>
      <c r="C117" s="33"/>
      <c r="D117" s="33"/>
      <c r="E117" s="33"/>
      <c r="F117" s="33"/>
      <c r="G117" s="33"/>
      <c r="H117" s="33"/>
      <c r="I117" s="109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9.25" customHeight="1">
      <c r="A118" s="33"/>
      <c r="B118" s="34"/>
      <c r="C118" s="103" t="s">
        <v>115</v>
      </c>
      <c r="D118" s="104"/>
      <c r="E118" s="104"/>
      <c r="F118" s="104"/>
      <c r="G118" s="104"/>
      <c r="H118" s="104"/>
      <c r="I118" s="135"/>
      <c r="J118" s="105">
        <f>ROUND(J96+J110,2)</f>
        <v>0</v>
      </c>
      <c r="K118" s="104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48"/>
      <c r="C119" s="49"/>
      <c r="D119" s="49"/>
      <c r="E119" s="49"/>
      <c r="F119" s="49"/>
      <c r="G119" s="49"/>
      <c r="H119" s="49"/>
      <c r="I119" s="132"/>
      <c r="J119" s="49"/>
      <c r="K119" s="49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65" s="2" customFormat="1" ht="6.95" customHeight="1">
      <c r="A123" s="33"/>
      <c r="B123" s="50"/>
      <c r="C123" s="51"/>
      <c r="D123" s="51"/>
      <c r="E123" s="51"/>
      <c r="F123" s="51"/>
      <c r="G123" s="51"/>
      <c r="H123" s="51"/>
      <c r="I123" s="133"/>
      <c r="J123" s="51"/>
      <c r="K123" s="51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24.95" customHeight="1">
      <c r="A124" s="33"/>
      <c r="B124" s="34"/>
      <c r="C124" s="20" t="s">
        <v>139</v>
      </c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109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2" customHeight="1">
      <c r="A126" s="33"/>
      <c r="B126" s="34"/>
      <c r="C126" s="26" t="s">
        <v>16</v>
      </c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16.5" customHeight="1">
      <c r="A127" s="33"/>
      <c r="B127" s="34"/>
      <c r="C127" s="33"/>
      <c r="D127" s="33"/>
      <c r="E127" s="275" t="str">
        <f>E7</f>
        <v>Infrastruktura_Travnika_II_etapa</v>
      </c>
      <c r="F127" s="276"/>
      <c r="G127" s="276"/>
      <c r="H127" s="276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2" customHeight="1">
      <c r="A128" s="33"/>
      <c r="B128" s="34"/>
      <c r="C128" s="26" t="s">
        <v>117</v>
      </c>
      <c r="D128" s="33"/>
      <c r="E128" s="33"/>
      <c r="F128" s="33"/>
      <c r="G128" s="33"/>
      <c r="H128" s="33"/>
      <c r="I128" s="109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6.5" customHeight="1">
      <c r="A129" s="33"/>
      <c r="B129" s="34"/>
      <c r="C129" s="33"/>
      <c r="D129" s="33"/>
      <c r="E129" s="246" t="str">
        <f>E9</f>
        <v>SO 06 - Rozvod plynu</v>
      </c>
      <c r="F129" s="277"/>
      <c r="G129" s="277"/>
      <c r="H129" s="277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>
      <c r="A130" s="33"/>
      <c r="B130" s="34"/>
      <c r="C130" s="33"/>
      <c r="D130" s="33"/>
      <c r="E130" s="33"/>
      <c r="F130" s="33"/>
      <c r="G130" s="33"/>
      <c r="H130" s="33"/>
      <c r="I130" s="109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>
      <c r="A131" s="33"/>
      <c r="B131" s="34"/>
      <c r="C131" s="26" t="s">
        <v>20</v>
      </c>
      <c r="D131" s="33"/>
      <c r="E131" s="33"/>
      <c r="F131" s="24" t="str">
        <f>F12</f>
        <v>Bystřice pod Hostýnem</v>
      </c>
      <c r="G131" s="33"/>
      <c r="H131" s="33"/>
      <c r="I131" s="110" t="s">
        <v>22</v>
      </c>
      <c r="J131" s="56" t="str">
        <f>IF(J12="","",J12)</f>
        <v>17. 10. 2019</v>
      </c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109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>
      <c r="A133" s="33"/>
      <c r="B133" s="34"/>
      <c r="C133" s="26" t="s">
        <v>24</v>
      </c>
      <c r="D133" s="33"/>
      <c r="E133" s="33"/>
      <c r="F133" s="24" t="str">
        <f>E15</f>
        <v>město Bystřice pod Hostýnem</v>
      </c>
      <c r="G133" s="33"/>
      <c r="H133" s="33"/>
      <c r="I133" s="110" t="s">
        <v>30</v>
      </c>
      <c r="J133" s="29" t="str">
        <f>E21</f>
        <v>ing. Jan Hladiš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5.2" customHeight="1">
      <c r="A134" s="33"/>
      <c r="B134" s="34"/>
      <c r="C134" s="26" t="s">
        <v>28</v>
      </c>
      <c r="D134" s="33"/>
      <c r="E134" s="33"/>
      <c r="F134" s="24" t="str">
        <f>IF(E18="","",E18)</f>
        <v>Vyplň údaj</v>
      </c>
      <c r="G134" s="33"/>
      <c r="H134" s="33"/>
      <c r="I134" s="110" t="s">
        <v>33</v>
      </c>
      <c r="J134" s="29" t="str">
        <f>E24</f>
        <v xml:space="preserve"> </v>
      </c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0.35" customHeight="1">
      <c r="A135" s="33"/>
      <c r="B135" s="34"/>
      <c r="C135" s="33"/>
      <c r="D135" s="33"/>
      <c r="E135" s="33"/>
      <c r="F135" s="33"/>
      <c r="G135" s="33"/>
      <c r="H135" s="33"/>
      <c r="I135" s="109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11" customFormat="1" ht="29.25" customHeight="1">
      <c r="A136" s="157"/>
      <c r="B136" s="158"/>
      <c r="C136" s="159" t="s">
        <v>140</v>
      </c>
      <c r="D136" s="160" t="s">
        <v>63</v>
      </c>
      <c r="E136" s="160" t="s">
        <v>59</v>
      </c>
      <c r="F136" s="160" t="s">
        <v>60</v>
      </c>
      <c r="G136" s="160" t="s">
        <v>141</v>
      </c>
      <c r="H136" s="160" t="s">
        <v>142</v>
      </c>
      <c r="I136" s="161" t="s">
        <v>143</v>
      </c>
      <c r="J136" s="162" t="s">
        <v>122</v>
      </c>
      <c r="K136" s="163" t="s">
        <v>144</v>
      </c>
      <c r="L136" s="164"/>
      <c r="M136" s="63" t="s">
        <v>1</v>
      </c>
      <c r="N136" s="64" t="s">
        <v>42</v>
      </c>
      <c r="O136" s="64" t="s">
        <v>145</v>
      </c>
      <c r="P136" s="64" t="s">
        <v>146</v>
      </c>
      <c r="Q136" s="64" t="s">
        <v>147</v>
      </c>
      <c r="R136" s="64" t="s">
        <v>148</v>
      </c>
      <c r="S136" s="64" t="s">
        <v>149</v>
      </c>
      <c r="T136" s="65" t="s">
        <v>150</v>
      </c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</row>
    <row r="137" spans="1:65" s="2" customFormat="1" ht="22.9" customHeight="1">
      <c r="A137" s="33"/>
      <c r="B137" s="34"/>
      <c r="C137" s="70" t="s">
        <v>151</v>
      </c>
      <c r="D137" s="33"/>
      <c r="E137" s="33"/>
      <c r="F137" s="33"/>
      <c r="G137" s="33"/>
      <c r="H137" s="33"/>
      <c r="I137" s="109"/>
      <c r="J137" s="165">
        <f>BK137</f>
        <v>0</v>
      </c>
      <c r="K137" s="33"/>
      <c r="L137" s="34"/>
      <c r="M137" s="66"/>
      <c r="N137" s="57"/>
      <c r="O137" s="67"/>
      <c r="P137" s="166">
        <f>P138+P180+P214</f>
        <v>0</v>
      </c>
      <c r="Q137" s="67"/>
      <c r="R137" s="166">
        <f>R138+R180+R214</f>
        <v>49.786266000000005</v>
      </c>
      <c r="S137" s="67"/>
      <c r="T137" s="167">
        <f>T138+T180+T214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6" t="s">
        <v>77</v>
      </c>
      <c r="AU137" s="16" t="s">
        <v>124</v>
      </c>
      <c r="BK137" s="168">
        <f>BK138+BK180+BK214</f>
        <v>0</v>
      </c>
    </row>
    <row r="138" spans="1:65" s="12" customFormat="1" ht="25.9" customHeight="1">
      <c r="B138" s="169"/>
      <c r="D138" s="170" t="s">
        <v>77</v>
      </c>
      <c r="E138" s="171" t="s">
        <v>152</v>
      </c>
      <c r="F138" s="171" t="s">
        <v>153</v>
      </c>
      <c r="I138" s="172"/>
      <c r="J138" s="173">
        <f>BK138</f>
        <v>0</v>
      </c>
      <c r="L138" s="169"/>
      <c r="M138" s="174"/>
      <c r="N138" s="175"/>
      <c r="O138" s="175"/>
      <c r="P138" s="176">
        <f>P139+P173+P175+P178</f>
        <v>0</v>
      </c>
      <c r="Q138" s="175"/>
      <c r="R138" s="176">
        <f>R139+R173+R175+R178</f>
        <v>49.335360000000001</v>
      </c>
      <c r="S138" s="175"/>
      <c r="T138" s="177">
        <f>T139+T173+T175+T178</f>
        <v>0</v>
      </c>
      <c r="AR138" s="170" t="s">
        <v>86</v>
      </c>
      <c r="AT138" s="178" t="s">
        <v>77</v>
      </c>
      <c r="AU138" s="178" t="s">
        <v>78</v>
      </c>
      <c r="AY138" s="170" t="s">
        <v>154</v>
      </c>
      <c r="BK138" s="179">
        <f>BK139+BK173+BK175+BK178</f>
        <v>0</v>
      </c>
    </row>
    <row r="139" spans="1:65" s="12" customFormat="1" ht="22.9" customHeight="1">
      <c r="B139" s="169"/>
      <c r="D139" s="170" t="s">
        <v>77</v>
      </c>
      <c r="E139" s="180" t="s">
        <v>86</v>
      </c>
      <c r="F139" s="180" t="s">
        <v>155</v>
      </c>
      <c r="I139" s="172"/>
      <c r="J139" s="181">
        <f>BK139</f>
        <v>0</v>
      </c>
      <c r="L139" s="169"/>
      <c r="M139" s="174"/>
      <c r="N139" s="175"/>
      <c r="O139" s="175"/>
      <c r="P139" s="176">
        <f>SUM(P140:P172)</f>
        <v>0</v>
      </c>
      <c r="Q139" s="175"/>
      <c r="R139" s="176">
        <f>SUM(R140:R172)</f>
        <v>0</v>
      </c>
      <c r="S139" s="175"/>
      <c r="T139" s="177">
        <f>SUM(T140:T172)</f>
        <v>0</v>
      </c>
      <c r="AR139" s="170" t="s">
        <v>86</v>
      </c>
      <c r="AT139" s="178" t="s">
        <v>77</v>
      </c>
      <c r="AU139" s="178" t="s">
        <v>86</v>
      </c>
      <c r="AY139" s="170" t="s">
        <v>154</v>
      </c>
      <c r="BK139" s="179">
        <f>SUM(BK140:BK172)</f>
        <v>0</v>
      </c>
    </row>
    <row r="140" spans="1:65" s="2" customFormat="1" ht="24" customHeight="1">
      <c r="A140" s="33"/>
      <c r="B140" s="150"/>
      <c r="C140" s="182" t="s">
        <v>86</v>
      </c>
      <c r="D140" s="182" t="s">
        <v>156</v>
      </c>
      <c r="E140" s="183" t="s">
        <v>329</v>
      </c>
      <c r="F140" s="184" t="s">
        <v>330</v>
      </c>
      <c r="G140" s="185" t="s">
        <v>331</v>
      </c>
      <c r="H140" s="186">
        <v>32</v>
      </c>
      <c r="I140" s="187"/>
      <c r="J140" s="188">
        <f>ROUND(I140*H140,2)</f>
        <v>0</v>
      </c>
      <c r="K140" s="189"/>
      <c r="L140" s="34"/>
      <c r="M140" s="190" t="s">
        <v>1</v>
      </c>
      <c r="N140" s="191" t="s">
        <v>43</v>
      </c>
      <c r="O140" s="59"/>
      <c r="P140" s="192">
        <f>O140*H140</f>
        <v>0</v>
      </c>
      <c r="Q140" s="192">
        <v>0</v>
      </c>
      <c r="R140" s="192">
        <f>Q140*H140</f>
        <v>0</v>
      </c>
      <c r="S140" s="192">
        <v>0</v>
      </c>
      <c r="T140" s="19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160</v>
      </c>
      <c r="AT140" s="194" t="s">
        <v>156</v>
      </c>
      <c r="AU140" s="194" t="s">
        <v>88</v>
      </c>
      <c r="AY140" s="16" t="s">
        <v>154</v>
      </c>
      <c r="BE140" s="99">
        <f>IF(N140="základní",J140,0)</f>
        <v>0</v>
      </c>
      <c r="BF140" s="99">
        <f>IF(N140="snížená",J140,0)</f>
        <v>0</v>
      </c>
      <c r="BG140" s="99">
        <f>IF(N140="zákl. přenesená",J140,0)</f>
        <v>0</v>
      </c>
      <c r="BH140" s="99">
        <f>IF(N140="sníž. přenesená",J140,0)</f>
        <v>0</v>
      </c>
      <c r="BI140" s="99">
        <f>IF(N140="nulová",J140,0)</f>
        <v>0</v>
      </c>
      <c r="BJ140" s="16" t="s">
        <v>86</v>
      </c>
      <c r="BK140" s="99">
        <f>ROUND(I140*H140,2)</f>
        <v>0</v>
      </c>
      <c r="BL140" s="16" t="s">
        <v>160</v>
      </c>
      <c r="BM140" s="194" t="s">
        <v>848</v>
      </c>
    </row>
    <row r="141" spans="1:65" s="13" customFormat="1" ht="11.25">
      <c r="B141" s="195"/>
      <c r="D141" s="196" t="s">
        <v>162</v>
      </c>
      <c r="E141" s="197" t="s">
        <v>1</v>
      </c>
      <c r="F141" s="198" t="s">
        <v>333</v>
      </c>
      <c r="H141" s="199">
        <v>32</v>
      </c>
      <c r="I141" s="200"/>
      <c r="L141" s="195"/>
      <c r="M141" s="201"/>
      <c r="N141" s="202"/>
      <c r="O141" s="202"/>
      <c r="P141" s="202"/>
      <c r="Q141" s="202"/>
      <c r="R141" s="202"/>
      <c r="S141" s="202"/>
      <c r="T141" s="203"/>
      <c r="AT141" s="197" t="s">
        <v>162</v>
      </c>
      <c r="AU141" s="197" t="s">
        <v>88</v>
      </c>
      <c r="AV141" s="13" t="s">
        <v>88</v>
      </c>
      <c r="AW141" s="13" t="s">
        <v>32</v>
      </c>
      <c r="AX141" s="13" t="s">
        <v>86</v>
      </c>
      <c r="AY141" s="197" t="s">
        <v>154</v>
      </c>
    </row>
    <row r="142" spans="1:65" s="2" customFormat="1" ht="24" customHeight="1">
      <c r="A142" s="33"/>
      <c r="B142" s="150"/>
      <c r="C142" s="182" t="s">
        <v>88</v>
      </c>
      <c r="D142" s="182" t="s">
        <v>156</v>
      </c>
      <c r="E142" s="183" t="s">
        <v>334</v>
      </c>
      <c r="F142" s="184" t="s">
        <v>335</v>
      </c>
      <c r="G142" s="185" t="s">
        <v>336</v>
      </c>
      <c r="H142" s="186">
        <v>4</v>
      </c>
      <c r="I142" s="187"/>
      <c r="J142" s="188">
        <f>ROUND(I142*H142,2)</f>
        <v>0</v>
      </c>
      <c r="K142" s="189"/>
      <c r="L142" s="34"/>
      <c r="M142" s="190" t="s">
        <v>1</v>
      </c>
      <c r="N142" s="191" t="s">
        <v>43</v>
      </c>
      <c r="O142" s="59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160</v>
      </c>
      <c r="AT142" s="194" t="s">
        <v>156</v>
      </c>
      <c r="AU142" s="194" t="s">
        <v>88</v>
      </c>
      <c r="AY142" s="16" t="s">
        <v>154</v>
      </c>
      <c r="BE142" s="99">
        <f>IF(N142="základní",J142,0)</f>
        <v>0</v>
      </c>
      <c r="BF142" s="99">
        <f>IF(N142="snížená",J142,0)</f>
        <v>0</v>
      </c>
      <c r="BG142" s="99">
        <f>IF(N142="zákl. přenesená",J142,0)</f>
        <v>0</v>
      </c>
      <c r="BH142" s="99">
        <f>IF(N142="sníž. přenesená",J142,0)</f>
        <v>0</v>
      </c>
      <c r="BI142" s="99">
        <f>IF(N142="nulová",J142,0)</f>
        <v>0</v>
      </c>
      <c r="BJ142" s="16" t="s">
        <v>86</v>
      </c>
      <c r="BK142" s="99">
        <f>ROUND(I142*H142,2)</f>
        <v>0</v>
      </c>
      <c r="BL142" s="16" t="s">
        <v>160</v>
      </c>
      <c r="BM142" s="194" t="s">
        <v>849</v>
      </c>
    </row>
    <row r="143" spans="1:65" s="2" customFormat="1" ht="16.5" customHeight="1">
      <c r="A143" s="33"/>
      <c r="B143" s="150"/>
      <c r="C143" s="182" t="s">
        <v>170</v>
      </c>
      <c r="D143" s="182" t="s">
        <v>156</v>
      </c>
      <c r="E143" s="183" t="s">
        <v>338</v>
      </c>
      <c r="F143" s="184" t="s">
        <v>339</v>
      </c>
      <c r="G143" s="185" t="s">
        <v>159</v>
      </c>
      <c r="H143" s="186">
        <v>158.4</v>
      </c>
      <c r="I143" s="187"/>
      <c r="J143" s="188">
        <f>ROUND(I143*H143,2)</f>
        <v>0</v>
      </c>
      <c r="K143" s="189"/>
      <c r="L143" s="34"/>
      <c r="M143" s="190" t="s">
        <v>1</v>
      </c>
      <c r="N143" s="191" t="s">
        <v>43</v>
      </c>
      <c r="O143" s="59"/>
      <c r="P143" s="192">
        <f>O143*H143</f>
        <v>0</v>
      </c>
      <c r="Q143" s="192">
        <v>0</v>
      </c>
      <c r="R143" s="192">
        <f>Q143*H143</f>
        <v>0</v>
      </c>
      <c r="S143" s="192">
        <v>0</v>
      </c>
      <c r="T143" s="19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4" t="s">
        <v>160</v>
      </c>
      <c r="AT143" s="194" t="s">
        <v>156</v>
      </c>
      <c r="AU143" s="194" t="s">
        <v>88</v>
      </c>
      <c r="AY143" s="16" t="s">
        <v>154</v>
      </c>
      <c r="BE143" s="99">
        <f>IF(N143="základní",J143,0)</f>
        <v>0</v>
      </c>
      <c r="BF143" s="99">
        <f>IF(N143="snížená",J143,0)</f>
        <v>0</v>
      </c>
      <c r="BG143" s="99">
        <f>IF(N143="zákl. přenesená",J143,0)</f>
        <v>0</v>
      </c>
      <c r="BH143" s="99">
        <f>IF(N143="sníž. přenesená",J143,0)</f>
        <v>0</v>
      </c>
      <c r="BI143" s="99">
        <f>IF(N143="nulová",J143,0)</f>
        <v>0</v>
      </c>
      <c r="BJ143" s="16" t="s">
        <v>86</v>
      </c>
      <c r="BK143" s="99">
        <f>ROUND(I143*H143,2)</f>
        <v>0</v>
      </c>
      <c r="BL143" s="16" t="s">
        <v>160</v>
      </c>
      <c r="BM143" s="194" t="s">
        <v>850</v>
      </c>
    </row>
    <row r="144" spans="1:65" s="13" customFormat="1" ht="11.25">
      <c r="B144" s="195"/>
      <c r="D144" s="196" t="s">
        <v>162</v>
      </c>
      <c r="E144" s="197" t="s">
        <v>1</v>
      </c>
      <c r="F144" s="198" t="s">
        <v>851</v>
      </c>
      <c r="H144" s="199">
        <v>158.4</v>
      </c>
      <c r="I144" s="200"/>
      <c r="L144" s="195"/>
      <c r="M144" s="201"/>
      <c r="N144" s="202"/>
      <c r="O144" s="202"/>
      <c r="P144" s="202"/>
      <c r="Q144" s="202"/>
      <c r="R144" s="202"/>
      <c r="S144" s="202"/>
      <c r="T144" s="203"/>
      <c r="AT144" s="197" t="s">
        <v>162</v>
      </c>
      <c r="AU144" s="197" t="s">
        <v>88</v>
      </c>
      <c r="AV144" s="13" t="s">
        <v>88</v>
      </c>
      <c r="AW144" s="13" t="s">
        <v>32</v>
      </c>
      <c r="AX144" s="13" t="s">
        <v>86</v>
      </c>
      <c r="AY144" s="197" t="s">
        <v>154</v>
      </c>
    </row>
    <row r="145" spans="1:65" s="2" customFormat="1" ht="24" customHeight="1">
      <c r="A145" s="33"/>
      <c r="B145" s="150"/>
      <c r="C145" s="182" t="s">
        <v>160</v>
      </c>
      <c r="D145" s="182" t="s">
        <v>156</v>
      </c>
      <c r="E145" s="183" t="s">
        <v>342</v>
      </c>
      <c r="F145" s="184" t="s">
        <v>343</v>
      </c>
      <c r="G145" s="185" t="s">
        <v>159</v>
      </c>
      <c r="H145" s="186">
        <v>1.04</v>
      </c>
      <c r="I145" s="187"/>
      <c r="J145" s="188">
        <f>ROUND(I145*H145,2)</f>
        <v>0</v>
      </c>
      <c r="K145" s="189"/>
      <c r="L145" s="34"/>
      <c r="M145" s="190" t="s">
        <v>1</v>
      </c>
      <c r="N145" s="191" t="s">
        <v>43</v>
      </c>
      <c r="O145" s="59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160</v>
      </c>
      <c r="AT145" s="194" t="s">
        <v>156</v>
      </c>
      <c r="AU145" s="194" t="s">
        <v>88</v>
      </c>
      <c r="AY145" s="16" t="s">
        <v>154</v>
      </c>
      <c r="BE145" s="99">
        <f>IF(N145="základní",J145,0)</f>
        <v>0</v>
      </c>
      <c r="BF145" s="99">
        <f>IF(N145="snížená",J145,0)</f>
        <v>0</v>
      </c>
      <c r="BG145" s="99">
        <f>IF(N145="zákl. přenesená",J145,0)</f>
        <v>0</v>
      </c>
      <c r="BH145" s="99">
        <f>IF(N145="sníž. přenesená",J145,0)</f>
        <v>0</v>
      </c>
      <c r="BI145" s="99">
        <f>IF(N145="nulová",J145,0)</f>
        <v>0</v>
      </c>
      <c r="BJ145" s="16" t="s">
        <v>86</v>
      </c>
      <c r="BK145" s="99">
        <f>ROUND(I145*H145,2)</f>
        <v>0</v>
      </c>
      <c r="BL145" s="16" t="s">
        <v>160</v>
      </c>
      <c r="BM145" s="194" t="s">
        <v>852</v>
      </c>
    </row>
    <row r="146" spans="1:65" s="13" customFormat="1" ht="11.25">
      <c r="B146" s="195"/>
      <c r="D146" s="196" t="s">
        <v>162</v>
      </c>
      <c r="E146" s="197" t="s">
        <v>1</v>
      </c>
      <c r="F146" s="198" t="s">
        <v>853</v>
      </c>
      <c r="H146" s="199">
        <v>1.04</v>
      </c>
      <c r="I146" s="200"/>
      <c r="L146" s="195"/>
      <c r="M146" s="201"/>
      <c r="N146" s="202"/>
      <c r="O146" s="202"/>
      <c r="P146" s="202"/>
      <c r="Q146" s="202"/>
      <c r="R146" s="202"/>
      <c r="S146" s="202"/>
      <c r="T146" s="203"/>
      <c r="AT146" s="197" t="s">
        <v>162</v>
      </c>
      <c r="AU146" s="197" t="s">
        <v>88</v>
      </c>
      <c r="AV146" s="13" t="s">
        <v>88</v>
      </c>
      <c r="AW146" s="13" t="s">
        <v>32</v>
      </c>
      <c r="AX146" s="13" t="s">
        <v>78</v>
      </c>
      <c r="AY146" s="197" t="s">
        <v>154</v>
      </c>
    </row>
    <row r="147" spans="1:65" s="2" customFormat="1" ht="24" customHeight="1">
      <c r="A147" s="33"/>
      <c r="B147" s="150"/>
      <c r="C147" s="182" t="s">
        <v>177</v>
      </c>
      <c r="D147" s="182" t="s">
        <v>156</v>
      </c>
      <c r="E147" s="183" t="s">
        <v>346</v>
      </c>
      <c r="F147" s="184" t="s">
        <v>347</v>
      </c>
      <c r="G147" s="185" t="s">
        <v>159</v>
      </c>
      <c r="H147" s="186">
        <v>114.7</v>
      </c>
      <c r="I147" s="187"/>
      <c r="J147" s="188">
        <f>ROUND(I147*H147,2)</f>
        <v>0</v>
      </c>
      <c r="K147" s="189"/>
      <c r="L147" s="34"/>
      <c r="M147" s="190" t="s">
        <v>1</v>
      </c>
      <c r="N147" s="191" t="s">
        <v>43</v>
      </c>
      <c r="O147" s="59"/>
      <c r="P147" s="192">
        <f>O147*H147</f>
        <v>0</v>
      </c>
      <c r="Q147" s="192">
        <v>0</v>
      </c>
      <c r="R147" s="192">
        <f>Q147*H147</f>
        <v>0</v>
      </c>
      <c r="S147" s="192">
        <v>0</v>
      </c>
      <c r="T147" s="19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160</v>
      </c>
      <c r="AT147" s="194" t="s">
        <v>156</v>
      </c>
      <c r="AU147" s="194" t="s">
        <v>88</v>
      </c>
      <c r="AY147" s="16" t="s">
        <v>154</v>
      </c>
      <c r="BE147" s="99">
        <f>IF(N147="základní",J147,0)</f>
        <v>0</v>
      </c>
      <c r="BF147" s="99">
        <f>IF(N147="snížená",J147,0)</f>
        <v>0</v>
      </c>
      <c r="BG147" s="99">
        <f>IF(N147="zákl. přenesená",J147,0)</f>
        <v>0</v>
      </c>
      <c r="BH147" s="99">
        <f>IF(N147="sníž. přenesená",J147,0)</f>
        <v>0</v>
      </c>
      <c r="BI147" s="99">
        <f>IF(N147="nulová",J147,0)</f>
        <v>0</v>
      </c>
      <c r="BJ147" s="16" t="s">
        <v>86</v>
      </c>
      <c r="BK147" s="99">
        <f>ROUND(I147*H147,2)</f>
        <v>0</v>
      </c>
      <c r="BL147" s="16" t="s">
        <v>160</v>
      </c>
      <c r="BM147" s="194" t="s">
        <v>854</v>
      </c>
    </row>
    <row r="148" spans="1:65" s="13" customFormat="1" ht="11.25">
      <c r="B148" s="195"/>
      <c r="D148" s="196" t="s">
        <v>162</v>
      </c>
      <c r="E148" s="197" t="s">
        <v>1</v>
      </c>
      <c r="F148" s="198" t="s">
        <v>855</v>
      </c>
      <c r="H148" s="199">
        <v>181.4</v>
      </c>
      <c r="I148" s="200"/>
      <c r="L148" s="195"/>
      <c r="M148" s="201"/>
      <c r="N148" s="202"/>
      <c r="O148" s="202"/>
      <c r="P148" s="202"/>
      <c r="Q148" s="202"/>
      <c r="R148" s="202"/>
      <c r="S148" s="202"/>
      <c r="T148" s="203"/>
      <c r="AT148" s="197" t="s">
        <v>162</v>
      </c>
      <c r="AU148" s="197" t="s">
        <v>88</v>
      </c>
      <c r="AV148" s="13" t="s">
        <v>88</v>
      </c>
      <c r="AW148" s="13" t="s">
        <v>32</v>
      </c>
      <c r="AX148" s="13" t="s">
        <v>78</v>
      </c>
      <c r="AY148" s="197" t="s">
        <v>154</v>
      </c>
    </row>
    <row r="149" spans="1:65" s="13" customFormat="1" ht="11.25">
      <c r="B149" s="195"/>
      <c r="D149" s="196" t="s">
        <v>162</v>
      </c>
      <c r="E149" s="197" t="s">
        <v>1</v>
      </c>
      <c r="F149" s="198" t="s">
        <v>856</v>
      </c>
      <c r="H149" s="199">
        <v>48</v>
      </c>
      <c r="I149" s="200"/>
      <c r="L149" s="195"/>
      <c r="M149" s="201"/>
      <c r="N149" s="202"/>
      <c r="O149" s="202"/>
      <c r="P149" s="202"/>
      <c r="Q149" s="202"/>
      <c r="R149" s="202"/>
      <c r="S149" s="202"/>
      <c r="T149" s="203"/>
      <c r="AT149" s="197" t="s">
        <v>162</v>
      </c>
      <c r="AU149" s="197" t="s">
        <v>88</v>
      </c>
      <c r="AV149" s="13" t="s">
        <v>88</v>
      </c>
      <c r="AW149" s="13" t="s">
        <v>32</v>
      </c>
      <c r="AX149" s="13" t="s">
        <v>78</v>
      </c>
      <c r="AY149" s="197" t="s">
        <v>154</v>
      </c>
    </row>
    <row r="150" spans="1:65" s="14" customFormat="1" ht="11.25">
      <c r="B150" s="204"/>
      <c r="D150" s="196" t="s">
        <v>162</v>
      </c>
      <c r="E150" s="205" t="s">
        <v>1</v>
      </c>
      <c r="F150" s="206" t="s">
        <v>165</v>
      </c>
      <c r="H150" s="207">
        <v>229.4</v>
      </c>
      <c r="I150" s="208"/>
      <c r="L150" s="204"/>
      <c r="M150" s="209"/>
      <c r="N150" s="210"/>
      <c r="O150" s="210"/>
      <c r="P150" s="210"/>
      <c r="Q150" s="210"/>
      <c r="R150" s="210"/>
      <c r="S150" s="210"/>
      <c r="T150" s="211"/>
      <c r="AT150" s="205" t="s">
        <v>162</v>
      </c>
      <c r="AU150" s="205" t="s">
        <v>88</v>
      </c>
      <c r="AV150" s="14" t="s">
        <v>160</v>
      </c>
      <c r="AW150" s="14" t="s">
        <v>32</v>
      </c>
      <c r="AX150" s="14" t="s">
        <v>78</v>
      </c>
      <c r="AY150" s="205" t="s">
        <v>154</v>
      </c>
    </row>
    <row r="151" spans="1:65" s="13" customFormat="1" ht="11.25">
      <c r="B151" s="195"/>
      <c r="D151" s="196" t="s">
        <v>162</v>
      </c>
      <c r="E151" s="197" t="s">
        <v>1</v>
      </c>
      <c r="F151" s="198" t="s">
        <v>857</v>
      </c>
      <c r="H151" s="199">
        <v>114.7</v>
      </c>
      <c r="I151" s="200"/>
      <c r="L151" s="195"/>
      <c r="M151" s="201"/>
      <c r="N151" s="202"/>
      <c r="O151" s="202"/>
      <c r="P151" s="202"/>
      <c r="Q151" s="202"/>
      <c r="R151" s="202"/>
      <c r="S151" s="202"/>
      <c r="T151" s="203"/>
      <c r="AT151" s="197" t="s">
        <v>162</v>
      </c>
      <c r="AU151" s="197" t="s">
        <v>88</v>
      </c>
      <c r="AV151" s="13" t="s">
        <v>88</v>
      </c>
      <c r="AW151" s="13" t="s">
        <v>32</v>
      </c>
      <c r="AX151" s="13" t="s">
        <v>86</v>
      </c>
      <c r="AY151" s="197" t="s">
        <v>154</v>
      </c>
    </row>
    <row r="152" spans="1:65" s="2" customFormat="1" ht="24" customHeight="1">
      <c r="A152" s="33"/>
      <c r="B152" s="150"/>
      <c r="C152" s="182" t="s">
        <v>182</v>
      </c>
      <c r="D152" s="182" t="s">
        <v>156</v>
      </c>
      <c r="E152" s="183" t="s">
        <v>352</v>
      </c>
      <c r="F152" s="184" t="s">
        <v>353</v>
      </c>
      <c r="G152" s="185" t="s">
        <v>159</v>
      </c>
      <c r="H152" s="186">
        <v>114.7</v>
      </c>
      <c r="I152" s="187"/>
      <c r="J152" s="188">
        <f>ROUND(I152*H152,2)</f>
        <v>0</v>
      </c>
      <c r="K152" s="189"/>
      <c r="L152" s="34"/>
      <c r="M152" s="190" t="s">
        <v>1</v>
      </c>
      <c r="N152" s="191" t="s">
        <v>43</v>
      </c>
      <c r="O152" s="59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160</v>
      </c>
      <c r="AT152" s="194" t="s">
        <v>156</v>
      </c>
      <c r="AU152" s="194" t="s">
        <v>88</v>
      </c>
      <c r="AY152" s="16" t="s">
        <v>154</v>
      </c>
      <c r="BE152" s="99">
        <f>IF(N152="základní",J152,0)</f>
        <v>0</v>
      </c>
      <c r="BF152" s="99">
        <f>IF(N152="snížená",J152,0)</f>
        <v>0</v>
      </c>
      <c r="BG152" s="99">
        <f>IF(N152="zákl. přenesená",J152,0)</f>
        <v>0</v>
      </c>
      <c r="BH152" s="99">
        <f>IF(N152="sníž. přenesená",J152,0)</f>
        <v>0</v>
      </c>
      <c r="BI152" s="99">
        <f>IF(N152="nulová",J152,0)</f>
        <v>0</v>
      </c>
      <c r="BJ152" s="16" t="s">
        <v>86</v>
      </c>
      <c r="BK152" s="99">
        <f>ROUND(I152*H152,2)</f>
        <v>0</v>
      </c>
      <c r="BL152" s="16" t="s">
        <v>160</v>
      </c>
      <c r="BM152" s="194" t="s">
        <v>858</v>
      </c>
    </row>
    <row r="153" spans="1:65" s="2" customFormat="1" ht="24" customHeight="1">
      <c r="A153" s="33"/>
      <c r="B153" s="150"/>
      <c r="C153" s="182" t="s">
        <v>186</v>
      </c>
      <c r="D153" s="182" t="s">
        <v>156</v>
      </c>
      <c r="E153" s="183" t="s">
        <v>355</v>
      </c>
      <c r="F153" s="184" t="s">
        <v>356</v>
      </c>
      <c r="G153" s="185" t="s">
        <v>159</v>
      </c>
      <c r="H153" s="186">
        <v>114.7</v>
      </c>
      <c r="I153" s="187"/>
      <c r="J153" s="188">
        <f>ROUND(I153*H153,2)</f>
        <v>0</v>
      </c>
      <c r="K153" s="189"/>
      <c r="L153" s="34"/>
      <c r="M153" s="190" t="s">
        <v>1</v>
      </c>
      <c r="N153" s="191" t="s">
        <v>43</v>
      </c>
      <c r="O153" s="59"/>
      <c r="P153" s="192">
        <f>O153*H153</f>
        <v>0</v>
      </c>
      <c r="Q153" s="192">
        <v>0</v>
      </c>
      <c r="R153" s="192">
        <f>Q153*H153</f>
        <v>0</v>
      </c>
      <c r="S153" s="192">
        <v>0</v>
      </c>
      <c r="T153" s="19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4" t="s">
        <v>160</v>
      </c>
      <c r="AT153" s="194" t="s">
        <v>156</v>
      </c>
      <c r="AU153" s="194" t="s">
        <v>88</v>
      </c>
      <c r="AY153" s="16" t="s">
        <v>154</v>
      </c>
      <c r="BE153" s="99">
        <f>IF(N153="základní",J153,0)</f>
        <v>0</v>
      </c>
      <c r="BF153" s="99">
        <f>IF(N153="snížená",J153,0)</f>
        <v>0</v>
      </c>
      <c r="BG153" s="99">
        <f>IF(N153="zákl. přenesená",J153,0)</f>
        <v>0</v>
      </c>
      <c r="BH153" s="99">
        <f>IF(N153="sníž. přenesená",J153,0)</f>
        <v>0</v>
      </c>
      <c r="BI153" s="99">
        <f>IF(N153="nulová",J153,0)</f>
        <v>0</v>
      </c>
      <c r="BJ153" s="16" t="s">
        <v>86</v>
      </c>
      <c r="BK153" s="99">
        <f>ROUND(I153*H153,2)</f>
        <v>0</v>
      </c>
      <c r="BL153" s="16" t="s">
        <v>160</v>
      </c>
      <c r="BM153" s="194" t="s">
        <v>859</v>
      </c>
    </row>
    <row r="154" spans="1:65" s="2" customFormat="1" ht="24" customHeight="1">
      <c r="A154" s="33"/>
      <c r="B154" s="150"/>
      <c r="C154" s="182" t="s">
        <v>190</v>
      </c>
      <c r="D154" s="182" t="s">
        <v>156</v>
      </c>
      <c r="E154" s="183" t="s">
        <v>358</v>
      </c>
      <c r="F154" s="184" t="s">
        <v>359</v>
      </c>
      <c r="G154" s="185" t="s">
        <v>159</v>
      </c>
      <c r="H154" s="186">
        <v>114.7</v>
      </c>
      <c r="I154" s="187"/>
      <c r="J154" s="188">
        <f>ROUND(I154*H154,2)</f>
        <v>0</v>
      </c>
      <c r="K154" s="189"/>
      <c r="L154" s="34"/>
      <c r="M154" s="190" t="s">
        <v>1</v>
      </c>
      <c r="N154" s="191" t="s">
        <v>43</v>
      </c>
      <c r="O154" s="59"/>
      <c r="P154" s="192">
        <f>O154*H154</f>
        <v>0</v>
      </c>
      <c r="Q154" s="192">
        <v>0</v>
      </c>
      <c r="R154" s="192">
        <f>Q154*H154</f>
        <v>0</v>
      </c>
      <c r="S154" s="192">
        <v>0</v>
      </c>
      <c r="T154" s="19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4" t="s">
        <v>160</v>
      </c>
      <c r="AT154" s="194" t="s">
        <v>156</v>
      </c>
      <c r="AU154" s="194" t="s">
        <v>88</v>
      </c>
      <c r="AY154" s="16" t="s">
        <v>154</v>
      </c>
      <c r="BE154" s="99">
        <f>IF(N154="základní",J154,0)</f>
        <v>0</v>
      </c>
      <c r="BF154" s="99">
        <f>IF(N154="snížená",J154,0)</f>
        <v>0</v>
      </c>
      <c r="BG154" s="99">
        <f>IF(N154="zákl. přenesená",J154,0)</f>
        <v>0</v>
      </c>
      <c r="BH154" s="99">
        <f>IF(N154="sníž. přenesená",J154,0)</f>
        <v>0</v>
      </c>
      <c r="BI154" s="99">
        <f>IF(N154="nulová",J154,0)</f>
        <v>0</v>
      </c>
      <c r="BJ154" s="16" t="s">
        <v>86</v>
      </c>
      <c r="BK154" s="99">
        <f>ROUND(I154*H154,2)</f>
        <v>0</v>
      </c>
      <c r="BL154" s="16" t="s">
        <v>160</v>
      </c>
      <c r="BM154" s="194" t="s">
        <v>860</v>
      </c>
    </row>
    <row r="155" spans="1:65" s="2" customFormat="1" ht="24" customHeight="1">
      <c r="A155" s="33"/>
      <c r="B155" s="150"/>
      <c r="C155" s="182" t="s">
        <v>194</v>
      </c>
      <c r="D155" s="182" t="s">
        <v>156</v>
      </c>
      <c r="E155" s="183" t="s">
        <v>369</v>
      </c>
      <c r="F155" s="184" t="s">
        <v>370</v>
      </c>
      <c r="G155" s="185" t="s">
        <v>159</v>
      </c>
      <c r="H155" s="186">
        <v>114.7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160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160</v>
      </c>
      <c r="BM155" s="194" t="s">
        <v>861</v>
      </c>
    </row>
    <row r="156" spans="1:65" s="2" customFormat="1" ht="24" customHeight="1">
      <c r="A156" s="33"/>
      <c r="B156" s="150"/>
      <c r="C156" s="182" t="s">
        <v>199</v>
      </c>
      <c r="D156" s="182" t="s">
        <v>156</v>
      </c>
      <c r="E156" s="183" t="s">
        <v>195</v>
      </c>
      <c r="F156" s="184" t="s">
        <v>196</v>
      </c>
      <c r="G156" s="185" t="s">
        <v>159</v>
      </c>
      <c r="H156" s="186">
        <v>137.63999999999999</v>
      </c>
      <c r="I156" s="187"/>
      <c r="J156" s="188">
        <f>ROUND(I156*H156,2)</f>
        <v>0</v>
      </c>
      <c r="K156" s="189"/>
      <c r="L156" s="34"/>
      <c r="M156" s="190" t="s">
        <v>1</v>
      </c>
      <c r="N156" s="191" t="s">
        <v>43</v>
      </c>
      <c r="O156" s="59"/>
      <c r="P156" s="192">
        <f>O156*H156</f>
        <v>0</v>
      </c>
      <c r="Q156" s="192">
        <v>0</v>
      </c>
      <c r="R156" s="192">
        <f>Q156*H156</f>
        <v>0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160</v>
      </c>
      <c r="AT156" s="194" t="s">
        <v>156</v>
      </c>
      <c r="AU156" s="194" t="s">
        <v>88</v>
      </c>
      <c r="AY156" s="16" t="s">
        <v>154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160</v>
      </c>
      <c r="BM156" s="194" t="s">
        <v>862</v>
      </c>
    </row>
    <row r="157" spans="1:65" s="13" customFormat="1" ht="11.25">
      <c r="B157" s="195"/>
      <c r="D157" s="196" t="s">
        <v>162</v>
      </c>
      <c r="E157" s="197" t="s">
        <v>1</v>
      </c>
      <c r="F157" s="198" t="s">
        <v>863</v>
      </c>
      <c r="H157" s="199">
        <v>137.63999999999999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78</v>
      </c>
      <c r="AY157" s="197" t="s">
        <v>154</v>
      </c>
    </row>
    <row r="158" spans="1:65" s="2" customFormat="1" ht="16.5" customHeight="1">
      <c r="A158" s="33"/>
      <c r="B158" s="150"/>
      <c r="C158" s="182" t="s">
        <v>203</v>
      </c>
      <c r="D158" s="182" t="s">
        <v>156</v>
      </c>
      <c r="E158" s="183" t="s">
        <v>200</v>
      </c>
      <c r="F158" s="184" t="s">
        <v>201</v>
      </c>
      <c r="G158" s="185" t="s">
        <v>159</v>
      </c>
      <c r="H158" s="186">
        <v>137.63999999999999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160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160</v>
      </c>
      <c r="BM158" s="194" t="s">
        <v>864</v>
      </c>
    </row>
    <row r="159" spans="1:65" s="2" customFormat="1" ht="24" customHeight="1">
      <c r="A159" s="33"/>
      <c r="B159" s="150"/>
      <c r="C159" s="182" t="s">
        <v>210</v>
      </c>
      <c r="D159" s="182" t="s">
        <v>156</v>
      </c>
      <c r="E159" s="183" t="s">
        <v>204</v>
      </c>
      <c r="F159" s="184" t="s">
        <v>205</v>
      </c>
      <c r="G159" s="185" t="s">
        <v>206</v>
      </c>
      <c r="H159" s="186">
        <v>247.75200000000001</v>
      </c>
      <c r="I159" s="187"/>
      <c r="J159" s="188">
        <f>ROUND(I159*H159,2)</f>
        <v>0</v>
      </c>
      <c r="K159" s="189"/>
      <c r="L159" s="34"/>
      <c r="M159" s="190" t="s">
        <v>1</v>
      </c>
      <c r="N159" s="191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160</v>
      </c>
      <c r="AT159" s="194" t="s">
        <v>156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160</v>
      </c>
      <c r="BM159" s="194" t="s">
        <v>865</v>
      </c>
    </row>
    <row r="160" spans="1:65" s="13" customFormat="1" ht="11.25">
      <c r="B160" s="195"/>
      <c r="D160" s="196" t="s">
        <v>162</v>
      </c>
      <c r="E160" s="197" t="s">
        <v>1</v>
      </c>
      <c r="F160" s="198" t="s">
        <v>866</v>
      </c>
      <c r="H160" s="199">
        <v>247.75200000000001</v>
      </c>
      <c r="I160" s="200"/>
      <c r="L160" s="195"/>
      <c r="M160" s="201"/>
      <c r="N160" s="202"/>
      <c r="O160" s="202"/>
      <c r="P160" s="202"/>
      <c r="Q160" s="202"/>
      <c r="R160" s="202"/>
      <c r="S160" s="202"/>
      <c r="T160" s="203"/>
      <c r="AT160" s="197" t="s">
        <v>162</v>
      </c>
      <c r="AU160" s="197" t="s">
        <v>88</v>
      </c>
      <c r="AV160" s="13" t="s">
        <v>88</v>
      </c>
      <c r="AW160" s="13" t="s">
        <v>32</v>
      </c>
      <c r="AX160" s="13" t="s">
        <v>86</v>
      </c>
      <c r="AY160" s="197" t="s">
        <v>154</v>
      </c>
    </row>
    <row r="161" spans="1:65" s="2" customFormat="1" ht="24" customHeight="1">
      <c r="A161" s="33"/>
      <c r="B161" s="150"/>
      <c r="C161" s="182" t="s">
        <v>217</v>
      </c>
      <c r="D161" s="182" t="s">
        <v>156</v>
      </c>
      <c r="E161" s="183" t="s">
        <v>377</v>
      </c>
      <c r="F161" s="184" t="s">
        <v>378</v>
      </c>
      <c r="G161" s="185" t="s">
        <v>159</v>
      </c>
      <c r="H161" s="186">
        <v>155.96</v>
      </c>
      <c r="I161" s="187"/>
      <c r="J161" s="188">
        <f>ROUND(I161*H161,2)</f>
        <v>0</v>
      </c>
      <c r="K161" s="189"/>
      <c r="L161" s="34"/>
      <c r="M161" s="190" t="s">
        <v>1</v>
      </c>
      <c r="N161" s="191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160</v>
      </c>
      <c r="AT161" s="194" t="s">
        <v>156</v>
      </c>
      <c r="AU161" s="194" t="s">
        <v>88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160</v>
      </c>
      <c r="BM161" s="194" t="s">
        <v>867</v>
      </c>
    </row>
    <row r="162" spans="1:65" s="13" customFormat="1" ht="11.25">
      <c r="B162" s="195"/>
      <c r="D162" s="196" t="s">
        <v>162</v>
      </c>
      <c r="E162" s="197" t="s">
        <v>1</v>
      </c>
      <c r="F162" s="198" t="s">
        <v>868</v>
      </c>
      <c r="H162" s="199">
        <v>229.4</v>
      </c>
      <c r="I162" s="200"/>
      <c r="L162" s="195"/>
      <c r="M162" s="201"/>
      <c r="N162" s="202"/>
      <c r="O162" s="202"/>
      <c r="P162" s="202"/>
      <c r="Q162" s="202"/>
      <c r="R162" s="202"/>
      <c r="S162" s="202"/>
      <c r="T162" s="203"/>
      <c r="AT162" s="197" t="s">
        <v>162</v>
      </c>
      <c r="AU162" s="197" t="s">
        <v>88</v>
      </c>
      <c r="AV162" s="13" t="s">
        <v>88</v>
      </c>
      <c r="AW162" s="13" t="s">
        <v>32</v>
      </c>
      <c r="AX162" s="13" t="s">
        <v>78</v>
      </c>
      <c r="AY162" s="197" t="s">
        <v>154</v>
      </c>
    </row>
    <row r="163" spans="1:65" s="13" customFormat="1" ht="11.25">
      <c r="B163" s="195"/>
      <c r="D163" s="196" t="s">
        <v>162</v>
      </c>
      <c r="E163" s="197" t="s">
        <v>1</v>
      </c>
      <c r="F163" s="198" t="s">
        <v>869</v>
      </c>
      <c r="H163" s="199">
        <v>-57.12</v>
      </c>
      <c r="I163" s="200"/>
      <c r="L163" s="195"/>
      <c r="M163" s="201"/>
      <c r="N163" s="202"/>
      <c r="O163" s="202"/>
      <c r="P163" s="202"/>
      <c r="Q163" s="202"/>
      <c r="R163" s="202"/>
      <c r="S163" s="202"/>
      <c r="T163" s="203"/>
      <c r="AT163" s="197" t="s">
        <v>162</v>
      </c>
      <c r="AU163" s="197" t="s">
        <v>88</v>
      </c>
      <c r="AV163" s="13" t="s">
        <v>88</v>
      </c>
      <c r="AW163" s="13" t="s">
        <v>32</v>
      </c>
      <c r="AX163" s="13" t="s">
        <v>78</v>
      </c>
      <c r="AY163" s="197" t="s">
        <v>154</v>
      </c>
    </row>
    <row r="164" spans="1:65" s="13" customFormat="1" ht="11.25">
      <c r="B164" s="195"/>
      <c r="D164" s="196" t="s">
        <v>162</v>
      </c>
      <c r="E164" s="197" t="s">
        <v>1</v>
      </c>
      <c r="F164" s="198" t="s">
        <v>870</v>
      </c>
      <c r="H164" s="199">
        <v>-16.32</v>
      </c>
      <c r="I164" s="200"/>
      <c r="L164" s="195"/>
      <c r="M164" s="201"/>
      <c r="N164" s="202"/>
      <c r="O164" s="202"/>
      <c r="P164" s="202"/>
      <c r="Q164" s="202"/>
      <c r="R164" s="202"/>
      <c r="S164" s="202"/>
      <c r="T164" s="203"/>
      <c r="AT164" s="197" t="s">
        <v>162</v>
      </c>
      <c r="AU164" s="197" t="s">
        <v>88</v>
      </c>
      <c r="AV164" s="13" t="s">
        <v>88</v>
      </c>
      <c r="AW164" s="13" t="s">
        <v>32</v>
      </c>
      <c r="AX164" s="13" t="s">
        <v>78</v>
      </c>
      <c r="AY164" s="197" t="s">
        <v>154</v>
      </c>
    </row>
    <row r="165" spans="1:65" s="2" customFormat="1" ht="16.5" customHeight="1">
      <c r="A165" s="33"/>
      <c r="B165" s="150"/>
      <c r="C165" s="212" t="s">
        <v>222</v>
      </c>
      <c r="D165" s="212" t="s">
        <v>223</v>
      </c>
      <c r="E165" s="213" t="s">
        <v>384</v>
      </c>
      <c r="F165" s="214" t="s">
        <v>385</v>
      </c>
      <c r="G165" s="215" t="s">
        <v>206</v>
      </c>
      <c r="H165" s="216">
        <v>267.78300000000002</v>
      </c>
      <c r="I165" s="217"/>
      <c r="J165" s="218">
        <f>ROUND(I165*H165,2)</f>
        <v>0</v>
      </c>
      <c r="K165" s="219"/>
      <c r="L165" s="220"/>
      <c r="M165" s="221" t="s">
        <v>1</v>
      </c>
      <c r="N165" s="222" t="s">
        <v>43</v>
      </c>
      <c r="O165" s="59"/>
      <c r="P165" s="192">
        <f>O165*H165</f>
        <v>0</v>
      </c>
      <c r="Q165" s="192">
        <v>0</v>
      </c>
      <c r="R165" s="192">
        <f>Q165*H165</f>
        <v>0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190</v>
      </c>
      <c r="AT165" s="194" t="s">
        <v>223</v>
      </c>
      <c r="AU165" s="194" t="s">
        <v>88</v>
      </c>
      <c r="AY165" s="16" t="s">
        <v>154</v>
      </c>
      <c r="BE165" s="99">
        <f>IF(N165="základní",J165,0)</f>
        <v>0</v>
      </c>
      <c r="BF165" s="99">
        <f>IF(N165="snížená",J165,0)</f>
        <v>0</v>
      </c>
      <c r="BG165" s="99">
        <f>IF(N165="zákl. přenesená",J165,0)</f>
        <v>0</v>
      </c>
      <c r="BH165" s="99">
        <f>IF(N165="sníž. přenesená",J165,0)</f>
        <v>0</v>
      </c>
      <c r="BI165" s="99">
        <f>IF(N165="nulová",J165,0)</f>
        <v>0</v>
      </c>
      <c r="BJ165" s="16" t="s">
        <v>86</v>
      </c>
      <c r="BK165" s="99">
        <f>ROUND(I165*H165,2)</f>
        <v>0</v>
      </c>
      <c r="BL165" s="16" t="s">
        <v>160</v>
      </c>
      <c r="BM165" s="194" t="s">
        <v>871</v>
      </c>
    </row>
    <row r="166" spans="1:65" s="13" customFormat="1" ht="11.25">
      <c r="B166" s="195"/>
      <c r="D166" s="196" t="s">
        <v>162</v>
      </c>
      <c r="E166" s="197" t="s">
        <v>1</v>
      </c>
      <c r="F166" s="198" t="s">
        <v>872</v>
      </c>
      <c r="H166" s="199">
        <v>267.78300000000002</v>
      </c>
      <c r="I166" s="200"/>
      <c r="L166" s="195"/>
      <c r="M166" s="201"/>
      <c r="N166" s="202"/>
      <c r="O166" s="202"/>
      <c r="P166" s="202"/>
      <c r="Q166" s="202"/>
      <c r="R166" s="202"/>
      <c r="S166" s="202"/>
      <c r="T166" s="203"/>
      <c r="AT166" s="197" t="s">
        <v>162</v>
      </c>
      <c r="AU166" s="197" t="s">
        <v>88</v>
      </c>
      <c r="AV166" s="13" t="s">
        <v>88</v>
      </c>
      <c r="AW166" s="13" t="s">
        <v>32</v>
      </c>
      <c r="AX166" s="13" t="s">
        <v>86</v>
      </c>
      <c r="AY166" s="197" t="s">
        <v>154</v>
      </c>
    </row>
    <row r="167" spans="1:65" s="2" customFormat="1" ht="24" customHeight="1">
      <c r="A167" s="33"/>
      <c r="B167" s="150"/>
      <c r="C167" s="182" t="s">
        <v>8</v>
      </c>
      <c r="D167" s="182" t="s">
        <v>156</v>
      </c>
      <c r="E167" s="183" t="s">
        <v>388</v>
      </c>
      <c r="F167" s="184" t="s">
        <v>389</v>
      </c>
      <c r="G167" s="185" t="s">
        <v>159</v>
      </c>
      <c r="H167" s="186">
        <v>57.12</v>
      </c>
      <c r="I167" s="187"/>
      <c r="J167" s="188">
        <f>ROUND(I167*H167,2)</f>
        <v>0</v>
      </c>
      <c r="K167" s="189"/>
      <c r="L167" s="34"/>
      <c r="M167" s="190" t="s">
        <v>1</v>
      </c>
      <c r="N167" s="191" t="s">
        <v>43</v>
      </c>
      <c r="O167" s="59"/>
      <c r="P167" s="192">
        <f>O167*H167</f>
        <v>0</v>
      </c>
      <c r="Q167" s="192">
        <v>0</v>
      </c>
      <c r="R167" s="192">
        <f>Q167*H167</f>
        <v>0</v>
      </c>
      <c r="S167" s="192">
        <v>0</v>
      </c>
      <c r="T167" s="19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4" t="s">
        <v>160</v>
      </c>
      <c r="AT167" s="194" t="s">
        <v>156</v>
      </c>
      <c r="AU167" s="194" t="s">
        <v>88</v>
      </c>
      <c r="AY167" s="16" t="s">
        <v>154</v>
      </c>
      <c r="BE167" s="99">
        <f>IF(N167="základní",J167,0)</f>
        <v>0</v>
      </c>
      <c r="BF167" s="99">
        <f>IF(N167="snížená",J167,0)</f>
        <v>0</v>
      </c>
      <c r="BG167" s="99">
        <f>IF(N167="zákl. přenesená",J167,0)</f>
        <v>0</v>
      </c>
      <c r="BH167" s="99">
        <f>IF(N167="sníž. přenesená",J167,0)</f>
        <v>0</v>
      </c>
      <c r="BI167" s="99">
        <f>IF(N167="nulová",J167,0)</f>
        <v>0</v>
      </c>
      <c r="BJ167" s="16" t="s">
        <v>86</v>
      </c>
      <c r="BK167" s="99">
        <f>ROUND(I167*H167,2)</f>
        <v>0</v>
      </c>
      <c r="BL167" s="16" t="s">
        <v>160</v>
      </c>
      <c r="BM167" s="194" t="s">
        <v>873</v>
      </c>
    </row>
    <row r="168" spans="1:65" s="13" customFormat="1" ht="11.25">
      <c r="B168" s="195"/>
      <c r="D168" s="196" t="s">
        <v>162</v>
      </c>
      <c r="E168" s="197" t="s">
        <v>1</v>
      </c>
      <c r="F168" s="198" t="s">
        <v>874</v>
      </c>
      <c r="H168" s="199">
        <v>57.12</v>
      </c>
      <c r="I168" s="200"/>
      <c r="L168" s="195"/>
      <c r="M168" s="201"/>
      <c r="N168" s="202"/>
      <c r="O168" s="202"/>
      <c r="P168" s="202"/>
      <c r="Q168" s="202"/>
      <c r="R168" s="202"/>
      <c r="S168" s="202"/>
      <c r="T168" s="203"/>
      <c r="AT168" s="197" t="s">
        <v>162</v>
      </c>
      <c r="AU168" s="197" t="s">
        <v>88</v>
      </c>
      <c r="AV168" s="13" t="s">
        <v>88</v>
      </c>
      <c r="AW168" s="13" t="s">
        <v>32</v>
      </c>
      <c r="AX168" s="13" t="s">
        <v>78</v>
      </c>
      <c r="AY168" s="197" t="s">
        <v>154</v>
      </c>
    </row>
    <row r="169" spans="1:65" s="2" customFormat="1" ht="16.5" customHeight="1">
      <c r="A169" s="33"/>
      <c r="B169" s="150"/>
      <c r="C169" s="212" t="s">
        <v>231</v>
      </c>
      <c r="D169" s="212" t="s">
        <v>223</v>
      </c>
      <c r="E169" s="213" t="s">
        <v>393</v>
      </c>
      <c r="F169" s="214" t="s">
        <v>394</v>
      </c>
      <c r="G169" s="215" t="s">
        <v>206</v>
      </c>
      <c r="H169" s="216">
        <v>98.075000000000003</v>
      </c>
      <c r="I169" s="217"/>
      <c r="J169" s="218">
        <f>ROUND(I169*H169,2)</f>
        <v>0</v>
      </c>
      <c r="K169" s="219"/>
      <c r="L169" s="220"/>
      <c r="M169" s="221" t="s">
        <v>1</v>
      </c>
      <c r="N169" s="222" t="s">
        <v>43</v>
      </c>
      <c r="O169" s="59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190</v>
      </c>
      <c r="AT169" s="194" t="s">
        <v>223</v>
      </c>
      <c r="AU169" s="194" t="s">
        <v>88</v>
      </c>
      <c r="AY169" s="16" t="s">
        <v>154</v>
      </c>
      <c r="BE169" s="99">
        <f>IF(N169="základní",J169,0)</f>
        <v>0</v>
      </c>
      <c r="BF169" s="99">
        <f>IF(N169="snížená",J169,0)</f>
        <v>0</v>
      </c>
      <c r="BG169" s="99">
        <f>IF(N169="zákl. přenesená",J169,0)</f>
        <v>0</v>
      </c>
      <c r="BH169" s="99">
        <f>IF(N169="sníž. přenesená",J169,0)</f>
        <v>0</v>
      </c>
      <c r="BI169" s="99">
        <f>IF(N169="nulová",J169,0)</f>
        <v>0</v>
      </c>
      <c r="BJ169" s="16" t="s">
        <v>86</v>
      </c>
      <c r="BK169" s="99">
        <f>ROUND(I169*H169,2)</f>
        <v>0</v>
      </c>
      <c r="BL169" s="16" t="s">
        <v>160</v>
      </c>
      <c r="BM169" s="194" t="s">
        <v>875</v>
      </c>
    </row>
    <row r="170" spans="1:65" s="13" customFormat="1" ht="11.25">
      <c r="B170" s="195"/>
      <c r="D170" s="196" t="s">
        <v>162</v>
      </c>
      <c r="E170" s="197" t="s">
        <v>1</v>
      </c>
      <c r="F170" s="198" t="s">
        <v>876</v>
      </c>
      <c r="H170" s="199">
        <v>98.075000000000003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88</v>
      </c>
      <c r="AV170" s="13" t="s">
        <v>88</v>
      </c>
      <c r="AW170" s="13" t="s">
        <v>32</v>
      </c>
      <c r="AX170" s="13" t="s">
        <v>86</v>
      </c>
      <c r="AY170" s="197" t="s">
        <v>154</v>
      </c>
    </row>
    <row r="171" spans="1:65" s="2" customFormat="1" ht="24" customHeight="1">
      <c r="A171" s="33"/>
      <c r="B171" s="150"/>
      <c r="C171" s="182" t="s">
        <v>237</v>
      </c>
      <c r="D171" s="182" t="s">
        <v>156</v>
      </c>
      <c r="E171" s="183" t="s">
        <v>397</v>
      </c>
      <c r="F171" s="184" t="s">
        <v>398</v>
      </c>
      <c r="G171" s="185" t="s">
        <v>213</v>
      </c>
      <c r="H171" s="186">
        <v>528</v>
      </c>
      <c r="I171" s="187"/>
      <c r="J171" s="188">
        <f>ROUND(I171*H171,2)</f>
        <v>0</v>
      </c>
      <c r="K171" s="189"/>
      <c r="L171" s="34"/>
      <c r="M171" s="190" t="s">
        <v>1</v>
      </c>
      <c r="N171" s="191" t="s">
        <v>43</v>
      </c>
      <c r="O171" s="59"/>
      <c r="P171" s="192">
        <f>O171*H171</f>
        <v>0</v>
      </c>
      <c r="Q171" s="192">
        <v>0</v>
      </c>
      <c r="R171" s="192">
        <f>Q171*H171</f>
        <v>0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160</v>
      </c>
      <c r="AT171" s="194" t="s">
        <v>156</v>
      </c>
      <c r="AU171" s="194" t="s">
        <v>88</v>
      </c>
      <c r="AY171" s="16" t="s">
        <v>154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160</v>
      </c>
      <c r="BM171" s="194" t="s">
        <v>877</v>
      </c>
    </row>
    <row r="172" spans="1:65" s="13" customFormat="1" ht="11.25">
      <c r="B172" s="195"/>
      <c r="D172" s="196" t="s">
        <v>162</v>
      </c>
      <c r="E172" s="197" t="s">
        <v>1</v>
      </c>
      <c r="F172" s="198" t="s">
        <v>878</v>
      </c>
      <c r="H172" s="199">
        <v>528</v>
      </c>
      <c r="I172" s="200"/>
      <c r="L172" s="195"/>
      <c r="M172" s="201"/>
      <c r="N172" s="202"/>
      <c r="O172" s="202"/>
      <c r="P172" s="202"/>
      <c r="Q172" s="202"/>
      <c r="R172" s="202"/>
      <c r="S172" s="202"/>
      <c r="T172" s="203"/>
      <c r="AT172" s="197" t="s">
        <v>162</v>
      </c>
      <c r="AU172" s="197" t="s">
        <v>88</v>
      </c>
      <c r="AV172" s="13" t="s">
        <v>88</v>
      </c>
      <c r="AW172" s="13" t="s">
        <v>32</v>
      </c>
      <c r="AX172" s="13" t="s">
        <v>86</v>
      </c>
      <c r="AY172" s="197" t="s">
        <v>154</v>
      </c>
    </row>
    <row r="173" spans="1:65" s="12" customFormat="1" ht="22.9" customHeight="1">
      <c r="B173" s="169"/>
      <c r="D173" s="170" t="s">
        <v>77</v>
      </c>
      <c r="E173" s="180" t="s">
        <v>88</v>
      </c>
      <c r="F173" s="180" t="s">
        <v>401</v>
      </c>
      <c r="I173" s="172"/>
      <c r="J173" s="181">
        <f>BK173</f>
        <v>0</v>
      </c>
      <c r="L173" s="169"/>
      <c r="M173" s="174"/>
      <c r="N173" s="175"/>
      <c r="O173" s="175"/>
      <c r="P173" s="176">
        <f>P174</f>
        <v>0</v>
      </c>
      <c r="Q173" s="175"/>
      <c r="R173" s="176">
        <f>R174</f>
        <v>49.335360000000001</v>
      </c>
      <c r="S173" s="175"/>
      <c r="T173" s="177">
        <f>T174</f>
        <v>0</v>
      </c>
      <c r="AR173" s="170" t="s">
        <v>86</v>
      </c>
      <c r="AT173" s="178" t="s">
        <v>77</v>
      </c>
      <c r="AU173" s="178" t="s">
        <v>86</v>
      </c>
      <c r="AY173" s="170" t="s">
        <v>154</v>
      </c>
      <c r="BK173" s="179">
        <f>BK174</f>
        <v>0</v>
      </c>
    </row>
    <row r="174" spans="1:65" s="2" customFormat="1" ht="24" customHeight="1">
      <c r="A174" s="33"/>
      <c r="B174" s="150"/>
      <c r="C174" s="182" t="s">
        <v>241</v>
      </c>
      <c r="D174" s="182" t="s">
        <v>156</v>
      </c>
      <c r="E174" s="183" t="s">
        <v>402</v>
      </c>
      <c r="F174" s="184" t="s">
        <v>403</v>
      </c>
      <c r="G174" s="185" t="s">
        <v>292</v>
      </c>
      <c r="H174" s="186">
        <v>204</v>
      </c>
      <c r="I174" s="187"/>
      <c r="J174" s="188">
        <f>ROUND(I174*H174,2)</f>
        <v>0</v>
      </c>
      <c r="K174" s="189"/>
      <c r="L174" s="34"/>
      <c r="M174" s="190" t="s">
        <v>1</v>
      </c>
      <c r="N174" s="191" t="s">
        <v>43</v>
      </c>
      <c r="O174" s="59"/>
      <c r="P174" s="192">
        <f>O174*H174</f>
        <v>0</v>
      </c>
      <c r="Q174" s="192">
        <v>0.24184</v>
      </c>
      <c r="R174" s="192">
        <f>Q174*H174</f>
        <v>49.335360000000001</v>
      </c>
      <c r="S174" s="192">
        <v>0</v>
      </c>
      <c r="T174" s="19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4" t="s">
        <v>160</v>
      </c>
      <c r="AT174" s="194" t="s">
        <v>156</v>
      </c>
      <c r="AU174" s="194" t="s">
        <v>88</v>
      </c>
      <c r="AY174" s="16" t="s">
        <v>154</v>
      </c>
      <c r="BE174" s="99">
        <f>IF(N174="základní",J174,0)</f>
        <v>0</v>
      </c>
      <c r="BF174" s="99">
        <f>IF(N174="snížená",J174,0)</f>
        <v>0</v>
      </c>
      <c r="BG174" s="99">
        <f>IF(N174="zákl. přenesená",J174,0)</f>
        <v>0</v>
      </c>
      <c r="BH174" s="99">
        <f>IF(N174="sníž. přenesená",J174,0)</f>
        <v>0</v>
      </c>
      <c r="BI174" s="99">
        <f>IF(N174="nulová",J174,0)</f>
        <v>0</v>
      </c>
      <c r="BJ174" s="16" t="s">
        <v>86</v>
      </c>
      <c r="BK174" s="99">
        <f>ROUND(I174*H174,2)</f>
        <v>0</v>
      </c>
      <c r="BL174" s="16" t="s">
        <v>160</v>
      </c>
      <c r="BM174" s="194" t="s">
        <v>879</v>
      </c>
    </row>
    <row r="175" spans="1:65" s="12" customFormat="1" ht="22.9" customHeight="1">
      <c r="B175" s="169"/>
      <c r="D175" s="170" t="s">
        <v>77</v>
      </c>
      <c r="E175" s="180" t="s">
        <v>160</v>
      </c>
      <c r="F175" s="180" t="s">
        <v>209</v>
      </c>
      <c r="I175" s="172"/>
      <c r="J175" s="181">
        <f>BK175</f>
        <v>0</v>
      </c>
      <c r="L175" s="169"/>
      <c r="M175" s="174"/>
      <c r="N175" s="175"/>
      <c r="O175" s="175"/>
      <c r="P175" s="176">
        <f>SUM(P176:P177)</f>
        <v>0</v>
      </c>
      <c r="Q175" s="175"/>
      <c r="R175" s="176">
        <f>SUM(R176:R177)</f>
        <v>0</v>
      </c>
      <c r="S175" s="175"/>
      <c r="T175" s="177">
        <f>SUM(T176:T177)</f>
        <v>0</v>
      </c>
      <c r="AR175" s="170" t="s">
        <v>86</v>
      </c>
      <c r="AT175" s="178" t="s">
        <v>77</v>
      </c>
      <c r="AU175" s="178" t="s">
        <v>86</v>
      </c>
      <c r="AY175" s="170" t="s">
        <v>154</v>
      </c>
      <c r="BK175" s="179">
        <f>SUM(BK176:BK177)</f>
        <v>0</v>
      </c>
    </row>
    <row r="176" spans="1:65" s="2" customFormat="1" ht="16.5" customHeight="1">
      <c r="A176" s="33"/>
      <c r="B176" s="150"/>
      <c r="C176" s="182" t="s">
        <v>245</v>
      </c>
      <c r="D176" s="182" t="s">
        <v>156</v>
      </c>
      <c r="E176" s="183" t="s">
        <v>405</v>
      </c>
      <c r="F176" s="184" t="s">
        <v>406</v>
      </c>
      <c r="G176" s="185" t="s">
        <v>159</v>
      </c>
      <c r="H176" s="186">
        <v>16.32</v>
      </c>
      <c r="I176" s="187"/>
      <c r="J176" s="188">
        <f>ROUND(I176*H176,2)</f>
        <v>0</v>
      </c>
      <c r="K176" s="189"/>
      <c r="L176" s="34"/>
      <c r="M176" s="190" t="s">
        <v>1</v>
      </c>
      <c r="N176" s="191" t="s">
        <v>43</v>
      </c>
      <c r="O176" s="5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160</v>
      </c>
      <c r="AT176" s="194" t="s">
        <v>156</v>
      </c>
      <c r="AU176" s="194" t="s">
        <v>88</v>
      </c>
      <c r="AY176" s="16" t="s">
        <v>154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160</v>
      </c>
      <c r="BM176" s="194" t="s">
        <v>880</v>
      </c>
    </row>
    <row r="177" spans="1:65" s="13" customFormat="1" ht="11.25">
      <c r="B177" s="195"/>
      <c r="D177" s="196" t="s">
        <v>162</v>
      </c>
      <c r="E177" s="197" t="s">
        <v>1</v>
      </c>
      <c r="F177" s="198" t="s">
        <v>881</v>
      </c>
      <c r="H177" s="199">
        <v>16.32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162</v>
      </c>
      <c r="AU177" s="197" t="s">
        <v>88</v>
      </c>
      <c r="AV177" s="13" t="s">
        <v>88</v>
      </c>
      <c r="AW177" s="13" t="s">
        <v>32</v>
      </c>
      <c r="AX177" s="13" t="s">
        <v>78</v>
      </c>
      <c r="AY177" s="197" t="s">
        <v>154</v>
      </c>
    </row>
    <row r="178" spans="1:65" s="12" customFormat="1" ht="22.9" customHeight="1">
      <c r="B178" s="169"/>
      <c r="D178" s="170" t="s">
        <v>77</v>
      </c>
      <c r="E178" s="180" t="s">
        <v>315</v>
      </c>
      <c r="F178" s="180" t="s">
        <v>316</v>
      </c>
      <c r="I178" s="172"/>
      <c r="J178" s="181">
        <f>BK178</f>
        <v>0</v>
      </c>
      <c r="L178" s="169"/>
      <c r="M178" s="174"/>
      <c r="N178" s="175"/>
      <c r="O178" s="175"/>
      <c r="P178" s="176">
        <f>P179</f>
        <v>0</v>
      </c>
      <c r="Q178" s="175"/>
      <c r="R178" s="176">
        <f>R179</f>
        <v>0</v>
      </c>
      <c r="S178" s="175"/>
      <c r="T178" s="177">
        <f>T179</f>
        <v>0</v>
      </c>
      <c r="AR178" s="170" t="s">
        <v>86</v>
      </c>
      <c r="AT178" s="178" t="s">
        <v>77</v>
      </c>
      <c r="AU178" s="178" t="s">
        <v>86</v>
      </c>
      <c r="AY178" s="170" t="s">
        <v>154</v>
      </c>
      <c r="BK178" s="179">
        <f>BK179</f>
        <v>0</v>
      </c>
    </row>
    <row r="179" spans="1:65" s="2" customFormat="1" ht="24" customHeight="1">
      <c r="A179" s="33"/>
      <c r="B179" s="150"/>
      <c r="C179" s="182" t="s">
        <v>249</v>
      </c>
      <c r="D179" s="182" t="s">
        <v>156</v>
      </c>
      <c r="E179" s="183" t="s">
        <v>624</v>
      </c>
      <c r="F179" s="184" t="s">
        <v>625</v>
      </c>
      <c r="G179" s="185" t="s">
        <v>206</v>
      </c>
      <c r="H179" s="186">
        <v>49.374000000000002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160</v>
      </c>
      <c r="AT179" s="194" t="s">
        <v>156</v>
      </c>
      <c r="AU179" s="194" t="s">
        <v>88</v>
      </c>
      <c r="AY179" s="16" t="s">
        <v>154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160</v>
      </c>
      <c r="BM179" s="194" t="s">
        <v>882</v>
      </c>
    </row>
    <row r="180" spans="1:65" s="12" customFormat="1" ht="25.9" customHeight="1">
      <c r="B180" s="169"/>
      <c r="D180" s="170" t="s">
        <v>77</v>
      </c>
      <c r="E180" s="171" t="s">
        <v>223</v>
      </c>
      <c r="F180" s="171" t="s">
        <v>627</v>
      </c>
      <c r="I180" s="172"/>
      <c r="J180" s="173">
        <f>BK180</f>
        <v>0</v>
      </c>
      <c r="L180" s="169"/>
      <c r="M180" s="174"/>
      <c r="N180" s="175"/>
      <c r="O180" s="175"/>
      <c r="P180" s="176">
        <f>P181+P187+P211</f>
        <v>0</v>
      </c>
      <c r="Q180" s="175"/>
      <c r="R180" s="176">
        <f>R181+R187+R211</f>
        <v>0.45090600000000008</v>
      </c>
      <c r="S180" s="175"/>
      <c r="T180" s="177">
        <f>T181+T187+T211</f>
        <v>0</v>
      </c>
      <c r="AR180" s="170" t="s">
        <v>170</v>
      </c>
      <c r="AT180" s="178" t="s">
        <v>77</v>
      </c>
      <c r="AU180" s="178" t="s">
        <v>78</v>
      </c>
      <c r="AY180" s="170" t="s">
        <v>154</v>
      </c>
      <c r="BK180" s="179">
        <f>BK181+BK187+BK211</f>
        <v>0</v>
      </c>
    </row>
    <row r="181" spans="1:65" s="12" customFormat="1" ht="22.9" customHeight="1">
      <c r="B181" s="169"/>
      <c r="D181" s="170" t="s">
        <v>77</v>
      </c>
      <c r="E181" s="180" t="s">
        <v>628</v>
      </c>
      <c r="F181" s="180" t="s">
        <v>629</v>
      </c>
      <c r="I181" s="172"/>
      <c r="J181" s="181">
        <f>BK181</f>
        <v>0</v>
      </c>
      <c r="L181" s="169"/>
      <c r="M181" s="174"/>
      <c r="N181" s="175"/>
      <c r="O181" s="175"/>
      <c r="P181" s="176">
        <f>SUM(P182:P186)</f>
        <v>0</v>
      </c>
      <c r="Q181" s="175"/>
      <c r="R181" s="176">
        <f>SUM(R182:R186)</f>
        <v>8.2800000000000009E-3</v>
      </c>
      <c r="S181" s="175"/>
      <c r="T181" s="177">
        <f>SUM(T182:T186)</f>
        <v>0</v>
      </c>
      <c r="AR181" s="170" t="s">
        <v>170</v>
      </c>
      <c r="AT181" s="178" t="s">
        <v>77</v>
      </c>
      <c r="AU181" s="178" t="s">
        <v>86</v>
      </c>
      <c r="AY181" s="170" t="s">
        <v>154</v>
      </c>
      <c r="BK181" s="179">
        <f>SUM(BK182:BK186)</f>
        <v>0</v>
      </c>
    </row>
    <row r="182" spans="1:65" s="2" customFormat="1" ht="16.5" customHeight="1">
      <c r="A182" s="33"/>
      <c r="B182" s="150"/>
      <c r="C182" s="182" t="s">
        <v>7</v>
      </c>
      <c r="D182" s="182" t="s">
        <v>156</v>
      </c>
      <c r="E182" s="183" t="s">
        <v>631</v>
      </c>
      <c r="F182" s="184" t="s">
        <v>632</v>
      </c>
      <c r="G182" s="185" t="s">
        <v>273</v>
      </c>
      <c r="H182" s="186">
        <v>2</v>
      </c>
      <c r="I182" s="187"/>
      <c r="J182" s="188">
        <f>ROUND(I182*H182,2)</f>
        <v>0</v>
      </c>
      <c r="K182" s="189"/>
      <c r="L182" s="34"/>
      <c r="M182" s="190" t="s">
        <v>1</v>
      </c>
      <c r="N182" s="191" t="s">
        <v>43</v>
      </c>
      <c r="O182" s="59"/>
      <c r="P182" s="192">
        <f>O182*H182</f>
        <v>0</v>
      </c>
      <c r="Q182" s="192">
        <v>0</v>
      </c>
      <c r="R182" s="192">
        <f>Q182*H182</f>
        <v>0</v>
      </c>
      <c r="S182" s="192">
        <v>0</v>
      </c>
      <c r="T182" s="19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573</v>
      </c>
      <c r="AT182" s="194" t="s">
        <v>156</v>
      </c>
      <c r="AU182" s="194" t="s">
        <v>88</v>
      </c>
      <c r="AY182" s="16" t="s">
        <v>154</v>
      </c>
      <c r="BE182" s="99">
        <f>IF(N182="základní",J182,0)</f>
        <v>0</v>
      </c>
      <c r="BF182" s="99">
        <f>IF(N182="snížená",J182,0)</f>
        <v>0</v>
      </c>
      <c r="BG182" s="99">
        <f>IF(N182="zákl. přenesená",J182,0)</f>
        <v>0</v>
      </c>
      <c r="BH182" s="99">
        <f>IF(N182="sníž. přenesená",J182,0)</f>
        <v>0</v>
      </c>
      <c r="BI182" s="99">
        <f>IF(N182="nulová",J182,0)</f>
        <v>0</v>
      </c>
      <c r="BJ182" s="16" t="s">
        <v>86</v>
      </c>
      <c r="BK182" s="99">
        <f>ROUND(I182*H182,2)</f>
        <v>0</v>
      </c>
      <c r="BL182" s="16" t="s">
        <v>573</v>
      </c>
      <c r="BM182" s="194" t="s">
        <v>883</v>
      </c>
    </row>
    <row r="183" spans="1:65" s="2" customFormat="1" ht="36" customHeight="1">
      <c r="A183" s="33"/>
      <c r="B183" s="150"/>
      <c r="C183" s="182" t="s">
        <v>257</v>
      </c>
      <c r="D183" s="182" t="s">
        <v>156</v>
      </c>
      <c r="E183" s="183" t="s">
        <v>884</v>
      </c>
      <c r="F183" s="184" t="s">
        <v>636</v>
      </c>
      <c r="G183" s="185" t="s">
        <v>292</v>
      </c>
      <c r="H183" s="186">
        <v>207</v>
      </c>
      <c r="I183" s="187"/>
      <c r="J183" s="188">
        <f>ROUND(I183*H183,2)</f>
        <v>0</v>
      </c>
      <c r="K183" s="189"/>
      <c r="L183" s="34"/>
      <c r="M183" s="190" t="s">
        <v>1</v>
      </c>
      <c r="N183" s="191" t="s">
        <v>43</v>
      </c>
      <c r="O183" s="59"/>
      <c r="P183" s="192">
        <f>O183*H183</f>
        <v>0</v>
      </c>
      <c r="Q183" s="192">
        <v>0</v>
      </c>
      <c r="R183" s="192">
        <f>Q183*H183</f>
        <v>0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573</v>
      </c>
      <c r="AT183" s="194" t="s">
        <v>156</v>
      </c>
      <c r="AU183" s="194" t="s">
        <v>88</v>
      </c>
      <c r="AY183" s="16" t="s">
        <v>154</v>
      </c>
      <c r="BE183" s="99">
        <f>IF(N183="základní",J183,0)</f>
        <v>0</v>
      </c>
      <c r="BF183" s="99">
        <f>IF(N183="snížená",J183,0)</f>
        <v>0</v>
      </c>
      <c r="BG183" s="99">
        <f>IF(N183="zákl. přenesená",J183,0)</f>
        <v>0</v>
      </c>
      <c r="BH183" s="99">
        <f>IF(N183="sníž. přenesená",J183,0)</f>
        <v>0</v>
      </c>
      <c r="BI183" s="99">
        <f>IF(N183="nulová",J183,0)</f>
        <v>0</v>
      </c>
      <c r="BJ183" s="16" t="s">
        <v>86</v>
      </c>
      <c r="BK183" s="99">
        <f>ROUND(I183*H183,2)</f>
        <v>0</v>
      </c>
      <c r="BL183" s="16" t="s">
        <v>573</v>
      </c>
      <c r="BM183" s="194" t="s">
        <v>885</v>
      </c>
    </row>
    <row r="184" spans="1:65" s="13" customFormat="1" ht="11.25">
      <c r="B184" s="195"/>
      <c r="D184" s="196" t="s">
        <v>162</v>
      </c>
      <c r="E184" s="197" t="s">
        <v>1</v>
      </c>
      <c r="F184" s="198" t="s">
        <v>886</v>
      </c>
      <c r="H184" s="199">
        <v>207</v>
      </c>
      <c r="I184" s="200"/>
      <c r="L184" s="195"/>
      <c r="M184" s="201"/>
      <c r="N184" s="202"/>
      <c r="O184" s="202"/>
      <c r="P184" s="202"/>
      <c r="Q184" s="202"/>
      <c r="R184" s="202"/>
      <c r="S184" s="202"/>
      <c r="T184" s="203"/>
      <c r="AT184" s="197" t="s">
        <v>162</v>
      </c>
      <c r="AU184" s="197" t="s">
        <v>88</v>
      </c>
      <c r="AV184" s="13" t="s">
        <v>88</v>
      </c>
      <c r="AW184" s="13" t="s">
        <v>32</v>
      </c>
      <c r="AX184" s="13" t="s">
        <v>78</v>
      </c>
      <c r="AY184" s="197" t="s">
        <v>154</v>
      </c>
    </row>
    <row r="185" spans="1:65" s="2" customFormat="1" ht="16.5" customHeight="1">
      <c r="A185" s="33"/>
      <c r="B185" s="150"/>
      <c r="C185" s="212" t="s">
        <v>261</v>
      </c>
      <c r="D185" s="212" t="s">
        <v>223</v>
      </c>
      <c r="E185" s="213" t="s">
        <v>887</v>
      </c>
      <c r="F185" s="214" t="s">
        <v>888</v>
      </c>
      <c r="G185" s="215" t="s">
        <v>292</v>
      </c>
      <c r="H185" s="216">
        <v>207</v>
      </c>
      <c r="I185" s="217"/>
      <c r="J185" s="218">
        <f>ROUND(I185*H185,2)</f>
        <v>0</v>
      </c>
      <c r="K185" s="219"/>
      <c r="L185" s="220"/>
      <c r="M185" s="221" t="s">
        <v>1</v>
      </c>
      <c r="N185" s="222" t="s">
        <v>43</v>
      </c>
      <c r="O185" s="59"/>
      <c r="P185" s="192">
        <f>O185*H185</f>
        <v>0</v>
      </c>
      <c r="Q185" s="192">
        <v>4.0000000000000003E-5</v>
      </c>
      <c r="R185" s="192">
        <f>Q185*H185</f>
        <v>8.2800000000000009E-3</v>
      </c>
      <c r="S185" s="192">
        <v>0</v>
      </c>
      <c r="T185" s="19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604</v>
      </c>
      <c r="AT185" s="194" t="s">
        <v>223</v>
      </c>
      <c r="AU185" s="194" t="s">
        <v>88</v>
      </c>
      <c r="AY185" s="16" t="s">
        <v>154</v>
      </c>
      <c r="BE185" s="99">
        <f>IF(N185="základní",J185,0)</f>
        <v>0</v>
      </c>
      <c r="BF185" s="99">
        <f>IF(N185="snížená",J185,0)</f>
        <v>0</v>
      </c>
      <c r="BG185" s="99">
        <f>IF(N185="zákl. přenesená",J185,0)</f>
        <v>0</v>
      </c>
      <c r="BH185" s="99">
        <f>IF(N185="sníž. přenesená",J185,0)</f>
        <v>0</v>
      </c>
      <c r="BI185" s="99">
        <f>IF(N185="nulová",J185,0)</f>
        <v>0</v>
      </c>
      <c r="BJ185" s="16" t="s">
        <v>86</v>
      </c>
      <c r="BK185" s="99">
        <f>ROUND(I185*H185,2)</f>
        <v>0</v>
      </c>
      <c r="BL185" s="16" t="s">
        <v>573</v>
      </c>
      <c r="BM185" s="194" t="s">
        <v>889</v>
      </c>
    </row>
    <row r="186" spans="1:65" s="2" customFormat="1" ht="16.5" customHeight="1">
      <c r="A186" s="33"/>
      <c r="B186" s="150"/>
      <c r="C186" s="182" t="s">
        <v>266</v>
      </c>
      <c r="D186" s="182" t="s">
        <v>156</v>
      </c>
      <c r="E186" s="183" t="s">
        <v>644</v>
      </c>
      <c r="F186" s="184" t="s">
        <v>645</v>
      </c>
      <c r="G186" s="185" t="s">
        <v>273</v>
      </c>
      <c r="H186" s="186">
        <v>4</v>
      </c>
      <c r="I186" s="187"/>
      <c r="J186" s="188">
        <f>ROUND(I186*H186,2)</f>
        <v>0</v>
      </c>
      <c r="K186" s="189"/>
      <c r="L186" s="34"/>
      <c r="M186" s="190" t="s">
        <v>1</v>
      </c>
      <c r="N186" s="191" t="s">
        <v>43</v>
      </c>
      <c r="O186" s="59"/>
      <c r="P186" s="192">
        <f>O186*H186</f>
        <v>0</v>
      </c>
      <c r="Q186" s="192">
        <v>0</v>
      </c>
      <c r="R186" s="192">
        <f>Q186*H186</f>
        <v>0</v>
      </c>
      <c r="S186" s="192">
        <v>0</v>
      </c>
      <c r="T186" s="19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4" t="s">
        <v>573</v>
      </c>
      <c r="AT186" s="194" t="s">
        <v>156</v>
      </c>
      <c r="AU186" s="194" t="s">
        <v>88</v>
      </c>
      <c r="AY186" s="16" t="s">
        <v>154</v>
      </c>
      <c r="BE186" s="99">
        <f>IF(N186="základní",J186,0)</f>
        <v>0</v>
      </c>
      <c r="BF186" s="99">
        <f>IF(N186="snížená",J186,0)</f>
        <v>0</v>
      </c>
      <c r="BG186" s="99">
        <f>IF(N186="zákl. přenesená",J186,0)</f>
        <v>0</v>
      </c>
      <c r="BH186" s="99">
        <f>IF(N186="sníž. přenesená",J186,0)</f>
        <v>0</v>
      </c>
      <c r="BI186" s="99">
        <f>IF(N186="nulová",J186,0)</f>
        <v>0</v>
      </c>
      <c r="BJ186" s="16" t="s">
        <v>86</v>
      </c>
      <c r="BK186" s="99">
        <f>ROUND(I186*H186,2)</f>
        <v>0</v>
      </c>
      <c r="BL186" s="16" t="s">
        <v>573</v>
      </c>
      <c r="BM186" s="194" t="s">
        <v>890</v>
      </c>
    </row>
    <row r="187" spans="1:65" s="12" customFormat="1" ht="22.9" customHeight="1">
      <c r="B187" s="169"/>
      <c r="D187" s="170" t="s">
        <v>77</v>
      </c>
      <c r="E187" s="180" t="s">
        <v>647</v>
      </c>
      <c r="F187" s="180" t="s">
        <v>648</v>
      </c>
      <c r="I187" s="172"/>
      <c r="J187" s="181">
        <f>BK187</f>
        <v>0</v>
      </c>
      <c r="L187" s="169"/>
      <c r="M187" s="174"/>
      <c r="N187" s="175"/>
      <c r="O187" s="175"/>
      <c r="P187" s="176">
        <f>SUM(P188:P210)</f>
        <v>0</v>
      </c>
      <c r="Q187" s="175"/>
      <c r="R187" s="176">
        <f>SUM(R188:R210)</f>
        <v>0.41886600000000007</v>
      </c>
      <c r="S187" s="175"/>
      <c r="T187" s="177">
        <f>SUM(T188:T210)</f>
        <v>0</v>
      </c>
      <c r="AR187" s="170" t="s">
        <v>170</v>
      </c>
      <c r="AT187" s="178" t="s">
        <v>77</v>
      </c>
      <c r="AU187" s="178" t="s">
        <v>86</v>
      </c>
      <c r="AY187" s="170" t="s">
        <v>154</v>
      </c>
      <c r="BK187" s="179">
        <f>SUM(BK188:BK210)</f>
        <v>0</v>
      </c>
    </row>
    <row r="188" spans="1:65" s="2" customFormat="1" ht="16.5" customHeight="1">
      <c r="A188" s="33"/>
      <c r="B188" s="150"/>
      <c r="C188" s="182" t="s">
        <v>270</v>
      </c>
      <c r="D188" s="182" t="s">
        <v>156</v>
      </c>
      <c r="E188" s="183" t="s">
        <v>891</v>
      </c>
      <c r="F188" s="184" t="s">
        <v>892</v>
      </c>
      <c r="G188" s="185" t="s">
        <v>893</v>
      </c>
      <c r="H188" s="186">
        <v>2</v>
      </c>
      <c r="I188" s="187"/>
      <c r="J188" s="188">
        <f>ROUND(I188*H188,2)</f>
        <v>0</v>
      </c>
      <c r="K188" s="189"/>
      <c r="L188" s="34"/>
      <c r="M188" s="190" t="s">
        <v>1</v>
      </c>
      <c r="N188" s="191" t="s">
        <v>43</v>
      </c>
      <c r="O188" s="59"/>
      <c r="P188" s="192">
        <f>O188*H188</f>
        <v>0</v>
      </c>
      <c r="Q188" s="192">
        <v>0</v>
      </c>
      <c r="R188" s="192">
        <f>Q188*H188</f>
        <v>0</v>
      </c>
      <c r="S188" s="192">
        <v>0</v>
      </c>
      <c r="T188" s="19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573</v>
      </c>
      <c r="AT188" s="194" t="s">
        <v>156</v>
      </c>
      <c r="AU188" s="194" t="s">
        <v>88</v>
      </c>
      <c r="AY188" s="16" t="s">
        <v>154</v>
      </c>
      <c r="BE188" s="99">
        <f>IF(N188="základní",J188,0)</f>
        <v>0</v>
      </c>
      <c r="BF188" s="99">
        <f>IF(N188="snížená",J188,0)</f>
        <v>0</v>
      </c>
      <c r="BG188" s="99">
        <f>IF(N188="zákl. přenesená",J188,0)</f>
        <v>0</v>
      </c>
      <c r="BH188" s="99">
        <f>IF(N188="sníž. přenesená",J188,0)</f>
        <v>0</v>
      </c>
      <c r="BI188" s="99">
        <f>IF(N188="nulová",J188,0)</f>
        <v>0</v>
      </c>
      <c r="BJ188" s="16" t="s">
        <v>86</v>
      </c>
      <c r="BK188" s="99">
        <f>ROUND(I188*H188,2)</f>
        <v>0</v>
      </c>
      <c r="BL188" s="16" t="s">
        <v>573</v>
      </c>
      <c r="BM188" s="194" t="s">
        <v>894</v>
      </c>
    </row>
    <row r="189" spans="1:65" s="2" customFormat="1" ht="16.5" customHeight="1">
      <c r="A189" s="33"/>
      <c r="B189" s="150"/>
      <c r="C189" s="182" t="s">
        <v>277</v>
      </c>
      <c r="D189" s="182" t="s">
        <v>156</v>
      </c>
      <c r="E189" s="183" t="s">
        <v>895</v>
      </c>
      <c r="F189" s="184" t="s">
        <v>896</v>
      </c>
      <c r="G189" s="185" t="s">
        <v>292</v>
      </c>
      <c r="H189" s="186">
        <v>204</v>
      </c>
      <c r="I189" s="187"/>
      <c r="J189" s="188">
        <f>ROUND(I189*H189,2)</f>
        <v>0</v>
      </c>
      <c r="K189" s="189"/>
      <c r="L189" s="34"/>
      <c r="M189" s="190" t="s">
        <v>1</v>
      </c>
      <c r="N189" s="191" t="s">
        <v>43</v>
      </c>
      <c r="O189" s="59"/>
      <c r="P189" s="192">
        <f>O189*H189</f>
        <v>0</v>
      </c>
      <c r="Q189" s="192">
        <v>0</v>
      </c>
      <c r="R189" s="192">
        <f>Q189*H189</f>
        <v>0</v>
      </c>
      <c r="S189" s="192">
        <v>0</v>
      </c>
      <c r="T189" s="19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4" t="s">
        <v>573</v>
      </c>
      <c r="AT189" s="194" t="s">
        <v>156</v>
      </c>
      <c r="AU189" s="194" t="s">
        <v>88</v>
      </c>
      <c r="AY189" s="16" t="s">
        <v>154</v>
      </c>
      <c r="BE189" s="99">
        <f>IF(N189="základní",J189,0)</f>
        <v>0</v>
      </c>
      <c r="BF189" s="99">
        <f>IF(N189="snížená",J189,0)</f>
        <v>0</v>
      </c>
      <c r="BG189" s="99">
        <f>IF(N189="zákl. přenesená",J189,0)</f>
        <v>0</v>
      </c>
      <c r="BH189" s="99">
        <f>IF(N189="sníž. přenesená",J189,0)</f>
        <v>0</v>
      </c>
      <c r="BI189" s="99">
        <f>IF(N189="nulová",J189,0)</f>
        <v>0</v>
      </c>
      <c r="BJ189" s="16" t="s">
        <v>86</v>
      </c>
      <c r="BK189" s="99">
        <f>ROUND(I189*H189,2)</f>
        <v>0</v>
      </c>
      <c r="BL189" s="16" t="s">
        <v>573</v>
      </c>
      <c r="BM189" s="194" t="s">
        <v>897</v>
      </c>
    </row>
    <row r="190" spans="1:65" s="2" customFormat="1" ht="24" customHeight="1">
      <c r="A190" s="33"/>
      <c r="B190" s="150"/>
      <c r="C190" s="182" t="s">
        <v>281</v>
      </c>
      <c r="D190" s="182" t="s">
        <v>156</v>
      </c>
      <c r="E190" s="183" t="s">
        <v>898</v>
      </c>
      <c r="F190" s="184" t="s">
        <v>899</v>
      </c>
      <c r="G190" s="185" t="s">
        <v>292</v>
      </c>
      <c r="H190" s="186">
        <v>264</v>
      </c>
      <c r="I190" s="187"/>
      <c r="J190" s="188">
        <f>ROUND(I190*H190,2)</f>
        <v>0</v>
      </c>
      <c r="K190" s="189"/>
      <c r="L190" s="34"/>
      <c r="M190" s="190" t="s">
        <v>1</v>
      </c>
      <c r="N190" s="191" t="s">
        <v>43</v>
      </c>
      <c r="O190" s="59"/>
      <c r="P190" s="192">
        <f>O190*H190</f>
        <v>0</v>
      </c>
      <c r="Q190" s="192">
        <v>0</v>
      </c>
      <c r="R190" s="192">
        <f>Q190*H190</f>
        <v>0</v>
      </c>
      <c r="S190" s="192">
        <v>0</v>
      </c>
      <c r="T190" s="193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4" t="s">
        <v>573</v>
      </c>
      <c r="AT190" s="194" t="s">
        <v>156</v>
      </c>
      <c r="AU190" s="194" t="s">
        <v>88</v>
      </c>
      <c r="AY190" s="16" t="s">
        <v>154</v>
      </c>
      <c r="BE190" s="99">
        <f>IF(N190="základní",J190,0)</f>
        <v>0</v>
      </c>
      <c r="BF190" s="99">
        <f>IF(N190="snížená",J190,0)</f>
        <v>0</v>
      </c>
      <c r="BG190" s="99">
        <f>IF(N190="zákl. přenesená",J190,0)</f>
        <v>0</v>
      </c>
      <c r="BH190" s="99">
        <f>IF(N190="sníž. přenesená",J190,0)</f>
        <v>0</v>
      </c>
      <c r="BI190" s="99">
        <f>IF(N190="nulová",J190,0)</f>
        <v>0</v>
      </c>
      <c r="BJ190" s="16" t="s">
        <v>86</v>
      </c>
      <c r="BK190" s="99">
        <f>ROUND(I190*H190,2)</f>
        <v>0</v>
      </c>
      <c r="BL190" s="16" t="s">
        <v>573</v>
      </c>
      <c r="BM190" s="194" t="s">
        <v>900</v>
      </c>
    </row>
    <row r="191" spans="1:65" s="13" customFormat="1" ht="11.25">
      <c r="B191" s="195"/>
      <c r="D191" s="196" t="s">
        <v>162</v>
      </c>
      <c r="E191" s="197" t="s">
        <v>1</v>
      </c>
      <c r="F191" s="198" t="s">
        <v>901</v>
      </c>
      <c r="H191" s="199">
        <v>264</v>
      </c>
      <c r="I191" s="200"/>
      <c r="L191" s="195"/>
      <c r="M191" s="201"/>
      <c r="N191" s="202"/>
      <c r="O191" s="202"/>
      <c r="P191" s="202"/>
      <c r="Q191" s="202"/>
      <c r="R191" s="202"/>
      <c r="S191" s="202"/>
      <c r="T191" s="203"/>
      <c r="AT191" s="197" t="s">
        <v>162</v>
      </c>
      <c r="AU191" s="197" t="s">
        <v>88</v>
      </c>
      <c r="AV191" s="13" t="s">
        <v>88</v>
      </c>
      <c r="AW191" s="13" t="s">
        <v>32</v>
      </c>
      <c r="AX191" s="13" t="s">
        <v>86</v>
      </c>
      <c r="AY191" s="197" t="s">
        <v>154</v>
      </c>
    </row>
    <row r="192" spans="1:65" s="2" customFormat="1" ht="24" customHeight="1">
      <c r="A192" s="33"/>
      <c r="B192" s="150"/>
      <c r="C192" s="212" t="s">
        <v>285</v>
      </c>
      <c r="D192" s="212" t="s">
        <v>223</v>
      </c>
      <c r="E192" s="213" t="s">
        <v>902</v>
      </c>
      <c r="F192" s="214" t="s">
        <v>903</v>
      </c>
      <c r="G192" s="215" t="s">
        <v>292</v>
      </c>
      <c r="H192" s="216">
        <v>224.4</v>
      </c>
      <c r="I192" s="217"/>
      <c r="J192" s="218">
        <f>ROUND(I192*H192,2)</f>
        <v>0</v>
      </c>
      <c r="K192" s="219"/>
      <c r="L192" s="220"/>
      <c r="M192" s="221" t="s">
        <v>1</v>
      </c>
      <c r="N192" s="222" t="s">
        <v>43</v>
      </c>
      <c r="O192" s="59"/>
      <c r="P192" s="192">
        <f>O192*H192</f>
        <v>0</v>
      </c>
      <c r="Q192" s="192">
        <v>1.4400000000000001E-3</v>
      </c>
      <c r="R192" s="192">
        <f>Q192*H192</f>
        <v>0.32313600000000003</v>
      </c>
      <c r="S192" s="192">
        <v>0</v>
      </c>
      <c r="T192" s="193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94" t="s">
        <v>498</v>
      </c>
      <c r="AT192" s="194" t="s">
        <v>223</v>
      </c>
      <c r="AU192" s="194" t="s">
        <v>88</v>
      </c>
      <c r="AY192" s="16" t="s">
        <v>154</v>
      </c>
      <c r="BE192" s="99">
        <f>IF(N192="základní",J192,0)</f>
        <v>0</v>
      </c>
      <c r="BF192" s="99">
        <f>IF(N192="snížená",J192,0)</f>
        <v>0</v>
      </c>
      <c r="BG192" s="99">
        <f>IF(N192="zákl. přenesená",J192,0)</f>
        <v>0</v>
      </c>
      <c r="BH192" s="99">
        <f>IF(N192="sníž. přenesená",J192,0)</f>
        <v>0</v>
      </c>
      <c r="BI192" s="99">
        <f>IF(N192="nulová",J192,0)</f>
        <v>0</v>
      </c>
      <c r="BJ192" s="16" t="s">
        <v>86</v>
      </c>
      <c r="BK192" s="99">
        <f>ROUND(I192*H192,2)</f>
        <v>0</v>
      </c>
      <c r="BL192" s="16" t="s">
        <v>498</v>
      </c>
      <c r="BM192" s="194" t="s">
        <v>904</v>
      </c>
    </row>
    <row r="193" spans="1:65" s="13" customFormat="1" ht="11.25">
      <c r="B193" s="195"/>
      <c r="D193" s="196" t="s">
        <v>162</v>
      </c>
      <c r="E193" s="197" t="s">
        <v>1</v>
      </c>
      <c r="F193" s="198" t="s">
        <v>905</v>
      </c>
      <c r="H193" s="199">
        <v>224.4</v>
      </c>
      <c r="I193" s="200"/>
      <c r="L193" s="195"/>
      <c r="M193" s="201"/>
      <c r="N193" s="202"/>
      <c r="O193" s="202"/>
      <c r="P193" s="202"/>
      <c r="Q193" s="202"/>
      <c r="R193" s="202"/>
      <c r="S193" s="202"/>
      <c r="T193" s="203"/>
      <c r="AT193" s="197" t="s">
        <v>162</v>
      </c>
      <c r="AU193" s="197" t="s">
        <v>88</v>
      </c>
      <c r="AV193" s="13" t="s">
        <v>88</v>
      </c>
      <c r="AW193" s="13" t="s">
        <v>32</v>
      </c>
      <c r="AX193" s="13" t="s">
        <v>86</v>
      </c>
      <c r="AY193" s="197" t="s">
        <v>154</v>
      </c>
    </row>
    <row r="194" spans="1:65" s="2" customFormat="1" ht="16.5" customHeight="1">
      <c r="A194" s="33"/>
      <c r="B194" s="150"/>
      <c r="C194" s="212" t="s">
        <v>289</v>
      </c>
      <c r="D194" s="212" t="s">
        <v>223</v>
      </c>
      <c r="E194" s="213" t="s">
        <v>453</v>
      </c>
      <c r="F194" s="214" t="s">
        <v>454</v>
      </c>
      <c r="G194" s="215" t="s">
        <v>292</v>
      </c>
      <c r="H194" s="216">
        <v>66</v>
      </c>
      <c r="I194" s="217"/>
      <c r="J194" s="218">
        <f>ROUND(I194*H194,2)</f>
        <v>0</v>
      </c>
      <c r="K194" s="219"/>
      <c r="L194" s="220"/>
      <c r="M194" s="221" t="s">
        <v>1</v>
      </c>
      <c r="N194" s="222" t="s">
        <v>43</v>
      </c>
      <c r="O194" s="59"/>
      <c r="P194" s="192">
        <f>O194*H194</f>
        <v>0</v>
      </c>
      <c r="Q194" s="192">
        <v>5.9000000000000003E-4</v>
      </c>
      <c r="R194" s="192">
        <f>Q194*H194</f>
        <v>3.8940000000000002E-2</v>
      </c>
      <c r="S194" s="192">
        <v>0</v>
      </c>
      <c r="T194" s="19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190</v>
      </c>
      <c r="AT194" s="194" t="s">
        <v>223</v>
      </c>
      <c r="AU194" s="194" t="s">
        <v>88</v>
      </c>
      <c r="AY194" s="16" t="s">
        <v>154</v>
      </c>
      <c r="BE194" s="99">
        <f>IF(N194="základní",J194,0)</f>
        <v>0</v>
      </c>
      <c r="BF194" s="99">
        <f>IF(N194="snížená",J194,0)</f>
        <v>0</v>
      </c>
      <c r="BG194" s="99">
        <f>IF(N194="zákl. přenesená",J194,0)</f>
        <v>0</v>
      </c>
      <c r="BH194" s="99">
        <f>IF(N194="sníž. přenesená",J194,0)</f>
        <v>0</v>
      </c>
      <c r="BI194" s="99">
        <f>IF(N194="nulová",J194,0)</f>
        <v>0</v>
      </c>
      <c r="BJ194" s="16" t="s">
        <v>86</v>
      </c>
      <c r="BK194" s="99">
        <f>ROUND(I194*H194,2)</f>
        <v>0</v>
      </c>
      <c r="BL194" s="16" t="s">
        <v>160</v>
      </c>
      <c r="BM194" s="194" t="s">
        <v>906</v>
      </c>
    </row>
    <row r="195" spans="1:65" s="13" customFormat="1" ht="11.25">
      <c r="B195" s="195"/>
      <c r="D195" s="196" t="s">
        <v>162</v>
      </c>
      <c r="E195" s="197" t="s">
        <v>1</v>
      </c>
      <c r="F195" s="198" t="s">
        <v>907</v>
      </c>
      <c r="H195" s="199">
        <v>66</v>
      </c>
      <c r="I195" s="200"/>
      <c r="L195" s="195"/>
      <c r="M195" s="201"/>
      <c r="N195" s="202"/>
      <c r="O195" s="202"/>
      <c r="P195" s="202"/>
      <c r="Q195" s="202"/>
      <c r="R195" s="202"/>
      <c r="S195" s="202"/>
      <c r="T195" s="203"/>
      <c r="AT195" s="197" t="s">
        <v>162</v>
      </c>
      <c r="AU195" s="197" t="s">
        <v>88</v>
      </c>
      <c r="AV195" s="13" t="s">
        <v>88</v>
      </c>
      <c r="AW195" s="13" t="s">
        <v>32</v>
      </c>
      <c r="AX195" s="13" t="s">
        <v>86</v>
      </c>
      <c r="AY195" s="197" t="s">
        <v>154</v>
      </c>
    </row>
    <row r="196" spans="1:65" s="2" customFormat="1" ht="24" customHeight="1">
      <c r="A196" s="33"/>
      <c r="B196" s="150"/>
      <c r="C196" s="182" t="s">
        <v>294</v>
      </c>
      <c r="D196" s="182" t="s">
        <v>156</v>
      </c>
      <c r="E196" s="183" t="s">
        <v>908</v>
      </c>
      <c r="F196" s="184" t="s">
        <v>909</v>
      </c>
      <c r="G196" s="185" t="s">
        <v>292</v>
      </c>
      <c r="H196" s="186">
        <v>8</v>
      </c>
      <c r="I196" s="187"/>
      <c r="J196" s="188">
        <f>ROUND(I196*H196,2)</f>
        <v>0</v>
      </c>
      <c r="K196" s="189"/>
      <c r="L196" s="34"/>
      <c r="M196" s="190" t="s">
        <v>1</v>
      </c>
      <c r="N196" s="191" t="s">
        <v>43</v>
      </c>
      <c r="O196" s="59"/>
      <c r="P196" s="192">
        <f>O196*H196</f>
        <v>0</v>
      </c>
      <c r="Q196" s="192">
        <v>0</v>
      </c>
      <c r="R196" s="192">
        <f>Q196*H196</f>
        <v>0</v>
      </c>
      <c r="S196" s="192">
        <v>0</v>
      </c>
      <c r="T196" s="193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573</v>
      </c>
      <c r="AT196" s="194" t="s">
        <v>156</v>
      </c>
      <c r="AU196" s="194" t="s">
        <v>88</v>
      </c>
      <c r="AY196" s="16" t="s">
        <v>154</v>
      </c>
      <c r="BE196" s="99">
        <f>IF(N196="základní",J196,0)</f>
        <v>0</v>
      </c>
      <c r="BF196" s="99">
        <f>IF(N196="snížená",J196,0)</f>
        <v>0</v>
      </c>
      <c r="BG196" s="99">
        <f>IF(N196="zákl. přenesená",J196,0)</f>
        <v>0</v>
      </c>
      <c r="BH196" s="99">
        <f>IF(N196="sníž. přenesená",J196,0)</f>
        <v>0</v>
      </c>
      <c r="BI196" s="99">
        <f>IF(N196="nulová",J196,0)</f>
        <v>0</v>
      </c>
      <c r="BJ196" s="16" t="s">
        <v>86</v>
      </c>
      <c r="BK196" s="99">
        <f>ROUND(I196*H196,2)</f>
        <v>0</v>
      </c>
      <c r="BL196" s="16" t="s">
        <v>573</v>
      </c>
      <c r="BM196" s="194" t="s">
        <v>910</v>
      </c>
    </row>
    <row r="197" spans="1:65" s="2" customFormat="1" ht="16.5" customHeight="1">
      <c r="A197" s="33"/>
      <c r="B197" s="150"/>
      <c r="C197" s="212" t="s">
        <v>299</v>
      </c>
      <c r="D197" s="212" t="s">
        <v>223</v>
      </c>
      <c r="E197" s="213" t="s">
        <v>911</v>
      </c>
      <c r="F197" s="214" t="s">
        <v>912</v>
      </c>
      <c r="G197" s="215" t="s">
        <v>292</v>
      </c>
      <c r="H197" s="216">
        <v>8.4</v>
      </c>
      <c r="I197" s="217"/>
      <c r="J197" s="218">
        <f>ROUND(I197*H197,2)</f>
        <v>0</v>
      </c>
      <c r="K197" s="219"/>
      <c r="L197" s="220"/>
      <c r="M197" s="221" t="s">
        <v>1</v>
      </c>
      <c r="N197" s="222" t="s">
        <v>43</v>
      </c>
      <c r="O197" s="59"/>
      <c r="P197" s="192">
        <f>O197*H197</f>
        <v>0</v>
      </c>
      <c r="Q197" s="192">
        <v>1.4E-3</v>
      </c>
      <c r="R197" s="192">
        <f>Q197*H197</f>
        <v>1.176E-2</v>
      </c>
      <c r="S197" s="192">
        <v>0</v>
      </c>
      <c r="T197" s="193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498</v>
      </c>
      <c r="AT197" s="194" t="s">
        <v>223</v>
      </c>
      <c r="AU197" s="194" t="s">
        <v>88</v>
      </c>
      <c r="AY197" s="16" t="s">
        <v>154</v>
      </c>
      <c r="BE197" s="99">
        <f>IF(N197="základní",J197,0)</f>
        <v>0</v>
      </c>
      <c r="BF197" s="99">
        <f>IF(N197="snížená",J197,0)</f>
        <v>0</v>
      </c>
      <c r="BG197" s="99">
        <f>IF(N197="zákl. přenesená",J197,0)</f>
        <v>0</v>
      </c>
      <c r="BH197" s="99">
        <f>IF(N197="sníž. přenesená",J197,0)</f>
        <v>0</v>
      </c>
      <c r="BI197" s="99">
        <f>IF(N197="nulová",J197,0)</f>
        <v>0</v>
      </c>
      <c r="BJ197" s="16" t="s">
        <v>86</v>
      </c>
      <c r="BK197" s="99">
        <f>ROUND(I197*H197,2)</f>
        <v>0</v>
      </c>
      <c r="BL197" s="16" t="s">
        <v>498</v>
      </c>
      <c r="BM197" s="194" t="s">
        <v>913</v>
      </c>
    </row>
    <row r="198" spans="1:65" s="13" customFormat="1" ht="11.25">
      <c r="B198" s="195"/>
      <c r="D198" s="196" t="s">
        <v>162</v>
      </c>
      <c r="E198" s="197" t="s">
        <v>1</v>
      </c>
      <c r="F198" s="198" t="s">
        <v>914</v>
      </c>
      <c r="H198" s="199">
        <v>8.4</v>
      </c>
      <c r="I198" s="200"/>
      <c r="L198" s="195"/>
      <c r="M198" s="201"/>
      <c r="N198" s="202"/>
      <c r="O198" s="202"/>
      <c r="P198" s="202"/>
      <c r="Q198" s="202"/>
      <c r="R198" s="202"/>
      <c r="S198" s="202"/>
      <c r="T198" s="203"/>
      <c r="AT198" s="197" t="s">
        <v>162</v>
      </c>
      <c r="AU198" s="197" t="s">
        <v>88</v>
      </c>
      <c r="AV198" s="13" t="s">
        <v>88</v>
      </c>
      <c r="AW198" s="13" t="s">
        <v>32</v>
      </c>
      <c r="AX198" s="13" t="s">
        <v>86</v>
      </c>
      <c r="AY198" s="197" t="s">
        <v>154</v>
      </c>
    </row>
    <row r="199" spans="1:65" s="2" customFormat="1" ht="16.5" customHeight="1">
      <c r="A199" s="33"/>
      <c r="B199" s="150"/>
      <c r="C199" s="182" t="s">
        <v>303</v>
      </c>
      <c r="D199" s="182" t="s">
        <v>156</v>
      </c>
      <c r="E199" s="183" t="s">
        <v>915</v>
      </c>
      <c r="F199" s="184" t="s">
        <v>916</v>
      </c>
      <c r="G199" s="185" t="s">
        <v>292</v>
      </c>
      <c r="H199" s="186">
        <v>8</v>
      </c>
      <c r="I199" s="187"/>
      <c r="J199" s="188">
        <f t="shared" ref="J199:J208" si="5">ROUND(I199*H199,2)</f>
        <v>0</v>
      </c>
      <c r="K199" s="189"/>
      <c r="L199" s="34"/>
      <c r="M199" s="190" t="s">
        <v>1</v>
      </c>
      <c r="N199" s="191" t="s">
        <v>43</v>
      </c>
      <c r="O199" s="59"/>
      <c r="P199" s="192">
        <f t="shared" ref="P199:P208" si="6">O199*H199</f>
        <v>0</v>
      </c>
      <c r="Q199" s="192">
        <v>4.8599999999999997E-3</v>
      </c>
      <c r="R199" s="192">
        <f t="shared" ref="R199:R208" si="7">Q199*H199</f>
        <v>3.8879999999999998E-2</v>
      </c>
      <c r="S199" s="192">
        <v>0</v>
      </c>
      <c r="T199" s="193">
        <f t="shared" ref="T199:T208" si="8"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573</v>
      </c>
      <c r="AT199" s="194" t="s">
        <v>156</v>
      </c>
      <c r="AU199" s="194" t="s">
        <v>88</v>
      </c>
      <c r="AY199" s="16" t="s">
        <v>154</v>
      </c>
      <c r="BE199" s="99">
        <f t="shared" ref="BE199:BE208" si="9">IF(N199="základní",J199,0)</f>
        <v>0</v>
      </c>
      <c r="BF199" s="99">
        <f t="shared" ref="BF199:BF208" si="10">IF(N199="snížená",J199,0)</f>
        <v>0</v>
      </c>
      <c r="BG199" s="99">
        <f t="shared" ref="BG199:BG208" si="11">IF(N199="zákl. přenesená",J199,0)</f>
        <v>0</v>
      </c>
      <c r="BH199" s="99">
        <f t="shared" ref="BH199:BH208" si="12">IF(N199="sníž. přenesená",J199,0)</f>
        <v>0</v>
      </c>
      <c r="BI199" s="99">
        <f t="shared" ref="BI199:BI208" si="13">IF(N199="nulová",J199,0)</f>
        <v>0</v>
      </c>
      <c r="BJ199" s="16" t="s">
        <v>86</v>
      </c>
      <c r="BK199" s="99">
        <f t="shared" ref="BK199:BK208" si="14">ROUND(I199*H199,2)</f>
        <v>0</v>
      </c>
      <c r="BL199" s="16" t="s">
        <v>573</v>
      </c>
      <c r="BM199" s="194" t="s">
        <v>917</v>
      </c>
    </row>
    <row r="200" spans="1:65" s="2" customFormat="1" ht="24" customHeight="1">
      <c r="A200" s="33"/>
      <c r="B200" s="150"/>
      <c r="C200" s="182" t="s">
        <v>307</v>
      </c>
      <c r="D200" s="182" t="s">
        <v>156</v>
      </c>
      <c r="E200" s="183" t="s">
        <v>918</v>
      </c>
      <c r="F200" s="184" t="s">
        <v>919</v>
      </c>
      <c r="G200" s="185" t="s">
        <v>273</v>
      </c>
      <c r="H200" s="186">
        <v>1</v>
      </c>
      <c r="I200" s="187"/>
      <c r="J200" s="188">
        <f t="shared" si="5"/>
        <v>0</v>
      </c>
      <c r="K200" s="189"/>
      <c r="L200" s="34"/>
      <c r="M200" s="190" t="s">
        <v>1</v>
      </c>
      <c r="N200" s="191" t="s">
        <v>43</v>
      </c>
      <c r="O200" s="59"/>
      <c r="P200" s="192">
        <f t="shared" si="6"/>
        <v>0</v>
      </c>
      <c r="Q200" s="192">
        <v>0</v>
      </c>
      <c r="R200" s="192">
        <f t="shared" si="7"/>
        <v>0</v>
      </c>
      <c r="S200" s="192">
        <v>0</v>
      </c>
      <c r="T200" s="193">
        <f t="shared" si="8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4" t="s">
        <v>573</v>
      </c>
      <c r="AT200" s="194" t="s">
        <v>156</v>
      </c>
      <c r="AU200" s="194" t="s">
        <v>88</v>
      </c>
      <c r="AY200" s="16" t="s">
        <v>154</v>
      </c>
      <c r="BE200" s="99">
        <f t="shared" si="9"/>
        <v>0</v>
      </c>
      <c r="BF200" s="99">
        <f t="shared" si="10"/>
        <v>0</v>
      </c>
      <c r="BG200" s="99">
        <f t="shared" si="11"/>
        <v>0</v>
      </c>
      <c r="BH200" s="99">
        <f t="shared" si="12"/>
        <v>0</v>
      </c>
      <c r="BI200" s="99">
        <f t="shared" si="13"/>
        <v>0</v>
      </c>
      <c r="BJ200" s="16" t="s">
        <v>86</v>
      </c>
      <c r="BK200" s="99">
        <f t="shared" si="14"/>
        <v>0</v>
      </c>
      <c r="BL200" s="16" t="s">
        <v>573</v>
      </c>
      <c r="BM200" s="194" t="s">
        <v>920</v>
      </c>
    </row>
    <row r="201" spans="1:65" s="2" customFormat="1" ht="16.5" customHeight="1">
      <c r="A201" s="33"/>
      <c r="B201" s="150"/>
      <c r="C201" s="212" t="s">
        <v>311</v>
      </c>
      <c r="D201" s="212" t="s">
        <v>223</v>
      </c>
      <c r="E201" s="213" t="s">
        <v>921</v>
      </c>
      <c r="F201" s="214" t="s">
        <v>922</v>
      </c>
      <c r="G201" s="215" t="s">
        <v>273</v>
      </c>
      <c r="H201" s="216">
        <v>1</v>
      </c>
      <c r="I201" s="217"/>
      <c r="J201" s="218">
        <f t="shared" si="5"/>
        <v>0</v>
      </c>
      <c r="K201" s="219"/>
      <c r="L201" s="220"/>
      <c r="M201" s="221" t="s">
        <v>1</v>
      </c>
      <c r="N201" s="222" t="s">
        <v>43</v>
      </c>
      <c r="O201" s="59"/>
      <c r="P201" s="192">
        <f t="shared" si="6"/>
        <v>0</v>
      </c>
      <c r="Q201" s="192">
        <v>7.5000000000000002E-4</v>
      </c>
      <c r="R201" s="192">
        <f t="shared" si="7"/>
        <v>7.5000000000000002E-4</v>
      </c>
      <c r="S201" s="192">
        <v>0</v>
      </c>
      <c r="T201" s="193">
        <f t="shared" si="8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498</v>
      </c>
      <c r="AT201" s="194" t="s">
        <v>223</v>
      </c>
      <c r="AU201" s="194" t="s">
        <v>88</v>
      </c>
      <c r="AY201" s="16" t="s">
        <v>154</v>
      </c>
      <c r="BE201" s="99">
        <f t="shared" si="9"/>
        <v>0</v>
      </c>
      <c r="BF201" s="99">
        <f t="shared" si="10"/>
        <v>0</v>
      </c>
      <c r="BG201" s="99">
        <f t="shared" si="11"/>
        <v>0</v>
      </c>
      <c r="BH201" s="99">
        <f t="shared" si="12"/>
        <v>0</v>
      </c>
      <c r="BI201" s="99">
        <f t="shared" si="13"/>
        <v>0</v>
      </c>
      <c r="BJ201" s="16" t="s">
        <v>86</v>
      </c>
      <c r="BK201" s="99">
        <f t="shared" si="14"/>
        <v>0</v>
      </c>
      <c r="BL201" s="16" t="s">
        <v>498</v>
      </c>
      <c r="BM201" s="194" t="s">
        <v>923</v>
      </c>
    </row>
    <row r="202" spans="1:65" s="2" customFormat="1" ht="24" customHeight="1">
      <c r="A202" s="33"/>
      <c r="B202" s="150"/>
      <c r="C202" s="182" t="s">
        <v>317</v>
      </c>
      <c r="D202" s="182" t="s">
        <v>156</v>
      </c>
      <c r="E202" s="183" t="s">
        <v>924</v>
      </c>
      <c r="F202" s="184" t="s">
        <v>925</v>
      </c>
      <c r="G202" s="185" t="s">
        <v>273</v>
      </c>
      <c r="H202" s="186">
        <v>1</v>
      </c>
      <c r="I202" s="187"/>
      <c r="J202" s="188">
        <f t="shared" si="5"/>
        <v>0</v>
      </c>
      <c r="K202" s="189"/>
      <c r="L202" s="34"/>
      <c r="M202" s="190" t="s">
        <v>1</v>
      </c>
      <c r="N202" s="191" t="s">
        <v>43</v>
      </c>
      <c r="O202" s="59"/>
      <c r="P202" s="192">
        <f t="shared" si="6"/>
        <v>0</v>
      </c>
      <c r="Q202" s="192">
        <v>0</v>
      </c>
      <c r="R202" s="192">
        <f t="shared" si="7"/>
        <v>0</v>
      </c>
      <c r="S202" s="192">
        <v>0</v>
      </c>
      <c r="T202" s="193">
        <f t="shared" si="8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4" t="s">
        <v>573</v>
      </c>
      <c r="AT202" s="194" t="s">
        <v>156</v>
      </c>
      <c r="AU202" s="194" t="s">
        <v>88</v>
      </c>
      <c r="AY202" s="16" t="s">
        <v>154</v>
      </c>
      <c r="BE202" s="99">
        <f t="shared" si="9"/>
        <v>0</v>
      </c>
      <c r="BF202" s="99">
        <f t="shared" si="10"/>
        <v>0</v>
      </c>
      <c r="BG202" s="99">
        <f t="shared" si="11"/>
        <v>0</v>
      </c>
      <c r="BH202" s="99">
        <f t="shared" si="12"/>
        <v>0</v>
      </c>
      <c r="BI202" s="99">
        <f t="shared" si="13"/>
        <v>0</v>
      </c>
      <c r="BJ202" s="16" t="s">
        <v>86</v>
      </c>
      <c r="BK202" s="99">
        <f t="shared" si="14"/>
        <v>0</v>
      </c>
      <c r="BL202" s="16" t="s">
        <v>573</v>
      </c>
      <c r="BM202" s="194" t="s">
        <v>926</v>
      </c>
    </row>
    <row r="203" spans="1:65" s="2" customFormat="1" ht="16.5" customHeight="1">
      <c r="A203" s="33"/>
      <c r="B203" s="150"/>
      <c r="C203" s="212" t="s">
        <v>457</v>
      </c>
      <c r="D203" s="212" t="s">
        <v>223</v>
      </c>
      <c r="E203" s="213" t="s">
        <v>927</v>
      </c>
      <c r="F203" s="214" t="s">
        <v>928</v>
      </c>
      <c r="G203" s="215" t="s">
        <v>273</v>
      </c>
      <c r="H203" s="216">
        <v>1</v>
      </c>
      <c r="I203" s="217"/>
      <c r="J203" s="218">
        <f t="shared" si="5"/>
        <v>0</v>
      </c>
      <c r="K203" s="219"/>
      <c r="L203" s="220"/>
      <c r="M203" s="221" t="s">
        <v>1</v>
      </c>
      <c r="N203" s="222" t="s">
        <v>43</v>
      </c>
      <c r="O203" s="59"/>
      <c r="P203" s="192">
        <f t="shared" si="6"/>
        <v>0</v>
      </c>
      <c r="Q203" s="192">
        <v>5.4000000000000003E-3</v>
      </c>
      <c r="R203" s="192">
        <f t="shared" si="7"/>
        <v>5.4000000000000003E-3</v>
      </c>
      <c r="S203" s="192">
        <v>0</v>
      </c>
      <c r="T203" s="193">
        <f t="shared" si="8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498</v>
      </c>
      <c r="AT203" s="194" t="s">
        <v>223</v>
      </c>
      <c r="AU203" s="194" t="s">
        <v>88</v>
      </c>
      <c r="AY203" s="16" t="s">
        <v>154</v>
      </c>
      <c r="BE203" s="99">
        <f t="shared" si="9"/>
        <v>0</v>
      </c>
      <c r="BF203" s="99">
        <f t="shared" si="10"/>
        <v>0</v>
      </c>
      <c r="BG203" s="99">
        <f t="shared" si="11"/>
        <v>0</v>
      </c>
      <c r="BH203" s="99">
        <f t="shared" si="12"/>
        <v>0</v>
      </c>
      <c r="BI203" s="99">
        <f t="shared" si="13"/>
        <v>0</v>
      </c>
      <c r="BJ203" s="16" t="s">
        <v>86</v>
      </c>
      <c r="BK203" s="99">
        <f t="shared" si="14"/>
        <v>0</v>
      </c>
      <c r="BL203" s="16" t="s">
        <v>498</v>
      </c>
      <c r="BM203" s="194" t="s">
        <v>929</v>
      </c>
    </row>
    <row r="204" spans="1:65" s="2" customFormat="1" ht="16.5" customHeight="1">
      <c r="A204" s="33"/>
      <c r="B204" s="150"/>
      <c r="C204" s="182" t="s">
        <v>461</v>
      </c>
      <c r="D204" s="182" t="s">
        <v>156</v>
      </c>
      <c r="E204" s="183" t="s">
        <v>930</v>
      </c>
      <c r="F204" s="184" t="s">
        <v>931</v>
      </c>
      <c r="G204" s="185" t="s">
        <v>292</v>
      </c>
      <c r="H204" s="186">
        <v>204</v>
      </c>
      <c r="I204" s="187"/>
      <c r="J204" s="188">
        <f t="shared" si="5"/>
        <v>0</v>
      </c>
      <c r="K204" s="189"/>
      <c r="L204" s="34"/>
      <c r="M204" s="190" t="s">
        <v>1</v>
      </c>
      <c r="N204" s="191" t="s">
        <v>43</v>
      </c>
      <c r="O204" s="59"/>
      <c r="P204" s="192">
        <f t="shared" si="6"/>
        <v>0</v>
      </c>
      <c r="Q204" s="192">
        <v>0</v>
      </c>
      <c r="R204" s="192">
        <f t="shared" si="7"/>
        <v>0</v>
      </c>
      <c r="S204" s="192">
        <v>0</v>
      </c>
      <c r="T204" s="193">
        <f t="shared" si="8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4" t="s">
        <v>573</v>
      </c>
      <c r="AT204" s="194" t="s">
        <v>156</v>
      </c>
      <c r="AU204" s="194" t="s">
        <v>88</v>
      </c>
      <c r="AY204" s="16" t="s">
        <v>154</v>
      </c>
      <c r="BE204" s="99">
        <f t="shared" si="9"/>
        <v>0</v>
      </c>
      <c r="BF204" s="99">
        <f t="shared" si="10"/>
        <v>0</v>
      </c>
      <c r="BG204" s="99">
        <f t="shared" si="11"/>
        <v>0</v>
      </c>
      <c r="BH204" s="99">
        <f t="shared" si="12"/>
        <v>0</v>
      </c>
      <c r="BI204" s="99">
        <f t="shared" si="13"/>
        <v>0</v>
      </c>
      <c r="BJ204" s="16" t="s">
        <v>86</v>
      </c>
      <c r="BK204" s="99">
        <f t="shared" si="14"/>
        <v>0</v>
      </c>
      <c r="BL204" s="16" t="s">
        <v>573</v>
      </c>
      <c r="BM204" s="194" t="s">
        <v>932</v>
      </c>
    </row>
    <row r="205" spans="1:65" s="2" customFormat="1" ht="16.5" customHeight="1">
      <c r="A205" s="33"/>
      <c r="B205" s="150"/>
      <c r="C205" s="182" t="s">
        <v>466</v>
      </c>
      <c r="D205" s="182" t="s">
        <v>156</v>
      </c>
      <c r="E205" s="183" t="s">
        <v>933</v>
      </c>
      <c r="F205" s="184" t="s">
        <v>934</v>
      </c>
      <c r="G205" s="185" t="s">
        <v>273</v>
      </c>
      <c r="H205" s="186">
        <v>2</v>
      </c>
      <c r="I205" s="187"/>
      <c r="J205" s="188">
        <f t="shared" si="5"/>
        <v>0</v>
      </c>
      <c r="K205" s="189"/>
      <c r="L205" s="34"/>
      <c r="M205" s="190" t="s">
        <v>1</v>
      </c>
      <c r="N205" s="191" t="s">
        <v>43</v>
      </c>
      <c r="O205" s="59"/>
      <c r="P205" s="192">
        <f t="shared" si="6"/>
        <v>0</v>
      </c>
      <c r="Q205" s="192">
        <v>0</v>
      </c>
      <c r="R205" s="192">
        <f t="shared" si="7"/>
        <v>0</v>
      </c>
      <c r="S205" s="192">
        <v>0</v>
      </c>
      <c r="T205" s="193">
        <f t="shared" si="8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573</v>
      </c>
      <c r="AT205" s="194" t="s">
        <v>156</v>
      </c>
      <c r="AU205" s="194" t="s">
        <v>88</v>
      </c>
      <c r="AY205" s="16" t="s">
        <v>154</v>
      </c>
      <c r="BE205" s="99">
        <f t="shared" si="9"/>
        <v>0</v>
      </c>
      <c r="BF205" s="99">
        <f t="shared" si="10"/>
        <v>0</v>
      </c>
      <c r="BG205" s="99">
        <f t="shared" si="11"/>
        <v>0</v>
      </c>
      <c r="BH205" s="99">
        <f t="shared" si="12"/>
        <v>0</v>
      </c>
      <c r="BI205" s="99">
        <f t="shared" si="13"/>
        <v>0</v>
      </c>
      <c r="BJ205" s="16" t="s">
        <v>86</v>
      </c>
      <c r="BK205" s="99">
        <f t="shared" si="14"/>
        <v>0</v>
      </c>
      <c r="BL205" s="16" t="s">
        <v>573</v>
      </c>
      <c r="BM205" s="194" t="s">
        <v>935</v>
      </c>
    </row>
    <row r="206" spans="1:65" s="2" customFormat="1" ht="16.5" customHeight="1">
      <c r="A206" s="33"/>
      <c r="B206" s="150"/>
      <c r="C206" s="182" t="s">
        <v>470</v>
      </c>
      <c r="D206" s="182" t="s">
        <v>156</v>
      </c>
      <c r="E206" s="183" t="s">
        <v>607</v>
      </c>
      <c r="F206" s="184" t="s">
        <v>608</v>
      </c>
      <c r="G206" s="185" t="s">
        <v>273</v>
      </c>
      <c r="H206" s="186">
        <v>1</v>
      </c>
      <c r="I206" s="187"/>
      <c r="J206" s="188">
        <f t="shared" si="5"/>
        <v>0</v>
      </c>
      <c r="K206" s="189"/>
      <c r="L206" s="34"/>
      <c r="M206" s="190" t="s">
        <v>1</v>
      </c>
      <c r="N206" s="191" t="s">
        <v>43</v>
      </c>
      <c r="O206" s="59"/>
      <c r="P206" s="192">
        <f t="shared" si="6"/>
        <v>0</v>
      </c>
      <c r="Q206" s="192">
        <v>0</v>
      </c>
      <c r="R206" s="192">
        <f t="shared" si="7"/>
        <v>0</v>
      </c>
      <c r="S206" s="192">
        <v>0</v>
      </c>
      <c r="T206" s="193">
        <f t="shared" si="8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4" t="s">
        <v>573</v>
      </c>
      <c r="AT206" s="194" t="s">
        <v>156</v>
      </c>
      <c r="AU206" s="194" t="s">
        <v>88</v>
      </c>
      <c r="AY206" s="16" t="s">
        <v>154</v>
      </c>
      <c r="BE206" s="99">
        <f t="shared" si="9"/>
        <v>0</v>
      </c>
      <c r="BF206" s="99">
        <f t="shared" si="10"/>
        <v>0</v>
      </c>
      <c r="BG206" s="99">
        <f t="shared" si="11"/>
        <v>0</v>
      </c>
      <c r="BH206" s="99">
        <f t="shared" si="12"/>
        <v>0</v>
      </c>
      <c r="BI206" s="99">
        <f t="shared" si="13"/>
        <v>0</v>
      </c>
      <c r="BJ206" s="16" t="s">
        <v>86</v>
      </c>
      <c r="BK206" s="99">
        <f t="shared" si="14"/>
        <v>0</v>
      </c>
      <c r="BL206" s="16" t="s">
        <v>573</v>
      </c>
      <c r="BM206" s="194" t="s">
        <v>936</v>
      </c>
    </row>
    <row r="207" spans="1:65" s="2" customFormat="1" ht="16.5" customHeight="1">
      <c r="A207" s="33"/>
      <c r="B207" s="150"/>
      <c r="C207" s="182" t="s">
        <v>475</v>
      </c>
      <c r="D207" s="182" t="s">
        <v>156</v>
      </c>
      <c r="E207" s="183" t="s">
        <v>611</v>
      </c>
      <c r="F207" s="184" t="s">
        <v>937</v>
      </c>
      <c r="G207" s="185" t="s">
        <v>613</v>
      </c>
      <c r="H207" s="186">
        <v>1</v>
      </c>
      <c r="I207" s="187"/>
      <c r="J207" s="188">
        <f t="shared" si="5"/>
        <v>0</v>
      </c>
      <c r="K207" s="189"/>
      <c r="L207" s="34"/>
      <c r="M207" s="190" t="s">
        <v>1</v>
      </c>
      <c r="N207" s="191" t="s">
        <v>43</v>
      </c>
      <c r="O207" s="59"/>
      <c r="P207" s="192">
        <f t="shared" si="6"/>
        <v>0</v>
      </c>
      <c r="Q207" s="192">
        <v>0</v>
      </c>
      <c r="R207" s="192">
        <f t="shared" si="7"/>
        <v>0</v>
      </c>
      <c r="S207" s="192">
        <v>0</v>
      </c>
      <c r="T207" s="193">
        <f t="shared" si="8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4" t="s">
        <v>573</v>
      </c>
      <c r="AT207" s="194" t="s">
        <v>156</v>
      </c>
      <c r="AU207" s="194" t="s">
        <v>88</v>
      </c>
      <c r="AY207" s="16" t="s">
        <v>154</v>
      </c>
      <c r="BE207" s="99">
        <f t="shared" si="9"/>
        <v>0</v>
      </c>
      <c r="BF207" s="99">
        <f t="shared" si="10"/>
        <v>0</v>
      </c>
      <c r="BG207" s="99">
        <f t="shared" si="11"/>
        <v>0</v>
      </c>
      <c r="BH207" s="99">
        <f t="shared" si="12"/>
        <v>0</v>
      </c>
      <c r="BI207" s="99">
        <f t="shared" si="13"/>
        <v>0</v>
      </c>
      <c r="BJ207" s="16" t="s">
        <v>86</v>
      </c>
      <c r="BK207" s="99">
        <f t="shared" si="14"/>
        <v>0</v>
      </c>
      <c r="BL207" s="16" t="s">
        <v>573</v>
      </c>
      <c r="BM207" s="194" t="s">
        <v>938</v>
      </c>
    </row>
    <row r="208" spans="1:65" s="2" customFormat="1" ht="16.5" customHeight="1">
      <c r="A208" s="33"/>
      <c r="B208" s="150"/>
      <c r="C208" s="182" t="s">
        <v>479</v>
      </c>
      <c r="D208" s="182" t="s">
        <v>156</v>
      </c>
      <c r="E208" s="183" t="s">
        <v>616</v>
      </c>
      <c r="F208" s="184" t="s">
        <v>617</v>
      </c>
      <c r="G208" s="185" t="s">
        <v>292</v>
      </c>
      <c r="H208" s="186">
        <v>264</v>
      </c>
      <c r="I208" s="187"/>
      <c r="J208" s="188">
        <f t="shared" si="5"/>
        <v>0</v>
      </c>
      <c r="K208" s="189"/>
      <c r="L208" s="34"/>
      <c r="M208" s="190" t="s">
        <v>1</v>
      </c>
      <c r="N208" s="191" t="s">
        <v>43</v>
      </c>
      <c r="O208" s="59"/>
      <c r="P208" s="192">
        <f t="shared" si="6"/>
        <v>0</v>
      </c>
      <c r="Q208" s="192">
        <v>0</v>
      </c>
      <c r="R208" s="192">
        <f t="shared" si="7"/>
        <v>0</v>
      </c>
      <c r="S208" s="192">
        <v>0</v>
      </c>
      <c r="T208" s="193">
        <f t="shared" si="8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4" t="s">
        <v>573</v>
      </c>
      <c r="AT208" s="194" t="s">
        <v>156</v>
      </c>
      <c r="AU208" s="194" t="s">
        <v>88</v>
      </c>
      <c r="AY208" s="16" t="s">
        <v>154</v>
      </c>
      <c r="BE208" s="99">
        <f t="shared" si="9"/>
        <v>0</v>
      </c>
      <c r="BF208" s="99">
        <f t="shared" si="10"/>
        <v>0</v>
      </c>
      <c r="BG208" s="99">
        <f t="shared" si="11"/>
        <v>0</v>
      </c>
      <c r="BH208" s="99">
        <f t="shared" si="12"/>
        <v>0</v>
      </c>
      <c r="BI208" s="99">
        <f t="shared" si="13"/>
        <v>0</v>
      </c>
      <c r="BJ208" s="16" t="s">
        <v>86</v>
      </c>
      <c r="BK208" s="99">
        <f t="shared" si="14"/>
        <v>0</v>
      </c>
      <c r="BL208" s="16" t="s">
        <v>573</v>
      </c>
      <c r="BM208" s="194" t="s">
        <v>939</v>
      </c>
    </row>
    <row r="209" spans="1:65" s="13" customFormat="1" ht="11.25">
      <c r="B209" s="195"/>
      <c r="D209" s="196" t="s">
        <v>162</v>
      </c>
      <c r="E209" s="197" t="s">
        <v>1</v>
      </c>
      <c r="F209" s="198" t="s">
        <v>901</v>
      </c>
      <c r="H209" s="199">
        <v>264</v>
      </c>
      <c r="I209" s="200"/>
      <c r="L209" s="195"/>
      <c r="M209" s="201"/>
      <c r="N209" s="202"/>
      <c r="O209" s="202"/>
      <c r="P209" s="202"/>
      <c r="Q209" s="202"/>
      <c r="R209" s="202"/>
      <c r="S209" s="202"/>
      <c r="T209" s="203"/>
      <c r="AT209" s="197" t="s">
        <v>162</v>
      </c>
      <c r="AU209" s="197" t="s">
        <v>88</v>
      </c>
      <c r="AV209" s="13" t="s">
        <v>88</v>
      </c>
      <c r="AW209" s="13" t="s">
        <v>32</v>
      </c>
      <c r="AX209" s="13" t="s">
        <v>86</v>
      </c>
      <c r="AY209" s="197" t="s">
        <v>154</v>
      </c>
    </row>
    <row r="210" spans="1:65" s="2" customFormat="1" ht="16.5" customHeight="1">
      <c r="A210" s="33"/>
      <c r="B210" s="150"/>
      <c r="C210" s="182" t="s">
        <v>483</v>
      </c>
      <c r="D210" s="182" t="s">
        <v>156</v>
      </c>
      <c r="E210" s="183" t="s">
        <v>620</v>
      </c>
      <c r="F210" s="184" t="s">
        <v>621</v>
      </c>
      <c r="G210" s="185" t="s">
        <v>292</v>
      </c>
      <c r="H210" s="186">
        <v>264</v>
      </c>
      <c r="I210" s="187"/>
      <c r="J210" s="188">
        <f>ROUND(I210*H210,2)</f>
        <v>0</v>
      </c>
      <c r="K210" s="189"/>
      <c r="L210" s="34"/>
      <c r="M210" s="190" t="s">
        <v>1</v>
      </c>
      <c r="N210" s="191" t="s">
        <v>43</v>
      </c>
      <c r="O210" s="59"/>
      <c r="P210" s="192">
        <f>O210*H210</f>
        <v>0</v>
      </c>
      <c r="Q210" s="192">
        <v>0</v>
      </c>
      <c r="R210" s="192">
        <f>Q210*H210</f>
        <v>0</v>
      </c>
      <c r="S210" s="192">
        <v>0</v>
      </c>
      <c r="T210" s="19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94" t="s">
        <v>573</v>
      </c>
      <c r="AT210" s="194" t="s">
        <v>156</v>
      </c>
      <c r="AU210" s="194" t="s">
        <v>88</v>
      </c>
      <c r="AY210" s="16" t="s">
        <v>154</v>
      </c>
      <c r="BE210" s="99">
        <f>IF(N210="základní",J210,0)</f>
        <v>0</v>
      </c>
      <c r="BF210" s="99">
        <f>IF(N210="snížená",J210,0)</f>
        <v>0</v>
      </c>
      <c r="BG210" s="99">
        <f>IF(N210="zákl. přenesená",J210,0)</f>
        <v>0</v>
      </c>
      <c r="BH210" s="99">
        <f>IF(N210="sníž. přenesená",J210,0)</f>
        <v>0</v>
      </c>
      <c r="BI210" s="99">
        <f>IF(N210="nulová",J210,0)</f>
        <v>0</v>
      </c>
      <c r="BJ210" s="16" t="s">
        <v>86</v>
      </c>
      <c r="BK210" s="99">
        <f>ROUND(I210*H210,2)</f>
        <v>0</v>
      </c>
      <c r="BL210" s="16" t="s">
        <v>573</v>
      </c>
      <c r="BM210" s="194" t="s">
        <v>940</v>
      </c>
    </row>
    <row r="211" spans="1:65" s="12" customFormat="1" ht="22.9" customHeight="1">
      <c r="B211" s="169"/>
      <c r="D211" s="170" t="s">
        <v>77</v>
      </c>
      <c r="E211" s="180" t="s">
        <v>657</v>
      </c>
      <c r="F211" s="180" t="s">
        <v>658</v>
      </c>
      <c r="I211" s="172"/>
      <c r="J211" s="181">
        <f>BK211</f>
        <v>0</v>
      </c>
      <c r="L211" s="169"/>
      <c r="M211" s="174"/>
      <c r="N211" s="175"/>
      <c r="O211" s="175"/>
      <c r="P211" s="176">
        <f>SUM(P212:P213)</f>
        <v>0</v>
      </c>
      <c r="Q211" s="175"/>
      <c r="R211" s="176">
        <f>SUM(R212:R213)</f>
        <v>2.376E-2</v>
      </c>
      <c r="S211" s="175"/>
      <c r="T211" s="177">
        <f>SUM(T212:T213)</f>
        <v>0</v>
      </c>
      <c r="AR211" s="170" t="s">
        <v>170</v>
      </c>
      <c r="AT211" s="178" t="s">
        <v>77</v>
      </c>
      <c r="AU211" s="178" t="s">
        <v>86</v>
      </c>
      <c r="AY211" s="170" t="s">
        <v>154</v>
      </c>
      <c r="BK211" s="179">
        <f>SUM(BK212:BK213)</f>
        <v>0</v>
      </c>
    </row>
    <row r="212" spans="1:65" s="2" customFormat="1" ht="16.5" customHeight="1">
      <c r="A212" s="33"/>
      <c r="B212" s="150"/>
      <c r="C212" s="182" t="s">
        <v>487</v>
      </c>
      <c r="D212" s="182" t="s">
        <v>156</v>
      </c>
      <c r="E212" s="183" t="s">
        <v>660</v>
      </c>
      <c r="F212" s="184" t="s">
        <v>661</v>
      </c>
      <c r="G212" s="185" t="s">
        <v>292</v>
      </c>
      <c r="H212" s="186">
        <v>264</v>
      </c>
      <c r="I212" s="187"/>
      <c r="J212" s="188">
        <f>ROUND(I212*H212,2)</f>
        <v>0</v>
      </c>
      <c r="K212" s="189"/>
      <c r="L212" s="34"/>
      <c r="M212" s="190" t="s">
        <v>1</v>
      </c>
      <c r="N212" s="191" t="s">
        <v>43</v>
      </c>
      <c r="O212" s="59"/>
      <c r="P212" s="192">
        <f>O212*H212</f>
        <v>0</v>
      </c>
      <c r="Q212" s="192">
        <v>9.0000000000000006E-5</v>
      </c>
      <c r="R212" s="192">
        <f>Q212*H212</f>
        <v>2.376E-2</v>
      </c>
      <c r="S212" s="192">
        <v>0</v>
      </c>
      <c r="T212" s="19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4" t="s">
        <v>573</v>
      </c>
      <c r="AT212" s="194" t="s">
        <v>156</v>
      </c>
      <c r="AU212" s="194" t="s">
        <v>88</v>
      </c>
      <c r="AY212" s="16" t="s">
        <v>154</v>
      </c>
      <c r="BE212" s="99">
        <f>IF(N212="základní",J212,0)</f>
        <v>0</v>
      </c>
      <c r="BF212" s="99">
        <f>IF(N212="snížená",J212,0)</f>
        <v>0</v>
      </c>
      <c r="BG212" s="99">
        <f>IF(N212="zákl. přenesená",J212,0)</f>
        <v>0</v>
      </c>
      <c r="BH212" s="99">
        <f>IF(N212="sníž. přenesená",J212,0)</f>
        <v>0</v>
      </c>
      <c r="BI212" s="99">
        <f>IF(N212="nulová",J212,0)</f>
        <v>0</v>
      </c>
      <c r="BJ212" s="16" t="s">
        <v>86</v>
      </c>
      <c r="BK212" s="99">
        <f>ROUND(I212*H212,2)</f>
        <v>0</v>
      </c>
      <c r="BL212" s="16" t="s">
        <v>573</v>
      </c>
      <c r="BM212" s="194" t="s">
        <v>941</v>
      </c>
    </row>
    <row r="213" spans="1:65" s="2" customFormat="1" ht="16.5" customHeight="1">
      <c r="A213" s="33"/>
      <c r="B213" s="150"/>
      <c r="C213" s="212" t="s">
        <v>491</v>
      </c>
      <c r="D213" s="212" t="s">
        <v>223</v>
      </c>
      <c r="E213" s="213" t="s">
        <v>664</v>
      </c>
      <c r="F213" s="214" t="s">
        <v>665</v>
      </c>
      <c r="G213" s="215" t="s">
        <v>292</v>
      </c>
      <c r="H213" s="216">
        <v>264</v>
      </c>
      <c r="I213" s="217"/>
      <c r="J213" s="218">
        <f>ROUND(I213*H213,2)</f>
        <v>0</v>
      </c>
      <c r="K213" s="219"/>
      <c r="L213" s="220"/>
      <c r="M213" s="221" t="s">
        <v>1</v>
      </c>
      <c r="N213" s="222" t="s">
        <v>43</v>
      </c>
      <c r="O213" s="59"/>
      <c r="P213" s="192">
        <f>O213*H213</f>
        <v>0</v>
      </c>
      <c r="Q213" s="192">
        <v>0</v>
      </c>
      <c r="R213" s="192">
        <f>Q213*H213</f>
        <v>0</v>
      </c>
      <c r="S213" s="192">
        <v>0</v>
      </c>
      <c r="T213" s="193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4" t="s">
        <v>604</v>
      </c>
      <c r="AT213" s="194" t="s">
        <v>223</v>
      </c>
      <c r="AU213" s="194" t="s">
        <v>88</v>
      </c>
      <c r="AY213" s="16" t="s">
        <v>154</v>
      </c>
      <c r="BE213" s="99">
        <f>IF(N213="základní",J213,0)</f>
        <v>0</v>
      </c>
      <c r="BF213" s="99">
        <f>IF(N213="snížená",J213,0)</f>
        <v>0</v>
      </c>
      <c r="BG213" s="99">
        <f>IF(N213="zákl. přenesená",J213,0)</f>
        <v>0</v>
      </c>
      <c r="BH213" s="99">
        <f>IF(N213="sníž. přenesená",J213,0)</f>
        <v>0</v>
      </c>
      <c r="BI213" s="99">
        <f>IF(N213="nulová",J213,0)</f>
        <v>0</v>
      </c>
      <c r="BJ213" s="16" t="s">
        <v>86</v>
      </c>
      <c r="BK213" s="99">
        <f>ROUND(I213*H213,2)</f>
        <v>0</v>
      </c>
      <c r="BL213" s="16" t="s">
        <v>573</v>
      </c>
      <c r="BM213" s="194" t="s">
        <v>942</v>
      </c>
    </row>
    <row r="214" spans="1:65" s="12" customFormat="1" ht="25.9" customHeight="1">
      <c r="B214" s="169"/>
      <c r="D214" s="170" t="s">
        <v>77</v>
      </c>
      <c r="E214" s="171" t="s">
        <v>943</v>
      </c>
      <c r="F214" s="171" t="s">
        <v>943</v>
      </c>
      <c r="I214" s="172"/>
      <c r="J214" s="173">
        <f>BK214</f>
        <v>0</v>
      </c>
      <c r="L214" s="169"/>
      <c r="M214" s="174"/>
      <c r="N214" s="175"/>
      <c r="O214" s="175"/>
      <c r="P214" s="176">
        <f>P215</f>
        <v>0</v>
      </c>
      <c r="Q214" s="175"/>
      <c r="R214" s="176">
        <f>R215</f>
        <v>0</v>
      </c>
      <c r="S214" s="175"/>
      <c r="T214" s="177">
        <f>T215</f>
        <v>0</v>
      </c>
      <c r="AR214" s="170" t="s">
        <v>160</v>
      </c>
      <c r="AT214" s="178" t="s">
        <v>77</v>
      </c>
      <c r="AU214" s="178" t="s">
        <v>78</v>
      </c>
      <c r="AY214" s="170" t="s">
        <v>154</v>
      </c>
      <c r="BK214" s="179">
        <f>BK215</f>
        <v>0</v>
      </c>
    </row>
    <row r="215" spans="1:65" s="12" customFormat="1" ht="22.9" customHeight="1">
      <c r="B215" s="169"/>
      <c r="D215" s="170" t="s">
        <v>77</v>
      </c>
      <c r="E215" s="180" t="s">
        <v>944</v>
      </c>
      <c r="F215" s="180" t="s">
        <v>943</v>
      </c>
      <c r="I215" s="172"/>
      <c r="J215" s="181">
        <f>BK215</f>
        <v>0</v>
      </c>
      <c r="L215" s="169"/>
      <c r="M215" s="174"/>
      <c r="N215" s="175"/>
      <c r="O215" s="175"/>
      <c r="P215" s="176">
        <f>P216</f>
        <v>0</v>
      </c>
      <c r="Q215" s="175"/>
      <c r="R215" s="176">
        <f>R216</f>
        <v>0</v>
      </c>
      <c r="S215" s="175"/>
      <c r="T215" s="177">
        <f>T216</f>
        <v>0</v>
      </c>
      <c r="AR215" s="170" t="s">
        <v>160</v>
      </c>
      <c r="AT215" s="178" t="s">
        <v>77</v>
      </c>
      <c r="AU215" s="178" t="s">
        <v>86</v>
      </c>
      <c r="AY215" s="170" t="s">
        <v>154</v>
      </c>
      <c r="BK215" s="179">
        <f>BK216</f>
        <v>0</v>
      </c>
    </row>
    <row r="216" spans="1:65" s="2" customFormat="1" ht="16.5" customHeight="1">
      <c r="A216" s="33"/>
      <c r="B216" s="150"/>
      <c r="C216" s="182" t="s">
        <v>495</v>
      </c>
      <c r="D216" s="182" t="s">
        <v>156</v>
      </c>
      <c r="E216" s="183" t="s">
        <v>945</v>
      </c>
      <c r="F216" s="184" t="s">
        <v>946</v>
      </c>
      <c r="G216" s="185" t="s">
        <v>273</v>
      </c>
      <c r="H216" s="186">
        <v>1</v>
      </c>
      <c r="I216" s="187"/>
      <c r="J216" s="188">
        <f>ROUND(I216*H216,2)</f>
        <v>0</v>
      </c>
      <c r="K216" s="189"/>
      <c r="L216" s="34"/>
      <c r="M216" s="223" t="s">
        <v>1</v>
      </c>
      <c r="N216" s="224" t="s">
        <v>43</v>
      </c>
      <c r="O216" s="225"/>
      <c r="P216" s="226">
        <f>O216*H216</f>
        <v>0</v>
      </c>
      <c r="Q216" s="226">
        <v>0</v>
      </c>
      <c r="R216" s="226">
        <f>Q216*H216</f>
        <v>0</v>
      </c>
      <c r="S216" s="226">
        <v>0</v>
      </c>
      <c r="T216" s="227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4" t="s">
        <v>573</v>
      </c>
      <c r="AT216" s="194" t="s">
        <v>156</v>
      </c>
      <c r="AU216" s="194" t="s">
        <v>88</v>
      </c>
      <c r="AY216" s="16" t="s">
        <v>154</v>
      </c>
      <c r="BE216" s="99">
        <f>IF(N216="základní",J216,0)</f>
        <v>0</v>
      </c>
      <c r="BF216" s="99">
        <f>IF(N216="snížená",J216,0)</f>
        <v>0</v>
      </c>
      <c r="BG216" s="99">
        <f>IF(N216="zákl. přenesená",J216,0)</f>
        <v>0</v>
      </c>
      <c r="BH216" s="99">
        <f>IF(N216="sníž. přenesená",J216,0)</f>
        <v>0</v>
      </c>
      <c r="BI216" s="99">
        <f>IF(N216="nulová",J216,0)</f>
        <v>0</v>
      </c>
      <c r="BJ216" s="16" t="s">
        <v>86</v>
      </c>
      <c r="BK216" s="99">
        <f>ROUND(I216*H216,2)</f>
        <v>0</v>
      </c>
      <c r="BL216" s="16" t="s">
        <v>573</v>
      </c>
      <c r="BM216" s="194" t="s">
        <v>947</v>
      </c>
    </row>
    <row r="217" spans="1:65" s="2" customFormat="1" ht="6.95" customHeight="1">
      <c r="A217" s="33"/>
      <c r="B217" s="48"/>
      <c r="C217" s="49"/>
      <c r="D217" s="49"/>
      <c r="E217" s="49"/>
      <c r="F217" s="49"/>
      <c r="G217" s="49"/>
      <c r="H217" s="49"/>
      <c r="I217" s="132"/>
      <c r="J217" s="49"/>
      <c r="K217" s="49"/>
      <c r="L217" s="34"/>
      <c r="M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</row>
  </sheetData>
  <autoFilter ref="C136:K216"/>
  <mergeCells count="14">
    <mergeCell ref="D115:F115"/>
    <mergeCell ref="E127:H127"/>
    <mergeCell ref="E129:H129"/>
    <mergeCell ref="L2:V2"/>
    <mergeCell ref="E87:H87"/>
    <mergeCell ref="D111:F111"/>
    <mergeCell ref="D112:F112"/>
    <mergeCell ref="D113:F113"/>
    <mergeCell ref="D114:F11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103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948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J104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ROUND((SUM(BE104:BE111) + SUM(BE131:BE180)),  2)</f>
        <v>0</v>
      </c>
      <c r="G35" s="33"/>
      <c r="H35" s="33"/>
      <c r="I35" s="120">
        <v>0.21</v>
      </c>
      <c r="J35" s="119">
        <f>ROUND(((SUM(BE104:BE111) + SUM(BE131:BE180))*I35),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ROUND((SUM(BF104:BF111) + SUM(BF131:BF180)),  2)</f>
        <v>0</v>
      </c>
      <c r="G36" s="33"/>
      <c r="H36" s="33"/>
      <c r="I36" s="120">
        <v>0.15</v>
      </c>
      <c r="J36" s="119">
        <f>ROUND(((SUM(BF104:BF111) + SUM(BF131:BF180))*I36),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ROUND((SUM(BG104:BG111) + SUM(BG131:BG180)),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ROUND((SUM(BH104:BH111) + SUM(BH131:BH180)),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ROUND((SUM(BI104:BI111) + SUM(BI131:BI180)),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SO 07 - Veřejné osvětlení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J131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125</v>
      </c>
      <c r="E97" s="140"/>
      <c r="F97" s="140"/>
      <c r="G97" s="140"/>
      <c r="H97" s="140"/>
      <c r="I97" s="141"/>
      <c r="J97" s="142">
        <f>J132</f>
        <v>0</v>
      </c>
      <c r="L97" s="138"/>
    </row>
    <row r="98" spans="1:65" s="10" customFormat="1" ht="19.899999999999999" customHeight="1">
      <c r="B98" s="143"/>
      <c r="D98" s="144" t="s">
        <v>126</v>
      </c>
      <c r="E98" s="145"/>
      <c r="F98" s="145"/>
      <c r="G98" s="145"/>
      <c r="H98" s="145"/>
      <c r="I98" s="146"/>
      <c r="J98" s="147">
        <f>J133</f>
        <v>0</v>
      </c>
      <c r="L98" s="143"/>
    </row>
    <row r="99" spans="1:65" s="9" customFormat="1" ht="24.95" customHeight="1">
      <c r="B99" s="138"/>
      <c r="D99" s="139" t="s">
        <v>325</v>
      </c>
      <c r="E99" s="140"/>
      <c r="F99" s="140"/>
      <c r="G99" s="140"/>
      <c r="H99" s="140"/>
      <c r="I99" s="141"/>
      <c r="J99" s="142">
        <f>J138</f>
        <v>0</v>
      </c>
      <c r="L99" s="138"/>
    </row>
    <row r="100" spans="1:65" s="10" customFormat="1" ht="19.899999999999999" customHeight="1">
      <c r="B100" s="143"/>
      <c r="D100" s="144" t="s">
        <v>326</v>
      </c>
      <c r="E100" s="145"/>
      <c r="F100" s="145"/>
      <c r="G100" s="145"/>
      <c r="H100" s="145"/>
      <c r="I100" s="146"/>
      <c r="J100" s="147">
        <f>J139</f>
        <v>0</v>
      </c>
      <c r="L100" s="143"/>
    </row>
    <row r="101" spans="1:65" s="10" customFormat="1" ht="19.899999999999999" customHeight="1">
      <c r="B101" s="143"/>
      <c r="D101" s="144" t="s">
        <v>328</v>
      </c>
      <c r="E101" s="145"/>
      <c r="F101" s="145"/>
      <c r="G101" s="145"/>
      <c r="H101" s="145"/>
      <c r="I101" s="146"/>
      <c r="J101" s="147">
        <f>J163</f>
        <v>0</v>
      </c>
      <c r="L101" s="143"/>
    </row>
    <row r="102" spans="1:65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109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6.95" customHeight="1">
      <c r="A103" s="33"/>
      <c r="B103" s="34"/>
      <c r="C103" s="33"/>
      <c r="D103" s="33"/>
      <c r="E103" s="33"/>
      <c r="F103" s="33"/>
      <c r="G103" s="33"/>
      <c r="H103" s="33"/>
      <c r="I103" s="109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65" s="2" customFormat="1" ht="29.25" customHeight="1">
      <c r="A104" s="33"/>
      <c r="B104" s="34"/>
      <c r="C104" s="137" t="s">
        <v>131</v>
      </c>
      <c r="D104" s="33"/>
      <c r="E104" s="33"/>
      <c r="F104" s="33"/>
      <c r="G104" s="33"/>
      <c r="H104" s="33"/>
      <c r="I104" s="109"/>
      <c r="J104" s="148">
        <f>ROUND(J105 + J106 + J107 + J108 + J109 + J110,2)</f>
        <v>0</v>
      </c>
      <c r="K104" s="33"/>
      <c r="L104" s="43"/>
      <c r="N104" s="149" t="s">
        <v>42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65" s="2" customFormat="1" ht="18" customHeight="1">
      <c r="A105" s="33"/>
      <c r="B105" s="150"/>
      <c r="C105" s="109"/>
      <c r="D105" s="264" t="s">
        <v>132</v>
      </c>
      <c r="E105" s="279"/>
      <c r="F105" s="279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ref="BE105:BE110" si="0">IF(N105="základní",J105,0)</f>
        <v>0</v>
      </c>
      <c r="BF105" s="156">
        <f t="shared" ref="BF105:BF110" si="1">IF(N105="snížená",J105,0)</f>
        <v>0</v>
      </c>
      <c r="BG105" s="156">
        <f t="shared" ref="BG105:BG110" si="2">IF(N105="zákl. přenesená",J105,0)</f>
        <v>0</v>
      </c>
      <c r="BH105" s="156">
        <f t="shared" ref="BH105:BH110" si="3">IF(N105="sníž. přenesená",J105,0)</f>
        <v>0</v>
      </c>
      <c r="BI105" s="156">
        <f t="shared" ref="BI105:BI110" si="4">IF(N105="nulová",J105,0)</f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64" t="s">
        <v>133</v>
      </c>
      <c r="E106" s="279"/>
      <c r="F106" s="279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64" t="s">
        <v>134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264" t="s">
        <v>135</v>
      </c>
      <c r="E108" s="279"/>
      <c r="F108" s="279"/>
      <c r="G108" s="109"/>
      <c r="H108" s="109"/>
      <c r="I108" s="109"/>
      <c r="J108" s="95"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104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8" customHeight="1">
      <c r="A109" s="33"/>
      <c r="B109" s="150"/>
      <c r="C109" s="109"/>
      <c r="D109" s="264" t="s">
        <v>136</v>
      </c>
      <c r="E109" s="279"/>
      <c r="F109" s="279"/>
      <c r="G109" s="109"/>
      <c r="H109" s="109"/>
      <c r="I109" s="109"/>
      <c r="J109" s="95">
        <v>0</v>
      </c>
      <c r="K109" s="109"/>
      <c r="L109" s="152"/>
      <c r="M109" s="153"/>
      <c r="N109" s="154" t="s">
        <v>43</v>
      </c>
      <c r="O109" s="153"/>
      <c r="P109" s="153"/>
      <c r="Q109" s="153"/>
      <c r="R109" s="153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5" t="s">
        <v>104</v>
      </c>
      <c r="AZ109" s="153"/>
      <c r="BA109" s="153"/>
      <c r="BB109" s="153"/>
      <c r="BC109" s="153"/>
      <c r="BD109" s="153"/>
      <c r="BE109" s="156">
        <f t="shared" si="0"/>
        <v>0</v>
      </c>
      <c r="BF109" s="156">
        <f t="shared" si="1"/>
        <v>0</v>
      </c>
      <c r="BG109" s="156">
        <f t="shared" si="2"/>
        <v>0</v>
      </c>
      <c r="BH109" s="156">
        <f t="shared" si="3"/>
        <v>0</v>
      </c>
      <c r="BI109" s="156">
        <f t="shared" si="4"/>
        <v>0</v>
      </c>
      <c r="BJ109" s="155" t="s">
        <v>86</v>
      </c>
      <c r="BK109" s="153"/>
      <c r="BL109" s="153"/>
      <c r="BM109" s="153"/>
    </row>
    <row r="110" spans="1:65" s="2" customFormat="1" ht="18" customHeight="1">
      <c r="A110" s="33"/>
      <c r="B110" s="150"/>
      <c r="C110" s="109"/>
      <c r="D110" s="151" t="s">
        <v>137</v>
      </c>
      <c r="E110" s="109"/>
      <c r="F110" s="109"/>
      <c r="G110" s="109"/>
      <c r="H110" s="109"/>
      <c r="I110" s="109"/>
      <c r="J110" s="95">
        <f>ROUND(J30*T110,2)</f>
        <v>0</v>
      </c>
      <c r="K110" s="109"/>
      <c r="L110" s="152"/>
      <c r="M110" s="153"/>
      <c r="N110" s="154" t="s">
        <v>43</v>
      </c>
      <c r="O110" s="153"/>
      <c r="P110" s="153"/>
      <c r="Q110" s="153"/>
      <c r="R110" s="153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5" t="s">
        <v>138</v>
      </c>
      <c r="AZ110" s="153"/>
      <c r="BA110" s="153"/>
      <c r="BB110" s="153"/>
      <c r="BC110" s="153"/>
      <c r="BD110" s="153"/>
      <c r="BE110" s="156">
        <f t="shared" si="0"/>
        <v>0</v>
      </c>
      <c r="BF110" s="156">
        <f t="shared" si="1"/>
        <v>0</v>
      </c>
      <c r="BG110" s="156">
        <f t="shared" si="2"/>
        <v>0</v>
      </c>
      <c r="BH110" s="156">
        <f t="shared" si="3"/>
        <v>0</v>
      </c>
      <c r="BI110" s="156">
        <f t="shared" si="4"/>
        <v>0</v>
      </c>
      <c r="BJ110" s="155" t="s">
        <v>86</v>
      </c>
      <c r="BK110" s="153"/>
      <c r="BL110" s="153"/>
      <c r="BM110" s="153"/>
    </row>
    <row r="111" spans="1:65" s="2" customFormat="1" ht="11.25">
      <c r="A111" s="33"/>
      <c r="B111" s="34"/>
      <c r="C111" s="33"/>
      <c r="D111" s="33"/>
      <c r="E111" s="33"/>
      <c r="F111" s="33"/>
      <c r="G111" s="33"/>
      <c r="H111" s="33"/>
      <c r="I111" s="109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65" s="2" customFormat="1" ht="29.25" customHeight="1">
      <c r="A112" s="33"/>
      <c r="B112" s="34"/>
      <c r="C112" s="103" t="s">
        <v>115</v>
      </c>
      <c r="D112" s="104"/>
      <c r="E112" s="104"/>
      <c r="F112" s="104"/>
      <c r="G112" s="104"/>
      <c r="H112" s="104"/>
      <c r="I112" s="135"/>
      <c r="J112" s="105">
        <f>ROUND(J96+J104,2)</f>
        <v>0</v>
      </c>
      <c r="K112" s="104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32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33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0" t="s">
        <v>139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16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5" t="str">
        <f>E7</f>
        <v>Infrastruktura_Travnika_II_etapa</v>
      </c>
      <c r="F121" s="276"/>
      <c r="G121" s="276"/>
      <c r="H121" s="276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6" t="s">
        <v>117</v>
      </c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46" t="str">
        <f>E9</f>
        <v>SO 07 - Veřejné osvětlení</v>
      </c>
      <c r="F123" s="277"/>
      <c r="G123" s="277"/>
      <c r="H123" s="277"/>
      <c r="I123" s="109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6" t="s">
        <v>20</v>
      </c>
      <c r="D125" s="33"/>
      <c r="E125" s="33"/>
      <c r="F125" s="24" t="str">
        <f>F12</f>
        <v>Bystřice pod Hostýnem</v>
      </c>
      <c r="G125" s="33"/>
      <c r="H125" s="33"/>
      <c r="I125" s="110" t="s">
        <v>22</v>
      </c>
      <c r="J125" s="56" t="str">
        <f>IF(J12="","",J12)</f>
        <v>17. 10. 2019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9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6" t="s">
        <v>24</v>
      </c>
      <c r="D127" s="33"/>
      <c r="E127" s="33"/>
      <c r="F127" s="24" t="str">
        <f>E15</f>
        <v>město Bystřice pod Hostýnem</v>
      </c>
      <c r="G127" s="33"/>
      <c r="H127" s="33"/>
      <c r="I127" s="110" t="s">
        <v>30</v>
      </c>
      <c r="J127" s="29" t="str">
        <f>E21</f>
        <v>ing. Jan Hladiš</v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6" t="s">
        <v>28</v>
      </c>
      <c r="D128" s="33"/>
      <c r="E128" s="33"/>
      <c r="F128" s="24" t="str">
        <f>IF(E18="","",E18)</f>
        <v>Vyplň údaj</v>
      </c>
      <c r="G128" s="33"/>
      <c r="H128" s="33"/>
      <c r="I128" s="110" t="s">
        <v>33</v>
      </c>
      <c r="J128" s="29" t="str">
        <f>E24</f>
        <v xml:space="preserve"> </v>
      </c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109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57"/>
      <c r="B130" s="158"/>
      <c r="C130" s="159" t="s">
        <v>140</v>
      </c>
      <c r="D130" s="160" t="s">
        <v>63</v>
      </c>
      <c r="E130" s="160" t="s">
        <v>59</v>
      </c>
      <c r="F130" s="160" t="s">
        <v>60</v>
      </c>
      <c r="G130" s="160" t="s">
        <v>141</v>
      </c>
      <c r="H130" s="160" t="s">
        <v>142</v>
      </c>
      <c r="I130" s="161" t="s">
        <v>143</v>
      </c>
      <c r="J130" s="162" t="s">
        <v>122</v>
      </c>
      <c r="K130" s="163" t="s">
        <v>144</v>
      </c>
      <c r="L130" s="164"/>
      <c r="M130" s="63" t="s">
        <v>1</v>
      </c>
      <c r="N130" s="64" t="s">
        <v>42</v>
      </c>
      <c r="O130" s="64" t="s">
        <v>145</v>
      </c>
      <c r="P130" s="64" t="s">
        <v>146</v>
      </c>
      <c r="Q130" s="64" t="s">
        <v>147</v>
      </c>
      <c r="R130" s="64" t="s">
        <v>148</v>
      </c>
      <c r="S130" s="64" t="s">
        <v>149</v>
      </c>
      <c r="T130" s="65" t="s">
        <v>150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pans="1:65" s="2" customFormat="1" ht="22.9" customHeight="1">
      <c r="A131" s="33"/>
      <c r="B131" s="34"/>
      <c r="C131" s="70" t="s">
        <v>151</v>
      </c>
      <c r="D131" s="33"/>
      <c r="E131" s="33"/>
      <c r="F131" s="33"/>
      <c r="G131" s="33"/>
      <c r="H131" s="33"/>
      <c r="I131" s="109"/>
      <c r="J131" s="165">
        <f>BK131</f>
        <v>0</v>
      </c>
      <c r="K131" s="33"/>
      <c r="L131" s="34"/>
      <c r="M131" s="66"/>
      <c r="N131" s="57"/>
      <c r="O131" s="67"/>
      <c r="P131" s="166">
        <f>P132+P138</f>
        <v>0</v>
      </c>
      <c r="Q131" s="67"/>
      <c r="R131" s="166">
        <f>R132+R138</f>
        <v>2.0243799999999998</v>
      </c>
      <c r="S131" s="67"/>
      <c r="T131" s="167">
        <f>T132+T138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77</v>
      </c>
      <c r="AU131" s="16" t="s">
        <v>124</v>
      </c>
      <c r="BK131" s="168">
        <f>BK132+BK138</f>
        <v>0</v>
      </c>
    </row>
    <row r="132" spans="1:65" s="12" customFormat="1" ht="25.9" customHeight="1">
      <c r="B132" s="169"/>
      <c r="D132" s="170" t="s">
        <v>77</v>
      </c>
      <c r="E132" s="171" t="s">
        <v>152</v>
      </c>
      <c r="F132" s="171" t="s">
        <v>153</v>
      </c>
      <c r="I132" s="172"/>
      <c r="J132" s="173">
        <f>BK132</f>
        <v>0</v>
      </c>
      <c r="L132" s="169"/>
      <c r="M132" s="174"/>
      <c r="N132" s="175"/>
      <c r="O132" s="175"/>
      <c r="P132" s="176">
        <f>P133</f>
        <v>0</v>
      </c>
      <c r="Q132" s="175"/>
      <c r="R132" s="176">
        <f>R133</f>
        <v>0</v>
      </c>
      <c r="S132" s="175"/>
      <c r="T132" s="177">
        <f>T133</f>
        <v>0</v>
      </c>
      <c r="AR132" s="170" t="s">
        <v>86</v>
      </c>
      <c r="AT132" s="178" t="s">
        <v>77</v>
      </c>
      <c r="AU132" s="178" t="s">
        <v>78</v>
      </c>
      <c r="AY132" s="170" t="s">
        <v>154</v>
      </c>
      <c r="BK132" s="179">
        <f>BK133</f>
        <v>0</v>
      </c>
    </row>
    <row r="133" spans="1:65" s="12" customFormat="1" ht="22.9" customHeight="1">
      <c r="B133" s="169"/>
      <c r="D133" s="170" t="s">
        <v>77</v>
      </c>
      <c r="E133" s="180" t="s">
        <v>86</v>
      </c>
      <c r="F133" s="180" t="s">
        <v>155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SUM(P134:P137)</f>
        <v>0</v>
      </c>
      <c r="Q133" s="175"/>
      <c r="R133" s="176">
        <f>SUM(R134:R137)</f>
        <v>0</v>
      </c>
      <c r="S133" s="175"/>
      <c r="T133" s="177">
        <f>SUM(T134:T137)</f>
        <v>0</v>
      </c>
      <c r="AR133" s="170" t="s">
        <v>86</v>
      </c>
      <c r="AT133" s="178" t="s">
        <v>77</v>
      </c>
      <c r="AU133" s="178" t="s">
        <v>86</v>
      </c>
      <c r="AY133" s="170" t="s">
        <v>154</v>
      </c>
      <c r="BK133" s="179">
        <f>SUM(BK134:BK137)</f>
        <v>0</v>
      </c>
    </row>
    <row r="134" spans="1:65" s="2" customFormat="1" ht="16.5" customHeight="1">
      <c r="A134" s="33"/>
      <c r="B134" s="150"/>
      <c r="C134" s="182" t="s">
        <v>86</v>
      </c>
      <c r="D134" s="182" t="s">
        <v>156</v>
      </c>
      <c r="E134" s="183" t="s">
        <v>338</v>
      </c>
      <c r="F134" s="184" t="s">
        <v>339</v>
      </c>
      <c r="G134" s="185" t="s">
        <v>159</v>
      </c>
      <c r="H134" s="186">
        <v>132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160</v>
      </c>
      <c r="AT134" s="194" t="s">
        <v>156</v>
      </c>
      <c r="AU134" s="194" t="s">
        <v>88</v>
      </c>
      <c r="AY134" s="16" t="s">
        <v>154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160</v>
      </c>
      <c r="BM134" s="194" t="s">
        <v>949</v>
      </c>
    </row>
    <row r="135" spans="1:65" s="13" customFormat="1" ht="11.25">
      <c r="B135" s="195"/>
      <c r="D135" s="196" t="s">
        <v>162</v>
      </c>
      <c r="E135" s="197" t="s">
        <v>1</v>
      </c>
      <c r="F135" s="198" t="s">
        <v>950</v>
      </c>
      <c r="H135" s="199">
        <v>132</v>
      </c>
      <c r="I135" s="200"/>
      <c r="L135" s="195"/>
      <c r="M135" s="201"/>
      <c r="N135" s="202"/>
      <c r="O135" s="202"/>
      <c r="P135" s="202"/>
      <c r="Q135" s="202"/>
      <c r="R135" s="202"/>
      <c r="S135" s="202"/>
      <c r="T135" s="203"/>
      <c r="AT135" s="197" t="s">
        <v>162</v>
      </c>
      <c r="AU135" s="197" t="s">
        <v>88</v>
      </c>
      <c r="AV135" s="13" t="s">
        <v>88</v>
      </c>
      <c r="AW135" s="13" t="s">
        <v>32</v>
      </c>
      <c r="AX135" s="13" t="s">
        <v>86</v>
      </c>
      <c r="AY135" s="197" t="s">
        <v>154</v>
      </c>
    </row>
    <row r="136" spans="1:65" s="2" customFormat="1" ht="24" customHeight="1">
      <c r="A136" s="33"/>
      <c r="B136" s="150"/>
      <c r="C136" s="182" t="s">
        <v>88</v>
      </c>
      <c r="D136" s="182" t="s">
        <v>156</v>
      </c>
      <c r="E136" s="183" t="s">
        <v>397</v>
      </c>
      <c r="F136" s="184" t="s">
        <v>398</v>
      </c>
      <c r="G136" s="185" t="s">
        <v>213</v>
      </c>
      <c r="H136" s="186">
        <v>440</v>
      </c>
      <c r="I136" s="187"/>
      <c r="J136" s="188">
        <f>ROUND(I136*H136,2)</f>
        <v>0</v>
      </c>
      <c r="K136" s="189"/>
      <c r="L136" s="34"/>
      <c r="M136" s="190" t="s">
        <v>1</v>
      </c>
      <c r="N136" s="191" t="s">
        <v>43</v>
      </c>
      <c r="O136" s="59"/>
      <c r="P136" s="192">
        <f>O136*H136</f>
        <v>0</v>
      </c>
      <c r="Q136" s="192">
        <v>0</v>
      </c>
      <c r="R136" s="192">
        <f>Q136*H136</f>
        <v>0</v>
      </c>
      <c r="S136" s="192">
        <v>0</v>
      </c>
      <c r="T136" s="19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4" t="s">
        <v>160</v>
      </c>
      <c r="AT136" s="194" t="s">
        <v>156</v>
      </c>
      <c r="AU136" s="194" t="s">
        <v>88</v>
      </c>
      <c r="AY136" s="16" t="s">
        <v>154</v>
      </c>
      <c r="BE136" s="99">
        <f>IF(N136="základní",J136,0)</f>
        <v>0</v>
      </c>
      <c r="BF136" s="99">
        <f>IF(N136="snížená",J136,0)</f>
        <v>0</v>
      </c>
      <c r="BG136" s="99">
        <f>IF(N136="zákl. přenesená",J136,0)</f>
        <v>0</v>
      </c>
      <c r="BH136" s="99">
        <f>IF(N136="sníž. přenesená",J136,0)</f>
        <v>0</v>
      </c>
      <c r="BI136" s="99">
        <f>IF(N136="nulová",J136,0)</f>
        <v>0</v>
      </c>
      <c r="BJ136" s="16" t="s">
        <v>86</v>
      </c>
      <c r="BK136" s="99">
        <f>ROUND(I136*H136,2)</f>
        <v>0</v>
      </c>
      <c r="BL136" s="16" t="s">
        <v>160</v>
      </c>
      <c r="BM136" s="194" t="s">
        <v>951</v>
      </c>
    </row>
    <row r="137" spans="1:65" s="13" customFormat="1" ht="11.25">
      <c r="B137" s="195"/>
      <c r="D137" s="196" t="s">
        <v>162</v>
      </c>
      <c r="E137" s="197" t="s">
        <v>1</v>
      </c>
      <c r="F137" s="198" t="s">
        <v>952</v>
      </c>
      <c r="H137" s="199">
        <v>440</v>
      </c>
      <c r="I137" s="200"/>
      <c r="L137" s="195"/>
      <c r="M137" s="201"/>
      <c r="N137" s="202"/>
      <c r="O137" s="202"/>
      <c r="P137" s="202"/>
      <c r="Q137" s="202"/>
      <c r="R137" s="202"/>
      <c r="S137" s="202"/>
      <c r="T137" s="203"/>
      <c r="AT137" s="197" t="s">
        <v>162</v>
      </c>
      <c r="AU137" s="197" t="s">
        <v>88</v>
      </c>
      <c r="AV137" s="13" t="s">
        <v>88</v>
      </c>
      <c r="AW137" s="13" t="s">
        <v>32</v>
      </c>
      <c r="AX137" s="13" t="s">
        <v>86</v>
      </c>
      <c r="AY137" s="197" t="s">
        <v>154</v>
      </c>
    </row>
    <row r="138" spans="1:65" s="12" customFormat="1" ht="25.9" customHeight="1">
      <c r="B138" s="169"/>
      <c r="D138" s="170" t="s">
        <v>77</v>
      </c>
      <c r="E138" s="171" t="s">
        <v>223</v>
      </c>
      <c r="F138" s="171" t="s">
        <v>627</v>
      </c>
      <c r="I138" s="172"/>
      <c r="J138" s="173">
        <f>BK138</f>
        <v>0</v>
      </c>
      <c r="L138" s="169"/>
      <c r="M138" s="174"/>
      <c r="N138" s="175"/>
      <c r="O138" s="175"/>
      <c r="P138" s="176">
        <f>P139+P163</f>
        <v>0</v>
      </c>
      <c r="Q138" s="175"/>
      <c r="R138" s="176">
        <f>R139+R163</f>
        <v>2.0243799999999998</v>
      </c>
      <c r="S138" s="175"/>
      <c r="T138" s="177">
        <f>T139+T163</f>
        <v>0</v>
      </c>
      <c r="AR138" s="170" t="s">
        <v>170</v>
      </c>
      <c r="AT138" s="178" t="s">
        <v>77</v>
      </c>
      <c r="AU138" s="178" t="s">
        <v>78</v>
      </c>
      <c r="AY138" s="170" t="s">
        <v>154</v>
      </c>
      <c r="BK138" s="179">
        <f>BK139+BK163</f>
        <v>0</v>
      </c>
    </row>
    <row r="139" spans="1:65" s="12" customFormat="1" ht="22.9" customHeight="1">
      <c r="B139" s="169"/>
      <c r="D139" s="170" t="s">
        <v>77</v>
      </c>
      <c r="E139" s="180" t="s">
        <v>628</v>
      </c>
      <c r="F139" s="180" t="s">
        <v>629</v>
      </c>
      <c r="I139" s="172"/>
      <c r="J139" s="181">
        <f>BK139</f>
        <v>0</v>
      </c>
      <c r="L139" s="169"/>
      <c r="M139" s="174"/>
      <c r="N139" s="175"/>
      <c r="O139" s="175"/>
      <c r="P139" s="176">
        <f>SUM(P140:P162)</f>
        <v>0</v>
      </c>
      <c r="Q139" s="175"/>
      <c r="R139" s="176">
        <f>SUM(R140:R162)</f>
        <v>1.9135800000000001</v>
      </c>
      <c r="S139" s="175"/>
      <c r="T139" s="177">
        <f>SUM(T140:T162)</f>
        <v>0</v>
      </c>
      <c r="AR139" s="170" t="s">
        <v>170</v>
      </c>
      <c r="AT139" s="178" t="s">
        <v>77</v>
      </c>
      <c r="AU139" s="178" t="s">
        <v>86</v>
      </c>
      <c r="AY139" s="170" t="s">
        <v>154</v>
      </c>
      <c r="BK139" s="179">
        <f>SUM(BK140:BK162)</f>
        <v>0</v>
      </c>
    </row>
    <row r="140" spans="1:65" s="2" customFormat="1" ht="16.5" customHeight="1">
      <c r="A140" s="33"/>
      <c r="B140" s="150"/>
      <c r="C140" s="182" t="s">
        <v>170</v>
      </c>
      <c r="D140" s="182" t="s">
        <v>156</v>
      </c>
      <c r="E140" s="183" t="s">
        <v>953</v>
      </c>
      <c r="F140" s="184" t="s">
        <v>954</v>
      </c>
      <c r="G140" s="185" t="s">
        <v>273</v>
      </c>
      <c r="H140" s="186">
        <v>20</v>
      </c>
      <c r="I140" s="187"/>
      <c r="J140" s="188">
        <f t="shared" ref="J140:J149" si="5">ROUND(I140*H140,2)</f>
        <v>0</v>
      </c>
      <c r="K140" s="189"/>
      <c r="L140" s="34"/>
      <c r="M140" s="190" t="s">
        <v>1</v>
      </c>
      <c r="N140" s="191" t="s">
        <v>43</v>
      </c>
      <c r="O140" s="59"/>
      <c r="P140" s="192">
        <f t="shared" ref="P140:P149" si="6">O140*H140</f>
        <v>0</v>
      </c>
      <c r="Q140" s="192">
        <v>0</v>
      </c>
      <c r="R140" s="192">
        <f t="shared" ref="R140:R149" si="7">Q140*H140</f>
        <v>0</v>
      </c>
      <c r="S140" s="192">
        <v>0</v>
      </c>
      <c r="T140" s="193">
        <f t="shared" ref="T140:T149" si="8"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4" t="s">
        <v>573</v>
      </c>
      <c r="AT140" s="194" t="s">
        <v>156</v>
      </c>
      <c r="AU140" s="194" t="s">
        <v>88</v>
      </c>
      <c r="AY140" s="16" t="s">
        <v>154</v>
      </c>
      <c r="BE140" s="99">
        <f t="shared" ref="BE140:BE149" si="9">IF(N140="základní",J140,0)</f>
        <v>0</v>
      </c>
      <c r="BF140" s="99">
        <f t="shared" ref="BF140:BF149" si="10">IF(N140="snížená",J140,0)</f>
        <v>0</v>
      </c>
      <c r="BG140" s="99">
        <f t="shared" ref="BG140:BG149" si="11">IF(N140="zákl. přenesená",J140,0)</f>
        <v>0</v>
      </c>
      <c r="BH140" s="99">
        <f t="shared" ref="BH140:BH149" si="12">IF(N140="sníž. přenesená",J140,0)</f>
        <v>0</v>
      </c>
      <c r="BI140" s="99">
        <f t="shared" ref="BI140:BI149" si="13">IF(N140="nulová",J140,0)</f>
        <v>0</v>
      </c>
      <c r="BJ140" s="16" t="s">
        <v>86</v>
      </c>
      <c r="BK140" s="99">
        <f t="shared" ref="BK140:BK149" si="14">ROUND(I140*H140,2)</f>
        <v>0</v>
      </c>
      <c r="BL140" s="16" t="s">
        <v>573</v>
      </c>
      <c r="BM140" s="194" t="s">
        <v>955</v>
      </c>
    </row>
    <row r="141" spans="1:65" s="2" customFormat="1" ht="16.5" customHeight="1">
      <c r="A141" s="33"/>
      <c r="B141" s="150"/>
      <c r="C141" s="182" t="s">
        <v>160</v>
      </c>
      <c r="D141" s="182" t="s">
        <v>156</v>
      </c>
      <c r="E141" s="183" t="s">
        <v>956</v>
      </c>
      <c r="F141" s="184" t="s">
        <v>957</v>
      </c>
      <c r="G141" s="185" t="s">
        <v>273</v>
      </c>
      <c r="H141" s="186">
        <v>1</v>
      </c>
      <c r="I141" s="187"/>
      <c r="J141" s="188">
        <f t="shared" si="5"/>
        <v>0</v>
      </c>
      <c r="K141" s="189"/>
      <c r="L141" s="34"/>
      <c r="M141" s="190" t="s">
        <v>1</v>
      </c>
      <c r="N141" s="191" t="s">
        <v>43</v>
      </c>
      <c r="O141" s="59"/>
      <c r="P141" s="192">
        <f t="shared" si="6"/>
        <v>0</v>
      </c>
      <c r="Q141" s="192">
        <v>0</v>
      </c>
      <c r="R141" s="192">
        <f t="shared" si="7"/>
        <v>0</v>
      </c>
      <c r="S141" s="192">
        <v>0</v>
      </c>
      <c r="T141" s="193">
        <f t="shared" si="8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4" t="s">
        <v>573</v>
      </c>
      <c r="AT141" s="194" t="s">
        <v>156</v>
      </c>
      <c r="AU141" s="194" t="s">
        <v>88</v>
      </c>
      <c r="AY141" s="16" t="s">
        <v>154</v>
      </c>
      <c r="BE141" s="99">
        <f t="shared" si="9"/>
        <v>0</v>
      </c>
      <c r="BF141" s="99">
        <f t="shared" si="10"/>
        <v>0</v>
      </c>
      <c r="BG141" s="99">
        <f t="shared" si="11"/>
        <v>0</v>
      </c>
      <c r="BH141" s="99">
        <f t="shared" si="12"/>
        <v>0</v>
      </c>
      <c r="BI141" s="99">
        <f t="shared" si="13"/>
        <v>0</v>
      </c>
      <c r="BJ141" s="16" t="s">
        <v>86</v>
      </c>
      <c r="BK141" s="99">
        <f t="shared" si="14"/>
        <v>0</v>
      </c>
      <c r="BL141" s="16" t="s">
        <v>573</v>
      </c>
      <c r="BM141" s="194" t="s">
        <v>958</v>
      </c>
    </row>
    <row r="142" spans="1:65" s="2" customFormat="1" ht="16.5" customHeight="1">
      <c r="A142" s="33"/>
      <c r="B142" s="150"/>
      <c r="C142" s="212" t="s">
        <v>177</v>
      </c>
      <c r="D142" s="212" t="s">
        <v>223</v>
      </c>
      <c r="E142" s="213" t="s">
        <v>959</v>
      </c>
      <c r="F142" s="214" t="s">
        <v>960</v>
      </c>
      <c r="G142" s="215" t="s">
        <v>273</v>
      </c>
      <c r="H142" s="216">
        <v>1</v>
      </c>
      <c r="I142" s="217"/>
      <c r="J142" s="218">
        <f t="shared" si="5"/>
        <v>0</v>
      </c>
      <c r="K142" s="219"/>
      <c r="L142" s="220"/>
      <c r="M142" s="221" t="s">
        <v>1</v>
      </c>
      <c r="N142" s="222" t="s">
        <v>43</v>
      </c>
      <c r="O142" s="59"/>
      <c r="P142" s="192">
        <f t="shared" si="6"/>
        <v>0</v>
      </c>
      <c r="Q142" s="192">
        <v>0</v>
      </c>
      <c r="R142" s="192">
        <f t="shared" si="7"/>
        <v>0</v>
      </c>
      <c r="S142" s="192">
        <v>0</v>
      </c>
      <c r="T142" s="193">
        <f t="shared" si="8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604</v>
      </c>
      <c r="AT142" s="194" t="s">
        <v>223</v>
      </c>
      <c r="AU142" s="194" t="s">
        <v>88</v>
      </c>
      <c r="AY142" s="16" t="s">
        <v>154</v>
      </c>
      <c r="BE142" s="99">
        <f t="shared" si="9"/>
        <v>0</v>
      </c>
      <c r="BF142" s="99">
        <f t="shared" si="10"/>
        <v>0</v>
      </c>
      <c r="BG142" s="99">
        <f t="shared" si="11"/>
        <v>0</v>
      </c>
      <c r="BH142" s="99">
        <f t="shared" si="12"/>
        <v>0</v>
      </c>
      <c r="BI142" s="99">
        <f t="shared" si="13"/>
        <v>0</v>
      </c>
      <c r="BJ142" s="16" t="s">
        <v>86</v>
      </c>
      <c r="BK142" s="99">
        <f t="shared" si="14"/>
        <v>0</v>
      </c>
      <c r="BL142" s="16" t="s">
        <v>573</v>
      </c>
      <c r="BM142" s="194" t="s">
        <v>961</v>
      </c>
    </row>
    <row r="143" spans="1:65" s="2" customFormat="1" ht="16.5" customHeight="1">
      <c r="A143" s="33"/>
      <c r="B143" s="150"/>
      <c r="C143" s="212" t="s">
        <v>182</v>
      </c>
      <c r="D143" s="212" t="s">
        <v>223</v>
      </c>
      <c r="E143" s="213" t="s">
        <v>962</v>
      </c>
      <c r="F143" s="214" t="s">
        <v>963</v>
      </c>
      <c r="G143" s="215" t="s">
        <v>273</v>
      </c>
      <c r="H143" s="216">
        <v>1</v>
      </c>
      <c r="I143" s="217"/>
      <c r="J143" s="218">
        <f t="shared" si="5"/>
        <v>0</v>
      </c>
      <c r="K143" s="219"/>
      <c r="L143" s="220"/>
      <c r="M143" s="221" t="s">
        <v>1</v>
      </c>
      <c r="N143" s="222" t="s">
        <v>43</v>
      </c>
      <c r="O143" s="59"/>
      <c r="P143" s="192">
        <f t="shared" si="6"/>
        <v>0</v>
      </c>
      <c r="Q143" s="192">
        <v>0</v>
      </c>
      <c r="R143" s="192">
        <f t="shared" si="7"/>
        <v>0</v>
      </c>
      <c r="S143" s="192">
        <v>0</v>
      </c>
      <c r="T143" s="193">
        <f t="shared" si="8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4" t="s">
        <v>604</v>
      </c>
      <c r="AT143" s="194" t="s">
        <v>223</v>
      </c>
      <c r="AU143" s="194" t="s">
        <v>88</v>
      </c>
      <c r="AY143" s="16" t="s">
        <v>154</v>
      </c>
      <c r="BE143" s="99">
        <f t="shared" si="9"/>
        <v>0</v>
      </c>
      <c r="BF143" s="99">
        <f t="shared" si="10"/>
        <v>0</v>
      </c>
      <c r="BG143" s="99">
        <f t="shared" si="11"/>
        <v>0</v>
      </c>
      <c r="BH143" s="99">
        <f t="shared" si="12"/>
        <v>0</v>
      </c>
      <c r="BI143" s="99">
        <f t="shared" si="13"/>
        <v>0</v>
      </c>
      <c r="BJ143" s="16" t="s">
        <v>86</v>
      </c>
      <c r="BK143" s="99">
        <f t="shared" si="14"/>
        <v>0</v>
      </c>
      <c r="BL143" s="16" t="s">
        <v>573</v>
      </c>
      <c r="BM143" s="194" t="s">
        <v>964</v>
      </c>
    </row>
    <row r="144" spans="1:65" s="2" customFormat="1" ht="24" customHeight="1">
      <c r="A144" s="33"/>
      <c r="B144" s="150"/>
      <c r="C144" s="182" t="s">
        <v>186</v>
      </c>
      <c r="D144" s="182" t="s">
        <v>156</v>
      </c>
      <c r="E144" s="183" t="s">
        <v>965</v>
      </c>
      <c r="F144" s="184" t="s">
        <v>966</v>
      </c>
      <c r="G144" s="185" t="s">
        <v>273</v>
      </c>
      <c r="H144" s="186">
        <v>10</v>
      </c>
      <c r="I144" s="187"/>
      <c r="J144" s="188">
        <f t="shared" si="5"/>
        <v>0</v>
      </c>
      <c r="K144" s="189"/>
      <c r="L144" s="34"/>
      <c r="M144" s="190" t="s">
        <v>1</v>
      </c>
      <c r="N144" s="191" t="s">
        <v>43</v>
      </c>
      <c r="O144" s="59"/>
      <c r="P144" s="192">
        <f t="shared" si="6"/>
        <v>0</v>
      </c>
      <c r="Q144" s="192">
        <v>0</v>
      </c>
      <c r="R144" s="192">
        <f t="shared" si="7"/>
        <v>0</v>
      </c>
      <c r="S144" s="192">
        <v>0</v>
      </c>
      <c r="T144" s="193">
        <f t="shared" si="8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4" t="s">
        <v>573</v>
      </c>
      <c r="AT144" s="194" t="s">
        <v>156</v>
      </c>
      <c r="AU144" s="194" t="s">
        <v>88</v>
      </c>
      <c r="AY144" s="16" t="s">
        <v>154</v>
      </c>
      <c r="BE144" s="99">
        <f t="shared" si="9"/>
        <v>0</v>
      </c>
      <c r="BF144" s="99">
        <f t="shared" si="10"/>
        <v>0</v>
      </c>
      <c r="BG144" s="99">
        <f t="shared" si="11"/>
        <v>0</v>
      </c>
      <c r="BH144" s="99">
        <f t="shared" si="12"/>
        <v>0</v>
      </c>
      <c r="BI144" s="99">
        <f t="shared" si="13"/>
        <v>0</v>
      </c>
      <c r="BJ144" s="16" t="s">
        <v>86</v>
      </c>
      <c r="BK144" s="99">
        <f t="shared" si="14"/>
        <v>0</v>
      </c>
      <c r="BL144" s="16" t="s">
        <v>573</v>
      </c>
      <c r="BM144" s="194" t="s">
        <v>967</v>
      </c>
    </row>
    <row r="145" spans="1:65" s="2" customFormat="1" ht="16.5" customHeight="1">
      <c r="A145" s="33"/>
      <c r="B145" s="150"/>
      <c r="C145" s="212" t="s">
        <v>190</v>
      </c>
      <c r="D145" s="212" t="s">
        <v>223</v>
      </c>
      <c r="E145" s="213" t="s">
        <v>968</v>
      </c>
      <c r="F145" s="214" t="s">
        <v>969</v>
      </c>
      <c r="G145" s="215" t="s">
        <v>273</v>
      </c>
      <c r="H145" s="216">
        <v>10</v>
      </c>
      <c r="I145" s="217"/>
      <c r="J145" s="218">
        <f t="shared" si="5"/>
        <v>0</v>
      </c>
      <c r="K145" s="219"/>
      <c r="L145" s="220"/>
      <c r="M145" s="221" t="s">
        <v>1</v>
      </c>
      <c r="N145" s="222" t="s">
        <v>43</v>
      </c>
      <c r="O145" s="59"/>
      <c r="P145" s="192">
        <f t="shared" si="6"/>
        <v>0</v>
      </c>
      <c r="Q145" s="192">
        <v>0.152</v>
      </c>
      <c r="R145" s="192">
        <f t="shared" si="7"/>
        <v>1.52</v>
      </c>
      <c r="S145" s="192">
        <v>0</v>
      </c>
      <c r="T145" s="193">
        <f t="shared" si="8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498</v>
      </c>
      <c r="AT145" s="194" t="s">
        <v>223</v>
      </c>
      <c r="AU145" s="194" t="s">
        <v>88</v>
      </c>
      <c r="AY145" s="16" t="s">
        <v>154</v>
      </c>
      <c r="BE145" s="99">
        <f t="shared" si="9"/>
        <v>0</v>
      </c>
      <c r="BF145" s="99">
        <f t="shared" si="10"/>
        <v>0</v>
      </c>
      <c r="BG145" s="99">
        <f t="shared" si="11"/>
        <v>0</v>
      </c>
      <c r="BH145" s="99">
        <f t="shared" si="12"/>
        <v>0</v>
      </c>
      <c r="BI145" s="99">
        <f t="shared" si="13"/>
        <v>0</v>
      </c>
      <c r="BJ145" s="16" t="s">
        <v>86</v>
      </c>
      <c r="BK145" s="99">
        <f t="shared" si="14"/>
        <v>0</v>
      </c>
      <c r="BL145" s="16" t="s">
        <v>498</v>
      </c>
      <c r="BM145" s="194" t="s">
        <v>970</v>
      </c>
    </row>
    <row r="146" spans="1:65" s="2" customFormat="1" ht="16.5" customHeight="1">
      <c r="A146" s="33"/>
      <c r="B146" s="150"/>
      <c r="C146" s="182" t="s">
        <v>194</v>
      </c>
      <c r="D146" s="182" t="s">
        <v>156</v>
      </c>
      <c r="E146" s="183" t="s">
        <v>971</v>
      </c>
      <c r="F146" s="184" t="s">
        <v>972</v>
      </c>
      <c r="G146" s="185" t="s">
        <v>273</v>
      </c>
      <c r="H146" s="186">
        <v>10</v>
      </c>
      <c r="I146" s="187"/>
      <c r="J146" s="188">
        <f t="shared" si="5"/>
        <v>0</v>
      </c>
      <c r="K146" s="189"/>
      <c r="L146" s="34"/>
      <c r="M146" s="190" t="s">
        <v>1</v>
      </c>
      <c r="N146" s="191" t="s">
        <v>43</v>
      </c>
      <c r="O146" s="59"/>
      <c r="P146" s="192">
        <f t="shared" si="6"/>
        <v>0</v>
      </c>
      <c r="Q146" s="192">
        <v>0</v>
      </c>
      <c r="R146" s="192">
        <f t="shared" si="7"/>
        <v>0</v>
      </c>
      <c r="S146" s="192">
        <v>0</v>
      </c>
      <c r="T146" s="193">
        <f t="shared" si="8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4" t="s">
        <v>573</v>
      </c>
      <c r="AT146" s="194" t="s">
        <v>156</v>
      </c>
      <c r="AU146" s="194" t="s">
        <v>88</v>
      </c>
      <c r="AY146" s="16" t="s">
        <v>154</v>
      </c>
      <c r="BE146" s="99">
        <f t="shared" si="9"/>
        <v>0</v>
      </c>
      <c r="BF146" s="99">
        <f t="shared" si="10"/>
        <v>0</v>
      </c>
      <c r="BG146" s="99">
        <f t="shared" si="11"/>
        <v>0</v>
      </c>
      <c r="BH146" s="99">
        <f t="shared" si="12"/>
        <v>0</v>
      </c>
      <c r="BI146" s="99">
        <f t="shared" si="13"/>
        <v>0</v>
      </c>
      <c r="BJ146" s="16" t="s">
        <v>86</v>
      </c>
      <c r="BK146" s="99">
        <f t="shared" si="14"/>
        <v>0</v>
      </c>
      <c r="BL146" s="16" t="s">
        <v>573</v>
      </c>
      <c r="BM146" s="194" t="s">
        <v>973</v>
      </c>
    </row>
    <row r="147" spans="1:65" s="2" customFormat="1" ht="16.5" customHeight="1">
      <c r="A147" s="33"/>
      <c r="B147" s="150"/>
      <c r="C147" s="212" t="s">
        <v>199</v>
      </c>
      <c r="D147" s="212" t="s">
        <v>223</v>
      </c>
      <c r="E147" s="213" t="s">
        <v>974</v>
      </c>
      <c r="F147" s="214" t="s">
        <v>975</v>
      </c>
      <c r="G147" s="215" t="s">
        <v>273</v>
      </c>
      <c r="H147" s="216">
        <v>10</v>
      </c>
      <c r="I147" s="217"/>
      <c r="J147" s="218">
        <f t="shared" si="5"/>
        <v>0</v>
      </c>
      <c r="K147" s="219"/>
      <c r="L147" s="220"/>
      <c r="M147" s="221" t="s">
        <v>1</v>
      </c>
      <c r="N147" s="222" t="s">
        <v>43</v>
      </c>
      <c r="O147" s="59"/>
      <c r="P147" s="192">
        <f t="shared" si="6"/>
        <v>0</v>
      </c>
      <c r="Q147" s="192">
        <v>0</v>
      </c>
      <c r="R147" s="192">
        <f t="shared" si="7"/>
        <v>0</v>
      </c>
      <c r="S147" s="192">
        <v>0</v>
      </c>
      <c r="T147" s="193">
        <f t="shared" si="8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4" t="s">
        <v>604</v>
      </c>
      <c r="AT147" s="194" t="s">
        <v>223</v>
      </c>
      <c r="AU147" s="194" t="s">
        <v>88</v>
      </c>
      <c r="AY147" s="16" t="s">
        <v>154</v>
      </c>
      <c r="BE147" s="99">
        <f t="shared" si="9"/>
        <v>0</v>
      </c>
      <c r="BF147" s="99">
        <f t="shared" si="10"/>
        <v>0</v>
      </c>
      <c r="BG147" s="99">
        <f t="shared" si="11"/>
        <v>0</v>
      </c>
      <c r="BH147" s="99">
        <f t="shared" si="12"/>
        <v>0</v>
      </c>
      <c r="BI147" s="99">
        <f t="shared" si="13"/>
        <v>0</v>
      </c>
      <c r="BJ147" s="16" t="s">
        <v>86</v>
      </c>
      <c r="BK147" s="99">
        <f t="shared" si="14"/>
        <v>0</v>
      </c>
      <c r="BL147" s="16" t="s">
        <v>573</v>
      </c>
      <c r="BM147" s="194" t="s">
        <v>976</v>
      </c>
    </row>
    <row r="148" spans="1:65" s="2" customFormat="1" ht="36" customHeight="1">
      <c r="A148" s="33"/>
      <c r="B148" s="150"/>
      <c r="C148" s="182" t="s">
        <v>203</v>
      </c>
      <c r="D148" s="182" t="s">
        <v>156</v>
      </c>
      <c r="E148" s="183" t="s">
        <v>977</v>
      </c>
      <c r="F148" s="184" t="s">
        <v>978</v>
      </c>
      <c r="G148" s="185" t="s">
        <v>292</v>
      </c>
      <c r="H148" s="186">
        <v>220</v>
      </c>
      <c r="I148" s="187"/>
      <c r="J148" s="188">
        <f t="shared" si="5"/>
        <v>0</v>
      </c>
      <c r="K148" s="189"/>
      <c r="L148" s="34"/>
      <c r="M148" s="190" t="s">
        <v>1</v>
      </c>
      <c r="N148" s="191" t="s">
        <v>43</v>
      </c>
      <c r="O148" s="59"/>
      <c r="P148" s="192">
        <f t="shared" si="6"/>
        <v>0</v>
      </c>
      <c r="Q148" s="192">
        <v>0</v>
      </c>
      <c r="R148" s="192">
        <f t="shared" si="7"/>
        <v>0</v>
      </c>
      <c r="S148" s="192">
        <v>0</v>
      </c>
      <c r="T148" s="193">
        <f t="shared" si="8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4" t="s">
        <v>573</v>
      </c>
      <c r="AT148" s="194" t="s">
        <v>156</v>
      </c>
      <c r="AU148" s="194" t="s">
        <v>88</v>
      </c>
      <c r="AY148" s="16" t="s">
        <v>154</v>
      </c>
      <c r="BE148" s="99">
        <f t="shared" si="9"/>
        <v>0</v>
      </c>
      <c r="BF148" s="99">
        <f t="shared" si="10"/>
        <v>0</v>
      </c>
      <c r="BG148" s="99">
        <f t="shared" si="11"/>
        <v>0</v>
      </c>
      <c r="BH148" s="99">
        <f t="shared" si="12"/>
        <v>0</v>
      </c>
      <c r="BI148" s="99">
        <f t="shared" si="13"/>
        <v>0</v>
      </c>
      <c r="BJ148" s="16" t="s">
        <v>86</v>
      </c>
      <c r="BK148" s="99">
        <f t="shared" si="14"/>
        <v>0</v>
      </c>
      <c r="BL148" s="16" t="s">
        <v>573</v>
      </c>
      <c r="BM148" s="194" t="s">
        <v>979</v>
      </c>
    </row>
    <row r="149" spans="1:65" s="2" customFormat="1" ht="16.5" customHeight="1">
      <c r="A149" s="33"/>
      <c r="B149" s="150"/>
      <c r="C149" s="212" t="s">
        <v>210</v>
      </c>
      <c r="D149" s="212" t="s">
        <v>223</v>
      </c>
      <c r="E149" s="213" t="s">
        <v>980</v>
      </c>
      <c r="F149" s="214" t="s">
        <v>981</v>
      </c>
      <c r="G149" s="215" t="s">
        <v>982</v>
      </c>
      <c r="H149" s="216">
        <v>206.8</v>
      </c>
      <c r="I149" s="217"/>
      <c r="J149" s="218">
        <f t="shared" si="5"/>
        <v>0</v>
      </c>
      <c r="K149" s="219"/>
      <c r="L149" s="220"/>
      <c r="M149" s="221" t="s">
        <v>1</v>
      </c>
      <c r="N149" s="222" t="s">
        <v>43</v>
      </c>
      <c r="O149" s="59"/>
      <c r="P149" s="192">
        <f t="shared" si="6"/>
        <v>0</v>
      </c>
      <c r="Q149" s="192">
        <v>1E-3</v>
      </c>
      <c r="R149" s="192">
        <f t="shared" si="7"/>
        <v>0.20680000000000001</v>
      </c>
      <c r="S149" s="192">
        <v>0</v>
      </c>
      <c r="T149" s="193">
        <f t="shared" si="8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498</v>
      </c>
      <c r="AT149" s="194" t="s">
        <v>223</v>
      </c>
      <c r="AU149" s="194" t="s">
        <v>88</v>
      </c>
      <c r="AY149" s="16" t="s">
        <v>154</v>
      </c>
      <c r="BE149" s="99">
        <f t="shared" si="9"/>
        <v>0</v>
      </c>
      <c r="BF149" s="99">
        <f t="shared" si="10"/>
        <v>0</v>
      </c>
      <c r="BG149" s="99">
        <f t="shared" si="11"/>
        <v>0</v>
      </c>
      <c r="BH149" s="99">
        <f t="shared" si="12"/>
        <v>0</v>
      </c>
      <c r="BI149" s="99">
        <f t="shared" si="13"/>
        <v>0</v>
      </c>
      <c r="BJ149" s="16" t="s">
        <v>86</v>
      </c>
      <c r="BK149" s="99">
        <f t="shared" si="14"/>
        <v>0</v>
      </c>
      <c r="BL149" s="16" t="s">
        <v>498</v>
      </c>
      <c r="BM149" s="194" t="s">
        <v>983</v>
      </c>
    </row>
    <row r="150" spans="1:65" s="13" customFormat="1" ht="11.25">
      <c r="B150" s="195"/>
      <c r="D150" s="196" t="s">
        <v>162</v>
      </c>
      <c r="E150" s="197" t="s">
        <v>1</v>
      </c>
      <c r="F150" s="198" t="s">
        <v>984</v>
      </c>
      <c r="H150" s="199">
        <v>206.8</v>
      </c>
      <c r="I150" s="200"/>
      <c r="L150" s="195"/>
      <c r="M150" s="201"/>
      <c r="N150" s="202"/>
      <c r="O150" s="202"/>
      <c r="P150" s="202"/>
      <c r="Q150" s="202"/>
      <c r="R150" s="202"/>
      <c r="S150" s="202"/>
      <c r="T150" s="203"/>
      <c r="AT150" s="197" t="s">
        <v>162</v>
      </c>
      <c r="AU150" s="197" t="s">
        <v>88</v>
      </c>
      <c r="AV150" s="13" t="s">
        <v>88</v>
      </c>
      <c r="AW150" s="13" t="s">
        <v>32</v>
      </c>
      <c r="AX150" s="13" t="s">
        <v>86</v>
      </c>
      <c r="AY150" s="197" t="s">
        <v>154</v>
      </c>
    </row>
    <row r="151" spans="1:65" s="2" customFormat="1" ht="24" customHeight="1">
      <c r="A151" s="33"/>
      <c r="B151" s="150"/>
      <c r="C151" s="182" t="s">
        <v>217</v>
      </c>
      <c r="D151" s="182" t="s">
        <v>156</v>
      </c>
      <c r="E151" s="183" t="s">
        <v>985</v>
      </c>
      <c r="F151" s="184" t="s">
        <v>986</v>
      </c>
      <c r="G151" s="185" t="s">
        <v>292</v>
      </c>
      <c r="H151" s="186">
        <v>260</v>
      </c>
      <c r="I151" s="187"/>
      <c r="J151" s="188">
        <f>ROUND(I151*H151,2)</f>
        <v>0</v>
      </c>
      <c r="K151" s="189"/>
      <c r="L151" s="34"/>
      <c r="M151" s="190" t="s">
        <v>1</v>
      </c>
      <c r="N151" s="191" t="s">
        <v>43</v>
      </c>
      <c r="O151" s="59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4" t="s">
        <v>573</v>
      </c>
      <c r="AT151" s="194" t="s">
        <v>156</v>
      </c>
      <c r="AU151" s="194" t="s">
        <v>88</v>
      </c>
      <c r="AY151" s="16" t="s">
        <v>154</v>
      </c>
      <c r="BE151" s="99">
        <f>IF(N151="základní",J151,0)</f>
        <v>0</v>
      </c>
      <c r="BF151" s="99">
        <f>IF(N151="snížená",J151,0)</f>
        <v>0</v>
      </c>
      <c r="BG151" s="99">
        <f>IF(N151="zákl. přenesená",J151,0)</f>
        <v>0</v>
      </c>
      <c r="BH151" s="99">
        <f>IF(N151="sníž. přenesená",J151,0)</f>
        <v>0</v>
      </c>
      <c r="BI151" s="99">
        <f>IF(N151="nulová",J151,0)</f>
        <v>0</v>
      </c>
      <c r="BJ151" s="16" t="s">
        <v>86</v>
      </c>
      <c r="BK151" s="99">
        <f>ROUND(I151*H151,2)</f>
        <v>0</v>
      </c>
      <c r="BL151" s="16" t="s">
        <v>573</v>
      </c>
      <c r="BM151" s="194" t="s">
        <v>987</v>
      </c>
    </row>
    <row r="152" spans="1:65" s="13" customFormat="1" ht="11.25">
      <c r="B152" s="195"/>
      <c r="D152" s="196" t="s">
        <v>162</v>
      </c>
      <c r="E152" s="197" t="s">
        <v>1</v>
      </c>
      <c r="F152" s="198" t="s">
        <v>988</v>
      </c>
      <c r="H152" s="199">
        <v>260</v>
      </c>
      <c r="I152" s="200"/>
      <c r="L152" s="195"/>
      <c r="M152" s="201"/>
      <c r="N152" s="202"/>
      <c r="O152" s="202"/>
      <c r="P152" s="202"/>
      <c r="Q152" s="202"/>
      <c r="R152" s="202"/>
      <c r="S152" s="202"/>
      <c r="T152" s="203"/>
      <c r="AT152" s="197" t="s">
        <v>162</v>
      </c>
      <c r="AU152" s="197" t="s">
        <v>88</v>
      </c>
      <c r="AV152" s="13" t="s">
        <v>88</v>
      </c>
      <c r="AW152" s="13" t="s">
        <v>32</v>
      </c>
      <c r="AX152" s="13" t="s">
        <v>86</v>
      </c>
      <c r="AY152" s="197" t="s">
        <v>154</v>
      </c>
    </row>
    <row r="153" spans="1:65" s="2" customFormat="1" ht="16.5" customHeight="1">
      <c r="A153" s="33"/>
      <c r="B153" s="150"/>
      <c r="C153" s="212" t="s">
        <v>222</v>
      </c>
      <c r="D153" s="212" t="s">
        <v>223</v>
      </c>
      <c r="E153" s="213" t="s">
        <v>989</v>
      </c>
      <c r="F153" s="214" t="s">
        <v>990</v>
      </c>
      <c r="G153" s="215" t="s">
        <v>292</v>
      </c>
      <c r="H153" s="216">
        <v>286</v>
      </c>
      <c r="I153" s="217"/>
      <c r="J153" s="218">
        <f>ROUND(I153*H153,2)</f>
        <v>0</v>
      </c>
      <c r="K153" s="219"/>
      <c r="L153" s="220"/>
      <c r="M153" s="221" t="s">
        <v>1</v>
      </c>
      <c r="N153" s="222" t="s">
        <v>43</v>
      </c>
      <c r="O153" s="59"/>
      <c r="P153" s="192">
        <f>O153*H153</f>
        <v>0</v>
      </c>
      <c r="Q153" s="192">
        <v>6.3000000000000003E-4</v>
      </c>
      <c r="R153" s="192">
        <f>Q153*H153</f>
        <v>0.18018000000000001</v>
      </c>
      <c r="S153" s="192">
        <v>0</v>
      </c>
      <c r="T153" s="19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4" t="s">
        <v>498</v>
      </c>
      <c r="AT153" s="194" t="s">
        <v>223</v>
      </c>
      <c r="AU153" s="194" t="s">
        <v>88</v>
      </c>
      <c r="AY153" s="16" t="s">
        <v>154</v>
      </c>
      <c r="BE153" s="99">
        <f>IF(N153="základní",J153,0)</f>
        <v>0</v>
      </c>
      <c r="BF153" s="99">
        <f>IF(N153="snížená",J153,0)</f>
        <v>0</v>
      </c>
      <c r="BG153" s="99">
        <f>IF(N153="zákl. přenesená",J153,0)</f>
        <v>0</v>
      </c>
      <c r="BH153" s="99">
        <f>IF(N153="sníž. přenesená",J153,0)</f>
        <v>0</v>
      </c>
      <c r="BI153" s="99">
        <f>IF(N153="nulová",J153,0)</f>
        <v>0</v>
      </c>
      <c r="BJ153" s="16" t="s">
        <v>86</v>
      </c>
      <c r="BK153" s="99">
        <f>ROUND(I153*H153,2)</f>
        <v>0</v>
      </c>
      <c r="BL153" s="16" t="s">
        <v>498</v>
      </c>
      <c r="BM153" s="194" t="s">
        <v>991</v>
      </c>
    </row>
    <row r="154" spans="1:65" s="13" customFormat="1" ht="11.25">
      <c r="B154" s="195"/>
      <c r="D154" s="196" t="s">
        <v>162</v>
      </c>
      <c r="E154" s="197" t="s">
        <v>1</v>
      </c>
      <c r="F154" s="198" t="s">
        <v>992</v>
      </c>
      <c r="H154" s="199">
        <v>286</v>
      </c>
      <c r="I154" s="200"/>
      <c r="L154" s="195"/>
      <c r="M154" s="201"/>
      <c r="N154" s="202"/>
      <c r="O154" s="202"/>
      <c r="P154" s="202"/>
      <c r="Q154" s="202"/>
      <c r="R154" s="202"/>
      <c r="S154" s="202"/>
      <c r="T154" s="203"/>
      <c r="AT154" s="197" t="s">
        <v>162</v>
      </c>
      <c r="AU154" s="197" t="s">
        <v>88</v>
      </c>
      <c r="AV154" s="13" t="s">
        <v>88</v>
      </c>
      <c r="AW154" s="13" t="s">
        <v>32</v>
      </c>
      <c r="AX154" s="13" t="s">
        <v>86</v>
      </c>
      <c r="AY154" s="197" t="s">
        <v>154</v>
      </c>
    </row>
    <row r="155" spans="1:65" s="2" customFormat="1" ht="24" customHeight="1">
      <c r="A155" s="33"/>
      <c r="B155" s="150"/>
      <c r="C155" s="182" t="s">
        <v>8</v>
      </c>
      <c r="D155" s="182" t="s">
        <v>156</v>
      </c>
      <c r="E155" s="183" t="s">
        <v>993</v>
      </c>
      <c r="F155" s="184" t="s">
        <v>994</v>
      </c>
      <c r="G155" s="185" t="s">
        <v>292</v>
      </c>
      <c r="H155" s="186">
        <v>50</v>
      </c>
      <c r="I155" s="187"/>
      <c r="J155" s="188">
        <f>ROUND(I155*H155,2)</f>
        <v>0</v>
      </c>
      <c r="K155" s="189"/>
      <c r="L155" s="34"/>
      <c r="M155" s="190" t="s">
        <v>1</v>
      </c>
      <c r="N155" s="191" t="s">
        <v>43</v>
      </c>
      <c r="O155" s="59"/>
      <c r="P155" s="192">
        <f>O155*H155</f>
        <v>0</v>
      </c>
      <c r="Q155" s="192">
        <v>0</v>
      </c>
      <c r="R155" s="192">
        <f>Q155*H155</f>
        <v>0</v>
      </c>
      <c r="S155" s="192">
        <v>0</v>
      </c>
      <c r="T155" s="19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4" t="s">
        <v>573</v>
      </c>
      <c r="AT155" s="194" t="s">
        <v>156</v>
      </c>
      <c r="AU155" s="194" t="s">
        <v>88</v>
      </c>
      <c r="AY155" s="16" t="s">
        <v>154</v>
      </c>
      <c r="BE155" s="99">
        <f>IF(N155="základní",J155,0)</f>
        <v>0</v>
      </c>
      <c r="BF155" s="99">
        <f>IF(N155="snížená",J155,0)</f>
        <v>0</v>
      </c>
      <c r="BG155" s="99">
        <f>IF(N155="zákl. přenesená",J155,0)</f>
        <v>0</v>
      </c>
      <c r="BH155" s="99">
        <f>IF(N155="sníž. přenesená",J155,0)</f>
        <v>0</v>
      </c>
      <c r="BI155" s="99">
        <f>IF(N155="nulová",J155,0)</f>
        <v>0</v>
      </c>
      <c r="BJ155" s="16" t="s">
        <v>86</v>
      </c>
      <c r="BK155" s="99">
        <f>ROUND(I155*H155,2)</f>
        <v>0</v>
      </c>
      <c r="BL155" s="16" t="s">
        <v>573</v>
      </c>
      <c r="BM155" s="194" t="s">
        <v>995</v>
      </c>
    </row>
    <row r="156" spans="1:65" s="2" customFormat="1" ht="16.5" customHeight="1">
      <c r="A156" s="33"/>
      <c r="B156" s="150"/>
      <c r="C156" s="212" t="s">
        <v>231</v>
      </c>
      <c r="D156" s="212" t="s">
        <v>223</v>
      </c>
      <c r="E156" s="213" t="s">
        <v>996</v>
      </c>
      <c r="F156" s="214" t="s">
        <v>997</v>
      </c>
      <c r="G156" s="215" t="s">
        <v>292</v>
      </c>
      <c r="H156" s="216">
        <v>55</v>
      </c>
      <c r="I156" s="217"/>
      <c r="J156" s="218">
        <f>ROUND(I156*H156,2)</f>
        <v>0</v>
      </c>
      <c r="K156" s="219"/>
      <c r="L156" s="220"/>
      <c r="M156" s="221" t="s">
        <v>1</v>
      </c>
      <c r="N156" s="222" t="s">
        <v>43</v>
      </c>
      <c r="O156" s="59"/>
      <c r="P156" s="192">
        <f>O156*H156</f>
        <v>0</v>
      </c>
      <c r="Q156" s="192">
        <v>1.2E-4</v>
      </c>
      <c r="R156" s="192">
        <f>Q156*H156</f>
        <v>6.6E-3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303</v>
      </c>
      <c r="AT156" s="194" t="s">
        <v>223</v>
      </c>
      <c r="AU156" s="194" t="s">
        <v>88</v>
      </c>
      <c r="AY156" s="16" t="s">
        <v>154</v>
      </c>
      <c r="BE156" s="99">
        <f>IF(N156="základní",J156,0)</f>
        <v>0</v>
      </c>
      <c r="BF156" s="99">
        <f>IF(N156="snížená",J156,0)</f>
        <v>0</v>
      </c>
      <c r="BG156" s="99">
        <f>IF(N156="zákl. přenesená",J156,0)</f>
        <v>0</v>
      </c>
      <c r="BH156" s="99">
        <f>IF(N156="sníž. přenesená",J156,0)</f>
        <v>0</v>
      </c>
      <c r="BI156" s="99">
        <f>IF(N156="nulová",J156,0)</f>
        <v>0</v>
      </c>
      <c r="BJ156" s="16" t="s">
        <v>86</v>
      </c>
      <c r="BK156" s="99">
        <f>ROUND(I156*H156,2)</f>
        <v>0</v>
      </c>
      <c r="BL156" s="16" t="s">
        <v>231</v>
      </c>
      <c r="BM156" s="194" t="s">
        <v>998</v>
      </c>
    </row>
    <row r="157" spans="1:65" s="13" customFormat="1" ht="11.25">
      <c r="B157" s="195"/>
      <c r="D157" s="196" t="s">
        <v>162</v>
      </c>
      <c r="E157" s="197" t="s">
        <v>1</v>
      </c>
      <c r="F157" s="198" t="s">
        <v>999</v>
      </c>
      <c r="H157" s="199">
        <v>55</v>
      </c>
      <c r="I157" s="200"/>
      <c r="L157" s="195"/>
      <c r="M157" s="201"/>
      <c r="N157" s="202"/>
      <c r="O157" s="202"/>
      <c r="P157" s="202"/>
      <c r="Q157" s="202"/>
      <c r="R157" s="202"/>
      <c r="S157" s="202"/>
      <c r="T157" s="203"/>
      <c r="AT157" s="197" t="s">
        <v>162</v>
      </c>
      <c r="AU157" s="197" t="s">
        <v>88</v>
      </c>
      <c r="AV157" s="13" t="s">
        <v>88</v>
      </c>
      <c r="AW157" s="13" t="s">
        <v>32</v>
      </c>
      <c r="AX157" s="13" t="s">
        <v>86</v>
      </c>
      <c r="AY157" s="197" t="s">
        <v>154</v>
      </c>
    </row>
    <row r="158" spans="1:65" s="2" customFormat="1" ht="16.5" customHeight="1">
      <c r="A158" s="33"/>
      <c r="B158" s="150"/>
      <c r="C158" s="182" t="s">
        <v>237</v>
      </c>
      <c r="D158" s="182" t="s">
        <v>156</v>
      </c>
      <c r="E158" s="183" t="s">
        <v>1000</v>
      </c>
      <c r="F158" s="184" t="s">
        <v>1001</v>
      </c>
      <c r="G158" s="185" t="s">
        <v>273</v>
      </c>
      <c r="H158" s="186">
        <v>10</v>
      </c>
      <c r="I158" s="187"/>
      <c r="J158" s="188">
        <f>ROUND(I158*H158,2)</f>
        <v>0</v>
      </c>
      <c r="K158" s="189"/>
      <c r="L158" s="34"/>
      <c r="M158" s="190" t="s">
        <v>1</v>
      </c>
      <c r="N158" s="191" t="s">
        <v>43</v>
      </c>
      <c r="O158" s="59"/>
      <c r="P158" s="192">
        <f>O158*H158</f>
        <v>0</v>
      </c>
      <c r="Q158" s="192">
        <v>0</v>
      </c>
      <c r="R158" s="192">
        <f>Q158*H158</f>
        <v>0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573</v>
      </c>
      <c r="AT158" s="194" t="s">
        <v>156</v>
      </c>
      <c r="AU158" s="194" t="s">
        <v>88</v>
      </c>
      <c r="AY158" s="16" t="s">
        <v>154</v>
      </c>
      <c r="BE158" s="99">
        <f>IF(N158="základní",J158,0)</f>
        <v>0</v>
      </c>
      <c r="BF158" s="99">
        <f>IF(N158="snížená",J158,0)</f>
        <v>0</v>
      </c>
      <c r="BG158" s="99">
        <f>IF(N158="zákl. přenesená",J158,0)</f>
        <v>0</v>
      </c>
      <c r="BH158" s="99">
        <f>IF(N158="sníž. přenesená",J158,0)</f>
        <v>0</v>
      </c>
      <c r="BI158" s="99">
        <f>IF(N158="nulová",J158,0)</f>
        <v>0</v>
      </c>
      <c r="BJ158" s="16" t="s">
        <v>86</v>
      </c>
      <c r="BK158" s="99">
        <f>ROUND(I158*H158,2)</f>
        <v>0</v>
      </c>
      <c r="BL158" s="16" t="s">
        <v>573</v>
      </c>
      <c r="BM158" s="194" t="s">
        <v>1002</v>
      </c>
    </row>
    <row r="159" spans="1:65" s="2" customFormat="1" ht="16.5" customHeight="1">
      <c r="A159" s="33"/>
      <c r="B159" s="150"/>
      <c r="C159" s="212" t="s">
        <v>241</v>
      </c>
      <c r="D159" s="212" t="s">
        <v>223</v>
      </c>
      <c r="E159" s="213" t="s">
        <v>1003</v>
      </c>
      <c r="F159" s="214" t="s">
        <v>1004</v>
      </c>
      <c r="G159" s="215" t="s">
        <v>273</v>
      </c>
      <c r="H159" s="216">
        <v>10</v>
      </c>
      <c r="I159" s="217"/>
      <c r="J159" s="218">
        <f>ROUND(I159*H159,2)</f>
        <v>0</v>
      </c>
      <c r="K159" s="219"/>
      <c r="L159" s="220"/>
      <c r="M159" s="221" t="s">
        <v>1</v>
      </c>
      <c r="N159" s="222" t="s">
        <v>43</v>
      </c>
      <c r="O159" s="59"/>
      <c r="P159" s="192">
        <f>O159*H159</f>
        <v>0</v>
      </c>
      <c r="Q159" s="192">
        <v>0</v>
      </c>
      <c r="R159" s="192">
        <f>Q159*H159</f>
        <v>0</v>
      </c>
      <c r="S159" s="192">
        <v>0</v>
      </c>
      <c r="T159" s="19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4" t="s">
        <v>604</v>
      </c>
      <c r="AT159" s="194" t="s">
        <v>223</v>
      </c>
      <c r="AU159" s="194" t="s">
        <v>88</v>
      </c>
      <c r="AY159" s="16" t="s">
        <v>154</v>
      </c>
      <c r="BE159" s="99">
        <f>IF(N159="základní",J159,0)</f>
        <v>0</v>
      </c>
      <c r="BF159" s="99">
        <f>IF(N159="snížená",J159,0)</f>
        <v>0</v>
      </c>
      <c r="BG159" s="99">
        <f>IF(N159="zákl. přenesená",J159,0)</f>
        <v>0</v>
      </c>
      <c r="BH159" s="99">
        <f>IF(N159="sníž. přenesená",J159,0)</f>
        <v>0</v>
      </c>
      <c r="BI159" s="99">
        <f>IF(N159="nulová",J159,0)</f>
        <v>0</v>
      </c>
      <c r="BJ159" s="16" t="s">
        <v>86</v>
      </c>
      <c r="BK159" s="99">
        <f>ROUND(I159*H159,2)</f>
        <v>0</v>
      </c>
      <c r="BL159" s="16" t="s">
        <v>573</v>
      </c>
      <c r="BM159" s="194" t="s">
        <v>1005</v>
      </c>
    </row>
    <row r="160" spans="1:65" s="2" customFormat="1" ht="16.5" customHeight="1">
      <c r="A160" s="33"/>
      <c r="B160" s="150"/>
      <c r="C160" s="212" t="s">
        <v>245</v>
      </c>
      <c r="D160" s="212" t="s">
        <v>223</v>
      </c>
      <c r="E160" s="213" t="s">
        <v>1006</v>
      </c>
      <c r="F160" s="214" t="s">
        <v>1007</v>
      </c>
      <c r="G160" s="215" t="s">
        <v>273</v>
      </c>
      <c r="H160" s="216">
        <v>10</v>
      </c>
      <c r="I160" s="217"/>
      <c r="J160" s="218">
        <f>ROUND(I160*H160,2)</f>
        <v>0</v>
      </c>
      <c r="K160" s="219"/>
      <c r="L160" s="220"/>
      <c r="M160" s="221" t="s">
        <v>1</v>
      </c>
      <c r="N160" s="222" t="s">
        <v>43</v>
      </c>
      <c r="O160" s="59"/>
      <c r="P160" s="192">
        <f>O160*H160</f>
        <v>0</v>
      </c>
      <c r="Q160" s="192">
        <v>0</v>
      </c>
      <c r="R160" s="192">
        <f>Q160*H160</f>
        <v>0</v>
      </c>
      <c r="S160" s="192">
        <v>0</v>
      </c>
      <c r="T160" s="19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4" t="s">
        <v>604</v>
      </c>
      <c r="AT160" s="194" t="s">
        <v>223</v>
      </c>
      <c r="AU160" s="194" t="s">
        <v>88</v>
      </c>
      <c r="AY160" s="16" t="s">
        <v>154</v>
      </c>
      <c r="BE160" s="99">
        <f>IF(N160="základní",J160,0)</f>
        <v>0</v>
      </c>
      <c r="BF160" s="99">
        <f>IF(N160="snížená",J160,0)</f>
        <v>0</v>
      </c>
      <c r="BG160" s="99">
        <f>IF(N160="zákl. přenesená",J160,0)</f>
        <v>0</v>
      </c>
      <c r="BH160" s="99">
        <f>IF(N160="sníž. přenesená",J160,0)</f>
        <v>0</v>
      </c>
      <c r="BI160" s="99">
        <f>IF(N160="nulová",J160,0)</f>
        <v>0</v>
      </c>
      <c r="BJ160" s="16" t="s">
        <v>86</v>
      </c>
      <c r="BK160" s="99">
        <f>ROUND(I160*H160,2)</f>
        <v>0</v>
      </c>
      <c r="BL160" s="16" t="s">
        <v>573</v>
      </c>
      <c r="BM160" s="194" t="s">
        <v>1008</v>
      </c>
    </row>
    <row r="161" spans="1:65" s="2" customFormat="1" ht="16.5" customHeight="1">
      <c r="A161" s="33"/>
      <c r="B161" s="150"/>
      <c r="C161" s="212" t="s">
        <v>249</v>
      </c>
      <c r="D161" s="212" t="s">
        <v>223</v>
      </c>
      <c r="E161" s="213" t="s">
        <v>1009</v>
      </c>
      <c r="F161" s="214" t="s">
        <v>1010</v>
      </c>
      <c r="G161" s="215" t="s">
        <v>273</v>
      </c>
      <c r="H161" s="216">
        <v>10</v>
      </c>
      <c r="I161" s="217"/>
      <c r="J161" s="218">
        <f>ROUND(I161*H161,2)</f>
        <v>0</v>
      </c>
      <c r="K161" s="219"/>
      <c r="L161" s="220"/>
      <c r="M161" s="221" t="s">
        <v>1</v>
      </c>
      <c r="N161" s="222" t="s">
        <v>43</v>
      </c>
      <c r="O161" s="59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604</v>
      </c>
      <c r="AT161" s="194" t="s">
        <v>223</v>
      </c>
      <c r="AU161" s="194" t="s">
        <v>88</v>
      </c>
      <c r="AY161" s="16" t="s">
        <v>154</v>
      </c>
      <c r="BE161" s="99">
        <f>IF(N161="základní",J161,0)</f>
        <v>0</v>
      </c>
      <c r="BF161" s="99">
        <f>IF(N161="snížená",J161,0)</f>
        <v>0</v>
      </c>
      <c r="BG161" s="99">
        <f>IF(N161="zákl. přenesená",J161,0)</f>
        <v>0</v>
      </c>
      <c r="BH161" s="99">
        <f>IF(N161="sníž. přenesená",J161,0)</f>
        <v>0</v>
      </c>
      <c r="BI161" s="99">
        <f>IF(N161="nulová",J161,0)</f>
        <v>0</v>
      </c>
      <c r="BJ161" s="16" t="s">
        <v>86</v>
      </c>
      <c r="BK161" s="99">
        <f>ROUND(I161*H161,2)</f>
        <v>0</v>
      </c>
      <c r="BL161" s="16" t="s">
        <v>573</v>
      </c>
      <c r="BM161" s="194" t="s">
        <v>1011</v>
      </c>
    </row>
    <row r="162" spans="1:65" s="2" customFormat="1" ht="16.5" customHeight="1">
      <c r="A162" s="33"/>
      <c r="B162" s="150"/>
      <c r="C162" s="182" t="s">
        <v>7</v>
      </c>
      <c r="D162" s="182" t="s">
        <v>156</v>
      </c>
      <c r="E162" s="183" t="s">
        <v>1012</v>
      </c>
      <c r="F162" s="184" t="s">
        <v>1013</v>
      </c>
      <c r="G162" s="185" t="s">
        <v>273</v>
      </c>
      <c r="H162" s="186">
        <v>1</v>
      </c>
      <c r="I162" s="187"/>
      <c r="J162" s="188">
        <f>ROUND(I162*H162,2)</f>
        <v>0</v>
      </c>
      <c r="K162" s="189"/>
      <c r="L162" s="34"/>
      <c r="M162" s="190" t="s">
        <v>1</v>
      </c>
      <c r="N162" s="191" t="s">
        <v>43</v>
      </c>
      <c r="O162" s="59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573</v>
      </c>
      <c r="AT162" s="194" t="s">
        <v>156</v>
      </c>
      <c r="AU162" s="194" t="s">
        <v>88</v>
      </c>
      <c r="AY162" s="16" t="s">
        <v>154</v>
      </c>
      <c r="BE162" s="99">
        <f>IF(N162="základní",J162,0)</f>
        <v>0</v>
      </c>
      <c r="BF162" s="99">
        <f>IF(N162="snížená",J162,0)</f>
        <v>0</v>
      </c>
      <c r="BG162" s="99">
        <f>IF(N162="zákl. přenesená",J162,0)</f>
        <v>0</v>
      </c>
      <c r="BH162" s="99">
        <f>IF(N162="sníž. přenesená",J162,0)</f>
        <v>0</v>
      </c>
      <c r="BI162" s="99">
        <f>IF(N162="nulová",J162,0)</f>
        <v>0</v>
      </c>
      <c r="BJ162" s="16" t="s">
        <v>86</v>
      </c>
      <c r="BK162" s="99">
        <f>ROUND(I162*H162,2)</f>
        <v>0</v>
      </c>
      <c r="BL162" s="16" t="s">
        <v>573</v>
      </c>
      <c r="BM162" s="194" t="s">
        <v>1014</v>
      </c>
    </row>
    <row r="163" spans="1:65" s="12" customFormat="1" ht="22.9" customHeight="1">
      <c r="B163" s="169"/>
      <c r="D163" s="170" t="s">
        <v>77</v>
      </c>
      <c r="E163" s="180" t="s">
        <v>657</v>
      </c>
      <c r="F163" s="180" t="s">
        <v>658</v>
      </c>
      <c r="I163" s="172"/>
      <c r="J163" s="181">
        <f>BK163</f>
        <v>0</v>
      </c>
      <c r="L163" s="169"/>
      <c r="M163" s="174"/>
      <c r="N163" s="175"/>
      <c r="O163" s="175"/>
      <c r="P163" s="176">
        <f>SUM(P164:P180)</f>
        <v>0</v>
      </c>
      <c r="Q163" s="175"/>
      <c r="R163" s="176">
        <f>SUM(R164:R180)</f>
        <v>0.1108</v>
      </c>
      <c r="S163" s="175"/>
      <c r="T163" s="177">
        <f>SUM(T164:T180)</f>
        <v>0</v>
      </c>
      <c r="AR163" s="170" t="s">
        <v>170</v>
      </c>
      <c r="AT163" s="178" t="s">
        <v>77</v>
      </c>
      <c r="AU163" s="178" t="s">
        <v>86</v>
      </c>
      <c r="AY163" s="170" t="s">
        <v>154</v>
      </c>
      <c r="BK163" s="179">
        <f>SUM(BK164:BK180)</f>
        <v>0</v>
      </c>
    </row>
    <row r="164" spans="1:65" s="2" customFormat="1" ht="16.5" customHeight="1">
      <c r="A164" s="33"/>
      <c r="B164" s="150"/>
      <c r="C164" s="182" t="s">
        <v>257</v>
      </c>
      <c r="D164" s="182" t="s">
        <v>156</v>
      </c>
      <c r="E164" s="183" t="s">
        <v>1015</v>
      </c>
      <c r="F164" s="184" t="s">
        <v>1016</v>
      </c>
      <c r="G164" s="185" t="s">
        <v>159</v>
      </c>
      <c r="H164" s="186">
        <v>22</v>
      </c>
      <c r="I164" s="187"/>
      <c r="J164" s="188">
        <f>ROUND(I164*H164,2)</f>
        <v>0</v>
      </c>
      <c r="K164" s="189"/>
      <c r="L164" s="34"/>
      <c r="M164" s="190" t="s">
        <v>1</v>
      </c>
      <c r="N164" s="191" t="s">
        <v>43</v>
      </c>
      <c r="O164" s="59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4" t="s">
        <v>160</v>
      </c>
      <c r="AT164" s="194" t="s">
        <v>156</v>
      </c>
      <c r="AU164" s="194" t="s">
        <v>88</v>
      </c>
      <c r="AY164" s="16" t="s">
        <v>154</v>
      </c>
      <c r="BE164" s="99">
        <f>IF(N164="základní",J164,0)</f>
        <v>0</v>
      </c>
      <c r="BF164" s="99">
        <f>IF(N164="snížená",J164,0)</f>
        <v>0</v>
      </c>
      <c r="BG164" s="99">
        <f>IF(N164="zákl. přenesená",J164,0)</f>
        <v>0</v>
      </c>
      <c r="BH164" s="99">
        <f>IF(N164="sníž. přenesená",J164,0)</f>
        <v>0</v>
      </c>
      <c r="BI164" s="99">
        <f>IF(N164="nulová",J164,0)</f>
        <v>0</v>
      </c>
      <c r="BJ164" s="16" t="s">
        <v>86</v>
      </c>
      <c r="BK164" s="99">
        <f>ROUND(I164*H164,2)</f>
        <v>0</v>
      </c>
      <c r="BL164" s="16" t="s">
        <v>160</v>
      </c>
      <c r="BM164" s="194" t="s">
        <v>1017</v>
      </c>
    </row>
    <row r="165" spans="1:65" s="13" customFormat="1" ht="11.25">
      <c r="B165" s="195"/>
      <c r="D165" s="196" t="s">
        <v>162</v>
      </c>
      <c r="E165" s="197" t="s">
        <v>1</v>
      </c>
      <c r="F165" s="198" t="s">
        <v>1018</v>
      </c>
      <c r="H165" s="199">
        <v>22</v>
      </c>
      <c r="I165" s="200"/>
      <c r="L165" s="195"/>
      <c r="M165" s="201"/>
      <c r="N165" s="202"/>
      <c r="O165" s="202"/>
      <c r="P165" s="202"/>
      <c r="Q165" s="202"/>
      <c r="R165" s="202"/>
      <c r="S165" s="202"/>
      <c r="T165" s="203"/>
      <c r="AT165" s="197" t="s">
        <v>162</v>
      </c>
      <c r="AU165" s="197" t="s">
        <v>88</v>
      </c>
      <c r="AV165" s="13" t="s">
        <v>88</v>
      </c>
      <c r="AW165" s="13" t="s">
        <v>32</v>
      </c>
      <c r="AX165" s="13" t="s">
        <v>78</v>
      </c>
      <c r="AY165" s="197" t="s">
        <v>154</v>
      </c>
    </row>
    <row r="166" spans="1:65" s="2" customFormat="1" ht="16.5" customHeight="1">
      <c r="A166" s="33"/>
      <c r="B166" s="150"/>
      <c r="C166" s="212" t="s">
        <v>261</v>
      </c>
      <c r="D166" s="212" t="s">
        <v>223</v>
      </c>
      <c r="E166" s="213" t="s">
        <v>1019</v>
      </c>
      <c r="F166" s="214" t="s">
        <v>394</v>
      </c>
      <c r="G166" s="215" t="s">
        <v>206</v>
      </c>
      <c r="H166" s="216">
        <v>37.774000000000001</v>
      </c>
      <c r="I166" s="217"/>
      <c r="J166" s="218">
        <f>ROUND(I166*H166,2)</f>
        <v>0</v>
      </c>
      <c r="K166" s="219"/>
      <c r="L166" s="220"/>
      <c r="M166" s="221" t="s">
        <v>1</v>
      </c>
      <c r="N166" s="222" t="s">
        <v>43</v>
      </c>
      <c r="O166" s="59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190</v>
      </c>
      <c r="AT166" s="194" t="s">
        <v>223</v>
      </c>
      <c r="AU166" s="194" t="s">
        <v>88</v>
      </c>
      <c r="AY166" s="16" t="s">
        <v>154</v>
      </c>
      <c r="BE166" s="99">
        <f>IF(N166="základní",J166,0)</f>
        <v>0</v>
      </c>
      <c r="BF166" s="99">
        <f>IF(N166="snížená",J166,0)</f>
        <v>0</v>
      </c>
      <c r="BG166" s="99">
        <f>IF(N166="zákl. přenesená",J166,0)</f>
        <v>0</v>
      </c>
      <c r="BH166" s="99">
        <f>IF(N166="sníž. přenesená",J166,0)</f>
        <v>0</v>
      </c>
      <c r="BI166" s="99">
        <f>IF(N166="nulová",J166,0)</f>
        <v>0</v>
      </c>
      <c r="BJ166" s="16" t="s">
        <v>86</v>
      </c>
      <c r="BK166" s="99">
        <f>ROUND(I166*H166,2)</f>
        <v>0</v>
      </c>
      <c r="BL166" s="16" t="s">
        <v>160</v>
      </c>
      <c r="BM166" s="194" t="s">
        <v>1020</v>
      </c>
    </row>
    <row r="167" spans="1:65" s="13" customFormat="1" ht="11.25">
      <c r="B167" s="195"/>
      <c r="D167" s="196" t="s">
        <v>162</v>
      </c>
      <c r="E167" s="197" t="s">
        <v>1</v>
      </c>
      <c r="F167" s="198" t="s">
        <v>1021</v>
      </c>
      <c r="H167" s="199">
        <v>37.774000000000001</v>
      </c>
      <c r="I167" s="200"/>
      <c r="L167" s="195"/>
      <c r="M167" s="201"/>
      <c r="N167" s="202"/>
      <c r="O167" s="202"/>
      <c r="P167" s="202"/>
      <c r="Q167" s="202"/>
      <c r="R167" s="202"/>
      <c r="S167" s="202"/>
      <c r="T167" s="203"/>
      <c r="AT167" s="197" t="s">
        <v>162</v>
      </c>
      <c r="AU167" s="197" t="s">
        <v>88</v>
      </c>
      <c r="AV167" s="13" t="s">
        <v>88</v>
      </c>
      <c r="AW167" s="13" t="s">
        <v>32</v>
      </c>
      <c r="AX167" s="13" t="s">
        <v>86</v>
      </c>
      <c r="AY167" s="197" t="s">
        <v>154</v>
      </c>
    </row>
    <row r="168" spans="1:65" s="2" customFormat="1" ht="24" customHeight="1">
      <c r="A168" s="33"/>
      <c r="B168" s="150"/>
      <c r="C168" s="182" t="s">
        <v>266</v>
      </c>
      <c r="D168" s="182" t="s">
        <v>156</v>
      </c>
      <c r="E168" s="183" t="s">
        <v>1022</v>
      </c>
      <c r="F168" s="184" t="s">
        <v>1023</v>
      </c>
      <c r="G168" s="185" t="s">
        <v>292</v>
      </c>
      <c r="H168" s="186">
        <v>220</v>
      </c>
      <c r="I168" s="187"/>
      <c r="J168" s="188">
        <f>ROUND(I168*H168,2)</f>
        <v>0</v>
      </c>
      <c r="K168" s="189"/>
      <c r="L168" s="34"/>
      <c r="M168" s="190" t="s">
        <v>1</v>
      </c>
      <c r="N168" s="191" t="s">
        <v>43</v>
      </c>
      <c r="O168" s="59"/>
      <c r="P168" s="192">
        <f>O168*H168</f>
        <v>0</v>
      </c>
      <c r="Q168" s="192">
        <v>0</v>
      </c>
      <c r="R168" s="192">
        <f>Q168*H168</f>
        <v>0</v>
      </c>
      <c r="S168" s="192">
        <v>0</v>
      </c>
      <c r="T168" s="19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4" t="s">
        <v>573</v>
      </c>
      <c r="AT168" s="194" t="s">
        <v>156</v>
      </c>
      <c r="AU168" s="194" t="s">
        <v>88</v>
      </c>
      <c r="AY168" s="16" t="s">
        <v>154</v>
      </c>
      <c r="BE168" s="99">
        <f>IF(N168="základní",J168,0)</f>
        <v>0</v>
      </c>
      <c r="BF168" s="99">
        <f>IF(N168="snížená",J168,0)</f>
        <v>0</v>
      </c>
      <c r="BG168" s="99">
        <f>IF(N168="zákl. přenesená",J168,0)</f>
        <v>0</v>
      </c>
      <c r="BH168" s="99">
        <f>IF(N168="sníž. přenesená",J168,0)</f>
        <v>0</v>
      </c>
      <c r="BI168" s="99">
        <f>IF(N168="nulová",J168,0)</f>
        <v>0</v>
      </c>
      <c r="BJ168" s="16" t="s">
        <v>86</v>
      </c>
      <c r="BK168" s="99">
        <f>ROUND(I168*H168,2)</f>
        <v>0</v>
      </c>
      <c r="BL168" s="16" t="s">
        <v>573</v>
      </c>
      <c r="BM168" s="194" t="s">
        <v>1024</v>
      </c>
    </row>
    <row r="169" spans="1:65" s="2" customFormat="1" ht="16.5" customHeight="1">
      <c r="A169" s="33"/>
      <c r="B169" s="150"/>
      <c r="C169" s="182" t="s">
        <v>270</v>
      </c>
      <c r="D169" s="182" t="s">
        <v>156</v>
      </c>
      <c r="E169" s="183" t="s">
        <v>1025</v>
      </c>
      <c r="F169" s="184" t="s">
        <v>1026</v>
      </c>
      <c r="G169" s="185" t="s">
        <v>292</v>
      </c>
      <c r="H169" s="186">
        <v>260</v>
      </c>
      <c r="I169" s="187"/>
      <c r="J169" s="188">
        <f>ROUND(I169*H169,2)</f>
        <v>0</v>
      </c>
      <c r="K169" s="189"/>
      <c r="L169" s="34"/>
      <c r="M169" s="190" t="s">
        <v>1</v>
      </c>
      <c r="N169" s="191" t="s">
        <v>43</v>
      </c>
      <c r="O169" s="59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573</v>
      </c>
      <c r="AT169" s="194" t="s">
        <v>156</v>
      </c>
      <c r="AU169" s="194" t="s">
        <v>88</v>
      </c>
      <c r="AY169" s="16" t="s">
        <v>154</v>
      </c>
      <c r="BE169" s="99">
        <f>IF(N169="základní",J169,0)</f>
        <v>0</v>
      </c>
      <c r="BF169" s="99">
        <f>IF(N169="snížená",J169,0)</f>
        <v>0</v>
      </c>
      <c r="BG169" s="99">
        <f>IF(N169="zákl. přenesená",J169,0)</f>
        <v>0</v>
      </c>
      <c r="BH169" s="99">
        <f>IF(N169="sníž. přenesená",J169,0)</f>
        <v>0</v>
      </c>
      <c r="BI169" s="99">
        <f>IF(N169="nulová",J169,0)</f>
        <v>0</v>
      </c>
      <c r="BJ169" s="16" t="s">
        <v>86</v>
      </c>
      <c r="BK169" s="99">
        <f>ROUND(I169*H169,2)</f>
        <v>0</v>
      </c>
      <c r="BL169" s="16" t="s">
        <v>573</v>
      </c>
      <c r="BM169" s="194" t="s">
        <v>1027</v>
      </c>
    </row>
    <row r="170" spans="1:65" s="13" customFormat="1" ht="11.25">
      <c r="B170" s="195"/>
      <c r="D170" s="196" t="s">
        <v>162</v>
      </c>
      <c r="E170" s="197" t="s">
        <v>1</v>
      </c>
      <c r="F170" s="198" t="s">
        <v>988</v>
      </c>
      <c r="H170" s="199">
        <v>260</v>
      </c>
      <c r="I170" s="200"/>
      <c r="L170" s="195"/>
      <c r="M170" s="201"/>
      <c r="N170" s="202"/>
      <c r="O170" s="202"/>
      <c r="P170" s="202"/>
      <c r="Q170" s="202"/>
      <c r="R170" s="202"/>
      <c r="S170" s="202"/>
      <c r="T170" s="203"/>
      <c r="AT170" s="197" t="s">
        <v>162</v>
      </c>
      <c r="AU170" s="197" t="s">
        <v>88</v>
      </c>
      <c r="AV170" s="13" t="s">
        <v>88</v>
      </c>
      <c r="AW170" s="13" t="s">
        <v>32</v>
      </c>
      <c r="AX170" s="13" t="s">
        <v>86</v>
      </c>
      <c r="AY170" s="197" t="s">
        <v>154</v>
      </c>
    </row>
    <row r="171" spans="1:65" s="2" customFormat="1" ht="16.5" customHeight="1">
      <c r="A171" s="33"/>
      <c r="B171" s="150"/>
      <c r="C171" s="182" t="s">
        <v>277</v>
      </c>
      <c r="D171" s="182" t="s">
        <v>156</v>
      </c>
      <c r="E171" s="183" t="s">
        <v>660</v>
      </c>
      <c r="F171" s="184" t="s">
        <v>1028</v>
      </c>
      <c r="G171" s="185" t="s">
        <v>292</v>
      </c>
      <c r="H171" s="186">
        <v>220</v>
      </c>
      <c r="I171" s="187"/>
      <c r="J171" s="188">
        <f>ROUND(I171*H171,2)</f>
        <v>0</v>
      </c>
      <c r="K171" s="189"/>
      <c r="L171" s="34"/>
      <c r="M171" s="190" t="s">
        <v>1</v>
      </c>
      <c r="N171" s="191" t="s">
        <v>43</v>
      </c>
      <c r="O171" s="59"/>
      <c r="P171" s="192">
        <f>O171*H171</f>
        <v>0</v>
      </c>
      <c r="Q171" s="192">
        <v>9.0000000000000006E-5</v>
      </c>
      <c r="R171" s="192">
        <f>Q171*H171</f>
        <v>1.9800000000000002E-2</v>
      </c>
      <c r="S171" s="192">
        <v>0</v>
      </c>
      <c r="T171" s="19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4" t="s">
        <v>573</v>
      </c>
      <c r="AT171" s="194" t="s">
        <v>156</v>
      </c>
      <c r="AU171" s="194" t="s">
        <v>88</v>
      </c>
      <c r="AY171" s="16" t="s">
        <v>154</v>
      </c>
      <c r="BE171" s="99">
        <f>IF(N171="základní",J171,0)</f>
        <v>0</v>
      </c>
      <c r="BF171" s="99">
        <f>IF(N171="snížená",J171,0)</f>
        <v>0</v>
      </c>
      <c r="BG171" s="99">
        <f>IF(N171="zákl. přenesená",J171,0)</f>
        <v>0</v>
      </c>
      <c r="BH171" s="99">
        <f>IF(N171="sníž. přenesená",J171,0)</f>
        <v>0</v>
      </c>
      <c r="BI171" s="99">
        <f>IF(N171="nulová",J171,0)</f>
        <v>0</v>
      </c>
      <c r="BJ171" s="16" t="s">
        <v>86</v>
      </c>
      <c r="BK171" s="99">
        <f>ROUND(I171*H171,2)</f>
        <v>0</v>
      </c>
      <c r="BL171" s="16" t="s">
        <v>573</v>
      </c>
      <c r="BM171" s="194" t="s">
        <v>1029</v>
      </c>
    </row>
    <row r="172" spans="1:65" s="2" customFormat="1" ht="16.5" customHeight="1">
      <c r="A172" s="33"/>
      <c r="B172" s="150"/>
      <c r="C172" s="212" t="s">
        <v>281</v>
      </c>
      <c r="D172" s="212" t="s">
        <v>223</v>
      </c>
      <c r="E172" s="213" t="s">
        <v>1030</v>
      </c>
      <c r="F172" s="214" t="s">
        <v>1031</v>
      </c>
      <c r="G172" s="215" t="s">
        <v>292</v>
      </c>
      <c r="H172" s="216">
        <v>220</v>
      </c>
      <c r="I172" s="217"/>
      <c r="J172" s="218">
        <f>ROUND(I172*H172,2)</f>
        <v>0</v>
      </c>
      <c r="K172" s="219"/>
      <c r="L172" s="220"/>
      <c r="M172" s="221" t="s">
        <v>1</v>
      </c>
      <c r="N172" s="222" t="s">
        <v>43</v>
      </c>
      <c r="O172" s="59"/>
      <c r="P172" s="192">
        <f>O172*H172</f>
        <v>0</v>
      </c>
      <c r="Q172" s="192">
        <v>0</v>
      </c>
      <c r="R172" s="192">
        <f>Q172*H172</f>
        <v>0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604</v>
      </c>
      <c r="AT172" s="194" t="s">
        <v>223</v>
      </c>
      <c r="AU172" s="194" t="s">
        <v>88</v>
      </c>
      <c r="AY172" s="16" t="s">
        <v>154</v>
      </c>
      <c r="BE172" s="99">
        <f>IF(N172="základní",J172,0)</f>
        <v>0</v>
      </c>
      <c r="BF172" s="99">
        <f>IF(N172="snížená",J172,0)</f>
        <v>0</v>
      </c>
      <c r="BG172" s="99">
        <f>IF(N172="zákl. přenesená",J172,0)</f>
        <v>0</v>
      </c>
      <c r="BH172" s="99">
        <f>IF(N172="sníž. přenesená",J172,0)</f>
        <v>0</v>
      </c>
      <c r="BI172" s="99">
        <f>IF(N172="nulová",J172,0)</f>
        <v>0</v>
      </c>
      <c r="BJ172" s="16" t="s">
        <v>86</v>
      </c>
      <c r="BK172" s="99">
        <f>ROUND(I172*H172,2)</f>
        <v>0</v>
      </c>
      <c r="BL172" s="16" t="s">
        <v>573</v>
      </c>
      <c r="BM172" s="194" t="s">
        <v>1032</v>
      </c>
    </row>
    <row r="173" spans="1:65" s="2" customFormat="1" ht="24" customHeight="1">
      <c r="A173" s="33"/>
      <c r="B173" s="150"/>
      <c r="C173" s="182" t="s">
        <v>285</v>
      </c>
      <c r="D173" s="182" t="s">
        <v>156</v>
      </c>
      <c r="E173" s="183" t="s">
        <v>1033</v>
      </c>
      <c r="F173" s="184" t="s">
        <v>1034</v>
      </c>
      <c r="G173" s="185" t="s">
        <v>292</v>
      </c>
      <c r="H173" s="186">
        <v>260</v>
      </c>
      <c r="I173" s="187"/>
      <c r="J173" s="188">
        <f>ROUND(I173*H173,2)</f>
        <v>0</v>
      </c>
      <c r="K173" s="189"/>
      <c r="L173" s="34"/>
      <c r="M173" s="190" t="s">
        <v>1</v>
      </c>
      <c r="N173" s="191" t="s">
        <v>43</v>
      </c>
      <c r="O173" s="59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573</v>
      </c>
      <c r="AT173" s="194" t="s">
        <v>156</v>
      </c>
      <c r="AU173" s="194" t="s">
        <v>88</v>
      </c>
      <c r="AY173" s="16" t="s">
        <v>154</v>
      </c>
      <c r="BE173" s="99">
        <f>IF(N173="základní",J173,0)</f>
        <v>0</v>
      </c>
      <c r="BF173" s="99">
        <f>IF(N173="snížená",J173,0)</f>
        <v>0</v>
      </c>
      <c r="BG173" s="99">
        <f>IF(N173="zákl. přenesená",J173,0)</f>
        <v>0</v>
      </c>
      <c r="BH173" s="99">
        <f>IF(N173="sníž. přenesená",J173,0)</f>
        <v>0</v>
      </c>
      <c r="BI173" s="99">
        <f>IF(N173="nulová",J173,0)</f>
        <v>0</v>
      </c>
      <c r="BJ173" s="16" t="s">
        <v>86</v>
      </c>
      <c r="BK173" s="99">
        <f>ROUND(I173*H173,2)</f>
        <v>0</v>
      </c>
      <c r="BL173" s="16" t="s">
        <v>573</v>
      </c>
      <c r="BM173" s="194" t="s">
        <v>1035</v>
      </c>
    </row>
    <row r="174" spans="1:65" s="13" customFormat="1" ht="11.25">
      <c r="B174" s="195"/>
      <c r="D174" s="196" t="s">
        <v>162</v>
      </c>
      <c r="E174" s="197" t="s">
        <v>1</v>
      </c>
      <c r="F174" s="198" t="s">
        <v>988</v>
      </c>
      <c r="H174" s="199">
        <v>260</v>
      </c>
      <c r="I174" s="200"/>
      <c r="L174" s="195"/>
      <c r="M174" s="201"/>
      <c r="N174" s="202"/>
      <c r="O174" s="202"/>
      <c r="P174" s="202"/>
      <c r="Q174" s="202"/>
      <c r="R174" s="202"/>
      <c r="S174" s="202"/>
      <c r="T174" s="203"/>
      <c r="AT174" s="197" t="s">
        <v>162</v>
      </c>
      <c r="AU174" s="197" t="s">
        <v>88</v>
      </c>
      <c r="AV174" s="13" t="s">
        <v>88</v>
      </c>
      <c r="AW174" s="13" t="s">
        <v>32</v>
      </c>
      <c r="AX174" s="13" t="s">
        <v>86</v>
      </c>
      <c r="AY174" s="197" t="s">
        <v>154</v>
      </c>
    </row>
    <row r="175" spans="1:65" s="2" customFormat="1" ht="24" customHeight="1">
      <c r="A175" s="33"/>
      <c r="B175" s="150"/>
      <c r="C175" s="212" t="s">
        <v>289</v>
      </c>
      <c r="D175" s="212" t="s">
        <v>223</v>
      </c>
      <c r="E175" s="213" t="s">
        <v>1036</v>
      </c>
      <c r="F175" s="214" t="s">
        <v>1037</v>
      </c>
      <c r="G175" s="215" t="s">
        <v>292</v>
      </c>
      <c r="H175" s="216">
        <v>260</v>
      </c>
      <c r="I175" s="217"/>
      <c r="J175" s="218">
        <f>ROUND(I175*H175,2)</f>
        <v>0</v>
      </c>
      <c r="K175" s="219"/>
      <c r="L175" s="220"/>
      <c r="M175" s="221" t="s">
        <v>1</v>
      </c>
      <c r="N175" s="222" t="s">
        <v>43</v>
      </c>
      <c r="O175" s="59"/>
      <c r="P175" s="192">
        <f>O175*H175</f>
        <v>0</v>
      </c>
      <c r="Q175" s="192">
        <v>3.5E-4</v>
      </c>
      <c r="R175" s="192">
        <f>Q175*H175</f>
        <v>9.0999999999999998E-2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498</v>
      </c>
      <c r="AT175" s="194" t="s">
        <v>223</v>
      </c>
      <c r="AU175" s="194" t="s">
        <v>88</v>
      </c>
      <c r="AY175" s="16" t="s">
        <v>154</v>
      </c>
      <c r="BE175" s="99">
        <f>IF(N175="základní",J175,0)</f>
        <v>0</v>
      </c>
      <c r="BF175" s="99">
        <f>IF(N175="snížená",J175,0)</f>
        <v>0</v>
      </c>
      <c r="BG175" s="99">
        <f>IF(N175="zákl. přenesená",J175,0)</f>
        <v>0</v>
      </c>
      <c r="BH175" s="99">
        <f>IF(N175="sníž. přenesená",J175,0)</f>
        <v>0</v>
      </c>
      <c r="BI175" s="99">
        <f>IF(N175="nulová",J175,0)</f>
        <v>0</v>
      </c>
      <c r="BJ175" s="16" t="s">
        <v>86</v>
      </c>
      <c r="BK175" s="99">
        <f>ROUND(I175*H175,2)</f>
        <v>0</v>
      </c>
      <c r="BL175" s="16" t="s">
        <v>498</v>
      </c>
      <c r="BM175" s="194" t="s">
        <v>1038</v>
      </c>
    </row>
    <row r="176" spans="1:65" s="2" customFormat="1" ht="16.5" customHeight="1">
      <c r="A176" s="33"/>
      <c r="B176" s="150"/>
      <c r="C176" s="182" t="s">
        <v>294</v>
      </c>
      <c r="D176" s="182" t="s">
        <v>156</v>
      </c>
      <c r="E176" s="183" t="s">
        <v>1039</v>
      </c>
      <c r="F176" s="184" t="s">
        <v>1040</v>
      </c>
      <c r="G176" s="185" t="s">
        <v>159</v>
      </c>
      <c r="H176" s="186">
        <v>66</v>
      </c>
      <c r="I176" s="187"/>
      <c r="J176" s="188">
        <f>ROUND(I176*H176,2)</f>
        <v>0</v>
      </c>
      <c r="K176" s="189"/>
      <c r="L176" s="34"/>
      <c r="M176" s="190" t="s">
        <v>1</v>
      </c>
      <c r="N176" s="191" t="s">
        <v>43</v>
      </c>
      <c r="O176" s="59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573</v>
      </c>
      <c r="AT176" s="194" t="s">
        <v>156</v>
      </c>
      <c r="AU176" s="194" t="s">
        <v>88</v>
      </c>
      <c r="AY176" s="16" t="s">
        <v>154</v>
      </c>
      <c r="BE176" s="99">
        <f>IF(N176="základní",J176,0)</f>
        <v>0</v>
      </c>
      <c r="BF176" s="99">
        <f>IF(N176="snížená",J176,0)</f>
        <v>0</v>
      </c>
      <c r="BG176" s="99">
        <f>IF(N176="zákl. přenesená",J176,0)</f>
        <v>0</v>
      </c>
      <c r="BH176" s="99">
        <f>IF(N176="sníž. přenesená",J176,0)</f>
        <v>0</v>
      </c>
      <c r="BI176" s="99">
        <f>IF(N176="nulová",J176,0)</f>
        <v>0</v>
      </c>
      <c r="BJ176" s="16" t="s">
        <v>86</v>
      </c>
      <c r="BK176" s="99">
        <f>ROUND(I176*H176,2)</f>
        <v>0</v>
      </c>
      <c r="BL176" s="16" t="s">
        <v>573</v>
      </c>
      <c r="BM176" s="194" t="s">
        <v>1041</v>
      </c>
    </row>
    <row r="177" spans="1:65" s="13" customFormat="1" ht="11.25">
      <c r="B177" s="195"/>
      <c r="D177" s="196" t="s">
        <v>162</v>
      </c>
      <c r="E177" s="197" t="s">
        <v>1</v>
      </c>
      <c r="F177" s="198" t="s">
        <v>1042</v>
      </c>
      <c r="H177" s="199">
        <v>66</v>
      </c>
      <c r="I177" s="200"/>
      <c r="L177" s="195"/>
      <c r="M177" s="201"/>
      <c r="N177" s="202"/>
      <c r="O177" s="202"/>
      <c r="P177" s="202"/>
      <c r="Q177" s="202"/>
      <c r="R177" s="202"/>
      <c r="S177" s="202"/>
      <c r="T177" s="203"/>
      <c r="AT177" s="197" t="s">
        <v>162</v>
      </c>
      <c r="AU177" s="197" t="s">
        <v>88</v>
      </c>
      <c r="AV177" s="13" t="s">
        <v>88</v>
      </c>
      <c r="AW177" s="13" t="s">
        <v>32</v>
      </c>
      <c r="AX177" s="13" t="s">
        <v>86</v>
      </c>
      <c r="AY177" s="197" t="s">
        <v>154</v>
      </c>
    </row>
    <row r="178" spans="1:65" s="2" customFormat="1" ht="16.5" customHeight="1">
      <c r="A178" s="33"/>
      <c r="B178" s="150"/>
      <c r="C178" s="182" t="s">
        <v>299</v>
      </c>
      <c r="D178" s="182" t="s">
        <v>156</v>
      </c>
      <c r="E178" s="183" t="s">
        <v>1043</v>
      </c>
      <c r="F178" s="184" t="s">
        <v>608</v>
      </c>
      <c r="G178" s="185" t="s">
        <v>613</v>
      </c>
      <c r="H178" s="186">
        <v>1</v>
      </c>
      <c r="I178" s="187"/>
      <c r="J178" s="188">
        <f>ROUND(I178*H178,2)</f>
        <v>0</v>
      </c>
      <c r="K178" s="189"/>
      <c r="L178" s="34"/>
      <c r="M178" s="190" t="s">
        <v>1</v>
      </c>
      <c r="N178" s="191" t="s">
        <v>43</v>
      </c>
      <c r="O178" s="59"/>
      <c r="P178" s="192">
        <f>O178*H178</f>
        <v>0</v>
      </c>
      <c r="Q178" s="192">
        <v>0</v>
      </c>
      <c r="R178" s="192">
        <f>Q178*H178</f>
        <v>0</v>
      </c>
      <c r="S178" s="192">
        <v>0</v>
      </c>
      <c r="T178" s="19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4" t="s">
        <v>573</v>
      </c>
      <c r="AT178" s="194" t="s">
        <v>156</v>
      </c>
      <c r="AU178" s="194" t="s">
        <v>88</v>
      </c>
      <c r="AY178" s="16" t="s">
        <v>154</v>
      </c>
      <c r="BE178" s="99">
        <f>IF(N178="základní",J178,0)</f>
        <v>0</v>
      </c>
      <c r="BF178" s="99">
        <f>IF(N178="snížená",J178,0)</f>
        <v>0</v>
      </c>
      <c r="BG178" s="99">
        <f>IF(N178="zákl. přenesená",J178,0)</f>
        <v>0</v>
      </c>
      <c r="BH178" s="99">
        <f>IF(N178="sníž. přenesená",J178,0)</f>
        <v>0</v>
      </c>
      <c r="BI178" s="99">
        <f>IF(N178="nulová",J178,0)</f>
        <v>0</v>
      </c>
      <c r="BJ178" s="16" t="s">
        <v>86</v>
      </c>
      <c r="BK178" s="99">
        <f>ROUND(I178*H178,2)</f>
        <v>0</v>
      </c>
      <c r="BL178" s="16" t="s">
        <v>573</v>
      </c>
      <c r="BM178" s="194" t="s">
        <v>1044</v>
      </c>
    </row>
    <row r="179" spans="1:65" s="2" customFormat="1" ht="16.5" customHeight="1">
      <c r="A179" s="33"/>
      <c r="B179" s="150"/>
      <c r="C179" s="182" t="s">
        <v>303</v>
      </c>
      <c r="D179" s="182" t="s">
        <v>156</v>
      </c>
      <c r="E179" s="183" t="s">
        <v>1045</v>
      </c>
      <c r="F179" s="184" t="s">
        <v>617</v>
      </c>
      <c r="G179" s="185" t="s">
        <v>292</v>
      </c>
      <c r="H179" s="186">
        <v>220</v>
      </c>
      <c r="I179" s="187"/>
      <c r="J179" s="188">
        <f>ROUND(I179*H179,2)</f>
        <v>0</v>
      </c>
      <c r="K179" s="189"/>
      <c r="L179" s="34"/>
      <c r="M179" s="190" t="s">
        <v>1</v>
      </c>
      <c r="N179" s="191" t="s">
        <v>43</v>
      </c>
      <c r="O179" s="59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573</v>
      </c>
      <c r="AT179" s="194" t="s">
        <v>156</v>
      </c>
      <c r="AU179" s="194" t="s">
        <v>88</v>
      </c>
      <c r="AY179" s="16" t="s">
        <v>154</v>
      </c>
      <c r="BE179" s="99">
        <f>IF(N179="základní",J179,0)</f>
        <v>0</v>
      </c>
      <c r="BF179" s="99">
        <f>IF(N179="snížená",J179,0)</f>
        <v>0</v>
      </c>
      <c r="BG179" s="99">
        <f>IF(N179="zákl. přenesená",J179,0)</f>
        <v>0</v>
      </c>
      <c r="BH179" s="99">
        <f>IF(N179="sníž. přenesená",J179,0)</f>
        <v>0</v>
      </c>
      <c r="BI179" s="99">
        <f>IF(N179="nulová",J179,0)</f>
        <v>0</v>
      </c>
      <c r="BJ179" s="16" t="s">
        <v>86</v>
      </c>
      <c r="BK179" s="99">
        <f>ROUND(I179*H179,2)</f>
        <v>0</v>
      </c>
      <c r="BL179" s="16" t="s">
        <v>573</v>
      </c>
      <c r="BM179" s="194" t="s">
        <v>1046</v>
      </c>
    </row>
    <row r="180" spans="1:65" s="2" customFormat="1" ht="16.5" customHeight="1">
      <c r="A180" s="33"/>
      <c r="B180" s="150"/>
      <c r="C180" s="182" t="s">
        <v>307</v>
      </c>
      <c r="D180" s="182" t="s">
        <v>156</v>
      </c>
      <c r="E180" s="183" t="s">
        <v>620</v>
      </c>
      <c r="F180" s="184" t="s">
        <v>621</v>
      </c>
      <c r="G180" s="185" t="s">
        <v>292</v>
      </c>
      <c r="H180" s="186">
        <v>220</v>
      </c>
      <c r="I180" s="187"/>
      <c r="J180" s="188">
        <f>ROUND(I180*H180,2)</f>
        <v>0</v>
      </c>
      <c r="K180" s="189"/>
      <c r="L180" s="34"/>
      <c r="M180" s="223" t="s">
        <v>1</v>
      </c>
      <c r="N180" s="224" t="s">
        <v>43</v>
      </c>
      <c r="O180" s="225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573</v>
      </c>
      <c r="AT180" s="194" t="s">
        <v>156</v>
      </c>
      <c r="AU180" s="194" t="s">
        <v>88</v>
      </c>
      <c r="AY180" s="16" t="s">
        <v>154</v>
      </c>
      <c r="BE180" s="99">
        <f>IF(N180="základní",J180,0)</f>
        <v>0</v>
      </c>
      <c r="BF180" s="99">
        <f>IF(N180="snížená",J180,0)</f>
        <v>0</v>
      </c>
      <c r="BG180" s="99">
        <f>IF(N180="zákl. přenesená",J180,0)</f>
        <v>0</v>
      </c>
      <c r="BH180" s="99">
        <f>IF(N180="sníž. přenesená",J180,0)</f>
        <v>0</v>
      </c>
      <c r="BI180" s="99">
        <f>IF(N180="nulová",J180,0)</f>
        <v>0</v>
      </c>
      <c r="BJ180" s="16" t="s">
        <v>86</v>
      </c>
      <c r="BK180" s="99">
        <f>ROUND(I180*H180,2)</f>
        <v>0</v>
      </c>
      <c r="BL180" s="16" t="s">
        <v>573</v>
      </c>
      <c r="BM180" s="194" t="s">
        <v>1047</v>
      </c>
    </row>
    <row r="181" spans="1:65" s="2" customFormat="1" ht="6.95" customHeight="1">
      <c r="A181" s="33"/>
      <c r="B181" s="48"/>
      <c r="C181" s="49"/>
      <c r="D181" s="49"/>
      <c r="E181" s="49"/>
      <c r="F181" s="49"/>
      <c r="G181" s="49"/>
      <c r="H181" s="49"/>
      <c r="I181" s="132"/>
      <c r="J181" s="49"/>
      <c r="K181" s="49"/>
      <c r="L181" s="34"/>
      <c r="M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</sheetData>
  <autoFilter ref="C130:K180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6"/>
      <c r="L2" s="271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106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7"/>
      <c r="J3" s="18"/>
      <c r="K3" s="18"/>
      <c r="L3" s="19"/>
      <c r="AT3" s="16" t="s">
        <v>88</v>
      </c>
    </row>
    <row r="4" spans="1:46" s="1" customFormat="1" ht="24.95" customHeight="1">
      <c r="B4" s="19"/>
      <c r="D4" s="20" t="s">
        <v>116</v>
      </c>
      <c r="I4" s="106"/>
      <c r="L4" s="19"/>
      <c r="M4" s="108" t="s">
        <v>10</v>
      </c>
      <c r="AT4" s="16" t="s">
        <v>3</v>
      </c>
    </row>
    <row r="5" spans="1:46" s="1" customFormat="1" ht="6.95" customHeight="1">
      <c r="B5" s="19"/>
      <c r="I5" s="106"/>
      <c r="L5" s="19"/>
    </row>
    <row r="6" spans="1:46" s="1" customFormat="1" ht="12" customHeight="1">
      <c r="B6" s="19"/>
      <c r="D6" s="26" t="s">
        <v>16</v>
      </c>
      <c r="I6" s="106"/>
      <c r="L6" s="19"/>
    </row>
    <row r="7" spans="1:46" s="1" customFormat="1" ht="16.5" customHeight="1">
      <c r="B7" s="19"/>
      <c r="E7" s="275" t="str">
        <f>'Rekapitulace stavby'!K6</f>
        <v>Infrastruktura_Travnika_II_etapa</v>
      </c>
      <c r="F7" s="276"/>
      <c r="G7" s="276"/>
      <c r="H7" s="276"/>
      <c r="I7" s="106"/>
      <c r="L7" s="19"/>
    </row>
    <row r="8" spans="1:46" s="2" customFormat="1" ht="12" customHeight="1">
      <c r="A8" s="33"/>
      <c r="B8" s="34"/>
      <c r="C8" s="33"/>
      <c r="D8" s="26" t="s">
        <v>117</v>
      </c>
      <c r="E8" s="33"/>
      <c r="F8" s="33"/>
      <c r="G8" s="33"/>
      <c r="H8" s="33"/>
      <c r="I8" s="109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6" t="s">
        <v>1048</v>
      </c>
      <c r="F9" s="277"/>
      <c r="G9" s="277"/>
      <c r="H9" s="277"/>
      <c r="I9" s="109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9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18</v>
      </c>
      <c r="E11" s="33"/>
      <c r="F11" s="24" t="s">
        <v>1</v>
      </c>
      <c r="G11" s="33"/>
      <c r="H11" s="33"/>
      <c r="I11" s="110" t="s">
        <v>19</v>
      </c>
      <c r="J11" s="24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20</v>
      </c>
      <c r="E12" s="33"/>
      <c r="F12" s="24" t="s">
        <v>21</v>
      </c>
      <c r="G12" s="33"/>
      <c r="H12" s="33"/>
      <c r="I12" s="110" t="s">
        <v>22</v>
      </c>
      <c r="J12" s="56" t="str">
        <f>'Rekapitulace stavby'!AN8</f>
        <v>17. 10. 2019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9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24</v>
      </c>
      <c r="E14" s="33"/>
      <c r="F14" s="33"/>
      <c r="G14" s="33"/>
      <c r="H14" s="33"/>
      <c r="I14" s="110" t="s">
        <v>25</v>
      </c>
      <c r="J14" s="24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">
        <v>26</v>
      </c>
      <c r="F15" s="33"/>
      <c r="G15" s="33"/>
      <c r="H15" s="33"/>
      <c r="I15" s="110" t="s">
        <v>27</v>
      </c>
      <c r="J15" s="24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9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28</v>
      </c>
      <c r="E17" s="33"/>
      <c r="F17" s="33"/>
      <c r="G17" s="33"/>
      <c r="H17" s="33"/>
      <c r="I17" s="110" t="s">
        <v>25</v>
      </c>
      <c r="J17" s="27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8" t="str">
        <f>'Rekapitulace stavby'!E14</f>
        <v>Vyplň údaj</v>
      </c>
      <c r="F18" s="249"/>
      <c r="G18" s="249"/>
      <c r="H18" s="249"/>
      <c r="I18" s="110" t="s">
        <v>27</v>
      </c>
      <c r="J18" s="27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9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30</v>
      </c>
      <c r="E20" s="33"/>
      <c r="F20" s="33"/>
      <c r="G20" s="33"/>
      <c r="H20" s="33"/>
      <c r="I20" s="110" t="s">
        <v>25</v>
      </c>
      <c r="J20" s="24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">
        <v>31</v>
      </c>
      <c r="F21" s="33"/>
      <c r="G21" s="33"/>
      <c r="H21" s="33"/>
      <c r="I21" s="110" t="s">
        <v>27</v>
      </c>
      <c r="J21" s="24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9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33</v>
      </c>
      <c r="E23" s="33"/>
      <c r="F23" s="33"/>
      <c r="G23" s="33"/>
      <c r="H23" s="33"/>
      <c r="I23" s="110" t="s">
        <v>25</v>
      </c>
      <c r="J23" s="24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IF('Rekapitulace stavby'!E20="","",'Rekapitulace stavby'!E20)</f>
        <v xml:space="preserve"> </v>
      </c>
      <c r="F24" s="33"/>
      <c r="G24" s="33"/>
      <c r="H24" s="33"/>
      <c r="I24" s="110" t="s">
        <v>27</v>
      </c>
      <c r="J24" s="24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9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35</v>
      </c>
      <c r="E26" s="33"/>
      <c r="F26" s="33"/>
      <c r="G26" s="33"/>
      <c r="H26" s="33"/>
      <c r="I26" s="109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3" t="s">
        <v>1</v>
      </c>
      <c r="F27" s="253"/>
      <c r="G27" s="253"/>
      <c r="H27" s="253"/>
      <c r="I27" s="113"/>
      <c r="J27" s="111"/>
      <c r="K27" s="111"/>
      <c r="L27" s="114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9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15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119</v>
      </c>
      <c r="E30" s="33"/>
      <c r="F30" s="33"/>
      <c r="G30" s="33"/>
      <c r="H30" s="33"/>
      <c r="I30" s="109"/>
      <c r="J30" s="3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110</v>
      </c>
      <c r="E31" s="33"/>
      <c r="F31" s="33"/>
      <c r="G31" s="33"/>
      <c r="H31" s="33"/>
      <c r="I31" s="109"/>
      <c r="J31" s="32">
        <f>J102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6" t="s">
        <v>38</v>
      </c>
      <c r="E32" s="33"/>
      <c r="F32" s="33"/>
      <c r="G32" s="33"/>
      <c r="H32" s="33"/>
      <c r="I32" s="109"/>
      <c r="J32" s="72">
        <f>ROUND(J30 + J31,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15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40</v>
      </c>
      <c r="G34" s="33"/>
      <c r="H34" s="33"/>
      <c r="I34" s="117" t="s">
        <v>39</v>
      </c>
      <c r="J34" s="37" t="s">
        <v>41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8" t="s">
        <v>42</v>
      </c>
      <c r="E35" s="26" t="s">
        <v>43</v>
      </c>
      <c r="F35" s="119">
        <f>ROUND((SUM(BE102:BE109) + SUM(BE129:BE135)),  2)</f>
        <v>0</v>
      </c>
      <c r="G35" s="33"/>
      <c r="H35" s="33"/>
      <c r="I35" s="120">
        <v>0.21</v>
      </c>
      <c r="J35" s="119">
        <f>ROUND(((SUM(BE102:BE109) + SUM(BE129:BE135))*I35),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6" t="s">
        <v>44</v>
      </c>
      <c r="F36" s="119">
        <f>ROUND((SUM(BF102:BF109) + SUM(BF129:BF135)),  2)</f>
        <v>0</v>
      </c>
      <c r="G36" s="33"/>
      <c r="H36" s="33"/>
      <c r="I36" s="120">
        <v>0.15</v>
      </c>
      <c r="J36" s="119">
        <f>ROUND(((SUM(BF102:BF109) + SUM(BF129:BF135))*I36),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45</v>
      </c>
      <c r="F37" s="119">
        <f>ROUND((SUM(BG102:BG109) + SUM(BG129:BG135)),  2)</f>
        <v>0</v>
      </c>
      <c r="G37" s="33"/>
      <c r="H37" s="33"/>
      <c r="I37" s="120">
        <v>0.21</v>
      </c>
      <c r="J37" s="119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46</v>
      </c>
      <c r="F38" s="119">
        <f>ROUND((SUM(BH102:BH109) + SUM(BH129:BH135)),  2)</f>
        <v>0</v>
      </c>
      <c r="G38" s="33"/>
      <c r="H38" s="33"/>
      <c r="I38" s="120">
        <v>0.15</v>
      </c>
      <c r="J38" s="119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6" t="s">
        <v>47</v>
      </c>
      <c r="F39" s="119">
        <f>ROUND((SUM(BI102:BI109) + SUM(BI129:BI135)),  2)</f>
        <v>0</v>
      </c>
      <c r="G39" s="33"/>
      <c r="H39" s="33"/>
      <c r="I39" s="120">
        <v>0</v>
      </c>
      <c r="J39" s="119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9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4"/>
      <c r="D41" s="121" t="s">
        <v>48</v>
      </c>
      <c r="E41" s="61"/>
      <c r="F41" s="61"/>
      <c r="G41" s="122" t="s">
        <v>49</v>
      </c>
      <c r="H41" s="123" t="s">
        <v>50</v>
      </c>
      <c r="I41" s="124"/>
      <c r="J41" s="125">
        <f>SUM(J32:J39)</f>
        <v>0</v>
      </c>
      <c r="K41" s="126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9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I43" s="106"/>
      <c r="L43" s="19"/>
    </row>
    <row r="44" spans="1:31" s="1" customFormat="1" ht="14.45" customHeight="1">
      <c r="B44" s="19"/>
      <c r="I44" s="106"/>
      <c r="L44" s="19"/>
    </row>
    <row r="45" spans="1:31" s="1" customFormat="1" ht="14.45" customHeight="1">
      <c r="B45" s="19"/>
      <c r="I45" s="106"/>
      <c r="L45" s="19"/>
    </row>
    <row r="46" spans="1:31" s="1" customFormat="1" ht="14.45" customHeight="1">
      <c r="B46" s="19"/>
      <c r="I46" s="106"/>
      <c r="L46" s="19"/>
    </row>
    <row r="47" spans="1:31" s="1" customFormat="1" ht="14.45" customHeight="1">
      <c r="B47" s="19"/>
      <c r="I47" s="106"/>
      <c r="L47" s="19"/>
    </row>
    <row r="48" spans="1:31" s="1" customFormat="1" ht="14.45" customHeight="1">
      <c r="B48" s="19"/>
      <c r="I48" s="106"/>
      <c r="L48" s="19"/>
    </row>
    <row r="49" spans="1:31" s="1" customFormat="1" ht="14.45" customHeight="1">
      <c r="B49" s="19"/>
      <c r="I49" s="106"/>
      <c r="L49" s="19"/>
    </row>
    <row r="50" spans="1:31" s="2" customFormat="1" ht="14.45" customHeight="1">
      <c r="B50" s="43"/>
      <c r="D50" s="44" t="s">
        <v>51</v>
      </c>
      <c r="E50" s="45"/>
      <c r="F50" s="45"/>
      <c r="G50" s="44" t="s">
        <v>52</v>
      </c>
      <c r="H50" s="45"/>
      <c r="I50" s="127"/>
      <c r="J50" s="45"/>
      <c r="K50" s="45"/>
      <c r="L50" s="43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4"/>
      <c r="C61" s="33"/>
      <c r="D61" s="46" t="s">
        <v>53</v>
      </c>
      <c r="E61" s="36"/>
      <c r="F61" s="128" t="s">
        <v>54</v>
      </c>
      <c r="G61" s="46" t="s">
        <v>53</v>
      </c>
      <c r="H61" s="36"/>
      <c r="I61" s="129"/>
      <c r="J61" s="130" t="s">
        <v>54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4"/>
      <c r="C65" s="33"/>
      <c r="D65" s="44" t="s">
        <v>55</v>
      </c>
      <c r="E65" s="47"/>
      <c r="F65" s="47"/>
      <c r="G65" s="44" t="s">
        <v>56</v>
      </c>
      <c r="H65" s="47"/>
      <c r="I65" s="13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4"/>
      <c r="C76" s="33"/>
      <c r="D76" s="46" t="s">
        <v>53</v>
      </c>
      <c r="E76" s="36"/>
      <c r="F76" s="128" t="s">
        <v>54</v>
      </c>
      <c r="G76" s="46" t="s">
        <v>53</v>
      </c>
      <c r="H76" s="36"/>
      <c r="I76" s="129"/>
      <c r="J76" s="130" t="s">
        <v>54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3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3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120</v>
      </c>
      <c r="D82" s="33"/>
      <c r="E82" s="33"/>
      <c r="F82" s="33"/>
      <c r="G82" s="33"/>
      <c r="H82" s="33"/>
      <c r="I82" s="109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9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16</v>
      </c>
      <c r="D84" s="33"/>
      <c r="E84" s="33"/>
      <c r="F84" s="33"/>
      <c r="G84" s="33"/>
      <c r="H84" s="33"/>
      <c r="I84" s="109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5" t="str">
        <f>E7</f>
        <v>Infrastruktura_Travnika_II_etapa</v>
      </c>
      <c r="F85" s="276"/>
      <c r="G85" s="276"/>
      <c r="H85" s="276"/>
      <c r="I85" s="109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117</v>
      </c>
      <c r="D86" s="33"/>
      <c r="E86" s="33"/>
      <c r="F86" s="33"/>
      <c r="G86" s="33"/>
      <c r="H86" s="33"/>
      <c r="I86" s="109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6" t="str">
        <f>E9</f>
        <v>VRN - Vedlejší rozpočtové náklady</v>
      </c>
      <c r="F87" s="277"/>
      <c r="G87" s="277"/>
      <c r="H87" s="277"/>
      <c r="I87" s="109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9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20</v>
      </c>
      <c r="D89" s="33"/>
      <c r="E89" s="33"/>
      <c r="F89" s="24" t="str">
        <f>F12</f>
        <v>Bystřice pod Hostýnem</v>
      </c>
      <c r="G89" s="33"/>
      <c r="H89" s="33"/>
      <c r="I89" s="110" t="s">
        <v>22</v>
      </c>
      <c r="J89" s="56" t="str">
        <f>IF(J12="","",J12)</f>
        <v>17. 10. 2019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9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24</v>
      </c>
      <c r="D91" s="33"/>
      <c r="E91" s="33"/>
      <c r="F91" s="24" t="str">
        <f>E15</f>
        <v>město Bystřice pod Hostýnem</v>
      </c>
      <c r="G91" s="33"/>
      <c r="H91" s="33"/>
      <c r="I91" s="110" t="s">
        <v>30</v>
      </c>
      <c r="J91" s="29" t="str">
        <f>E21</f>
        <v>ing. Jan Hladiš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110" t="s">
        <v>33</v>
      </c>
      <c r="J92" s="29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9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4" t="s">
        <v>121</v>
      </c>
      <c r="D94" s="104"/>
      <c r="E94" s="104"/>
      <c r="F94" s="104"/>
      <c r="G94" s="104"/>
      <c r="H94" s="104"/>
      <c r="I94" s="135"/>
      <c r="J94" s="136" t="s">
        <v>122</v>
      </c>
      <c r="K94" s="104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9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7" t="s">
        <v>123</v>
      </c>
      <c r="D96" s="33"/>
      <c r="E96" s="33"/>
      <c r="F96" s="33"/>
      <c r="G96" s="33"/>
      <c r="H96" s="33"/>
      <c r="I96" s="109"/>
      <c r="J96" s="72">
        <f>J129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124</v>
      </c>
    </row>
    <row r="97" spans="1:65" s="9" customFormat="1" ht="24.95" customHeight="1">
      <c r="B97" s="138"/>
      <c r="D97" s="139" t="s">
        <v>1048</v>
      </c>
      <c r="E97" s="140"/>
      <c r="F97" s="140"/>
      <c r="G97" s="140"/>
      <c r="H97" s="140"/>
      <c r="I97" s="141"/>
      <c r="J97" s="142">
        <f>J130</f>
        <v>0</v>
      </c>
      <c r="L97" s="138"/>
    </row>
    <row r="98" spans="1:65" s="10" customFormat="1" ht="19.899999999999999" customHeight="1">
      <c r="B98" s="143"/>
      <c r="D98" s="144" t="s">
        <v>1049</v>
      </c>
      <c r="E98" s="145"/>
      <c r="F98" s="145"/>
      <c r="G98" s="145"/>
      <c r="H98" s="145"/>
      <c r="I98" s="146"/>
      <c r="J98" s="147">
        <f>J131</f>
        <v>0</v>
      </c>
      <c r="L98" s="143"/>
    </row>
    <row r="99" spans="1:65" s="10" customFormat="1" ht="19.899999999999999" customHeight="1">
      <c r="B99" s="143"/>
      <c r="D99" s="144" t="s">
        <v>1050</v>
      </c>
      <c r="E99" s="145"/>
      <c r="F99" s="145"/>
      <c r="G99" s="145"/>
      <c r="H99" s="145"/>
      <c r="I99" s="146"/>
      <c r="J99" s="147">
        <f>J133</f>
        <v>0</v>
      </c>
      <c r="L99" s="143"/>
    </row>
    <row r="100" spans="1:65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109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65" s="2" customFormat="1" ht="6.95" customHeight="1">
      <c r="A101" s="33"/>
      <c r="B101" s="34"/>
      <c r="C101" s="33"/>
      <c r="D101" s="33"/>
      <c r="E101" s="33"/>
      <c r="F101" s="33"/>
      <c r="G101" s="33"/>
      <c r="H101" s="33"/>
      <c r="I101" s="109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65" s="2" customFormat="1" ht="29.25" customHeight="1">
      <c r="A102" s="33"/>
      <c r="B102" s="34"/>
      <c r="C102" s="137" t="s">
        <v>131</v>
      </c>
      <c r="D102" s="33"/>
      <c r="E102" s="33"/>
      <c r="F102" s="33"/>
      <c r="G102" s="33"/>
      <c r="H102" s="33"/>
      <c r="I102" s="109"/>
      <c r="J102" s="148">
        <f>ROUND(J103 + J104 + J105 + J106 + J107 + J108,2)</f>
        <v>0</v>
      </c>
      <c r="K102" s="33"/>
      <c r="L102" s="43"/>
      <c r="N102" s="149" t="s">
        <v>42</v>
      </c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65" s="2" customFormat="1" ht="18" customHeight="1">
      <c r="A103" s="33"/>
      <c r="B103" s="150"/>
      <c r="C103" s="109"/>
      <c r="D103" s="264" t="s">
        <v>132</v>
      </c>
      <c r="E103" s="279"/>
      <c r="F103" s="279"/>
      <c r="G103" s="109"/>
      <c r="H103" s="109"/>
      <c r="I103" s="109"/>
      <c r="J103" s="95">
        <v>0</v>
      </c>
      <c r="K103" s="109"/>
      <c r="L103" s="152"/>
      <c r="M103" s="153"/>
      <c r="N103" s="154" t="s">
        <v>43</v>
      </c>
      <c r="O103" s="153"/>
      <c r="P103" s="153"/>
      <c r="Q103" s="153"/>
      <c r="R103" s="153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5" t="s">
        <v>104</v>
      </c>
      <c r="AZ103" s="153"/>
      <c r="BA103" s="153"/>
      <c r="BB103" s="153"/>
      <c r="BC103" s="153"/>
      <c r="BD103" s="153"/>
      <c r="BE103" s="156">
        <f t="shared" ref="BE103:BE108" si="0">IF(N103="základní",J103,0)</f>
        <v>0</v>
      </c>
      <c r="BF103" s="156">
        <f t="shared" ref="BF103:BF108" si="1">IF(N103="snížená",J103,0)</f>
        <v>0</v>
      </c>
      <c r="BG103" s="156">
        <f t="shared" ref="BG103:BG108" si="2">IF(N103="zákl. přenesená",J103,0)</f>
        <v>0</v>
      </c>
      <c r="BH103" s="156">
        <f t="shared" ref="BH103:BH108" si="3">IF(N103="sníž. přenesená",J103,0)</f>
        <v>0</v>
      </c>
      <c r="BI103" s="156">
        <f t="shared" ref="BI103:BI108" si="4">IF(N103="nulová",J103,0)</f>
        <v>0</v>
      </c>
      <c r="BJ103" s="155" t="s">
        <v>86</v>
      </c>
      <c r="BK103" s="153"/>
      <c r="BL103" s="153"/>
      <c r="BM103" s="153"/>
    </row>
    <row r="104" spans="1:65" s="2" customFormat="1" ht="18" customHeight="1">
      <c r="A104" s="33"/>
      <c r="B104" s="150"/>
      <c r="C104" s="109"/>
      <c r="D104" s="264" t="s">
        <v>133</v>
      </c>
      <c r="E104" s="279"/>
      <c r="F104" s="279"/>
      <c r="G104" s="109"/>
      <c r="H104" s="109"/>
      <c r="I104" s="109"/>
      <c r="J104" s="95">
        <v>0</v>
      </c>
      <c r="K104" s="109"/>
      <c r="L104" s="152"/>
      <c r="M104" s="153"/>
      <c r="N104" s="154" t="s">
        <v>43</v>
      </c>
      <c r="O104" s="153"/>
      <c r="P104" s="153"/>
      <c r="Q104" s="153"/>
      <c r="R104" s="153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5" t="s">
        <v>104</v>
      </c>
      <c r="AZ104" s="153"/>
      <c r="BA104" s="153"/>
      <c r="BB104" s="153"/>
      <c r="BC104" s="153"/>
      <c r="BD104" s="153"/>
      <c r="BE104" s="156">
        <f t="shared" si="0"/>
        <v>0</v>
      </c>
      <c r="BF104" s="156">
        <f t="shared" si="1"/>
        <v>0</v>
      </c>
      <c r="BG104" s="156">
        <f t="shared" si="2"/>
        <v>0</v>
      </c>
      <c r="BH104" s="156">
        <f t="shared" si="3"/>
        <v>0</v>
      </c>
      <c r="BI104" s="156">
        <f t="shared" si="4"/>
        <v>0</v>
      </c>
      <c r="BJ104" s="155" t="s">
        <v>86</v>
      </c>
      <c r="BK104" s="153"/>
      <c r="BL104" s="153"/>
      <c r="BM104" s="153"/>
    </row>
    <row r="105" spans="1:65" s="2" customFormat="1" ht="18" customHeight="1">
      <c r="A105" s="33"/>
      <c r="B105" s="150"/>
      <c r="C105" s="109"/>
      <c r="D105" s="264" t="s">
        <v>134</v>
      </c>
      <c r="E105" s="279"/>
      <c r="F105" s="279"/>
      <c r="G105" s="109"/>
      <c r="H105" s="109"/>
      <c r="I105" s="109"/>
      <c r="J105" s="95">
        <v>0</v>
      </c>
      <c r="K105" s="109"/>
      <c r="L105" s="152"/>
      <c r="M105" s="153"/>
      <c r="N105" s="154" t="s">
        <v>43</v>
      </c>
      <c r="O105" s="153"/>
      <c r="P105" s="153"/>
      <c r="Q105" s="153"/>
      <c r="R105" s="153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5" t="s">
        <v>104</v>
      </c>
      <c r="AZ105" s="153"/>
      <c r="BA105" s="153"/>
      <c r="BB105" s="153"/>
      <c r="BC105" s="153"/>
      <c r="BD105" s="153"/>
      <c r="BE105" s="156">
        <f t="shared" si="0"/>
        <v>0</v>
      </c>
      <c r="BF105" s="156">
        <f t="shared" si="1"/>
        <v>0</v>
      </c>
      <c r="BG105" s="156">
        <f t="shared" si="2"/>
        <v>0</v>
      </c>
      <c r="BH105" s="156">
        <f t="shared" si="3"/>
        <v>0</v>
      </c>
      <c r="BI105" s="156">
        <f t="shared" si="4"/>
        <v>0</v>
      </c>
      <c r="BJ105" s="155" t="s">
        <v>86</v>
      </c>
      <c r="BK105" s="153"/>
      <c r="BL105" s="153"/>
      <c r="BM105" s="153"/>
    </row>
    <row r="106" spans="1:65" s="2" customFormat="1" ht="18" customHeight="1">
      <c r="A106" s="33"/>
      <c r="B106" s="150"/>
      <c r="C106" s="109"/>
      <c r="D106" s="264" t="s">
        <v>135</v>
      </c>
      <c r="E106" s="279"/>
      <c r="F106" s="279"/>
      <c r="G106" s="109"/>
      <c r="H106" s="109"/>
      <c r="I106" s="109"/>
      <c r="J106" s="95">
        <v>0</v>
      </c>
      <c r="K106" s="109"/>
      <c r="L106" s="152"/>
      <c r="M106" s="153"/>
      <c r="N106" s="154" t="s">
        <v>43</v>
      </c>
      <c r="O106" s="153"/>
      <c r="P106" s="153"/>
      <c r="Q106" s="153"/>
      <c r="R106" s="153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5" t="s">
        <v>104</v>
      </c>
      <c r="AZ106" s="153"/>
      <c r="BA106" s="153"/>
      <c r="BB106" s="153"/>
      <c r="BC106" s="153"/>
      <c r="BD106" s="153"/>
      <c r="BE106" s="156">
        <f t="shared" si="0"/>
        <v>0</v>
      </c>
      <c r="BF106" s="156">
        <f t="shared" si="1"/>
        <v>0</v>
      </c>
      <c r="BG106" s="156">
        <f t="shared" si="2"/>
        <v>0</v>
      </c>
      <c r="BH106" s="156">
        <f t="shared" si="3"/>
        <v>0</v>
      </c>
      <c r="BI106" s="156">
        <f t="shared" si="4"/>
        <v>0</v>
      </c>
      <c r="BJ106" s="155" t="s">
        <v>86</v>
      </c>
      <c r="BK106" s="153"/>
      <c r="BL106" s="153"/>
      <c r="BM106" s="153"/>
    </row>
    <row r="107" spans="1:65" s="2" customFormat="1" ht="18" customHeight="1">
      <c r="A107" s="33"/>
      <c r="B107" s="150"/>
      <c r="C107" s="109"/>
      <c r="D107" s="264" t="s">
        <v>136</v>
      </c>
      <c r="E107" s="279"/>
      <c r="F107" s="279"/>
      <c r="G107" s="109"/>
      <c r="H107" s="109"/>
      <c r="I107" s="109"/>
      <c r="J107" s="95">
        <v>0</v>
      </c>
      <c r="K107" s="109"/>
      <c r="L107" s="152"/>
      <c r="M107" s="153"/>
      <c r="N107" s="154" t="s">
        <v>43</v>
      </c>
      <c r="O107" s="153"/>
      <c r="P107" s="153"/>
      <c r="Q107" s="153"/>
      <c r="R107" s="153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5" t="s">
        <v>104</v>
      </c>
      <c r="AZ107" s="153"/>
      <c r="BA107" s="153"/>
      <c r="BB107" s="153"/>
      <c r="BC107" s="153"/>
      <c r="BD107" s="153"/>
      <c r="BE107" s="156">
        <f t="shared" si="0"/>
        <v>0</v>
      </c>
      <c r="BF107" s="156">
        <f t="shared" si="1"/>
        <v>0</v>
      </c>
      <c r="BG107" s="156">
        <f t="shared" si="2"/>
        <v>0</v>
      </c>
      <c r="BH107" s="156">
        <f t="shared" si="3"/>
        <v>0</v>
      </c>
      <c r="BI107" s="156">
        <f t="shared" si="4"/>
        <v>0</v>
      </c>
      <c r="BJ107" s="155" t="s">
        <v>86</v>
      </c>
      <c r="BK107" s="153"/>
      <c r="BL107" s="153"/>
      <c r="BM107" s="153"/>
    </row>
    <row r="108" spans="1:65" s="2" customFormat="1" ht="18" customHeight="1">
      <c r="A108" s="33"/>
      <c r="B108" s="150"/>
      <c r="C108" s="109"/>
      <c r="D108" s="151" t="s">
        <v>137</v>
      </c>
      <c r="E108" s="109"/>
      <c r="F108" s="109"/>
      <c r="G108" s="109"/>
      <c r="H108" s="109"/>
      <c r="I108" s="109"/>
      <c r="J108" s="95">
        <f>ROUND(J30*T108,2)</f>
        <v>0</v>
      </c>
      <c r="K108" s="109"/>
      <c r="L108" s="152"/>
      <c r="M108" s="153"/>
      <c r="N108" s="154" t="s">
        <v>43</v>
      </c>
      <c r="O108" s="153"/>
      <c r="P108" s="153"/>
      <c r="Q108" s="153"/>
      <c r="R108" s="153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5" t="s">
        <v>138</v>
      </c>
      <c r="AZ108" s="153"/>
      <c r="BA108" s="153"/>
      <c r="BB108" s="153"/>
      <c r="BC108" s="153"/>
      <c r="BD108" s="153"/>
      <c r="BE108" s="156">
        <f t="shared" si="0"/>
        <v>0</v>
      </c>
      <c r="BF108" s="156">
        <f t="shared" si="1"/>
        <v>0</v>
      </c>
      <c r="BG108" s="156">
        <f t="shared" si="2"/>
        <v>0</v>
      </c>
      <c r="BH108" s="156">
        <f t="shared" si="3"/>
        <v>0</v>
      </c>
      <c r="BI108" s="156">
        <f t="shared" si="4"/>
        <v>0</v>
      </c>
      <c r="BJ108" s="155" t="s">
        <v>86</v>
      </c>
      <c r="BK108" s="153"/>
      <c r="BL108" s="153"/>
      <c r="BM108" s="153"/>
    </row>
    <row r="109" spans="1:65" s="2" customFormat="1" ht="11.25">
      <c r="A109" s="33"/>
      <c r="B109" s="34"/>
      <c r="C109" s="33"/>
      <c r="D109" s="33"/>
      <c r="E109" s="33"/>
      <c r="F109" s="33"/>
      <c r="G109" s="33"/>
      <c r="H109" s="33"/>
      <c r="I109" s="109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29.25" customHeight="1">
      <c r="A110" s="33"/>
      <c r="B110" s="34"/>
      <c r="C110" s="103" t="s">
        <v>115</v>
      </c>
      <c r="D110" s="104"/>
      <c r="E110" s="104"/>
      <c r="F110" s="104"/>
      <c r="G110" s="104"/>
      <c r="H110" s="104"/>
      <c r="I110" s="135"/>
      <c r="J110" s="105">
        <f>ROUND(J96+J102,2)</f>
        <v>0</v>
      </c>
      <c r="K110" s="104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65" s="2" customFormat="1" ht="6.95" customHeight="1">
      <c r="A111" s="33"/>
      <c r="B111" s="48"/>
      <c r="C111" s="49"/>
      <c r="D111" s="49"/>
      <c r="E111" s="49"/>
      <c r="F111" s="49"/>
      <c r="G111" s="49"/>
      <c r="H111" s="49"/>
      <c r="I111" s="132"/>
      <c r="J111" s="49"/>
      <c r="K111" s="49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0"/>
      <c r="C115" s="51"/>
      <c r="D115" s="51"/>
      <c r="E115" s="51"/>
      <c r="F115" s="51"/>
      <c r="G115" s="51"/>
      <c r="H115" s="51"/>
      <c r="I115" s="133"/>
      <c r="J115" s="51"/>
      <c r="K115" s="51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0" t="s">
        <v>139</v>
      </c>
      <c r="D116" s="33"/>
      <c r="E116" s="33"/>
      <c r="F116" s="33"/>
      <c r="G116" s="33"/>
      <c r="H116" s="33"/>
      <c r="I116" s="109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109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6" t="s">
        <v>16</v>
      </c>
      <c r="D118" s="33"/>
      <c r="E118" s="33"/>
      <c r="F118" s="33"/>
      <c r="G118" s="33"/>
      <c r="H118" s="33"/>
      <c r="I118" s="109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75" t="str">
        <f>E7</f>
        <v>Infrastruktura_Travnika_II_etapa</v>
      </c>
      <c r="F119" s="276"/>
      <c r="G119" s="276"/>
      <c r="H119" s="276"/>
      <c r="I119" s="109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6" t="s">
        <v>117</v>
      </c>
      <c r="D120" s="33"/>
      <c r="E120" s="33"/>
      <c r="F120" s="33"/>
      <c r="G120" s="33"/>
      <c r="H120" s="33"/>
      <c r="I120" s="109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46" t="str">
        <f>E9</f>
        <v>VRN - Vedlejší rozpočtové náklady</v>
      </c>
      <c r="F121" s="277"/>
      <c r="G121" s="277"/>
      <c r="H121" s="277"/>
      <c r="I121" s="109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109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6" t="s">
        <v>20</v>
      </c>
      <c r="D123" s="33"/>
      <c r="E123" s="33"/>
      <c r="F123" s="24" t="str">
        <f>F12</f>
        <v>Bystřice pod Hostýnem</v>
      </c>
      <c r="G123" s="33"/>
      <c r="H123" s="33"/>
      <c r="I123" s="110" t="s">
        <v>22</v>
      </c>
      <c r="J123" s="56" t="str">
        <f>IF(J12="","",J12)</f>
        <v>17. 10. 2019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9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6" t="s">
        <v>24</v>
      </c>
      <c r="D125" s="33"/>
      <c r="E125" s="33"/>
      <c r="F125" s="24" t="str">
        <f>E15</f>
        <v>město Bystřice pod Hostýnem</v>
      </c>
      <c r="G125" s="33"/>
      <c r="H125" s="33"/>
      <c r="I125" s="110" t="s">
        <v>30</v>
      </c>
      <c r="J125" s="29" t="str">
        <f>E21</f>
        <v>ing. Jan Hladiš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6" t="s">
        <v>28</v>
      </c>
      <c r="D126" s="33"/>
      <c r="E126" s="33"/>
      <c r="F126" s="24" t="str">
        <f>IF(E18="","",E18)</f>
        <v>Vyplň údaj</v>
      </c>
      <c r="G126" s="33"/>
      <c r="H126" s="33"/>
      <c r="I126" s="110" t="s">
        <v>33</v>
      </c>
      <c r="J126" s="29" t="str">
        <f>E24</f>
        <v xml:space="preserve"> 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109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57"/>
      <c r="B128" s="158"/>
      <c r="C128" s="159" t="s">
        <v>140</v>
      </c>
      <c r="D128" s="160" t="s">
        <v>63</v>
      </c>
      <c r="E128" s="160" t="s">
        <v>59</v>
      </c>
      <c r="F128" s="160" t="s">
        <v>60</v>
      </c>
      <c r="G128" s="160" t="s">
        <v>141</v>
      </c>
      <c r="H128" s="160" t="s">
        <v>142</v>
      </c>
      <c r="I128" s="161" t="s">
        <v>143</v>
      </c>
      <c r="J128" s="162" t="s">
        <v>122</v>
      </c>
      <c r="K128" s="163" t="s">
        <v>144</v>
      </c>
      <c r="L128" s="164"/>
      <c r="M128" s="63" t="s">
        <v>1</v>
      </c>
      <c r="N128" s="64" t="s">
        <v>42</v>
      </c>
      <c r="O128" s="64" t="s">
        <v>145</v>
      </c>
      <c r="P128" s="64" t="s">
        <v>146</v>
      </c>
      <c r="Q128" s="64" t="s">
        <v>147</v>
      </c>
      <c r="R128" s="64" t="s">
        <v>148</v>
      </c>
      <c r="S128" s="64" t="s">
        <v>149</v>
      </c>
      <c r="T128" s="65" t="s">
        <v>150</v>
      </c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</row>
    <row r="129" spans="1:65" s="2" customFormat="1" ht="22.9" customHeight="1">
      <c r="A129" s="33"/>
      <c r="B129" s="34"/>
      <c r="C129" s="70" t="s">
        <v>151</v>
      </c>
      <c r="D129" s="33"/>
      <c r="E129" s="33"/>
      <c r="F129" s="33"/>
      <c r="G129" s="33"/>
      <c r="H129" s="33"/>
      <c r="I129" s="109"/>
      <c r="J129" s="165">
        <f>BK129</f>
        <v>0</v>
      </c>
      <c r="K129" s="33"/>
      <c r="L129" s="34"/>
      <c r="M129" s="66"/>
      <c r="N129" s="57"/>
      <c r="O129" s="67"/>
      <c r="P129" s="166">
        <f>P130</f>
        <v>0</v>
      </c>
      <c r="Q129" s="67"/>
      <c r="R129" s="166">
        <f>R130</f>
        <v>0</v>
      </c>
      <c r="S129" s="67"/>
      <c r="T129" s="167">
        <f>T130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77</v>
      </c>
      <c r="AU129" s="16" t="s">
        <v>124</v>
      </c>
      <c r="BK129" s="168">
        <f>BK130</f>
        <v>0</v>
      </c>
    </row>
    <row r="130" spans="1:65" s="12" customFormat="1" ht="25.9" customHeight="1">
      <c r="B130" s="169"/>
      <c r="D130" s="170" t="s">
        <v>77</v>
      </c>
      <c r="E130" s="171" t="s">
        <v>104</v>
      </c>
      <c r="F130" s="171" t="s">
        <v>105</v>
      </c>
      <c r="I130" s="172"/>
      <c r="J130" s="173">
        <f>BK130</f>
        <v>0</v>
      </c>
      <c r="L130" s="169"/>
      <c r="M130" s="174"/>
      <c r="N130" s="175"/>
      <c r="O130" s="175"/>
      <c r="P130" s="176">
        <f>P131+P133</f>
        <v>0</v>
      </c>
      <c r="Q130" s="175"/>
      <c r="R130" s="176">
        <f>R131+R133</f>
        <v>0</v>
      </c>
      <c r="S130" s="175"/>
      <c r="T130" s="177">
        <f>T131+T133</f>
        <v>0</v>
      </c>
      <c r="AR130" s="170" t="s">
        <v>177</v>
      </c>
      <c r="AT130" s="178" t="s">
        <v>77</v>
      </c>
      <c r="AU130" s="178" t="s">
        <v>78</v>
      </c>
      <c r="AY130" s="170" t="s">
        <v>154</v>
      </c>
      <c r="BK130" s="179">
        <f>BK131+BK133</f>
        <v>0</v>
      </c>
    </row>
    <row r="131" spans="1:65" s="12" customFormat="1" ht="22.9" customHeight="1">
      <c r="B131" s="169"/>
      <c r="D131" s="170" t="s">
        <v>77</v>
      </c>
      <c r="E131" s="180" t="s">
        <v>1051</v>
      </c>
      <c r="F131" s="180" t="s">
        <v>1052</v>
      </c>
      <c r="I131" s="172"/>
      <c r="J131" s="181">
        <f>BK131</f>
        <v>0</v>
      </c>
      <c r="L131" s="169"/>
      <c r="M131" s="174"/>
      <c r="N131" s="175"/>
      <c r="O131" s="175"/>
      <c r="P131" s="176">
        <f>P132</f>
        <v>0</v>
      </c>
      <c r="Q131" s="175"/>
      <c r="R131" s="176">
        <f>R132</f>
        <v>0</v>
      </c>
      <c r="S131" s="175"/>
      <c r="T131" s="177">
        <f>T132</f>
        <v>0</v>
      </c>
      <c r="AR131" s="170" t="s">
        <v>177</v>
      </c>
      <c r="AT131" s="178" t="s">
        <v>77</v>
      </c>
      <c r="AU131" s="178" t="s">
        <v>86</v>
      </c>
      <c r="AY131" s="170" t="s">
        <v>154</v>
      </c>
      <c r="BK131" s="179">
        <f>BK132</f>
        <v>0</v>
      </c>
    </row>
    <row r="132" spans="1:65" s="2" customFormat="1" ht="16.5" customHeight="1">
      <c r="A132" s="33"/>
      <c r="B132" s="150"/>
      <c r="C132" s="182" t="s">
        <v>86</v>
      </c>
      <c r="D132" s="182" t="s">
        <v>156</v>
      </c>
      <c r="E132" s="183" t="s">
        <v>1053</v>
      </c>
      <c r="F132" s="184" t="s">
        <v>1052</v>
      </c>
      <c r="G132" s="185" t="s">
        <v>613</v>
      </c>
      <c r="H132" s="186">
        <v>1</v>
      </c>
      <c r="I132" s="187"/>
      <c r="J132" s="188">
        <f>ROUND(I132*H132,2)</f>
        <v>0</v>
      </c>
      <c r="K132" s="189"/>
      <c r="L132" s="34"/>
      <c r="M132" s="190" t="s">
        <v>1</v>
      </c>
      <c r="N132" s="191" t="s">
        <v>43</v>
      </c>
      <c r="O132" s="59"/>
      <c r="P132" s="192">
        <f>O132*H132</f>
        <v>0</v>
      </c>
      <c r="Q132" s="192">
        <v>0</v>
      </c>
      <c r="R132" s="192">
        <f>Q132*H132</f>
        <v>0</v>
      </c>
      <c r="S132" s="192">
        <v>0</v>
      </c>
      <c r="T132" s="19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4" t="s">
        <v>1054</v>
      </c>
      <c r="AT132" s="194" t="s">
        <v>156</v>
      </c>
      <c r="AU132" s="194" t="s">
        <v>88</v>
      </c>
      <c r="AY132" s="16" t="s">
        <v>154</v>
      </c>
      <c r="BE132" s="99">
        <f>IF(N132="základní",J132,0)</f>
        <v>0</v>
      </c>
      <c r="BF132" s="99">
        <f>IF(N132="snížená",J132,0)</f>
        <v>0</v>
      </c>
      <c r="BG132" s="99">
        <f>IF(N132="zákl. přenesená",J132,0)</f>
        <v>0</v>
      </c>
      <c r="BH132" s="99">
        <f>IF(N132="sníž. přenesená",J132,0)</f>
        <v>0</v>
      </c>
      <c r="BI132" s="99">
        <f>IF(N132="nulová",J132,0)</f>
        <v>0</v>
      </c>
      <c r="BJ132" s="16" t="s">
        <v>86</v>
      </c>
      <c r="BK132" s="99">
        <f>ROUND(I132*H132,2)</f>
        <v>0</v>
      </c>
      <c r="BL132" s="16" t="s">
        <v>1054</v>
      </c>
      <c r="BM132" s="194" t="s">
        <v>1055</v>
      </c>
    </row>
    <row r="133" spans="1:65" s="12" customFormat="1" ht="22.9" customHeight="1">
      <c r="B133" s="169"/>
      <c r="D133" s="170" t="s">
        <v>77</v>
      </c>
      <c r="E133" s="180" t="s">
        <v>1056</v>
      </c>
      <c r="F133" s="180" t="s">
        <v>132</v>
      </c>
      <c r="I133" s="172"/>
      <c r="J133" s="181">
        <f>BK133</f>
        <v>0</v>
      </c>
      <c r="L133" s="169"/>
      <c r="M133" s="174"/>
      <c r="N133" s="175"/>
      <c r="O133" s="175"/>
      <c r="P133" s="176">
        <f>SUM(P134:P135)</f>
        <v>0</v>
      </c>
      <c r="Q133" s="175"/>
      <c r="R133" s="176">
        <f>SUM(R134:R135)</f>
        <v>0</v>
      </c>
      <c r="S133" s="175"/>
      <c r="T133" s="177">
        <f>SUM(T134:T135)</f>
        <v>0</v>
      </c>
      <c r="AR133" s="170" t="s">
        <v>177</v>
      </c>
      <c r="AT133" s="178" t="s">
        <v>77</v>
      </c>
      <c r="AU133" s="178" t="s">
        <v>86</v>
      </c>
      <c r="AY133" s="170" t="s">
        <v>154</v>
      </c>
      <c r="BK133" s="179">
        <f>SUM(BK134:BK135)</f>
        <v>0</v>
      </c>
    </row>
    <row r="134" spans="1:65" s="2" customFormat="1" ht="16.5" customHeight="1">
      <c r="A134" s="33"/>
      <c r="B134" s="150"/>
      <c r="C134" s="182" t="s">
        <v>88</v>
      </c>
      <c r="D134" s="182" t="s">
        <v>156</v>
      </c>
      <c r="E134" s="183" t="s">
        <v>1057</v>
      </c>
      <c r="F134" s="184" t="s">
        <v>132</v>
      </c>
      <c r="G134" s="185" t="s">
        <v>613</v>
      </c>
      <c r="H134" s="186">
        <v>1</v>
      </c>
      <c r="I134" s="187"/>
      <c r="J134" s="188">
        <f>ROUND(I134*H134,2)</f>
        <v>0</v>
      </c>
      <c r="K134" s="189"/>
      <c r="L134" s="34"/>
      <c r="M134" s="190" t="s">
        <v>1</v>
      </c>
      <c r="N134" s="191" t="s">
        <v>43</v>
      </c>
      <c r="O134" s="59"/>
      <c r="P134" s="192">
        <f>O134*H134</f>
        <v>0</v>
      </c>
      <c r="Q134" s="192">
        <v>0</v>
      </c>
      <c r="R134" s="192">
        <f>Q134*H134</f>
        <v>0</v>
      </c>
      <c r="S134" s="192">
        <v>0</v>
      </c>
      <c r="T134" s="19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4" t="s">
        <v>1054</v>
      </c>
      <c r="AT134" s="194" t="s">
        <v>156</v>
      </c>
      <c r="AU134" s="194" t="s">
        <v>88</v>
      </c>
      <c r="AY134" s="16" t="s">
        <v>154</v>
      </c>
      <c r="BE134" s="99">
        <f>IF(N134="základní",J134,0)</f>
        <v>0</v>
      </c>
      <c r="BF134" s="99">
        <f>IF(N134="snížená",J134,0)</f>
        <v>0</v>
      </c>
      <c r="BG134" s="99">
        <f>IF(N134="zákl. přenesená",J134,0)</f>
        <v>0</v>
      </c>
      <c r="BH134" s="99">
        <f>IF(N134="sníž. přenesená",J134,0)</f>
        <v>0</v>
      </c>
      <c r="BI134" s="99">
        <f>IF(N134="nulová",J134,0)</f>
        <v>0</v>
      </c>
      <c r="BJ134" s="16" t="s">
        <v>86</v>
      </c>
      <c r="BK134" s="99">
        <f>ROUND(I134*H134,2)</f>
        <v>0</v>
      </c>
      <c r="BL134" s="16" t="s">
        <v>1054</v>
      </c>
      <c r="BM134" s="194" t="s">
        <v>1058</v>
      </c>
    </row>
    <row r="135" spans="1:65" s="2" customFormat="1" ht="16.5" customHeight="1">
      <c r="A135" s="33"/>
      <c r="B135" s="150"/>
      <c r="C135" s="182" t="s">
        <v>170</v>
      </c>
      <c r="D135" s="182" t="s">
        <v>156</v>
      </c>
      <c r="E135" s="183" t="s">
        <v>1059</v>
      </c>
      <c r="F135" s="184" t="s">
        <v>1060</v>
      </c>
      <c r="G135" s="185" t="s">
        <v>613</v>
      </c>
      <c r="H135" s="186">
        <v>1</v>
      </c>
      <c r="I135" s="187"/>
      <c r="J135" s="188">
        <f>ROUND(I135*H135,2)</f>
        <v>0</v>
      </c>
      <c r="K135" s="189"/>
      <c r="L135" s="34"/>
      <c r="M135" s="223" t="s">
        <v>1</v>
      </c>
      <c r="N135" s="224" t="s">
        <v>43</v>
      </c>
      <c r="O135" s="225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4" t="s">
        <v>1054</v>
      </c>
      <c r="AT135" s="194" t="s">
        <v>156</v>
      </c>
      <c r="AU135" s="194" t="s">
        <v>88</v>
      </c>
      <c r="AY135" s="16" t="s">
        <v>154</v>
      </c>
      <c r="BE135" s="99">
        <f>IF(N135="základní",J135,0)</f>
        <v>0</v>
      </c>
      <c r="BF135" s="99">
        <f>IF(N135="snížená",J135,0)</f>
        <v>0</v>
      </c>
      <c r="BG135" s="99">
        <f>IF(N135="zákl. přenesená",J135,0)</f>
        <v>0</v>
      </c>
      <c r="BH135" s="99">
        <f>IF(N135="sníž. přenesená",J135,0)</f>
        <v>0</v>
      </c>
      <c r="BI135" s="99">
        <f>IF(N135="nulová",J135,0)</f>
        <v>0</v>
      </c>
      <c r="BJ135" s="16" t="s">
        <v>86</v>
      </c>
      <c r="BK135" s="99">
        <f>ROUND(I135*H135,2)</f>
        <v>0</v>
      </c>
      <c r="BL135" s="16" t="s">
        <v>1054</v>
      </c>
      <c r="BM135" s="194" t="s">
        <v>1061</v>
      </c>
    </row>
    <row r="136" spans="1:65" s="2" customFormat="1" ht="6.95" customHeight="1">
      <c r="A136" s="33"/>
      <c r="B136" s="48"/>
      <c r="C136" s="49"/>
      <c r="D136" s="49"/>
      <c r="E136" s="49"/>
      <c r="F136" s="49"/>
      <c r="G136" s="49"/>
      <c r="H136" s="49"/>
      <c r="I136" s="132"/>
      <c r="J136" s="49"/>
      <c r="K136" s="49"/>
      <c r="L136" s="34"/>
      <c r="M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</sheetData>
  <autoFilter ref="C128:K135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466A3F73742A45A8E12D577FFF4309" ma:contentTypeVersion="10" ma:contentTypeDescription="Vytvoří nový dokument" ma:contentTypeScope="" ma:versionID="eb3f4ba27f6a96bccf5a101c05e64313">
  <xsd:schema xmlns:xsd="http://www.w3.org/2001/XMLSchema" xmlns:xs="http://www.w3.org/2001/XMLSchema" xmlns:p="http://schemas.microsoft.com/office/2006/metadata/properties" xmlns:ns2="eb317de5-bce4-455d-ba17-60a4f03bb897" xmlns:ns3="3f754fe3-9a57-4008-ad62-d2a449738112" targetNamespace="http://schemas.microsoft.com/office/2006/metadata/properties" ma:root="true" ma:fieldsID="54a2cad7c10a196f9a0d86a83e6f042b" ns2:_="" ns3:_="">
    <xsd:import namespace="eb317de5-bce4-455d-ba17-60a4f03bb897"/>
    <xsd:import namespace="3f754fe3-9a57-4008-ad62-d2a4497381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17de5-bce4-455d-ba17-60a4f03bb8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54fe3-9a57-4008-ad62-d2a4497381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DDDF18-8979-4CBE-B6E7-213D7E1E3B6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f754fe3-9a57-4008-ad62-d2a4497381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b317de5-bce4-455d-ba17-60a4f03bb897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D5C5CC-53F7-4C06-9E8C-30C8A2231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ECFC0-6462-4ACC-9FF9-5C557B745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17de5-bce4-455d-ba17-60a4f03bb897"/>
    <ds:schemaRef ds:uri="3f754fe3-9a57-4008-ad62-d2a4497381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SO 01 - Komunikace a zpev...</vt:lpstr>
      <vt:lpstr>SO 02 - Vodovod</vt:lpstr>
      <vt:lpstr>SO 03 - Kanalizace - spla...</vt:lpstr>
      <vt:lpstr>SO 04 - Dešťová kanalizace</vt:lpstr>
      <vt:lpstr>SO 06 - Rozvod plynu</vt:lpstr>
      <vt:lpstr>SO 07 - Veřejné osvětlení</vt:lpstr>
      <vt:lpstr>VRN - Vedlejší rozpočtové...</vt:lpstr>
      <vt:lpstr>'Rekapitulace stavby'!Názvy_tisku</vt:lpstr>
      <vt:lpstr>'SO 01 - Komunikace a zpev...'!Názvy_tisku</vt:lpstr>
      <vt:lpstr>'SO 02 - Vodovod'!Názvy_tisku</vt:lpstr>
      <vt:lpstr>'SO 03 - Kanalizace - spla...'!Názvy_tisku</vt:lpstr>
      <vt:lpstr>'SO 04 - Dešťová kanalizace'!Názvy_tisku</vt:lpstr>
      <vt:lpstr>'SO 06 - Rozvod plynu'!Názvy_tisku</vt:lpstr>
      <vt:lpstr>'SO 07 - Veřejné osvětlení'!Názvy_tisku</vt:lpstr>
      <vt:lpstr>'VRN - Vedlejší rozpočtové...'!Názvy_tisku</vt:lpstr>
      <vt:lpstr>'Rekapitulace stavby'!Oblast_tisku</vt:lpstr>
      <vt:lpstr>'SO 01 - Komunikace a zpev...'!Oblast_tisku</vt:lpstr>
      <vt:lpstr>'SO 02 - Vodovod'!Oblast_tisku</vt:lpstr>
      <vt:lpstr>'SO 03 - Kanalizace - spla...'!Oblast_tisku</vt:lpstr>
      <vt:lpstr>'SO 04 - Dešťová kanalizace'!Oblast_tisku</vt:lpstr>
      <vt:lpstr>'SO 06 - Rozvod plynu'!Oblast_tisku</vt:lpstr>
      <vt:lpstr>'SO 07 - Veřejné osvětlení'!Oblast_tisku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Borovičková</dc:creator>
  <cp:lastModifiedBy>Radka</cp:lastModifiedBy>
  <dcterms:created xsi:type="dcterms:W3CDTF">2019-12-13T12:58:50Z</dcterms:created>
  <dcterms:modified xsi:type="dcterms:W3CDTF">2020-04-28T21:51:42Z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0x01010057466A3F73742A45A8E12D577FFF4309</vt:lpwstr>
  </property>
</Properties>
</file>