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/>
  <mc:AlternateContent xmlns:mc="http://schemas.openxmlformats.org/markup-compatibility/2006">
    <mc:Choice Requires="x15">
      <x15ac:absPath xmlns:x15ac="http://schemas.microsoft.com/office/spreadsheetml/2010/11/ac" url="Z:\Projekty\2020 Hasičárna - sociálky\VZ\"/>
    </mc:Choice>
  </mc:AlternateContent>
  <xr:revisionPtr revIDLastSave="0" documentId="13_ncr:1_{0AF29C5E-995D-4037-8FD7-352ADE0A782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01 - Oprava sociálek" sheetId="2" r:id="rId2"/>
    <sheet name="02 - ZTI" sheetId="3" r:id="rId3"/>
    <sheet name="03 - Elektro" sheetId="4" r:id="rId4"/>
    <sheet name="07 - VRN" sheetId="5" r:id="rId5"/>
  </sheets>
  <definedNames>
    <definedName name="_xlnm._FilterDatabase" localSheetId="1" hidden="1">'01 - Oprava sociálek'!$C$135:$K$242</definedName>
    <definedName name="_xlnm._FilterDatabase" localSheetId="2" hidden="1">'02 - ZTI'!$C$124:$K$161</definedName>
    <definedName name="_xlnm._FilterDatabase" localSheetId="3" hidden="1">'03 - Elektro'!$C$120:$K$146</definedName>
    <definedName name="_xlnm._FilterDatabase" localSheetId="4" hidden="1">'07 - VRN'!$C$119:$K$127</definedName>
    <definedName name="_xlnm.Print_Titles" localSheetId="1">'01 - Oprava sociálek'!$135:$135</definedName>
    <definedName name="_xlnm.Print_Titles" localSheetId="2">'02 - ZTI'!$124:$124</definedName>
    <definedName name="_xlnm.Print_Titles" localSheetId="3">'03 - Elektro'!$120:$120</definedName>
    <definedName name="_xlnm.Print_Titles" localSheetId="4">'07 - VRN'!$119:$119</definedName>
    <definedName name="_xlnm.Print_Titles" localSheetId="0">'Rekapitulace stavby'!$92:$92</definedName>
    <definedName name="_xlnm.Print_Area" localSheetId="1">'01 - Oprava sociálek'!$C$4:$J$76,'01 - Oprava sociálek'!$C$82:$J$117,'01 - Oprava sociálek'!$C$123:$K$242</definedName>
    <definedName name="_xlnm.Print_Area" localSheetId="2">'02 - ZTI'!$C$4:$J$76,'02 - ZTI'!$C$82:$J$106,'02 - ZTI'!$C$112:$K$161</definedName>
    <definedName name="_xlnm.Print_Area" localSheetId="3">'03 - Elektro'!$C$4:$J$76,'03 - Elektro'!$C$82:$J$102,'03 - Elektro'!$C$108:$K$146</definedName>
    <definedName name="_xlnm.Print_Area" localSheetId="4">'07 - VRN'!$C$4:$J$76,'07 - VRN'!$C$82:$J$101,'07 - VRN'!$C$107:$K$127</definedName>
    <definedName name="_xlnm.Print_Area" localSheetId="0">'Rekapitulace stavby'!$D$4:$AO$76,'Rekapitulace stavby'!$C$82:$AQ$99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9" i="2" l="1"/>
  <c r="J37" i="5" l="1"/>
  <c r="J36" i="5"/>
  <c r="AY98" i="1"/>
  <c r="J35" i="5"/>
  <c r="AX98" i="1" s="1"/>
  <c r="BI127" i="5"/>
  <c r="BH127" i="5"/>
  <c r="BG127" i="5"/>
  <c r="BF127" i="5"/>
  <c r="T127" i="5"/>
  <c r="T126" i="5"/>
  <c r="R127" i="5"/>
  <c r="R126" i="5" s="1"/>
  <c r="P127" i="5"/>
  <c r="P126" i="5"/>
  <c r="BK127" i="5"/>
  <c r="BK126" i="5" s="1"/>
  <c r="J126" i="5" s="1"/>
  <c r="J100" i="5" s="1"/>
  <c r="J127" i="5"/>
  <c r="BE127" i="5"/>
  <c r="BI125" i="5"/>
  <c r="BH125" i="5"/>
  <c r="BG125" i="5"/>
  <c r="BF125" i="5"/>
  <c r="T125" i="5"/>
  <c r="T124" i="5"/>
  <c r="R125" i="5"/>
  <c r="R124" i="5" s="1"/>
  <c r="P125" i="5"/>
  <c r="P124" i="5"/>
  <c r="BK125" i="5"/>
  <c r="BK124" i="5" s="1"/>
  <c r="J124" i="5" s="1"/>
  <c r="J99" i="5" s="1"/>
  <c r="J125" i="5"/>
  <c r="BE125" i="5"/>
  <c r="BI123" i="5"/>
  <c r="F37" i="5" s="1"/>
  <c r="BD98" i="1" s="1"/>
  <c r="BH123" i="5"/>
  <c r="BG123" i="5"/>
  <c r="BF123" i="5"/>
  <c r="T123" i="5"/>
  <c r="T122" i="5" s="1"/>
  <c r="T121" i="5" s="1"/>
  <c r="T120" i="5"/>
  <c r="R123" i="5"/>
  <c r="R122" i="5" s="1"/>
  <c r="R121" i="5" s="1"/>
  <c r="R120" i="5" s="1"/>
  <c r="P123" i="5"/>
  <c r="P122" i="5" s="1"/>
  <c r="P121" i="5" s="1"/>
  <c r="P120" i="5"/>
  <c r="AU98" i="1"/>
  <c r="BK123" i="5"/>
  <c r="BK122" i="5" s="1"/>
  <c r="J122" i="5" s="1"/>
  <c r="J98" i="5" s="1"/>
  <c r="BK121" i="5"/>
  <c r="J123" i="5"/>
  <c r="BE123" i="5"/>
  <c r="J117" i="5"/>
  <c r="J116" i="5"/>
  <c r="F116" i="5"/>
  <c r="F114" i="5"/>
  <c r="E112" i="5"/>
  <c r="J92" i="5"/>
  <c r="J91" i="5"/>
  <c r="F91" i="5"/>
  <c r="F89" i="5"/>
  <c r="E87" i="5"/>
  <c r="J18" i="5"/>
  <c r="E18" i="5"/>
  <c r="F92" i="5" s="1"/>
  <c r="F117" i="5"/>
  <c r="J17" i="5"/>
  <c r="J12" i="5"/>
  <c r="J89" i="5" s="1"/>
  <c r="E7" i="5"/>
  <c r="E110" i="5"/>
  <c r="E85" i="5"/>
  <c r="J37" i="4"/>
  <c r="J36" i="4"/>
  <c r="AY97" i="1"/>
  <c r="J35" i="4"/>
  <c r="AX97" i="1" s="1"/>
  <c r="BI146" i="4"/>
  <c r="BH146" i="4"/>
  <c r="BG146" i="4"/>
  <c r="BF146" i="4"/>
  <c r="T146" i="4"/>
  <c r="R146" i="4"/>
  <c r="P146" i="4"/>
  <c r="BK146" i="4"/>
  <c r="J146" i="4"/>
  <c r="BE146" i="4" s="1"/>
  <c r="BI145" i="4"/>
  <c r="BH145" i="4"/>
  <c r="BG145" i="4"/>
  <c r="BF145" i="4"/>
  <c r="T145" i="4"/>
  <c r="R145" i="4"/>
  <c r="P145" i="4"/>
  <c r="BK145" i="4"/>
  <c r="J145" i="4"/>
  <c r="BE145" i="4" s="1"/>
  <c r="BI144" i="4"/>
  <c r="BH144" i="4"/>
  <c r="BG144" i="4"/>
  <c r="BF144" i="4"/>
  <c r="T144" i="4"/>
  <c r="R144" i="4"/>
  <c r="P144" i="4"/>
  <c r="BK144" i="4"/>
  <c r="J144" i="4"/>
  <c r="BE144" i="4" s="1"/>
  <c r="BI143" i="4"/>
  <c r="BH143" i="4"/>
  <c r="BG143" i="4"/>
  <c r="BF143" i="4"/>
  <c r="T143" i="4"/>
  <c r="R143" i="4"/>
  <c r="P143" i="4"/>
  <c r="BK143" i="4"/>
  <c r="J143" i="4"/>
  <c r="BE143" i="4" s="1"/>
  <c r="BI142" i="4"/>
  <c r="BH142" i="4"/>
  <c r="BG142" i="4"/>
  <c r="BF142" i="4"/>
  <c r="T142" i="4"/>
  <c r="R142" i="4"/>
  <c r="P142" i="4"/>
  <c r="BK142" i="4"/>
  <c r="J142" i="4"/>
  <c r="BE142" i="4" s="1"/>
  <c r="BI141" i="4"/>
  <c r="BH141" i="4"/>
  <c r="BG141" i="4"/>
  <c r="BF141" i="4"/>
  <c r="T141" i="4"/>
  <c r="R141" i="4"/>
  <c r="P141" i="4"/>
  <c r="BK141" i="4"/>
  <c r="J141" i="4"/>
  <c r="BE141" i="4" s="1"/>
  <c r="BI140" i="4"/>
  <c r="BH140" i="4"/>
  <c r="BG140" i="4"/>
  <c r="BF140" i="4"/>
  <c r="T140" i="4"/>
  <c r="R140" i="4"/>
  <c r="P140" i="4"/>
  <c r="BK140" i="4"/>
  <c r="J140" i="4"/>
  <c r="BE140" i="4"/>
  <c r="BI139" i="4"/>
  <c r="BH139" i="4"/>
  <c r="BG139" i="4"/>
  <c r="BF139" i="4"/>
  <c r="T139" i="4"/>
  <c r="R139" i="4"/>
  <c r="P139" i="4"/>
  <c r="BK139" i="4"/>
  <c r="J139" i="4"/>
  <c r="BE139" i="4" s="1"/>
  <c r="BI138" i="4"/>
  <c r="BH138" i="4"/>
  <c r="BG138" i="4"/>
  <c r="BF138" i="4"/>
  <c r="T138" i="4"/>
  <c r="R138" i="4"/>
  <c r="P138" i="4"/>
  <c r="BK138" i="4"/>
  <c r="J138" i="4"/>
  <c r="BE138" i="4"/>
  <c r="BI137" i="4"/>
  <c r="BH137" i="4"/>
  <c r="BG137" i="4"/>
  <c r="BF137" i="4"/>
  <c r="T137" i="4"/>
  <c r="R137" i="4"/>
  <c r="P137" i="4"/>
  <c r="BK137" i="4"/>
  <c r="J137" i="4"/>
  <c r="BE137" i="4" s="1"/>
  <c r="BI136" i="4"/>
  <c r="BH136" i="4"/>
  <c r="BG136" i="4"/>
  <c r="BF136" i="4"/>
  <c r="T136" i="4"/>
  <c r="R136" i="4"/>
  <c r="P136" i="4"/>
  <c r="BK136" i="4"/>
  <c r="J136" i="4"/>
  <c r="BE136" i="4"/>
  <c r="BI135" i="4"/>
  <c r="BH135" i="4"/>
  <c r="BG135" i="4"/>
  <c r="BF135" i="4"/>
  <c r="T135" i="4"/>
  <c r="R135" i="4"/>
  <c r="P135" i="4"/>
  <c r="BK135" i="4"/>
  <c r="J135" i="4"/>
  <c r="BE135" i="4" s="1"/>
  <c r="BI134" i="4"/>
  <c r="BH134" i="4"/>
  <c r="BG134" i="4"/>
  <c r="BF134" i="4"/>
  <c r="T134" i="4"/>
  <c r="R134" i="4"/>
  <c r="P134" i="4"/>
  <c r="BK134" i="4"/>
  <c r="J134" i="4"/>
  <c r="BE134" i="4" s="1"/>
  <c r="BI133" i="4"/>
  <c r="BH133" i="4"/>
  <c r="BG133" i="4"/>
  <c r="BF133" i="4"/>
  <c r="T133" i="4"/>
  <c r="R133" i="4"/>
  <c r="P133" i="4"/>
  <c r="BK133" i="4"/>
  <c r="J133" i="4"/>
  <c r="BE133" i="4" s="1"/>
  <c r="BI132" i="4"/>
  <c r="BH132" i="4"/>
  <c r="BG132" i="4"/>
  <c r="BF132" i="4"/>
  <c r="T132" i="4"/>
  <c r="R132" i="4"/>
  <c r="P132" i="4"/>
  <c r="BK132" i="4"/>
  <c r="J132" i="4"/>
  <c r="BE132" i="4"/>
  <c r="BI131" i="4"/>
  <c r="BH131" i="4"/>
  <c r="BG131" i="4"/>
  <c r="BF131" i="4"/>
  <c r="T131" i="4"/>
  <c r="T129" i="4" s="1"/>
  <c r="T128" i="4" s="1"/>
  <c r="R131" i="4"/>
  <c r="P131" i="4"/>
  <c r="BK131" i="4"/>
  <c r="J131" i="4"/>
  <c r="BE131" i="4" s="1"/>
  <c r="BI130" i="4"/>
  <c r="BH130" i="4"/>
  <c r="BG130" i="4"/>
  <c r="BF130" i="4"/>
  <c r="T130" i="4"/>
  <c r="R130" i="4"/>
  <c r="P130" i="4"/>
  <c r="BK130" i="4"/>
  <c r="J130" i="4"/>
  <c r="BE130" i="4" s="1"/>
  <c r="BI127" i="4"/>
  <c r="BH127" i="4"/>
  <c r="BG127" i="4"/>
  <c r="BF127" i="4"/>
  <c r="T127" i="4"/>
  <c r="T125" i="4" s="1"/>
  <c r="R127" i="4"/>
  <c r="P127" i="4"/>
  <c r="BK127" i="4"/>
  <c r="J127" i="4"/>
  <c r="BE127" i="4" s="1"/>
  <c r="BI126" i="4"/>
  <c r="BH126" i="4"/>
  <c r="BG126" i="4"/>
  <c r="BF126" i="4"/>
  <c r="T126" i="4"/>
  <c r="R126" i="4"/>
  <c r="R125" i="4" s="1"/>
  <c r="P126" i="4"/>
  <c r="P125" i="4"/>
  <c r="BK126" i="4"/>
  <c r="J126" i="4"/>
  <c r="BE126" i="4" s="1"/>
  <c r="BI124" i="4"/>
  <c r="BH124" i="4"/>
  <c r="BG124" i="4"/>
  <c r="BF124" i="4"/>
  <c r="T124" i="4"/>
  <c r="T123" i="4" s="1"/>
  <c r="R124" i="4"/>
  <c r="R123" i="4" s="1"/>
  <c r="R122" i="4" s="1"/>
  <c r="P124" i="4"/>
  <c r="P123" i="4" s="1"/>
  <c r="P122" i="4" s="1"/>
  <c r="BK124" i="4"/>
  <c r="BK123" i="4" s="1"/>
  <c r="J123" i="4" s="1"/>
  <c r="J98" i="4" s="1"/>
  <c r="J124" i="4"/>
  <c r="BE124" i="4"/>
  <c r="J118" i="4"/>
  <c r="J117" i="4"/>
  <c r="F117" i="4"/>
  <c r="F115" i="4"/>
  <c r="E113" i="4"/>
  <c r="J92" i="4"/>
  <c r="J91" i="4"/>
  <c r="F91" i="4"/>
  <c r="F89" i="4"/>
  <c r="E87" i="4"/>
  <c r="J18" i="4"/>
  <c r="E18" i="4"/>
  <c r="F92" i="4" s="1"/>
  <c r="F118" i="4"/>
  <c r="J17" i="4"/>
  <c r="J12" i="4"/>
  <c r="J89" i="4" s="1"/>
  <c r="J115" i="4"/>
  <c r="E7" i="4"/>
  <c r="E85" i="4" s="1"/>
  <c r="E111" i="4"/>
  <c r="J37" i="3"/>
  <c r="J36" i="3"/>
  <c r="AY96" i="1"/>
  <c r="J35" i="3"/>
  <c r="AX96" i="1" s="1"/>
  <c r="BI161" i="3"/>
  <c r="BH161" i="3"/>
  <c r="BG161" i="3"/>
  <c r="BF161" i="3"/>
  <c r="T161" i="3"/>
  <c r="R161" i="3"/>
  <c r="P161" i="3"/>
  <c r="BK161" i="3"/>
  <c r="J161" i="3"/>
  <c r="BE161" i="3"/>
  <c r="BI160" i="3"/>
  <c r="BH160" i="3"/>
  <c r="BG160" i="3"/>
  <c r="BF160" i="3"/>
  <c r="T160" i="3"/>
  <c r="R160" i="3"/>
  <c r="P160" i="3"/>
  <c r="BK160" i="3"/>
  <c r="BK157" i="3" s="1"/>
  <c r="J157" i="3" s="1"/>
  <c r="J105" i="3" s="1"/>
  <c r="J160" i="3"/>
  <c r="BE160" i="3" s="1"/>
  <c r="BI159" i="3"/>
  <c r="BH159" i="3"/>
  <c r="BG159" i="3"/>
  <c r="BF159" i="3"/>
  <c r="T159" i="3"/>
  <c r="R159" i="3"/>
  <c r="P159" i="3"/>
  <c r="BK159" i="3"/>
  <c r="J159" i="3"/>
  <c r="BE159" i="3" s="1"/>
  <c r="BI158" i="3"/>
  <c r="BH158" i="3"/>
  <c r="BG158" i="3"/>
  <c r="BF158" i="3"/>
  <c r="T158" i="3"/>
  <c r="R158" i="3"/>
  <c r="R157" i="3" s="1"/>
  <c r="P158" i="3"/>
  <c r="BK158" i="3"/>
  <c r="J158" i="3"/>
  <c r="BE158" i="3"/>
  <c r="BI156" i="3"/>
  <c r="BH156" i="3"/>
  <c r="BG156" i="3"/>
  <c r="BF156" i="3"/>
  <c r="T156" i="3"/>
  <c r="R156" i="3"/>
  <c r="P156" i="3"/>
  <c r="BK156" i="3"/>
  <c r="J156" i="3"/>
  <c r="BE156" i="3" s="1"/>
  <c r="BI155" i="3"/>
  <c r="BH155" i="3"/>
  <c r="BG155" i="3"/>
  <c r="BF155" i="3"/>
  <c r="T155" i="3"/>
  <c r="R155" i="3"/>
  <c r="P155" i="3"/>
  <c r="BK155" i="3"/>
  <c r="J155" i="3"/>
  <c r="BE155" i="3"/>
  <c r="BI154" i="3"/>
  <c r="BH154" i="3"/>
  <c r="BG154" i="3"/>
  <c r="BF154" i="3"/>
  <c r="T154" i="3"/>
  <c r="T152" i="3" s="1"/>
  <c r="R154" i="3"/>
  <c r="P154" i="3"/>
  <c r="BK154" i="3"/>
  <c r="J154" i="3"/>
  <c r="BE154" i="3" s="1"/>
  <c r="BI153" i="3"/>
  <c r="BH153" i="3"/>
  <c r="BG153" i="3"/>
  <c r="BF153" i="3"/>
  <c r="T153" i="3"/>
  <c r="R153" i="3"/>
  <c r="R152" i="3" s="1"/>
  <c r="P153" i="3"/>
  <c r="BK153" i="3"/>
  <c r="J153" i="3"/>
  <c r="BE153" i="3" s="1"/>
  <c r="BI151" i="3"/>
  <c r="BH151" i="3"/>
  <c r="BG151" i="3"/>
  <c r="BF151" i="3"/>
  <c r="T151" i="3"/>
  <c r="R151" i="3"/>
  <c r="P151" i="3"/>
  <c r="BK151" i="3"/>
  <c r="J151" i="3"/>
  <c r="BE151" i="3" s="1"/>
  <c r="BI150" i="3"/>
  <c r="BH150" i="3"/>
  <c r="BG150" i="3"/>
  <c r="BF150" i="3"/>
  <c r="T150" i="3"/>
  <c r="R150" i="3"/>
  <c r="P150" i="3"/>
  <c r="BK150" i="3"/>
  <c r="J150" i="3"/>
  <c r="BE150" i="3" s="1"/>
  <c r="BI149" i="3"/>
  <c r="BH149" i="3"/>
  <c r="BG149" i="3"/>
  <c r="BF149" i="3"/>
  <c r="T149" i="3"/>
  <c r="R149" i="3"/>
  <c r="P149" i="3"/>
  <c r="BK149" i="3"/>
  <c r="J149" i="3"/>
  <c r="BE149" i="3" s="1"/>
  <c r="BI148" i="3"/>
  <c r="BH148" i="3"/>
  <c r="BG148" i="3"/>
  <c r="BF148" i="3"/>
  <c r="T148" i="3"/>
  <c r="R148" i="3"/>
  <c r="P148" i="3"/>
  <c r="BK148" i="3"/>
  <c r="J148" i="3"/>
  <c r="BE148" i="3" s="1"/>
  <c r="BI147" i="3"/>
  <c r="BH147" i="3"/>
  <c r="BG147" i="3"/>
  <c r="BF147" i="3"/>
  <c r="T147" i="3"/>
  <c r="T136" i="3" s="1"/>
  <c r="R147" i="3"/>
  <c r="P147" i="3"/>
  <c r="BK147" i="3"/>
  <c r="J147" i="3"/>
  <c r="BE147" i="3" s="1"/>
  <c r="BI146" i="3"/>
  <c r="BH146" i="3"/>
  <c r="BG146" i="3"/>
  <c r="BF146" i="3"/>
  <c r="T146" i="3"/>
  <c r="R146" i="3"/>
  <c r="P146" i="3"/>
  <c r="BK146" i="3"/>
  <c r="J146" i="3"/>
  <c r="BE146" i="3" s="1"/>
  <c r="BI145" i="3"/>
  <c r="BH145" i="3"/>
  <c r="BG145" i="3"/>
  <c r="BF145" i="3"/>
  <c r="T145" i="3"/>
  <c r="R145" i="3"/>
  <c r="P145" i="3"/>
  <c r="BK145" i="3"/>
  <c r="J145" i="3"/>
  <c r="BE145" i="3" s="1"/>
  <c r="BI144" i="3"/>
  <c r="BH144" i="3"/>
  <c r="BG144" i="3"/>
  <c r="BF144" i="3"/>
  <c r="T144" i="3"/>
  <c r="R144" i="3"/>
  <c r="P144" i="3"/>
  <c r="BK144" i="3"/>
  <c r="J144" i="3"/>
  <c r="BE144" i="3" s="1"/>
  <c r="BI143" i="3"/>
  <c r="BH143" i="3"/>
  <c r="BG143" i="3"/>
  <c r="BF143" i="3"/>
  <c r="T143" i="3"/>
  <c r="R143" i="3"/>
  <c r="P143" i="3"/>
  <c r="BK143" i="3"/>
  <c r="J143" i="3"/>
  <c r="BE143" i="3" s="1"/>
  <c r="BI142" i="3"/>
  <c r="BH142" i="3"/>
  <c r="BG142" i="3"/>
  <c r="BF142" i="3"/>
  <c r="T142" i="3"/>
  <c r="R142" i="3"/>
  <c r="P142" i="3"/>
  <c r="BK142" i="3"/>
  <c r="J142" i="3"/>
  <c r="BE142" i="3" s="1"/>
  <c r="BI141" i="3"/>
  <c r="BH141" i="3"/>
  <c r="BG141" i="3"/>
  <c r="BF141" i="3"/>
  <c r="T141" i="3"/>
  <c r="R141" i="3"/>
  <c r="P141" i="3"/>
  <c r="BK141" i="3"/>
  <c r="J141" i="3"/>
  <c r="BE141" i="3"/>
  <c r="BI140" i="3"/>
  <c r="BH140" i="3"/>
  <c r="BG140" i="3"/>
  <c r="BF140" i="3"/>
  <c r="T140" i="3"/>
  <c r="R140" i="3"/>
  <c r="P140" i="3"/>
  <c r="BK140" i="3"/>
  <c r="J140" i="3"/>
  <c r="BE140" i="3" s="1"/>
  <c r="BI139" i="3"/>
  <c r="BH139" i="3"/>
  <c r="BG139" i="3"/>
  <c r="BF139" i="3"/>
  <c r="T139" i="3"/>
  <c r="R139" i="3"/>
  <c r="P139" i="3"/>
  <c r="BK139" i="3"/>
  <c r="J139" i="3"/>
  <c r="BE139" i="3" s="1"/>
  <c r="BI138" i="3"/>
  <c r="BH138" i="3"/>
  <c r="BG138" i="3"/>
  <c r="BF138" i="3"/>
  <c r="T138" i="3"/>
  <c r="R138" i="3"/>
  <c r="P138" i="3"/>
  <c r="BK138" i="3"/>
  <c r="J138" i="3"/>
  <c r="BE138" i="3" s="1"/>
  <c r="BI137" i="3"/>
  <c r="BH137" i="3"/>
  <c r="BG137" i="3"/>
  <c r="BF137" i="3"/>
  <c r="T137" i="3"/>
  <c r="R137" i="3"/>
  <c r="P137" i="3"/>
  <c r="BK137" i="3"/>
  <c r="J137" i="3"/>
  <c r="BE137" i="3" s="1"/>
  <c r="BI135" i="3"/>
  <c r="BH135" i="3"/>
  <c r="BG135" i="3"/>
  <c r="BF135" i="3"/>
  <c r="T135" i="3"/>
  <c r="T134" i="3" s="1"/>
  <c r="R135" i="3"/>
  <c r="R134" i="3" s="1"/>
  <c r="P135" i="3"/>
  <c r="P134" i="3"/>
  <c r="BK135" i="3"/>
  <c r="BK134" i="3" s="1"/>
  <c r="J134" i="3"/>
  <c r="J102" i="3" s="1"/>
  <c r="J135" i="3"/>
  <c r="BE135" i="3" s="1"/>
  <c r="BI133" i="3"/>
  <c r="BH133" i="3"/>
  <c r="BG133" i="3"/>
  <c r="BF133" i="3"/>
  <c r="T133" i="3"/>
  <c r="T132" i="3"/>
  <c r="R133" i="3"/>
  <c r="R132" i="3"/>
  <c r="P133" i="3"/>
  <c r="P132" i="3" s="1"/>
  <c r="BK133" i="3"/>
  <c r="BK132" i="3"/>
  <c r="J132" i="3" s="1"/>
  <c r="J101" i="3" s="1"/>
  <c r="J133" i="3"/>
  <c r="BE133" i="3" s="1"/>
  <c r="BI130" i="3"/>
  <c r="BH130" i="3"/>
  <c r="BG130" i="3"/>
  <c r="BF130" i="3"/>
  <c r="T130" i="3"/>
  <c r="T129" i="3" s="1"/>
  <c r="T126" i="3" s="1"/>
  <c r="R130" i="3"/>
  <c r="R129" i="3" s="1"/>
  <c r="P130" i="3"/>
  <c r="P129" i="3" s="1"/>
  <c r="BK130" i="3"/>
  <c r="BK129" i="3" s="1"/>
  <c r="J129" i="3" s="1"/>
  <c r="J99" i="3" s="1"/>
  <c r="J130" i="3"/>
  <c r="BE130" i="3"/>
  <c r="BI128" i="3"/>
  <c r="BH128" i="3"/>
  <c r="BG128" i="3"/>
  <c r="BF128" i="3"/>
  <c r="T128" i="3"/>
  <c r="T127" i="3"/>
  <c r="R128" i="3"/>
  <c r="R127" i="3" s="1"/>
  <c r="P128" i="3"/>
  <c r="P127" i="3"/>
  <c r="P126" i="3" s="1"/>
  <c r="BK128" i="3"/>
  <c r="BK127" i="3" s="1"/>
  <c r="J128" i="3"/>
  <c r="BE128" i="3" s="1"/>
  <c r="J122" i="3"/>
  <c r="J121" i="3"/>
  <c r="F121" i="3"/>
  <c r="F119" i="3"/>
  <c r="E117" i="3"/>
  <c r="J92" i="3"/>
  <c r="J91" i="3"/>
  <c r="F91" i="3"/>
  <c r="F89" i="3"/>
  <c r="E87" i="3"/>
  <c r="J18" i="3"/>
  <c r="E18" i="3"/>
  <c r="F122" i="3"/>
  <c r="F92" i="3"/>
  <c r="J17" i="3"/>
  <c r="J12" i="3"/>
  <c r="J119" i="3"/>
  <c r="J89" i="3"/>
  <c r="E7" i="3"/>
  <c r="E115" i="3" s="1"/>
  <c r="J37" i="2"/>
  <c r="J36" i="2"/>
  <c r="AY95" i="1" s="1"/>
  <c r="J35" i="2"/>
  <c r="AX95" i="1" s="1"/>
  <c r="BI242" i="2"/>
  <c r="BH242" i="2"/>
  <c r="BG242" i="2"/>
  <c r="BF242" i="2"/>
  <c r="T242" i="2"/>
  <c r="R242" i="2"/>
  <c r="P242" i="2"/>
  <c r="BK242" i="2"/>
  <c r="J242" i="2"/>
  <c r="BE242" i="2" s="1"/>
  <c r="BI241" i="2"/>
  <c r="BH241" i="2"/>
  <c r="BG241" i="2"/>
  <c r="BF241" i="2"/>
  <c r="T241" i="2"/>
  <c r="R241" i="2"/>
  <c r="P241" i="2"/>
  <c r="BK241" i="2"/>
  <c r="J241" i="2"/>
  <c r="BE241" i="2" s="1"/>
  <c r="BI240" i="2"/>
  <c r="BH240" i="2"/>
  <c r="BG240" i="2"/>
  <c r="BF240" i="2"/>
  <c r="T240" i="2"/>
  <c r="R240" i="2"/>
  <c r="P240" i="2"/>
  <c r="BK240" i="2"/>
  <c r="J240" i="2"/>
  <c r="BE240" i="2"/>
  <c r="BI239" i="2"/>
  <c r="BH239" i="2"/>
  <c r="BG239" i="2"/>
  <c r="BF239" i="2"/>
  <c r="T239" i="2"/>
  <c r="R239" i="2"/>
  <c r="P239" i="2"/>
  <c r="BK239" i="2"/>
  <c r="J239" i="2"/>
  <c r="BE239" i="2" s="1"/>
  <c r="BI238" i="2"/>
  <c r="BH238" i="2"/>
  <c r="BG238" i="2"/>
  <c r="BF238" i="2"/>
  <c r="T238" i="2"/>
  <c r="R238" i="2"/>
  <c r="R236" i="2" s="1"/>
  <c r="P238" i="2"/>
  <c r="BK238" i="2"/>
  <c r="J238" i="2"/>
  <c r="BE238" i="2"/>
  <c r="BI237" i="2"/>
  <c r="BH237" i="2"/>
  <c r="BG237" i="2"/>
  <c r="BF237" i="2"/>
  <c r="T237" i="2"/>
  <c r="T236" i="2" s="1"/>
  <c r="R237" i="2"/>
  <c r="P237" i="2"/>
  <c r="P236" i="2" s="1"/>
  <c r="BK237" i="2"/>
  <c r="BK236" i="2"/>
  <c r="J236" i="2" s="1"/>
  <c r="J116" i="2" s="1"/>
  <c r="J237" i="2"/>
  <c r="BE237" i="2"/>
  <c r="BI235" i="2"/>
  <c r="BH235" i="2"/>
  <c r="BG235" i="2"/>
  <c r="BF235" i="2"/>
  <c r="T235" i="2"/>
  <c r="R235" i="2"/>
  <c r="P235" i="2"/>
  <c r="P232" i="2" s="1"/>
  <c r="BK235" i="2"/>
  <c r="J235" i="2"/>
  <c r="BE235" i="2"/>
  <c r="BI234" i="2"/>
  <c r="BH234" i="2"/>
  <c r="BG234" i="2"/>
  <c r="BF234" i="2"/>
  <c r="T234" i="2"/>
  <c r="T232" i="2" s="1"/>
  <c r="R234" i="2"/>
  <c r="P234" i="2"/>
  <c r="BK234" i="2"/>
  <c r="J234" i="2"/>
  <c r="BE234" i="2" s="1"/>
  <c r="BI233" i="2"/>
  <c r="BH233" i="2"/>
  <c r="BG233" i="2"/>
  <c r="BF233" i="2"/>
  <c r="T233" i="2"/>
  <c r="R233" i="2"/>
  <c r="R232" i="2"/>
  <c r="P233" i="2"/>
  <c r="BK233" i="2"/>
  <c r="BK232" i="2"/>
  <c r="J232" i="2" s="1"/>
  <c r="J115" i="2" s="1"/>
  <c r="J233" i="2"/>
  <c r="BE233" i="2" s="1"/>
  <c r="BI231" i="2"/>
  <c r="BH231" i="2"/>
  <c r="BG231" i="2"/>
  <c r="BF231" i="2"/>
  <c r="T231" i="2"/>
  <c r="R231" i="2"/>
  <c r="P231" i="2"/>
  <c r="BK231" i="2"/>
  <c r="J231" i="2"/>
  <c r="BE231" i="2" s="1"/>
  <c r="BI230" i="2"/>
  <c r="BH230" i="2"/>
  <c r="BG230" i="2"/>
  <c r="BF230" i="2"/>
  <c r="T230" i="2"/>
  <c r="R230" i="2"/>
  <c r="P230" i="2"/>
  <c r="BK230" i="2"/>
  <c r="J230" i="2"/>
  <c r="BE230" i="2"/>
  <c r="BI229" i="2"/>
  <c r="BH229" i="2"/>
  <c r="BG229" i="2"/>
  <c r="BF229" i="2"/>
  <c r="T229" i="2"/>
  <c r="R229" i="2"/>
  <c r="P229" i="2"/>
  <c r="BK229" i="2"/>
  <c r="BK222" i="2" s="1"/>
  <c r="J222" i="2" s="1"/>
  <c r="J114" i="2" s="1"/>
  <c r="J229" i="2"/>
  <c r="BE229" i="2" s="1"/>
  <c r="BI228" i="2"/>
  <c r="BH228" i="2"/>
  <c r="BG228" i="2"/>
  <c r="BF228" i="2"/>
  <c r="T228" i="2"/>
  <c r="R228" i="2"/>
  <c r="P228" i="2"/>
  <c r="BK228" i="2"/>
  <c r="J228" i="2"/>
  <c r="BE228" i="2"/>
  <c r="BI227" i="2"/>
  <c r="BH227" i="2"/>
  <c r="BG227" i="2"/>
  <c r="BF227" i="2"/>
  <c r="T227" i="2"/>
  <c r="R227" i="2"/>
  <c r="P227" i="2"/>
  <c r="BK227" i="2"/>
  <c r="J227" i="2"/>
  <c r="BE227" i="2" s="1"/>
  <c r="BI226" i="2"/>
  <c r="BH226" i="2"/>
  <c r="BG226" i="2"/>
  <c r="BF226" i="2"/>
  <c r="T226" i="2"/>
  <c r="R226" i="2"/>
  <c r="P226" i="2"/>
  <c r="BK226" i="2"/>
  <c r="J226" i="2"/>
  <c r="BE226" i="2"/>
  <c r="BI225" i="2"/>
  <c r="BH225" i="2"/>
  <c r="BG225" i="2"/>
  <c r="BF225" i="2"/>
  <c r="T225" i="2"/>
  <c r="R225" i="2"/>
  <c r="P225" i="2"/>
  <c r="P222" i="2" s="1"/>
  <c r="BK225" i="2"/>
  <c r="J225" i="2"/>
  <c r="BE225" i="2" s="1"/>
  <c r="BI224" i="2"/>
  <c r="BH224" i="2"/>
  <c r="BG224" i="2"/>
  <c r="BF224" i="2"/>
  <c r="T224" i="2"/>
  <c r="T222" i="2" s="1"/>
  <c r="R224" i="2"/>
  <c r="R222" i="2" s="1"/>
  <c r="P224" i="2"/>
  <c r="BK224" i="2"/>
  <c r="J224" i="2"/>
  <c r="BE224" i="2"/>
  <c r="BI223" i="2"/>
  <c r="BH223" i="2"/>
  <c r="BG223" i="2"/>
  <c r="BF223" i="2"/>
  <c r="T223" i="2"/>
  <c r="R223" i="2"/>
  <c r="P223" i="2"/>
  <c r="BK223" i="2"/>
  <c r="J223" i="2"/>
  <c r="BE223" i="2"/>
  <c r="BI221" i="2"/>
  <c r="BH221" i="2"/>
  <c r="BG221" i="2"/>
  <c r="BF221" i="2"/>
  <c r="T221" i="2"/>
  <c r="R221" i="2"/>
  <c r="P221" i="2"/>
  <c r="BK221" i="2"/>
  <c r="J221" i="2"/>
  <c r="BE221" i="2"/>
  <c r="BI220" i="2"/>
  <c r="BH220" i="2"/>
  <c r="BG220" i="2"/>
  <c r="BF220" i="2"/>
  <c r="T220" i="2"/>
  <c r="R220" i="2"/>
  <c r="P220" i="2"/>
  <c r="BK220" i="2"/>
  <c r="J220" i="2"/>
  <c r="BE220" i="2" s="1"/>
  <c r="BI219" i="2"/>
  <c r="BH219" i="2"/>
  <c r="BG219" i="2"/>
  <c r="BF219" i="2"/>
  <c r="T219" i="2"/>
  <c r="R219" i="2"/>
  <c r="P219" i="2"/>
  <c r="BK219" i="2"/>
  <c r="J219" i="2"/>
  <c r="BE219" i="2"/>
  <c r="BI218" i="2"/>
  <c r="BH218" i="2"/>
  <c r="BG218" i="2"/>
  <c r="BF218" i="2"/>
  <c r="T218" i="2"/>
  <c r="R218" i="2"/>
  <c r="P218" i="2"/>
  <c r="BK218" i="2"/>
  <c r="J218" i="2"/>
  <c r="BE218" i="2"/>
  <c r="BI217" i="2"/>
  <c r="BH217" i="2"/>
  <c r="BG217" i="2"/>
  <c r="BF217" i="2"/>
  <c r="T217" i="2"/>
  <c r="R217" i="2"/>
  <c r="P217" i="2"/>
  <c r="P214" i="2" s="1"/>
  <c r="BK217" i="2"/>
  <c r="J217" i="2"/>
  <c r="BE217" i="2"/>
  <c r="BI216" i="2"/>
  <c r="BH216" i="2"/>
  <c r="BG216" i="2"/>
  <c r="BF216" i="2"/>
  <c r="T216" i="2"/>
  <c r="T214" i="2" s="1"/>
  <c r="R216" i="2"/>
  <c r="P216" i="2"/>
  <c r="BK216" i="2"/>
  <c r="J216" i="2"/>
  <c r="BE216" i="2"/>
  <c r="BI215" i="2"/>
  <c r="BH215" i="2"/>
  <c r="BG215" i="2"/>
  <c r="BF215" i="2"/>
  <c r="T215" i="2"/>
  <c r="R215" i="2"/>
  <c r="R214" i="2"/>
  <c r="P215" i="2"/>
  <c r="BK215" i="2"/>
  <c r="J215" i="2"/>
  <c r="BE215" i="2" s="1"/>
  <c r="BI213" i="2"/>
  <c r="BH213" i="2"/>
  <c r="BG213" i="2"/>
  <c r="BF213" i="2"/>
  <c r="T213" i="2"/>
  <c r="R213" i="2"/>
  <c r="P213" i="2"/>
  <c r="BK213" i="2"/>
  <c r="J213" i="2"/>
  <c r="BE213" i="2"/>
  <c r="BI212" i="2"/>
  <c r="BH212" i="2"/>
  <c r="BG212" i="2"/>
  <c r="BF212" i="2"/>
  <c r="T212" i="2"/>
  <c r="R212" i="2"/>
  <c r="P212" i="2"/>
  <c r="BK212" i="2"/>
  <c r="J212" i="2"/>
  <c r="BE212" i="2" s="1"/>
  <c r="BI211" i="2"/>
  <c r="BH211" i="2"/>
  <c r="BG211" i="2"/>
  <c r="BF211" i="2"/>
  <c r="T211" i="2"/>
  <c r="R211" i="2"/>
  <c r="P211" i="2"/>
  <c r="BK211" i="2"/>
  <c r="J211" i="2"/>
  <c r="BE211" i="2"/>
  <c r="BI210" i="2"/>
  <c r="BH210" i="2"/>
  <c r="BG210" i="2"/>
  <c r="BF210" i="2"/>
  <c r="T210" i="2"/>
  <c r="R210" i="2"/>
  <c r="P210" i="2"/>
  <c r="BK210" i="2"/>
  <c r="J210" i="2"/>
  <c r="BE210" i="2" s="1"/>
  <c r="BI209" i="2"/>
  <c r="BH209" i="2"/>
  <c r="BG209" i="2"/>
  <c r="BF209" i="2"/>
  <c r="T209" i="2"/>
  <c r="R209" i="2"/>
  <c r="P209" i="2"/>
  <c r="BK209" i="2"/>
  <c r="J209" i="2"/>
  <c r="BE209" i="2"/>
  <c r="BI208" i="2"/>
  <c r="BH208" i="2"/>
  <c r="BG208" i="2"/>
  <c r="BF208" i="2"/>
  <c r="T208" i="2"/>
  <c r="R208" i="2"/>
  <c r="P208" i="2"/>
  <c r="BK208" i="2"/>
  <c r="J208" i="2"/>
  <c r="BE208" i="2" s="1"/>
  <c r="BI207" i="2"/>
  <c r="BH207" i="2"/>
  <c r="BG207" i="2"/>
  <c r="BF207" i="2"/>
  <c r="T207" i="2"/>
  <c r="R207" i="2"/>
  <c r="P207" i="2"/>
  <c r="BK207" i="2"/>
  <c r="J207" i="2"/>
  <c r="BE207" i="2"/>
  <c r="BI206" i="2"/>
  <c r="BH206" i="2"/>
  <c r="BG206" i="2"/>
  <c r="BF206" i="2"/>
  <c r="T206" i="2"/>
  <c r="R206" i="2"/>
  <c r="P206" i="2"/>
  <c r="BK206" i="2"/>
  <c r="J206" i="2"/>
  <c r="BE206" i="2" s="1"/>
  <c r="BI205" i="2"/>
  <c r="BH205" i="2"/>
  <c r="BG205" i="2"/>
  <c r="BF205" i="2"/>
  <c r="T205" i="2"/>
  <c r="R205" i="2"/>
  <c r="P205" i="2"/>
  <c r="BK205" i="2"/>
  <c r="J205" i="2"/>
  <c r="BE205" i="2" s="1"/>
  <c r="BI204" i="2"/>
  <c r="BH204" i="2"/>
  <c r="BG204" i="2"/>
  <c r="BF204" i="2"/>
  <c r="T204" i="2"/>
  <c r="R204" i="2"/>
  <c r="R201" i="2" s="1"/>
  <c r="P204" i="2"/>
  <c r="BK204" i="2"/>
  <c r="J204" i="2"/>
  <c r="BE204" i="2" s="1"/>
  <c r="BI203" i="2"/>
  <c r="BH203" i="2"/>
  <c r="BG203" i="2"/>
  <c r="BF203" i="2"/>
  <c r="T203" i="2"/>
  <c r="R203" i="2"/>
  <c r="P203" i="2"/>
  <c r="BK203" i="2"/>
  <c r="J203" i="2"/>
  <c r="BE203" i="2"/>
  <c r="BI202" i="2"/>
  <c r="BH202" i="2"/>
  <c r="BG202" i="2"/>
  <c r="BF202" i="2"/>
  <c r="T202" i="2"/>
  <c r="T201" i="2"/>
  <c r="R202" i="2"/>
  <c r="P202" i="2"/>
  <c r="P201" i="2"/>
  <c r="BK202" i="2"/>
  <c r="J202" i="2"/>
  <c r="BE202" i="2" s="1"/>
  <c r="BI200" i="2"/>
  <c r="BH200" i="2"/>
  <c r="BG200" i="2"/>
  <c r="BF200" i="2"/>
  <c r="T200" i="2"/>
  <c r="R200" i="2"/>
  <c r="P200" i="2"/>
  <c r="BK200" i="2"/>
  <c r="J200" i="2"/>
  <c r="BE200" i="2"/>
  <c r="BI199" i="2"/>
  <c r="BH199" i="2"/>
  <c r="BG199" i="2"/>
  <c r="BF199" i="2"/>
  <c r="T199" i="2"/>
  <c r="R199" i="2"/>
  <c r="P199" i="2"/>
  <c r="P196" i="2" s="1"/>
  <c r="BK199" i="2"/>
  <c r="BK196" i="2" s="1"/>
  <c r="J196" i="2" s="1"/>
  <c r="J111" i="2" s="1"/>
  <c r="J199" i="2"/>
  <c r="BE199" i="2"/>
  <c r="BI198" i="2"/>
  <c r="BH198" i="2"/>
  <c r="BG198" i="2"/>
  <c r="BF198" i="2"/>
  <c r="T198" i="2"/>
  <c r="T196" i="2" s="1"/>
  <c r="R198" i="2"/>
  <c r="P198" i="2"/>
  <c r="BK198" i="2"/>
  <c r="J198" i="2"/>
  <c r="BE198" i="2"/>
  <c r="BI197" i="2"/>
  <c r="BH197" i="2"/>
  <c r="BG197" i="2"/>
  <c r="BF197" i="2"/>
  <c r="T197" i="2"/>
  <c r="R197" i="2"/>
  <c r="R196" i="2"/>
  <c r="P197" i="2"/>
  <c r="BK197" i="2"/>
  <c r="J197" i="2"/>
  <c r="BE197" i="2"/>
  <c r="BI195" i="2"/>
  <c r="BH195" i="2"/>
  <c r="BG195" i="2"/>
  <c r="BF195" i="2"/>
  <c r="T195" i="2"/>
  <c r="R195" i="2"/>
  <c r="P195" i="2"/>
  <c r="P192" i="2" s="1"/>
  <c r="BK195" i="2"/>
  <c r="J195" i="2"/>
  <c r="BE195" i="2" s="1"/>
  <c r="BI194" i="2"/>
  <c r="BH194" i="2"/>
  <c r="BG194" i="2"/>
  <c r="BF194" i="2"/>
  <c r="T194" i="2"/>
  <c r="T192" i="2" s="1"/>
  <c r="R194" i="2"/>
  <c r="R192" i="2" s="1"/>
  <c r="P194" i="2"/>
  <c r="BK194" i="2"/>
  <c r="J194" i="2"/>
  <c r="BE194" i="2"/>
  <c r="BI193" i="2"/>
  <c r="BH193" i="2"/>
  <c r="BG193" i="2"/>
  <c r="BF193" i="2"/>
  <c r="T193" i="2"/>
  <c r="R193" i="2"/>
  <c r="P193" i="2"/>
  <c r="BK193" i="2"/>
  <c r="J193" i="2"/>
  <c r="BE193" i="2" s="1"/>
  <c r="BI191" i="2"/>
  <c r="BH191" i="2"/>
  <c r="BG191" i="2"/>
  <c r="BF191" i="2"/>
  <c r="T191" i="2"/>
  <c r="T190" i="2"/>
  <c r="R191" i="2"/>
  <c r="R190" i="2"/>
  <c r="P191" i="2"/>
  <c r="P190" i="2"/>
  <c r="BK191" i="2"/>
  <c r="BK190" i="2" s="1"/>
  <c r="J190" i="2" s="1"/>
  <c r="J109" i="2" s="1"/>
  <c r="J191" i="2"/>
  <c r="BE191" i="2" s="1"/>
  <c r="BI189" i="2"/>
  <c r="BH189" i="2"/>
  <c r="BG189" i="2"/>
  <c r="BF189" i="2"/>
  <c r="T189" i="2"/>
  <c r="T188" i="2"/>
  <c r="R189" i="2"/>
  <c r="R188" i="2"/>
  <c r="P189" i="2"/>
  <c r="P188" i="2"/>
  <c r="BK189" i="2"/>
  <c r="BK188" i="2" s="1"/>
  <c r="J188" i="2" s="1"/>
  <c r="J108" i="2" s="1"/>
  <c r="J189" i="2"/>
  <c r="BE189" i="2"/>
  <c r="BI187" i="2"/>
  <c r="BH187" i="2"/>
  <c r="BG187" i="2"/>
  <c r="BF187" i="2"/>
  <c r="T187" i="2"/>
  <c r="R187" i="2"/>
  <c r="P187" i="2"/>
  <c r="P184" i="2" s="1"/>
  <c r="BK187" i="2"/>
  <c r="J187" i="2"/>
  <c r="BE187" i="2"/>
  <c r="BI186" i="2"/>
  <c r="BH186" i="2"/>
  <c r="BG186" i="2"/>
  <c r="BF186" i="2"/>
  <c r="T186" i="2"/>
  <c r="T184" i="2" s="1"/>
  <c r="R186" i="2"/>
  <c r="P186" i="2"/>
  <c r="BK186" i="2"/>
  <c r="J186" i="2"/>
  <c r="BE186" i="2"/>
  <c r="BI185" i="2"/>
  <c r="BH185" i="2"/>
  <c r="BG185" i="2"/>
  <c r="BF185" i="2"/>
  <c r="T185" i="2"/>
  <c r="R185" i="2"/>
  <c r="R184" i="2"/>
  <c r="P185" i="2"/>
  <c r="BK185" i="2"/>
  <c r="J185" i="2"/>
  <c r="BE185" i="2" s="1"/>
  <c r="BI183" i="2"/>
  <c r="BH183" i="2"/>
  <c r="BG183" i="2"/>
  <c r="BF183" i="2"/>
  <c r="T183" i="2"/>
  <c r="T182" i="2"/>
  <c r="R183" i="2"/>
  <c r="R182" i="2"/>
  <c r="P183" i="2"/>
  <c r="P182" i="2"/>
  <c r="BK183" i="2"/>
  <c r="BK182" i="2" s="1"/>
  <c r="J182" i="2" s="1"/>
  <c r="J106" i="2" s="1"/>
  <c r="J183" i="2"/>
  <c r="BE183" i="2"/>
  <c r="BI181" i="2"/>
  <c r="BH181" i="2"/>
  <c r="BG181" i="2"/>
  <c r="BF181" i="2"/>
  <c r="T181" i="2"/>
  <c r="R181" i="2"/>
  <c r="P181" i="2"/>
  <c r="BK181" i="2"/>
  <c r="J181" i="2"/>
  <c r="BE181" i="2" s="1"/>
  <c r="BI180" i="2"/>
  <c r="BH180" i="2"/>
  <c r="BG180" i="2"/>
  <c r="BF180" i="2"/>
  <c r="T180" i="2"/>
  <c r="R180" i="2"/>
  <c r="P180" i="2"/>
  <c r="BK180" i="2"/>
  <c r="J180" i="2"/>
  <c r="BE180" i="2" s="1"/>
  <c r="BI179" i="2"/>
  <c r="BH179" i="2"/>
  <c r="BG179" i="2"/>
  <c r="BF179" i="2"/>
  <c r="T179" i="2"/>
  <c r="R179" i="2"/>
  <c r="P179" i="2"/>
  <c r="BK179" i="2"/>
  <c r="J179" i="2"/>
  <c r="BE179" i="2"/>
  <c r="BI178" i="2"/>
  <c r="BH178" i="2"/>
  <c r="BG178" i="2"/>
  <c r="BF178" i="2"/>
  <c r="T178" i="2"/>
  <c r="T176" i="2" s="1"/>
  <c r="R178" i="2"/>
  <c r="P178" i="2"/>
  <c r="BK178" i="2"/>
  <c r="J178" i="2"/>
  <c r="BE178" i="2"/>
  <c r="BI177" i="2"/>
  <c r="BH177" i="2"/>
  <c r="BG177" i="2"/>
  <c r="BF177" i="2"/>
  <c r="T177" i="2"/>
  <c r="R177" i="2"/>
  <c r="P177" i="2"/>
  <c r="P176" i="2"/>
  <c r="BK177" i="2"/>
  <c r="J177" i="2"/>
  <c r="BE177" i="2"/>
  <c r="BI174" i="2"/>
  <c r="BH174" i="2"/>
  <c r="BG174" i="2"/>
  <c r="BF174" i="2"/>
  <c r="T174" i="2"/>
  <c r="T173" i="2"/>
  <c r="R174" i="2"/>
  <c r="R173" i="2"/>
  <c r="P174" i="2"/>
  <c r="P173" i="2"/>
  <c r="BK174" i="2"/>
  <c r="BK173" i="2" s="1"/>
  <c r="J173" i="2" s="1"/>
  <c r="J103" i="2" s="1"/>
  <c r="J174" i="2"/>
  <c r="BE174" i="2" s="1"/>
  <c r="BI172" i="2"/>
  <c r="BH172" i="2"/>
  <c r="BG172" i="2"/>
  <c r="BF172" i="2"/>
  <c r="T172" i="2"/>
  <c r="R172" i="2"/>
  <c r="P172" i="2"/>
  <c r="BK172" i="2"/>
  <c r="J172" i="2"/>
  <c r="BE172" i="2"/>
  <c r="BI171" i="2"/>
  <c r="BH171" i="2"/>
  <c r="BG171" i="2"/>
  <c r="BF171" i="2"/>
  <c r="T171" i="2"/>
  <c r="R171" i="2"/>
  <c r="P171" i="2"/>
  <c r="P168" i="2" s="1"/>
  <c r="BK171" i="2"/>
  <c r="J171" i="2"/>
  <c r="BE171" i="2" s="1"/>
  <c r="BI170" i="2"/>
  <c r="BH170" i="2"/>
  <c r="BG170" i="2"/>
  <c r="BF170" i="2"/>
  <c r="T170" i="2"/>
  <c r="T168" i="2" s="1"/>
  <c r="R170" i="2"/>
  <c r="P170" i="2"/>
  <c r="BK170" i="2"/>
  <c r="J170" i="2"/>
  <c r="BE170" i="2" s="1"/>
  <c r="BI169" i="2"/>
  <c r="BH169" i="2"/>
  <c r="BG169" i="2"/>
  <c r="BF169" i="2"/>
  <c r="T169" i="2"/>
  <c r="R169" i="2"/>
  <c r="R168" i="2"/>
  <c r="P169" i="2"/>
  <c r="BK169" i="2"/>
  <c r="J169" i="2"/>
  <c r="BE169" i="2" s="1"/>
  <c r="BI167" i="2"/>
  <c r="BH167" i="2"/>
  <c r="BG167" i="2"/>
  <c r="BF167" i="2"/>
  <c r="T167" i="2"/>
  <c r="T166" i="2"/>
  <c r="R167" i="2"/>
  <c r="R166" i="2"/>
  <c r="P167" i="2"/>
  <c r="P166" i="2"/>
  <c r="BK167" i="2"/>
  <c r="BK166" i="2" s="1"/>
  <c r="J166" i="2" s="1"/>
  <c r="J101" i="2" s="1"/>
  <c r="J167" i="2"/>
  <c r="BE167" i="2"/>
  <c r="BI165" i="2"/>
  <c r="BH165" i="2"/>
  <c r="BG165" i="2"/>
  <c r="BF165" i="2"/>
  <c r="T165" i="2"/>
  <c r="R165" i="2"/>
  <c r="P165" i="2"/>
  <c r="BK165" i="2"/>
  <c r="J165" i="2"/>
  <c r="BE165" i="2" s="1"/>
  <c r="BI164" i="2"/>
  <c r="BH164" i="2"/>
  <c r="BG164" i="2"/>
  <c r="BF164" i="2"/>
  <c r="T164" i="2"/>
  <c r="R164" i="2"/>
  <c r="R161" i="2" s="1"/>
  <c r="P164" i="2"/>
  <c r="BK164" i="2"/>
  <c r="J164" i="2"/>
  <c r="BE164" i="2"/>
  <c r="BI163" i="2"/>
  <c r="BH163" i="2"/>
  <c r="BG163" i="2"/>
  <c r="BF163" i="2"/>
  <c r="T163" i="2"/>
  <c r="R163" i="2"/>
  <c r="P163" i="2"/>
  <c r="BK163" i="2"/>
  <c r="J163" i="2"/>
  <c r="BE163" i="2" s="1"/>
  <c r="BI162" i="2"/>
  <c r="BH162" i="2"/>
  <c r="BG162" i="2"/>
  <c r="BF162" i="2"/>
  <c r="T162" i="2"/>
  <c r="T161" i="2"/>
  <c r="R162" i="2"/>
  <c r="P162" i="2"/>
  <c r="P161" i="2"/>
  <c r="BK162" i="2"/>
  <c r="J162" i="2"/>
  <c r="BE162" i="2" s="1"/>
  <c r="BI160" i="2"/>
  <c r="BH160" i="2"/>
  <c r="BG160" i="2"/>
  <c r="BF160" i="2"/>
  <c r="T160" i="2"/>
  <c r="R160" i="2"/>
  <c r="P160" i="2"/>
  <c r="BK160" i="2"/>
  <c r="J160" i="2"/>
  <c r="BE160" i="2"/>
  <c r="BI159" i="2"/>
  <c r="BH159" i="2"/>
  <c r="BG159" i="2"/>
  <c r="BF159" i="2"/>
  <c r="T159" i="2"/>
  <c r="R159" i="2"/>
  <c r="P159" i="2"/>
  <c r="BK159" i="2"/>
  <c r="J159" i="2"/>
  <c r="BE159" i="2"/>
  <c r="BI158" i="2"/>
  <c r="BH158" i="2"/>
  <c r="BG158" i="2"/>
  <c r="BF158" i="2"/>
  <c r="T158" i="2"/>
  <c r="R158" i="2"/>
  <c r="P158" i="2"/>
  <c r="BK158" i="2"/>
  <c r="J158" i="2"/>
  <c r="BE158" i="2"/>
  <c r="BI157" i="2"/>
  <c r="BH157" i="2"/>
  <c r="BG157" i="2"/>
  <c r="BF157" i="2"/>
  <c r="T157" i="2"/>
  <c r="R157" i="2"/>
  <c r="P157" i="2"/>
  <c r="BK157" i="2"/>
  <c r="J157" i="2"/>
  <c r="BE157" i="2"/>
  <c r="BI156" i="2"/>
  <c r="BH156" i="2"/>
  <c r="BG156" i="2"/>
  <c r="BF156" i="2"/>
  <c r="T156" i="2"/>
  <c r="R156" i="2"/>
  <c r="P156" i="2"/>
  <c r="BK156" i="2"/>
  <c r="J156" i="2"/>
  <c r="BE156" i="2"/>
  <c r="BI155" i="2"/>
  <c r="BH155" i="2"/>
  <c r="BG155" i="2"/>
  <c r="BF155" i="2"/>
  <c r="T155" i="2"/>
  <c r="R155" i="2"/>
  <c r="P155" i="2"/>
  <c r="BK155" i="2"/>
  <c r="J155" i="2"/>
  <c r="BE155" i="2"/>
  <c r="BI154" i="2"/>
  <c r="BH154" i="2"/>
  <c r="BG154" i="2"/>
  <c r="BF154" i="2"/>
  <c r="T154" i="2"/>
  <c r="R154" i="2"/>
  <c r="P154" i="2"/>
  <c r="BK154" i="2"/>
  <c r="J154" i="2"/>
  <c r="BE154" i="2"/>
  <c r="BI153" i="2"/>
  <c r="BH153" i="2"/>
  <c r="BG153" i="2"/>
  <c r="BF153" i="2"/>
  <c r="T153" i="2"/>
  <c r="R153" i="2"/>
  <c r="P153" i="2"/>
  <c r="BK153" i="2"/>
  <c r="J153" i="2"/>
  <c r="BE153" i="2"/>
  <c r="BI152" i="2"/>
  <c r="BH152" i="2"/>
  <c r="BG152" i="2"/>
  <c r="BF152" i="2"/>
  <c r="T152" i="2"/>
  <c r="R152" i="2"/>
  <c r="P152" i="2"/>
  <c r="BK152" i="2"/>
  <c r="J152" i="2"/>
  <c r="BE152" i="2"/>
  <c r="BI151" i="2"/>
  <c r="BH151" i="2"/>
  <c r="BG151" i="2"/>
  <c r="BF151" i="2"/>
  <c r="T151" i="2"/>
  <c r="R151" i="2"/>
  <c r="P151" i="2"/>
  <c r="BK151" i="2"/>
  <c r="J151" i="2"/>
  <c r="BE151" i="2"/>
  <c r="BI150" i="2"/>
  <c r="BH150" i="2"/>
  <c r="BG150" i="2"/>
  <c r="BF150" i="2"/>
  <c r="T150" i="2"/>
  <c r="R150" i="2"/>
  <c r="P150" i="2"/>
  <c r="BK150" i="2"/>
  <c r="J150" i="2"/>
  <c r="BE150" i="2"/>
  <c r="BI149" i="2"/>
  <c r="BH149" i="2"/>
  <c r="BG149" i="2"/>
  <c r="BF149" i="2"/>
  <c r="T149" i="2"/>
  <c r="R149" i="2"/>
  <c r="P149" i="2"/>
  <c r="BK149" i="2"/>
  <c r="J149" i="2"/>
  <c r="BE149" i="2"/>
  <c r="BI148" i="2"/>
  <c r="BH148" i="2"/>
  <c r="BG148" i="2"/>
  <c r="BF148" i="2"/>
  <c r="T148" i="2"/>
  <c r="R148" i="2"/>
  <c r="P148" i="2"/>
  <c r="BK148" i="2"/>
  <c r="J148" i="2"/>
  <c r="BE148" i="2"/>
  <c r="BI147" i="2"/>
  <c r="BH147" i="2"/>
  <c r="BG147" i="2"/>
  <c r="BF147" i="2"/>
  <c r="T147" i="2"/>
  <c r="R147" i="2"/>
  <c r="P147" i="2"/>
  <c r="BK147" i="2"/>
  <c r="J147" i="2"/>
  <c r="BE147" i="2"/>
  <c r="BI146" i="2"/>
  <c r="BH146" i="2"/>
  <c r="BG146" i="2"/>
  <c r="BF146" i="2"/>
  <c r="T146" i="2"/>
  <c r="R146" i="2"/>
  <c r="P146" i="2"/>
  <c r="BK146" i="2"/>
  <c r="J146" i="2"/>
  <c r="BE146" i="2"/>
  <c r="BI145" i="2"/>
  <c r="BH145" i="2"/>
  <c r="BG145" i="2"/>
  <c r="BF145" i="2"/>
  <c r="T145" i="2"/>
  <c r="R145" i="2"/>
  <c r="P145" i="2"/>
  <c r="BK145" i="2"/>
  <c r="J145" i="2"/>
  <c r="BE145" i="2"/>
  <c r="BI144" i="2"/>
  <c r="BH144" i="2"/>
  <c r="BG144" i="2"/>
  <c r="BF144" i="2"/>
  <c r="T144" i="2"/>
  <c r="R144" i="2"/>
  <c r="R141" i="2" s="1"/>
  <c r="P144" i="2"/>
  <c r="BK144" i="2"/>
  <c r="J144" i="2"/>
  <c r="BE144" i="2" s="1"/>
  <c r="BI143" i="2"/>
  <c r="BH143" i="2"/>
  <c r="BG143" i="2"/>
  <c r="BF143" i="2"/>
  <c r="T143" i="2"/>
  <c r="R143" i="2"/>
  <c r="P143" i="2"/>
  <c r="BK143" i="2"/>
  <c r="J143" i="2"/>
  <c r="BE143" i="2"/>
  <c r="BI142" i="2"/>
  <c r="BH142" i="2"/>
  <c r="BG142" i="2"/>
  <c r="BF142" i="2"/>
  <c r="T142" i="2"/>
  <c r="T141" i="2"/>
  <c r="R142" i="2"/>
  <c r="P142" i="2"/>
  <c r="P141" i="2"/>
  <c r="BK142" i="2"/>
  <c r="J142" i="2"/>
  <c r="BE142" i="2" s="1"/>
  <c r="BI140" i="2"/>
  <c r="BH140" i="2"/>
  <c r="BG140" i="2"/>
  <c r="BF140" i="2"/>
  <c r="T140" i="2"/>
  <c r="R140" i="2"/>
  <c r="P140" i="2"/>
  <c r="BK140" i="2"/>
  <c r="J140" i="2"/>
  <c r="BE140" i="2" s="1"/>
  <c r="BI139" i="2"/>
  <c r="BH139" i="2"/>
  <c r="BG139" i="2"/>
  <c r="BF139" i="2"/>
  <c r="T139" i="2"/>
  <c r="T138" i="2"/>
  <c r="R139" i="2"/>
  <c r="R138" i="2"/>
  <c r="P139" i="2"/>
  <c r="P138" i="2"/>
  <c r="BK139" i="2"/>
  <c r="BK138" i="2" s="1"/>
  <c r="BE139" i="2"/>
  <c r="J133" i="2"/>
  <c r="J132" i="2"/>
  <c r="F132" i="2"/>
  <c r="F130" i="2"/>
  <c r="E128" i="2"/>
  <c r="J92" i="2"/>
  <c r="J91" i="2"/>
  <c r="F91" i="2"/>
  <c r="F89" i="2"/>
  <c r="E87" i="2"/>
  <c r="J18" i="2"/>
  <c r="E18" i="2"/>
  <c r="F133" i="2"/>
  <c r="F92" i="2"/>
  <c r="J17" i="2"/>
  <c r="J12" i="2"/>
  <c r="J130" i="2"/>
  <c r="J89" i="2"/>
  <c r="E7" i="2"/>
  <c r="E126" i="2" s="1"/>
  <c r="E85" i="2"/>
  <c r="AS94" i="1"/>
  <c r="L90" i="1"/>
  <c r="AM90" i="1"/>
  <c r="AM89" i="1"/>
  <c r="L89" i="1"/>
  <c r="AM87" i="1"/>
  <c r="L87" i="1"/>
  <c r="L85" i="1"/>
  <c r="L84" i="1"/>
  <c r="F34" i="5" l="1"/>
  <c r="BA98" i="1" s="1"/>
  <c r="F33" i="5"/>
  <c r="AZ98" i="1" s="1"/>
  <c r="J34" i="5"/>
  <c r="AW98" i="1" s="1"/>
  <c r="F36" i="5"/>
  <c r="BC98" i="1" s="1"/>
  <c r="J34" i="4"/>
  <c r="AW97" i="1" s="1"/>
  <c r="BK129" i="4"/>
  <c r="J129" i="4" s="1"/>
  <c r="J101" i="4" s="1"/>
  <c r="F37" i="4"/>
  <c r="BD97" i="1" s="1"/>
  <c r="F36" i="3"/>
  <c r="BC96" i="1" s="1"/>
  <c r="F34" i="3"/>
  <c r="BA96" i="1" s="1"/>
  <c r="BK214" i="2"/>
  <c r="J214" i="2" s="1"/>
  <c r="J113" i="2" s="1"/>
  <c r="BK201" i="2"/>
  <c r="J201" i="2" s="1"/>
  <c r="J112" i="2" s="1"/>
  <c r="BK192" i="2"/>
  <c r="J192" i="2" s="1"/>
  <c r="J110" i="2" s="1"/>
  <c r="BK184" i="2"/>
  <c r="J184" i="2" s="1"/>
  <c r="J107" i="2" s="1"/>
  <c r="BK176" i="2"/>
  <c r="BK168" i="2"/>
  <c r="J168" i="2" s="1"/>
  <c r="J102" i="2" s="1"/>
  <c r="BK161" i="2"/>
  <c r="J161" i="2" s="1"/>
  <c r="J100" i="2" s="1"/>
  <c r="F37" i="2"/>
  <c r="BD95" i="1" s="1"/>
  <c r="F35" i="2"/>
  <c r="BB95" i="1" s="1"/>
  <c r="BK141" i="2"/>
  <c r="J141" i="2" s="1"/>
  <c r="J99" i="2" s="1"/>
  <c r="J33" i="2"/>
  <c r="AV95" i="1" s="1"/>
  <c r="R137" i="2"/>
  <c r="R136" i="2" s="1"/>
  <c r="F36" i="2"/>
  <c r="BC95" i="1" s="1"/>
  <c r="P175" i="2"/>
  <c r="P152" i="3"/>
  <c r="F33" i="2"/>
  <c r="AZ95" i="1" s="1"/>
  <c r="F34" i="2"/>
  <c r="BA95" i="1" s="1"/>
  <c r="T175" i="2"/>
  <c r="J34" i="3"/>
  <c r="AW96" i="1" s="1"/>
  <c r="P136" i="3"/>
  <c r="P131" i="3" s="1"/>
  <c r="P125" i="3" s="1"/>
  <c r="AU96" i="1" s="1"/>
  <c r="F35" i="3"/>
  <c r="BB96" i="1" s="1"/>
  <c r="F33" i="3"/>
  <c r="AZ96" i="1" s="1"/>
  <c r="J33" i="3"/>
  <c r="AV96" i="1" s="1"/>
  <c r="AT96" i="1" s="1"/>
  <c r="J138" i="2"/>
  <c r="J98" i="2" s="1"/>
  <c r="J34" i="2"/>
  <c r="AW95" i="1" s="1"/>
  <c r="P137" i="2"/>
  <c r="P136" i="2" s="1"/>
  <c r="AU95" i="1" s="1"/>
  <c r="T137" i="2"/>
  <c r="T136" i="2" s="1"/>
  <c r="J176" i="2"/>
  <c r="J105" i="2" s="1"/>
  <c r="R176" i="2"/>
  <c r="R175" i="2" s="1"/>
  <c r="J127" i="3"/>
  <c r="J98" i="3" s="1"/>
  <c r="BK126" i="3"/>
  <c r="R126" i="3"/>
  <c r="BK136" i="3"/>
  <c r="J33" i="4"/>
  <c r="AV97" i="1" s="1"/>
  <c r="AT97" i="1" s="1"/>
  <c r="F33" i="4"/>
  <c r="AZ97" i="1" s="1"/>
  <c r="R129" i="4"/>
  <c r="R128" i="4" s="1"/>
  <c r="R121" i="4" s="1"/>
  <c r="J33" i="5"/>
  <c r="AV98" i="1" s="1"/>
  <c r="J121" i="5"/>
  <c r="J97" i="5" s="1"/>
  <c r="BK120" i="5"/>
  <c r="J120" i="5" s="1"/>
  <c r="J96" i="5" s="1"/>
  <c r="BK128" i="4"/>
  <c r="J128" i="4" s="1"/>
  <c r="J100" i="4" s="1"/>
  <c r="T157" i="3"/>
  <c r="T131" i="3" s="1"/>
  <c r="T125" i="3" s="1"/>
  <c r="F34" i="4"/>
  <c r="BA97" i="1" s="1"/>
  <c r="E85" i="3"/>
  <c r="F37" i="3"/>
  <c r="BD96" i="1" s="1"/>
  <c r="BK152" i="3"/>
  <c r="J152" i="3" s="1"/>
  <c r="J104" i="3" s="1"/>
  <c r="P157" i="3"/>
  <c r="T122" i="4"/>
  <c r="T121" i="4" s="1"/>
  <c r="F35" i="4"/>
  <c r="BB97" i="1" s="1"/>
  <c r="BK125" i="4"/>
  <c r="F36" i="4"/>
  <c r="BC97" i="1" s="1"/>
  <c r="P129" i="4"/>
  <c r="P128" i="4" s="1"/>
  <c r="P121" i="4" s="1"/>
  <c r="AU97" i="1" s="1"/>
  <c r="F35" i="5"/>
  <c r="BB98" i="1" s="1"/>
  <c r="R136" i="3"/>
  <c r="R131" i="3" s="1"/>
  <c r="J114" i="5"/>
  <c r="AT98" i="1" l="1"/>
  <c r="BA94" i="1"/>
  <c r="AW94" i="1" s="1"/>
  <c r="AK30" i="1" s="1"/>
  <c r="AZ94" i="1"/>
  <c r="AV94" i="1" s="1"/>
  <c r="BK175" i="2"/>
  <c r="J175" i="2" s="1"/>
  <c r="J104" i="2" s="1"/>
  <c r="BD94" i="1"/>
  <c r="W33" i="1" s="1"/>
  <c r="AT95" i="1"/>
  <c r="BK137" i="2"/>
  <c r="J137" i="2" s="1"/>
  <c r="J97" i="2" s="1"/>
  <c r="BB94" i="1"/>
  <c r="W31" i="1" s="1"/>
  <c r="J125" i="4"/>
  <c r="J99" i="4" s="1"/>
  <c r="BK122" i="4"/>
  <c r="W30" i="1"/>
  <c r="J136" i="3"/>
  <c r="J103" i="3" s="1"/>
  <c r="BK131" i="3"/>
  <c r="J131" i="3" s="1"/>
  <c r="J100" i="3" s="1"/>
  <c r="R125" i="3"/>
  <c r="AU94" i="1"/>
  <c r="J30" i="5"/>
  <c r="J126" i="3"/>
  <c r="J97" i="3" s="1"/>
  <c r="BC94" i="1"/>
  <c r="W29" i="1" l="1"/>
  <c r="BK136" i="2"/>
  <c r="J136" i="2" s="1"/>
  <c r="J30" i="2" s="1"/>
  <c r="AX94" i="1"/>
  <c r="AY94" i="1"/>
  <c r="W32" i="1"/>
  <c r="BK125" i="3"/>
  <c r="J125" i="3" s="1"/>
  <c r="J122" i="4"/>
  <c r="J97" i="4" s="1"/>
  <c r="BK121" i="4"/>
  <c r="J121" i="4" s="1"/>
  <c r="AT94" i="1"/>
  <c r="AK29" i="1"/>
  <c r="J39" i="5"/>
  <c r="AG98" i="1"/>
  <c r="AN98" i="1" s="1"/>
  <c r="J96" i="2" l="1"/>
  <c r="J30" i="3"/>
  <c r="J96" i="3"/>
  <c r="AG95" i="1"/>
  <c r="J39" i="2"/>
  <c r="J30" i="4"/>
  <c r="J96" i="4"/>
  <c r="AN95" i="1" l="1"/>
  <c r="J39" i="4"/>
  <c r="AG97" i="1"/>
  <c r="AN97" i="1" s="1"/>
  <c r="AG96" i="1"/>
  <c r="AN96" i="1" s="1"/>
  <c r="J39" i="3"/>
  <c r="AG94" i="1" l="1"/>
  <c r="AN94" i="1" l="1"/>
  <c r="AK26" i="1"/>
  <c r="AK35" i="1" s="1"/>
</calcChain>
</file>

<file path=xl/sharedStrings.xml><?xml version="1.0" encoding="utf-8"?>
<sst xmlns="http://schemas.openxmlformats.org/spreadsheetml/2006/main" count="2938" uniqueCount="700">
  <si>
    <t>Export Komplet</t>
  </si>
  <si>
    <t/>
  </si>
  <si>
    <t>2.0</t>
  </si>
  <si>
    <t>False</t>
  </si>
  <si>
    <t>{62327904-02be-457e-9498-28e9d308605f}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</si>
  <si>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</si>
  <si>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</si>
  <si>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</si>
  <si>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</si>
  <si>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</si>
  <si>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</si>
  <si>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</si>
  <si>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</si>
  <si>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NAB_R_1809051</t>
  </si>
  <si>
    <t>Stavba:</t>
  </si>
  <si>
    <t>Stavební úpravy objektru hasiščské zbrojnice v BpH</t>
  </si>
  <si>
    <t>KSO:</t>
  </si>
  <si>
    <t>CC-CZ:</t>
  </si>
  <si>
    <t>Místo:</t>
  </si>
  <si>
    <t xml:space="preserve">Bystřice pod Hostýnem </t>
  </si>
  <si>
    <t>Datum:</t>
  </si>
  <si>
    <t>20. 9. 2018</t>
  </si>
  <si>
    <t>Zadavatel:</t>
  </si>
  <si>
    <t>IČ:</t>
  </si>
  <si>
    <t>00287113</t>
  </si>
  <si>
    <t xml:space="preserve">Město Bystřice pod Hostýnem </t>
  </si>
  <si>
    <t>DIČ:</t>
  </si>
  <si>
    <t>Zhotovitel:</t>
  </si>
  <si>
    <t xml:space="preserve"> </t>
  </si>
  <si>
    <t>Projektant:</t>
  </si>
  <si>
    <t>29254710</t>
  </si>
  <si>
    <t>Stanislav Ondroušek s.r.o.</t>
  </si>
  <si>
    <t>True</t>
  </si>
  <si>
    <t>Zpracovatel:</t>
  </si>
  <si>
    <t>Dominika Lukášová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</si>
  <si>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</si>
  <si>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</si>
  <si>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</si>
  <si>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</si>
  <si>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</si>
  <si>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</si>
  <si>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</si>
  <si>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</si>
  <si>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</si>
  <si>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</si>
  <si>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</si>
  <si>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</si>
  <si>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</si>
  <si>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</si>
  <si>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</si>
  <si>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</si>
  <si>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</si>
  <si>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</si>
  <si>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</si>
  <si>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</si>
  <si>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</si>
  <si>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</si>
  <si>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</si>
  <si>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</si>
  <si>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</si>
  <si>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</si>
  <si>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</si>
  <si>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</si>
  <si>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</si>
  <si>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</si>
  <si>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</si>
  <si>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</si>
  <si>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</si>
  <si>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</si>
  <si>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</si>
  <si>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</si>
  <si>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</si>
  <si>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</si>
  <si>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</si>
  <si>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</si>
  <si>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</si>
  <si>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</si>
  <si>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</si>
  <si>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</si>
  <si>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</si>
  <si>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</si>
  <si>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</si>
  <si>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Oprava sociálek</t>
  </si>
  <si>
    <t>STA</t>
  </si>
  <si>
    <t>1</t>
  </si>
  <si>
    <t>{1b40c78c-ab8b-44e6-997a-041113a71375}</t>
  </si>
  <si>
    <t>2</t>
  </si>
  <si>
    <t>02</t>
  </si>
  <si>
    <t>ZTI</t>
  </si>
  <si>
    <t>{0301ce35-c10a-436a-b36c-d4e5152940de}</t>
  </si>
  <si>
    <t>03</t>
  </si>
  <si>
    <t>Elektro</t>
  </si>
  <si>
    <t>{a208dcae-06c7-4e19-8184-046b6e5099e8}</t>
  </si>
  <si>
    <t>07</t>
  </si>
  <si>
    <t>VRN</t>
  </si>
  <si>
    <t>{ed5d01a2-d33c-4bda-b4d8-7cf55435524e}</t>
  </si>
  <si>
    <t>KRYCÍ LIST SOUPISU PRACÍ</t>
  </si>
  <si>
    <t>Objekt:</t>
  </si>
  <si>
    <t>01 - Oprava sociálek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</si>
  <si>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</si>
  <si>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</si>
  <si>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</si>
  <si>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</si>
  <si>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</si>
  <si>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</si>
  <si>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</si>
  <si>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</si>
  <si>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</si>
  <si>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94 - Lešení a stavební výtahy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</si>
  <si>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</si>
  <si>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</si>
  <si>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</si>
  <si>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</si>
  <si>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</si>
  <si>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</si>
  <si>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</si>
  <si>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</si>
  <si>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</si>
  <si>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</si>
  <si>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</si>
  <si>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</si>
  <si>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</si>
  <si>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</si>
  <si>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</si>
  <si>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</si>
  <si>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</si>
  <si>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</si>
  <si>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</si>
  <si>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</si>
  <si>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</si>
  <si>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</si>
  <si>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</si>
  <si>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</si>
  <si>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</si>
  <si>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</si>
  <si>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</si>
  <si>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</si>
  <si>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</si>
  <si>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</si>
  <si>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</si>
  <si>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</si>
  <si>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</si>
  <si>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</si>
  <si>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340235211</t>
  </si>
  <si>
    <t>Zazdívka otvorů v příčkách nebo stěnách plochy do 0,0225 m2 cihlami plnými tl do 100 mm</t>
  </si>
  <si>
    <t>kus</t>
  </si>
  <si>
    <t>CS ÚRS 2018 01</t>
  </si>
  <si>
    <t>4</t>
  </si>
  <si>
    <t>-1529194327</t>
  </si>
  <si>
    <t>342272205</t>
  </si>
  <si>
    <t>Příčka z pórobetonových hladkých tvárnic na tenkovrstvou maltu tl 50 mm</t>
  </si>
  <si>
    <t>m2</t>
  </si>
  <si>
    <t>-31796409</t>
  </si>
  <si>
    <t>6</t>
  </si>
  <si>
    <t>Úpravy povrchů, podlahy a osazování výplní</t>
  </si>
  <si>
    <t>600_01</t>
  </si>
  <si>
    <t xml:space="preserve">Zednické zapravení zárubní </t>
  </si>
  <si>
    <t>216136646</t>
  </si>
  <si>
    <t>611142001</t>
  </si>
  <si>
    <t>Potažení vnitřních stropů sklovláknitým pletivem vtlačeným do tenkovrstvé hmoty</t>
  </si>
  <si>
    <t>684135891</t>
  </si>
  <si>
    <t>5</t>
  </si>
  <si>
    <t>611311131</t>
  </si>
  <si>
    <t>Potažení vnitřních rovných stropů vápenným štukem tloušťky do 3 mm</t>
  </si>
  <si>
    <t>1822771185</t>
  </si>
  <si>
    <t>611325402</t>
  </si>
  <si>
    <t>Oprava vnitřní vápenocementové hrubé omítky stropů v rozsahu plochy do 30%</t>
  </si>
  <si>
    <t>-1442232770</t>
  </si>
  <si>
    <t>7</t>
  </si>
  <si>
    <t>612142001</t>
  </si>
  <si>
    <t>Potažení vnitřních stěn sklovláknitým pletivem vtlačeným do tenkovrstvé hmoty</t>
  </si>
  <si>
    <t>1035562848</t>
  </si>
  <si>
    <t>8</t>
  </si>
  <si>
    <t>612311131</t>
  </si>
  <si>
    <t>Potažení vnitřních stěn vápenným štukem tloušťky do 3 mm</t>
  </si>
  <si>
    <t>1928520807</t>
  </si>
  <si>
    <t>9</t>
  </si>
  <si>
    <t>612321111</t>
  </si>
  <si>
    <t>Vápenocementová omítka hrubá jednovrstvá zatřená vnitřních stěn nanášená ručně</t>
  </si>
  <si>
    <t>1615246144</t>
  </si>
  <si>
    <t>10</t>
  </si>
  <si>
    <t>612325402</t>
  </si>
  <si>
    <t>Oprava vnitřní vápenocementové hrubé omítky stěn v rozsahu plochy do 30%</t>
  </si>
  <si>
    <t>-70021953</t>
  </si>
  <si>
    <t>11</t>
  </si>
  <si>
    <t>622143003</t>
  </si>
  <si>
    <t>Montáž omítkových plastových nebo pozinkovaných rohových profilů s tkaninou</t>
  </si>
  <si>
    <t>m</t>
  </si>
  <si>
    <t>-1694037854</t>
  </si>
  <si>
    <t>12</t>
  </si>
  <si>
    <t>M</t>
  </si>
  <si>
    <t>59051486</t>
  </si>
  <si>
    <t>lišta rohová PVC 10/15cm s tkaninou</t>
  </si>
  <si>
    <t>-2056952661</t>
  </si>
  <si>
    <t>13</t>
  </si>
  <si>
    <t>631311114</t>
  </si>
  <si>
    <t>Mazanina tl do 80 mm z betonu prostého bez zvýšených nároků na prostředí tř. C 16/20</t>
  </si>
  <si>
    <t>m3</t>
  </si>
  <si>
    <t>-1980310495</t>
  </si>
  <si>
    <t>14</t>
  </si>
  <si>
    <t>631312131</t>
  </si>
  <si>
    <t>Doplnění dosavadních mazanin betonem prostým plochy do 4 m2 tloušťky přes 80 mm</t>
  </si>
  <si>
    <t>-990650880</t>
  </si>
  <si>
    <t>631312141</t>
  </si>
  <si>
    <t>Doplnění rýh v dosavadních mazaninách betonem prostým</t>
  </si>
  <si>
    <t>357807910</t>
  </si>
  <si>
    <t>16</t>
  </si>
  <si>
    <t>631319011</t>
  </si>
  <si>
    <t>Příplatek k mazanině tl do 80 mm za přehlazení povrchu</t>
  </si>
  <si>
    <t>1997855244</t>
  </si>
  <si>
    <t>17</t>
  </si>
  <si>
    <t>631319195</t>
  </si>
  <si>
    <t>Příplatek k mazanině tl do 80 mm za plochu do 5 m2</t>
  </si>
  <si>
    <t>1615786391</t>
  </si>
  <si>
    <t>18</t>
  </si>
  <si>
    <t>632451105</t>
  </si>
  <si>
    <t>Cementový samonivelační potěr ze suchých směsí tloušťky do 15 mm</t>
  </si>
  <si>
    <t>-1517835812</t>
  </si>
  <si>
    <t>19</t>
  </si>
  <si>
    <t>642944121</t>
  </si>
  <si>
    <t>Osazování ocelových zárubní dodatečné pl do 2,5 m2</t>
  </si>
  <si>
    <t>-1175827963</t>
  </si>
  <si>
    <t>20</t>
  </si>
  <si>
    <t>55331201</t>
  </si>
  <si>
    <t>zárubeň ocelová pro běžné zdění hranatý profil s drážkou 110 800 L/P</t>
  </si>
  <si>
    <t>551774475</t>
  </si>
  <si>
    <t>55331197</t>
  </si>
  <si>
    <t>zárubeň ocelová pro běžné zdění hranatý profil s drážkou 110 600 L/P</t>
  </si>
  <si>
    <t>-1980710976</t>
  </si>
  <si>
    <t>Ostatní konstrukce a práce, bourání</t>
  </si>
  <si>
    <t>22</t>
  </si>
  <si>
    <t>900_01</t>
  </si>
  <si>
    <t xml:space="preserve">Hrubý úklid </t>
  </si>
  <si>
    <t>hod</t>
  </si>
  <si>
    <t>-412818116</t>
  </si>
  <si>
    <t>23</t>
  </si>
  <si>
    <t>962032230</t>
  </si>
  <si>
    <t>Bourání zdiva z cihel pálených nebo vápenopískových na MV nebo MVC do 1 m3</t>
  </si>
  <si>
    <t>-1757378963</t>
  </si>
  <si>
    <t>24</t>
  </si>
  <si>
    <t>965042141</t>
  </si>
  <si>
    <t>Bourání podkladů pod dlažby nebo mazanin betonových nebo z litého asfaltu tl do 100 mm pl přes 4 m2</t>
  </si>
  <si>
    <t>2103582889</t>
  </si>
  <si>
    <t>25</t>
  </si>
  <si>
    <t>968072455</t>
  </si>
  <si>
    <t>Vybourání kovových dveřních zárubní pl do 2 m2</t>
  </si>
  <si>
    <t>-1176000736</t>
  </si>
  <si>
    <t>94</t>
  </si>
  <si>
    <t>Lešení a stavební výtahy</t>
  </si>
  <si>
    <t>26</t>
  </si>
  <si>
    <t>949101111</t>
  </si>
  <si>
    <t>Lešení pomocné pro objekty pozemních staveb s lešeňovou podlahou v do 1,9 m zatížení do 150 kg/m2</t>
  </si>
  <si>
    <t>CS ÚRS 2016 02</t>
  </si>
  <si>
    <t>-1585452044</t>
  </si>
  <si>
    <t>997</t>
  </si>
  <si>
    <t>Přesun sutě</t>
  </si>
  <si>
    <t>27</t>
  </si>
  <si>
    <t>997013213</t>
  </si>
  <si>
    <t>Vnitrostaveništní doprava suti a vybouraných hmot pro budovy v do 12 m ručně</t>
  </si>
  <si>
    <t>t</t>
  </si>
  <si>
    <t>-1817096256</t>
  </si>
  <si>
    <t>28</t>
  </si>
  <si>
    <t>997013501</t>
  </si>
  <si>
    <t>Odvoz suti a vybouraných hmot na skládku nebo meziskládku do 1 km se složením</t>
  </si>
  <si>
    <t>-1055863934</t>
  </si>
  <si>
    <t>29</t>
  </si>
  <si>
    <t>997013509</t>
  </si>
  <si>
    <t>Příplatek k odvozu suti a vybouraných hmot na skládku ZKD 1 km přes 1 km</t>
  </si>
  <si>
    <t>1093153137</t>
  </si>
  <si>
    <t>30</t>
  </si>
  <si>
    <t>997013831</t>
  </si>
  <si>
    <t>Poplatek za uložení stavebního směsného odpadu na skládce (skládkovné)</t>
  </si>
  <si>
    <t>-1083367855</t>
  </si>
  <si>
    <t>998</t>
  </si>
  <si>
    <t>Přesun hmot</t>
  </si>
  <si>
    <t>31</t>
  </si>
  <si>
    <t>998018002</t>
  </si>
  <si>
    <t>Přesun hmot ruční pro budovy v do 12 m</t>
  </si>
  <si>
    <t>-960251402</t>
  </si>
  <si>
    <t>PSV</t>
  </si>
  <si>
    <t>Práce a dodávky PSV</t>
  </si>
  <si>
    <t>711</t>
  </si>
  <si>
    <t>Izolace proti vodě, vlhkosti a plynům</t>
  </si>
  <si>
    <t>32</t>
  </si>
  <si>
    <t>711.2</t>
  </si>
  <si>
    <t>Provedení bandážní pásky BE-14</t>
  </si>
  <si>
    <t>mb</t>
  </si>
  <si>
    <t>-1703969140</t>
  </si>
  <si>
    <t>33</t>
  </si>
  <si>
    <t>711.3</t>
  </si>
  <si>
    <t>Provedení vnitřní hydroizolačního nátěru dvojnásobného, včetně materiálu</t>
  </si>
  <si>
    <t>145693465</t>
  </si>
  <si>
    <t>34</t>
  </si>
  <si>
    <t>1640140505</t>
  </si>
  <si>
    <t>Jednosložková hydroizolační hmota Akryzol balení 15 kg</t>
  </si>
  <si>
    <t>kg</t>
  </si>
  <si>
    <t>-1984344036</t>
  </si>
  <si>
    <t>35</t>
  </si>
  <si>
    <t>711111001</t>
  </si>
  <si>
    <t>Provedení izolace proti zemní vlhkosti vodorovné za studena nátěrem penetračním</t>
  </si>
  <si>
    <t>564894213</t>
  </si>
  <si>
    <t>36</t>
  </si>
  <si>
    <t>585622520</t>
  </si>
  <si>
    <t>podkladní nátěr weber.podklad A 15 kg bal.</t>
  </si>
  <si>
    <t>-229152120</t>
  </si>
  <si>
    <t>721</t>
  </si>
  <si>
    <t>Zdravotechnika - vnitřní kanalizace</t>
  </si>
  <si>
    <t>37</t>
  </si>
  <si>
    <t>721210814</t>
  </si>
  <si>
    <t>Demontáž vpustí podlahových z kyselinovzdorné kameniny DN 125</t>
  </si>
  <si>
    <t>-1633915813</t>
  </si>
  <si>
    <t>725</t>
  </si>
  <si>
    <t>Zdravotechnika - zařizovací předměty</t>
  </si>
  <si>
    <t>38</t>
  </si>
  <si>
    <t>725110811</t>
  </si>
  <si>
    <t>Demontáž klozetů splachovací s nádrží</t>
  </si>
  <si>
    <t>soubor</t>
  </si>
  <si>
    <t>1490009234</t>
  </si>
  <si>
    <t>39</t>
  </si>
  <si>
    <t>725122813</t>
  </si>
  <si>
    <t>Demontáž pisoárových stání s nádrží a jedním záchodkem</t>
  </si>
  <si>
    <t>479818436</t>
  </si>
  <si>
    <t>40</t>
  </si>
  <si>
    <t>725210821</t>
  </si>
  <si>
    <t>Demontáž umyvadel bez výtokových armatur</t>
  </si>
  <si>
    <t>-1957530009</t>
  </si>
  <si>
    <t>735</t>
  </si>
  <si>
    <t>Ústřední vytápění - otopná tělesa</t>
  </si>
  <si>
    <t>41</t>
  </si>
  <si>
    <t>735151811</t>
  </si>
  <si>
    <t>Demontáž otopného tělesa panelového jednořadého délka do 1500 mm</t>
  </si>
  <si>
    <t>1381613460</t>
  </si>
  <si>
    <t>741</t>
  </si>
  <si>
    <t>Elektroinstalace - silnoproud</t>
  </si>
  <si>
    <t>42</t>
  </si>
  <si>
    <t>741371811</t>
  </si>
  <si>
    <t>Demontáž osvětlovacího modulového systému bodového vestavného se zachováním funkčnosti</t>
  </si>
  <si>
    <t>545975361</t>
  </si>
  <si>
    <t>751</t>
  </si>
  <si>
    <t>Vzduchotechnika</t>
  </si>
  <si>
    <t>43</t>
  </si>
  <si>
    <t>751111014</t>
  </si>
  <si>
    <t>Mtž vent ax ntl nástěnného základního D do 400 mm</t>
  </si>
  <si>
    <t>-990655556</t>
  </si>
  <si>
    <t>44</t>
  </si>
  <si>
    <t>751_01</t>
  </si>
  <si>
    <t xml:space="preserve">ventilátor axiální nástěnný, sloUžící k odvětrání přes stěnu </t>
  </si>
  <si>
    <t>1338139607</t>
  </si>
  <si>
    <t>45</t>
  </si>
  <si>
    <t>751111842</t>
  </si>
  <si>
    <t>Demontáž ventilátoru axiálního středotlakého kruhové potrubí D do 400 mm</t>
  </si>
  <si>
    <t>1739423960</t>
  </si>
  <si>
    <t>763</t>
  </si>
  <si>
    <t>Konstrukce suché výstavby</t>
  </si>
  <si>
    <t>46</t>
  </si>
  <si>
    <t>763_01</t>
  </si>
  <si>
    <t>Dodávka + montáž sanitárních příček Classic, materiál- LTD laminátové desky tl. 28 mm, výška: 2000mm, barevný odstín- dle výběru investora</t>
  </si>
  <si>
    <t>-709068526</t>
  </si>
  <si>
    <t>47</t>
  </si>
  <si>
    <t>763431011</t>
  </si>
  <si>
    <t>Montáž minerálního podhledu s vyjímatelnými panely vel. do 0,36 m2 na zavěšený polozapuštěný rošt</t>
  </si>
  <si>
    <t>1832220872</t>
  </si>
  <si>
    <t>48</t>
  </si>
  <si>
    <t>59036010</t>
  </si>
  <si>
    <t>panel nebarvená hrana viditelný rošt bílá rastr š.24, tl 20mm</t>
  </si>
  <si>
    <t>567264753</t>
  </si>
  <si>
    <t>49</t>
  </si>
  <si>
    <t>998763402</t>
  </si>
  <si>
    <t>Přesun hmot procentní pro sádrokartonové konstrukce v objektech v do 12 m</t>
  </si>
  <si>
    <t>%</t>
  </si>
  <si>
    <t>-892256871</t>
  </si>
  <si>
    <t>766</t>
  </si>
  <si>
    <t>Konstrukce truhlářské</t>
  </si>
  <si>
    <t>50</t>
  </si>
  <si>
    <t>766_01</t>
  </si>
  <si>
    <t>Demontáž + zpětná montáž platového parapetu</t>
  </si>
  <si>
    <t>136680788</t>
  </si>
  <si>
    <t>51</t>
  </si>
  <si>
    <t>766111001</t>
  </si>
  <si>
    <t xml:space="preserve">D+ M - klika/klika, dle výběru inevestora (ceníková cena 200Kč) </t>
  </si>
  <si>
    <t>ks</t>
  </si>
  <si>
    <t>1087003846</t>
  </si>
  <si>
    <t>52</t>
  </si>
  <si>
    <t>766660001</t>
  </si>
  <si>
    <t>Montáž dveřních křídel otvíravých 1křídlových š do 0,8 m do ocelové zárubně</t>
  </si>
  <si>
    <t>-821779262</t>
  </si>
  <si>
    <t>53</t>
  </si>
  <si>
    <t>61162407</t>
  </si>
  <si>
    <t>dveře vnitřní hladké dýhované plné 1křídlové 80x197cm dub</t>
  </si>
  <si>
    <t>-1516065014</t>
  </si>
  <si>
    <t>54</t>
  </si>
  <si>
    <t>61162401</t>
  </si>
  <si>
    <t>dveře vnitřní hladké dýhované plné 1křídlové 60x197cm dub</t>
  </si>
  <si>
    <t>923194524</t>
  </si>
  <si>
    <t>55</t>
  </si>
  <si>
    <t>766660722</t>
  </si>
  <si>
    <t>Montáž dveřního kování - zámku</t>
  </si>
  <si>
    <t>1238723334</t>
  </si>
  <si>
    <t>56</t>
  </si>
  <si>
    <t>54925015</t>
  </si>
  <si>
    <t>zámek stavební zadlabací dozický 02-03 L Zn</t>
  </si>
  <si>
    <t>-575728338</t>
  </si>
  <si>
    <t>57</t>
  </si>
  <si>
    <t>766662811</t>
  </si>
  <si>
    <t>Demontáž truhlářských prahů dveří jednokřídlových</t>
  </si>
  <si>
    <t>-548105491</t>
  </si>
  <si>
    <t>58</t>
  </si>
  <si>
    <t>766691914</t>
  </si>
  <si>
    <t>Vyvěšení nebo zavěšení dřevěných křídel dveří pl do 2 m2</t>
  </si>
  <si>
    <t>-1079826176</t>
  </si>
  <si>
    <t>59</t>
  </si>
  <si>
    <t>766695213</t>
  </si>
  <si>
    <t>Montáž truhlářských prahů dveří 1křídlových šířky přes 10 cm</t>
  </si>
  <si>
    <t>-963465036</t>
  </si>
  <si>
    <t>60</t>
  </si>
  <si>
    <t>61187401</t>
  </si>
  <si>
    <t>práh dveřní dřevěný bukový tl 2cm dl 82cm š 15cm</t>
  </si>
  <si>
    <t>1611155362</t>
  </si>
  <si>
    <t>61</t>
  </si>
  <si>
    <t>998766202</t>
  </si>
  <si>
    <t>Přesun hmot procentní pro konstrukce truhlářské v objektech v do 12 m</t>
  </si>
  <si>
    <t>1550920788</t>
  </si>
  <si>
    <t>771</t>
  </si>
  <si>
    <t>Podlahy z dlaždic</t>
  </si>
  <si>
    <t>62</t>
  </si>
  <si>
    <t>771571113</t>
  </si>
  <si>
    <t>Montáž podlah z keramických dlaždic režných hladkých do malty do 12 ks/m2</t>
  </si>
  <si>
    <t>486408737</t>
  </si>
  <si>
    <t>63</t>
  </si>
  <si>
    <t>59761110</t>
  </si>
  <si>
    <t>dlaždice keramické koupelnové (bílé i barevné) přes 6 do 9 ks/m2</t>
  </si>
  <si>
    <t>-1104129607</t>
  </si>
  <si>
    <t>64</t>
  </si>
  <si>
    <t>771571810</t>
  </si>
  <si>
    <t>Demontáž podlah z dlaždic keramických kladených do malty</t>
  </si>
  <si>
    <t>291971531</t>
  </si>
  <si>
    <t>65</t>
  </si>
  <si>
    <t>771591111</t>
  </si>
  <si>
    <t>Podlahy penetrace podkladu</t>
  </si>
  <si>
    <t>-1685320440</t>
  </si>
  <si>
    <t>66</t>
  </si>
  <si>
    <t>771591115</t>
  </si>
  <si>
    <t>Podlahy spárování silikonem</t>
  </si>
  <si>
    <t>-302491457</t>
  </si>
  <si>
    <t>67</t>
  </si>
  <si>
    <t>771591185</t>
  </si>
  <si>
    <t>Podlahy řezání keramických dlaždic rovné</t>
  </si>
  <si>
    <t>1348718376</t>
  </si>
  <si>
    <t>68</t>
  </si>
  <si>
    <t>998771202</t>
  </si>
  <si>
    <t>Přesun hmot procentní pro podlahy z dlaždic v objektech v do 12 m</t>
  </si>
  <si>
    <t>-67294606</t>
  </si>
  <si>
    <t>781</t>
  </si>
  <si>
    <t>Dokončovací práce - obklady</t>
  </si>
  <si>
    <t>69</t>
  </si>
  <si>
    <t>781471810</t>
  </si>
  <si>
    <t>Demontáž obkladů z obkladaček keramických kladených do malty</t>
  </si>
  <si>
    <t>1125278080</t>
  </si>
  <si>
    <t>70</t>
  </si>
  <si>
    <t>781473113</t>
  </si>
  <si>
    <t>Montáž obkladů vnitřních keramických hladkých do 19 ks/m2 lepených standardním lepidlem</t>
  </si>
  <si>
    <t>-1484804059</t>
  </si>
  <si>
    <t>71</t>
  </si>
  <si>
    <t>59761026</t>
  </si>
  <si>
    <t>obkládačky keramické koupelnové  (barevné) do 12 ks/m2</t>
  </si>
  <si>
    <t>-1838906809</t>
  </si>
  <si>
    <t>72</t>
  </si>
  <si>
    <t>781491022</t>
  </si>
  <si>
    <t>Montáž zrcadel plochy přes 1 m2 lepených silikonovým tmelem na keramický obklad</t>
  </si>
  <si>
    <t>416004249</t>
  </si>
  <si>
    <t>73</t>
  </si>
  <si>
    <t>63465122</t>
  </si>
  <si>
    <t>zrcadlo nemontované čiré tl 3mm max. rozměr 3210x2250mm</t>
  </si>
  <si>
    <t>1063501240</t>
  </si>
  <si>
    <t>74</t>
  </si>
  <si>
    <t>781493111</t>
  </si>
  <si>
    <t>Plastové profily rohové lepené standardním lepidlem</t>
  </si>
  <si>
    <t>-970056000</t>
  </si>
  <si>
    <t>75</t>
  </si>
  <si>
    <t>781493511</t>
  </si>
  <si>
    <t>Plastové profily ukončovací lepené standardním lepidlem</t>
  </si>
  <si>
    <t>-1560980554</t>
  </si>
  <si>
    <t>76</t>
  </si>
  <si>
    <t>781495111</t>
  </si>
  <si>
    <t>Penetrace podkladu vnitřních obkladů</t>
  </si>
  <si>
    <t>783016916</t>
  </si>
  <si>
    <t>77</t>
  </si>
  <si>
    <t>998781202</t>
  </si>
  <si>
    <t>Přesun hmot procentní pro obklady keramické v objektech v do 12 m</t>
  </si>
  <si>
    <t>-1045097506</t>
  </si>
  <si>
    <t>783</t>
  </si>
  <si>
    <t>Dokončovací práce - nátěry</t>
  </si>
  <si>
    <t>78</t>
  </si>
  <si>
    <t>783314201</t>
  </si>
  <si>
    <t>Základní antikorozní jednonásobný syntetický standardní nátěr zámečnických konstrukcí</t>
  </si>
  <si>
    <t>632957598</t>
  </si>
  <si>
    <t>79</t>
  </si>
  <si>
    <t>783315101</t>
  </si>
  <si>
    <t>Mezinátěr jednonásobný syntetický standardní zámečnických konstrukcí</t>
  </si>
  <si>
    <t>-400338215</t>
  </si>
  <si>
    <t>80</t>
  </si>
  <si>
    <t>783317101</t>
  </si>
  <si>
    <t>Krycí jednonásobný syntetický standardní nátěr zámečnických konstrukcí</t>
  </si>
  <si>
    <t>-96931440</t>
  </si>
  <si>
    <t>784</t>
  </si>
  <si>
    <t>Dokončovací práce - malby a tapety</t>
  </si>
  <si>
    <t>81</t>
  </si>
  <si>
    <t>784121001</t>
  </si>
  <si>
    <t>Oškrabání malby v mísnostech výšky do 3,80 m</t>
  </si>
  <si>
    <t>-576888167</t>
  </si>
  <si>
    <t>82</t>
  </si>
  <si>
    <t>784171101</t>
  </si>
  <si>
    <t>Zakrytí vnitřních podlah včetně pozdějšího odkrytí</t>
  </si>
  <si>
    <t>496870978</t>
  </si>
  <si>
    <t>83</t>
  </si>
  <si>
    <t>581248420</t>
  </si>
  <si>
    <t>fólie pro malířské potřeby zakrývací, PG 4020-20, 7µ,  4 x 5 m</t>
  </si>
  <si>
    <t>-2092263428</t>
  </si>
  <si>
    <t>84</t>
  </si>
  <si>
    <t>784181101</t>
  </si>
  <si>
    <t>Základní akrylátová jednonásobná penetrace podkladu v místnostech výšky do 3,80m</t>
  </si>
  <si>
    <t>-545540516</t>
  </si>
  <si>
    <t>85</t>
  </si>
  <si>
    <t>784211101</t>
  </si>
  <si>
    <t>Dvojnásobné bílé malby ze směsí za mokra výborně otěruvzdorných v místnostech výšky do 3,80 m</t>
  </si>
  <si>
    <t>-762579915</t>
  </si>
  <si>
    <t>86</t>
  </si>
  <si>
    <t>784660101</t>
  </si>
  <si>
    <t>Linkrustace s vrchním nátěrem latexovým v místnosti výšky do 3,80 m</t>
  </si>
  <si>
    <t>1833177750</t>
  </si>
  <si>
    <t>02 - ZTI</t>
  </si>
  <si>
    <t xml:space="preserve">    722 - Zdravotechnika - venkovní vodovod</t>
  </si>
  <si>
    <t xml:space="preserve">    733 - Ústřední vytápění - rozvodné potrubí</t>
  </si>
  <si>
    <t>612135101</t>
  </si>
  <si>
    <t>Hrubá výplň rýh ve stěnách maltou jakékoli šířky rýhy</t>
  </si>
  <si>
    <t>1571900216</t>
  </si>
  <si>
    <t>974032143</t>
  </si>
  <si>
    <t>Vysekání rýh ve stěnách nebo příčkách z dutých cihel nebo tvárnic hl do 70 mm š do 100 mm</t>
  </si>
  <si>
    <t>-2077437327</t>
  </si>
  <si>
    <t>721212114</t>
  </si>
  <si>
    <t>Odtokový sprchový žlab délky 800 mm s krycím roštem a zápachovou uzávěrkou</t>
  </si>
  <si>
    <t>1888071854</t>
  </si>
  <si>
    <t>722</t>
  </si>
  <si>
    <t>Zdravotechnika - venkovní vodovod</t>
  </si>
  <si>
    <t>722224154.1</t>
  </si>
  <si>
    <t>Venkovní ventil nezámrzný Kemper Frosti Plus ( osazen venku na fasádě)</t>
  </si>
  <si>
    <t>754089661</t>
  </si>
  <si>
    <t>725_01</t>
  </si>
  <si>
    <t>D+ M pisoárové mezistěny keramická 700x400mm</t>
  </si>
  <si>
    <t>-1585780790</t>
  </si>
  <si>
    <t>725_02</t>
  </si>
  <si>
    <t>Úprava stávajícího odpadu a přívodu vody na WC, umyvadlo a pisoár, včetně pomocného materiálu</t>
  </si>
  <si>
    <t>soub</t>
  </si>
  <si>
    <t>2045762991</t>
  </si>
  <si>
    <t>725112022</t>
  </si>
  <si>
    <t>Klozet keramický závěsný na nosné stěny s hlubokým splachováním odpad vodorovný</t>
  </si>
  <si>
    <t>-1532632345</t>
  </si>
  <si>
    <t>725121521</t>
  </si>
  <si>
    <t>Pisoárový záchodek automatický s infračerveným senzorem</t>
  </si>
  <si>
    <t>-318900264</t>
  </si>
  <si>
    <t>725211622</t>
  </si>
  <si>
    <t>Umyvadlo keramické připevněné na stěnu šrouby bílé se sloupem na sifon 550 mm</t>
  </si>
  <si>
    <t>-1124083922</t>
  </si>
  <si>
    <t>725245151</t>
  </si>
  <si>
    <t>Zástěna sprchová zásuvná dvoudílná s jedním posuvným dílem do výšky 2000 mm a šířky 1200 mm</t>
  </si>
  <si>
    <t>594466845</t>
  </si>
  <si>
    <t>725291111</t>
  </si>
  <si>
    <t>Doplňky zařízení koupelen a záchodů keramické toaletní deska rovná šířka 450 mm</t>
  </si>
  <si>
    <t>1846138413</t>
  </si>
  <si>
    <t>725291511</t>
  </si>
  <si>
    <t>Doplňky zařízení koupelen a záchodů plastové dávkovač tekutého mýdla na 350 ml</t>
  </si>
  <si>
    <t>-2062072852</t>
  </si>
  <si>
    <t>726111021</t>
  </si>
  <si>
    <t>Instalační předstěna - pisoáre s nastavitelnou hl do 120 mm do masivní zděné kce</t>
  </si>
  <si>
    <t>-20687174</t>
  </si>
  <si>
    <t>726111031</t>
  </si>
  <si>
    <t>Instalační předstěna - klozet s ovládáním zepředu v 1080 mm závěsný do masivní zděné kce</t>
  </si>
  <si>
    <t>-1931347183</t>
  </si>
  <si>
    <t>725291521</t>
  </si>
  <si>
    <t>Doplňky zařízení koupelen a záchodů plastové zásobník toaletních papírů</t>
  </si>
  <si>
    <t>-1661741223</t>
  </si>
  <si>
    <t>725822612</t>
  </si>
  <si>
    <t>Baterie umyvadlová stojánková páková s výpustí</t>
  </si>
  <si>
    <t>-1049995746</t>
  </si>
  <si>
    <t>725841311</t>
  </si>
  <si>
    <t>Baterie sprchová nástěnná pákové</t>
  </si>
  <si>
    <t>-1479101369</t>
  </si>
  <si>
    <t>725980122</t>
  </si>
  <si>
    <t>Dvířka plastová 15/20</t>
  </si>
  <si>
    <t>1667491367</t>
  </si>
  <si>
    <t>998725202</t>
  </si>
  <si>
    <t>Přesun hmot procentní pro zařizovací předměty v objektech v do 12 m</t>
  </si>
  <si>
    <t>1476508690</t>
  </si>
  <si>
    <t>733</t>
  </si>
  <si>
    <t>Ústřední vytápění - rozvodné potrubí</t>
  </si>
  <si>
    <t>733222105</t>
  </si>
  <si>
    <t>Potrubí měděné polotvrdé spojované měkkým pájením D 28x1,5</t>
  </si>
  <si>
    <t>-1250710635</t>
  </si>
  <si>
    <t>733224225.1</t>
  </si>
  <si>
    <t>Příplatek k potrubí měděnému za zhotovení napojení na stávajícíc potrubí - vytápění, včetně přechodových tvarovek</t>
  </si>
  <si>
    <t>1420614673</t>
  </si>
  <si>
    <t>733291101</t>
  </si>
  <si>
    <t>Zkouška těsnosti potrubí měděné do D 35x1,5</t>
  </si>
  <si>
    <t>-423448432</t>
  </si>
  <si>
    <t>733811222</t>
  </si>
  <si>
    <t>Ochrana potrubí ústředního vytápění termoizolačními trubicemi z PE tl do 9 mm DN do 45 mm</t>
  </si>
  <si>
    <t>35561414</t>
  </si>
  <si>
    <t>735151173</t>
  </si>
  <si>
    <t>Otopné těleso panelové jednodeskové bez přídavné přestupní plochy výška/délka 600/600 mm výkon 362 W</t>
  </si>
  <si>
    <t>-1741723583</t>
  </si>
  <si>
    <t>735151174</t>
  </si>
  <si>
    <t>Otopné těleso panelové jednodeskové bez přídavné přestupní plochy výška/délka 600/700 mm výkon 423 W</t>
  </si>
  <si>
    <t>-1609138558</t>
  </si>
  <si>
    <t>734222813.1</t>
  </si>
  <si>
    <t>Ventil závitový termostatický přímý G 3/4 PN 16 do 110°C s ruční hlavou pro nastavení teploty chromovaný</t>
  </si>
  <si>
    <t>-131545756</t>
  </si>
  <si>
    <t>998735202</t>
  </si>
  <si>
    <t>Přesun hmot procentní pro otopná tělesa v objektech v do 12 m</t>
  </si>
  <si>
    <t>-2107054946</t>
  </si>
  <si>
    <t>03 - Elektro</t>
  </si>
  <si>
    <t>2145245760</t>
  </si>
  <si>
    <t>973031612</t>
  </si>
  <si>
    <t>Vysekání kapes ve zdivu cihelném na MV nebo MVC pro špalíky do 30x30x30 mm</t>
  </si>
  <si>
    <t>648549238</t>
  </si>
  <si>
    <t>-644049800</t>
  </si>
  <si>
    <t>741120201</t>
  </si>
  <si>
    <t>Montáž vodič Cu izolovaný plný a laněný s PVC pláštěm žíla 1,5-16 mm2 volně (CY, CHAH-R(V))</t>
  </si>
  <si>
    <t>355722148</t>
  </si>
  <si>
    <t>34571812</t>
  </si>
  <si>
    <t>lišta elektroinstalační nosná pro vnitřní vedení děrovaná plastová, 20x10 mm</t>
  </si>
  <si>
    <t>533282447</t>
  </si>
  <si>
    <t>341110300</t>
  </si>
  <si>
    <t>kabel silový s Cu jádrem CYKY 3x1,5 mm2</t>
  </si>
  <si>
    <t>128</t>
  </si>
  <si>
    <t>1642564080</t>
  </si>
  <si>
    <t>741313011</t>
  </si>
  <si>
    <t>Montáž zásuvka chráněná bezšroubové připojení v krabici 2P+PE prostředí základní, vlhké</t>
  </si>
  <si>
    <t>84724045</t>
  </si>
  <si>
    <t>35811258</t>
  </si>
  <si>
    <t>zásuvka nástěnná 32 A, 250 V, 4pólová</t>
  </si>
  <si>
    <t>526152703</t>
  </si>
  <si>
    <t>741372022</t>
  </si>
  <si>
    <t>Montáž svítidlo LED bytové přisazené nástěnné panelové do 0,36 m2</t>
  </si>
  <si>
    <t>-1922071901</t>
  </si>
  <si>
    <t>34858110</t>
  </si>
  <si>
    <t>svítidlo stropní 1x11W</t>
  </si>
  <si>
    <t>-2101720244</t>
  </si>
  <si>
    <t>741810001</t>
  </si>
  <si>
    <t>Celková prohlídka elektrického rozvodu a zařízení do 100 000,- Kč</t>
  </si>
  <si>
    <t>2082645063</t>
  </si>
  <si>
    <t>741122003</t>
  </si>
  <si>
    <t>Montáž kabel Cu bez ukončení uložený pod omítku plný plochý 2x1,5 mm2 (CYKYLo)</t>
  </si>
  <si>
    <t>-88039316</t>
  </si>
  <si>
    <t>341110050</t>
  </si>
  <si>
    <t>kabel silový s Cu jádrem CYKY 2x1,5 mm2</t>
  </si>
  <si>
    <t>262144</t>
  </si>
  <si>
    <t>1518447404</t>
  </si>
  <si>
    <t>06- Dodávka</t>
  </si>
  <si>
    <t>Demontáž + zpětná montáž PIR čidlo - Ovládání osvětlení SZ, dodávka + montáž</t>
  </si>
  <si>
    <t>1841087876</t>
  </si>
  <si>
    <t>11- Dodávka</t>
  </si>
  <si>
    <t>Ostatní - úprava stáv. elektroinstalace, drobný mat. + práce</t>
  </si>
  <si>
    <t>-506317761</t>
  </si>
  <si>
    <t>12- Dodávka</t>
  </si>
  <si>
    <t>Demontáž stávající elektroinstalace</t>
  </si>
  <si>
    <t>912022337</t>
  </si>
  <si>
    <t>08- Dodávka</t>
  </si>
  <si>
    <t>Montáž nových osoušečů rokou</t>
  </si>
  <si>
    <t>-793110321</t>
  </si>
  <si>
    <t>55431063.SNL</t>
  </si>
  <si>
    <t>Nerezový bezdotykový osoušeč rukou</t>
  </si>
  <si>
    <t>-1104859161</t>
  </si>
  <si>
    <t>10- Dodávka</t>
  </si>
  <si>
    <t xml:space="preserve">Zapojení nových ventilátorů </t>
  </si>
  <si>
    <t>454700988</t>
  </si>
  <si>
    <t>998741202</t>
  </si>
  <si>
    <t>Přesun hmot procentní pro silnoproud v objektech v do 12 m</t>
  </si>
  <si>
    <t>-1896732399</t>
  </si>
  <si>
    <t>07 -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</si>
  <si>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</si>
  <si>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</si>
  <si>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</si>
  <si>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VRN7 - Provozní vlivy</t>
  </si>
  <si>
    <t>Vedlejší rozpočtové náklady</t>
  </si>
  <si>
    <t>VRN1</t>
  </si>
  <si>
    <t>Průzkumné, geodetické a projektové práce</t>
  </si>
  <si>
    <t>011002000</t>
  </si>
  <si>
    <t xml:space="preserve">Průzkumné práce- kamerová zkouška kanalizace </t>
  </si>
  <si>
    <t>1024</t>
  </si>
  <si>
    <t>-1117583778</t>
  </si>
  <si>
    <t>VRN3</t>
  </si>
  <si>
    <t>Zařízení staveniště</t>
  </si>
  <si>
    <t>030001001</t>
  </si>
  <si>
    <t xml:space="preserve">Zařízení staveniště </t>
  </si>
  <si>
    <t>341782559</t>
  </si>
  <si>
    <t>VRN7</t>
  </si>
  <si>
    <t>Provozní vlivy</t>
  </si>
  <si>
    <t>070001000</t>
  </si>
  <si>
    <t xml:space="preserve">Provozní vlivy </t>
  </si>
  <si>
    <t>-1819708278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</si>
</sst>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1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3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4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topLeftCell="A73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73" t="s">
        <v>5</v>
      </c>
      <c r="AS2" s="171"/>
      <c r="AT2" s="171"/>
      <c r="AU2" s="171"/>
      <c r="AV2" s="171"/>
      <c r="AW2" s="171"/>
      <c r="AX2" s="171"/>
      <c r="AY2" s="171"/>
      <c r="AZ2" s="171"/>
      <c r="BA2" s="171"/>
      <c r="BB2" s="171"/>
      <c r="BC2" s="171"/>
      <c r="BD2" s="171"/>
      <c r="BE2" s="171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70" t="s">
        <v>13</v>
      </c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R5" s="16"/>
      <c r="BS5" s="13" t="s">
        <v>6</v>
      </c>
    </row>
    <row r="6" spans="1:74" ht="36.950000000000003" customHeight="1">
      <c r="B6" s="16"/>
      <c r="D6" s="21" t="s">
        <v>14</v>
      </c>
      <c r="K6" s="172" t="s">
        <v>15</v>
      </c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71"/>
      <c r="AH6" s="171"/>
      <c r="AI6" s="171"/>
      <c r="AJ6" s="171"/>
      <c r="AK6" s="171"/>
      <c r="AL6" s="171"/>
      <c r="AM6" s="171"/>
      <c r="AN6" s="171"/>
      <c r="AO6" s="171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24</v>
      </c>
      <c r="AR10" s="16"/>
      <c r="BS10" s="13" t="s">
        <v>6</v>
      </c>
    </row>
    <row r="11" spans="1:74" ht="18.399999999999999" customHeight="1">
      <c r="B11" s="16"/>
      <c r="E11" s="20" t="s">
        <v>25</v>
      </c>
      <c r="AK11" s="22" t="s">
        <v>26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27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28</v>
      </c>
      <c r="AK14" s="22" t="s">
        <v>26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29</v>
      </c>
      <c r="AK16" s="22" t="s">
        <v>23</v>
      </c>
      <c r="AN16" s="20" t="s">
        <v>30</v>
      </c>
      <c r="AR16" s="16"/>
      <c r="BS16" s="13" t="s">
        <v>3</v>
      </c>
    </row>
    <row r="17" spans="2:71" ht="18.399999999999999" customHeight="1">
      <c r="B17" s="16"/>
      <c r="E17" s="20" t="s">
        <v>31</v>
      </c>
      <c r="AK17" s="22" t="s">
        <v>26</v>
      </c>
      <c r="AN17" s="20" t="s">
        <v>1</v>
      </c>
      <c r="AR17" s="16"/>
      <c r="BS17" s="13" t="s">
        <v>32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33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34</v>
      </c>
      <c r="AK20" s="22" t="s">
        <v>26</v>
      </c>
      <c r="AN20" s="20" t="s">
        <v>1</v>
      </c>
      <c r="AR20" s="16"/>
      <c r="BS20" s="13" t="s">
        <v>32</v>
      </c>
    </row>
    <row r="21" spans="2:71" ht="6.95" customHeight="1">
      <c r="B21" s="16"/>
      <c r="AR21" s="16"/>
    </row>
    <row r="22" spans="2:71" ht="12" customHeight="1">
      <c r="B22" s="16"/>
      <c r="D22" s="22" t="s">
        <v>35</v>
      </c>
      <c r="AR22" s="16"/>
    </row>
    <row r="23" spans="2:71" ht="16.5" customHeight="1">
      <c r="B23" s="16"/>
      <c r="E23" s="174" t="s">
        <v>1</v>
      </c>
      <c r="F23" s="174"/>
      <c r="G23" s="174"/>
      <c r="H23" s="174"/>
      <c r="I23" s="174"/>
      <c r="J23" s="174"/>
      <c r="K23" s="174"/>
      <c r="L23" s="174"/>
      <c r="M23" s="174"/>
      <c r="N23" s="174"/>
      <c r="O23" s="174"/>
      <c r="P23" s="174"/>
      <c r="Q23" s="174"/>
      <c r="R23" s="174"/>
      <c r="S23" s="174"/>
      <c r="T23" s="174"/>
      <c r="U23" s="174"/>
      <c r="V23" s="174"/>
      <c r="W23" s="174"/>
      <c r="X23" s="174"/>
      <c r="Y23" s="174"/>
      <c r="Z23" s="174"/>
      <c r="AA23" s="174"/>
      <c r="AB23" s="174"/>
      <c r="AC23" s="174"/>
      <c r="AD23" s="174"/>
      <c r="AE23" s="174"/>
      <c r="AF23" s="174"/>
      <c r="AG23" s="174"/>
      <c r="AH23" s="174"/>
      <c r="AI23" s="174"/>
      <c r="AJ23" s="174"/>
      <c r="AK23" s="174"/>
      <c r="AL23" s="174"/>
      <c r="AM23" s="174"/>
      <c r="AN23" s="174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5">
        <f>ROUND(AG94,2)</f>
        <v>0</v>
      </c>
      <c r="AL26" s="176"/>
      <c r="AM26" s="176"/>
      <c r="AN26" s="176"/>
      <c r="AO26" s="176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69" t="s">
        <v>37</v>
      </c>
      <c r="M28" s="169"/>
      <c r="N28" s="169"/>
      <c r="O28" s="169"/>
      <c r="P28" s="169"/>
      <c r="W28" s="169" t="s">
        <v>38</v>
      </c>
      <c r="X28" s="169"/>
      <c r="Y28" s="169"/>
      <c r="Z28" s="169"/>
      <c r="AA28" s="169"/>
      <c r="AB28" s="169"/>
      <c r="AC28" s="169"/>
      <c r="AD28" s="169"/>
      <c r="AE28" s="169"/>
      <c r="AK28" s="169" t="s">
        <v>39</v>
      </c>
      <c r="AL28" s="169"/>
      <c r="AM28" s="169"/>
      <c r="AN28" s="169"/>
      <c r="AO28" s="169"/>
      <c r="AR28" s="25"/>
    </row>
    <row r="29" spans="2:71" s="2" customFormat="1" ht="14.45" customHeight="1">
      <c r="B29" s="29"/>
      <c r="D29" s="22" t="s">
        <v>40</v>
      </c>
      <c r="F29" s="22" t="s">
        <v>41</v>
      </c>
      <c r="L29" s="168">
        <v>0.21</v>
      </c>
      <c r="M29" s="167"/>
      <c r="N29" s="167"/>
      <c r="O29" s="167"/>
      <c r="P29" s="167"/>
      <c r="W29" s="166">
        <f>ROUND(AZ94, 2)</f>
        <v>0</v>
      </c>
      <c r="X29" s="167"/>
      <c r="Y29" s="167"/>
      <c r="Z29" s="167"/>
      <c r="AA29" s="167"/>
      <c r="AB29" s="167"/>
      <c r="AC29" s="167"/>
      <c r="AD29" s="167"/>
      <c r="AE29" s="167"/>
      <c r="AK29" s="166">
        <f>ROUND(AV94, 2)</f>
        <v>0</v>
      </c>
      <c r="AL29" s="167"/>
      <c r="AM29" s="167"/>
      <c r="AN29" s="167"/>
      <c r="AO29" s="167"/>
      <c r="AR29" s="29"/>
    </row>
    <row r="30" spans="2:71" s="2" customFormat="1" ht="14.45" customHeight="1">
      <c r="B30" s="29"/>
      <c r="F30" s="22" t="s">
        <v>42</v>
      </c>
      <c r="L30" s="168">
        <v>0.15</v>
      </c>
      <c r="M30" s="167"/>
      <c r="N30" s="167"/>
      <c r="O30" s="167"/>
      <c r="P30" s="167"/>
      <c r="W30" s="166">
        <f>ROUND(BA94, 2)</f>
        <v>0</v>
      </c>
      <c r="X30" s="167"/>
      <c r="Y30" s="167"/>
      <c r="Z30" s="167"/>
      <c r="AA30" s="167"/>
      <c r="AB30" s="167"/>
      <c r="AC30" s="167"/>
      <c r="AD30" s="167"/>
      <c r="AE30" s="167"/>
      <c r="AK30" s="166">
        <f>ROUND(AW94, 2)</f>
        <v>0</v>
      </c>
      <c r="AL30" s="167"/>
      <c r="AM30" s="167"/>
      <c r="AN30" s="167"/>
      <c r="AO30" s="167"/>
      <c r="AR30" s="29"/>
    </row>
    <row r="31" spans="2:71" s="2" customFormat="1" ht="14.45" hidden="1" customHeight="1">
      <c r="B31" s="29"/>
      <c r="F31" s="22" t="s">
        <v>43</v>
      </c>
      <c r="L31" s="168">
        <v>0.21</v>
      </c>
      <c r="M31" s="167"/>
      <c r="N31" s="167"/>
      <c r="O31" s="167"/>
      <c r="P31" s="167"/>
      <c r="W31" s="166">
        <f>ROUND(BB94, 2)</f>
        <v>0</v>
      </c>
      <c r="X31" s="167"/>
      <c r="Y31" s="167"/>
      <c r="Z31" s="167"/>
      <c r="AA31" s="167"/>
      <c r="AB31" s="167"/>
      <c r="AC31" s="167"/>
      <c r="AD31" s="167"/>
      <c r="AE31" s="167"/>
      <c r="AK31" s="166">
        <v>0</v>
      </c>
      <c r="AL31" s="167"/>
      <c r="AM31" s="167"/>
      <c r="AN31" s="167"/>
      <c r="AO31" s="167"/>
      <c r="AR31" s="29"/>
    </row>
    <row r="32" spans="2:71" s="2" customFormat="1" ht="14.45" hidden="1" customHeight="1">
      <c r="B32" s="29"/>
      <c r="F32" s="22" t="s">
        <v>44</v>
      </c>
      <c r="L32" s="168">
        <v>0.15</v>
      </c>
      <c r="M32" s="167"/>
      <c r="N32" s="167"/>
      <c r="O32" s="167"/>
      <c r="P32" s="167"/>
      <c r="W32" s="166">
        <f>ROUND(BC94, 2)</f>
        <v>0</v>
      </c>
      <c r="X32" s="167"/>
      <c r="Y32" s="167"/>
      <c r="Z32" s="167"/>
      <c r="AA32" s="167"/>
      <c r="AB32" s="167"/>
      <c r="AC32" s="167"/>
      <c r="AD32" s="167"/>
      <c r="AE32" s="167"/>
      <c r="AK32" s="166">
        <v>0</v>
      </c>
      <c r="AL32" s="167"/>
      <c r="AM32" s="167"/>
      <c r="AN32" s="167"/>
      <c r="AO32" s="167"/>
      <c r="AR32" s="29"/>
    </row>
    <row r="33" spans="2:44" s="2" customFormat="1" ht="14.45" hidden="1" customHeight="1">
      <c r="B33" s="29"/>
      <c r="F33" s="22" t="s">
        <v>45</v>
      </c>
      <c r="L33" s="168">
        <v>0</v>
      </c>
      <c r="M33" s="167"/>
      <c r="N33" s="167"/>
      <c r="O33" s="167"/>
      <c r="P33" s="167"/>
      <c r="W33" s="166">
        <f>ROUND(BD94, 2)</f>
        <v>0</v>
      </c>
      <c r="X33" s="167"/>
      <c r="Y33" s="167"/>
      <c r="Z33" s="167"/>
      <c r="AA33" s="167"/>
      <c r="AB33" s="167"/>
      <c r="AC33" s="167"/>
      <c r="AD33" s="167"/>
      <c r="AE33" s="167"/>
      <c r="AK33" s="166">
        <v>0</v>
      </c>
      <c r="AL33" s="167"/>
      <c r="AM33" s="167"/>
      <c r="AN33" s="167"/>
      <c r="AO33" s="167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46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47</v>
      </c>
      <c r="U35" s="32"/>
      <c r="V35" s="32"/>
      <c r="W35" s="32"/>
      <c r="X35" s="155" t="s">
        <v>48</v>
      </c>
      <c r="Y35" s="156"/>
      <c r="Z35" s="156"/>
      <c r="AA35" s="156"/>
      <c r="AB35" s="156"/>
      <c r="AC35" s="32"/>
      <c r="AD35" s="32"/>
      <c r="AE35" s="32"/>
      <c r="AF35" s="32"/>
      <c r="AG35" s="32"/>
      <c r="AH35" s="32"/>
      <c r="AI35" s="32"/>
      <c r="AJ35" s="32"/>
      <c r="AK35" s="157">
        <f>SUM(AK26:AK33)</f>
        <v>0</v>
      </c>
      <c r="AL35" s="156"/>
      <c r="AM35" s="156"/>
      <c r="AN35" s="156"/>
      <c r="AO35" s="158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49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50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51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52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51</v>
      </c>
      <c r="AI60" s="27"/>
      <c r="AJ60" s="27"/>
      <c r="AK60" s="27"/>
      <c r="AL60" s="27"/>
      <c r="AM60" s="36" t="s">
        <v>52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53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54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51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52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51</v>
      </c>
      <c r="AI75" s="27"/>
      <c r="AJ75" s="27"/>
      <c r="AK75" s="27"/>
      <c r="AL75" s="27"/>
      <c r="AM75" s="36" t="s">
        <v>52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55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NAB_R_1809051</v>
      </c>
      <c r="AR84" s="41"/>
    </row>
    <row r="85" spans="1:91" s="4" customFormat="1" ht="36.950000000000003" customHeight="1">
      <c r="B85" s="42"/>
      <c r="C85" s="43" t="s">
        <v>14</v>
      </c>
      <c r="L85" s="161" t="str">
        <f>K6</f>
        <v>Stavební úpravy objektru hasiščské zbrojnice v BpH</v>
      </c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62"/>
      <c r="AH85" s="162"/>
      <c r="AI85" s="162"/>
      <c r="AJ85" s="162"/>
      <c r="AK85" s="162"/>
      <c r="AL85" s="162"/>
      <c r="AM85" s="162"/>
      <c r="AN85" s="162"/>
      <c r="AO85" s="162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Bystřice pod Hostýnem </v>
      </c>
      <c r="AI87" s="22" t="s">
        <v>20</v>
      </c>
      <c r="AM87" s="163" t="str">
        <f>IF(AN8= "","",AN8)</f>
        <v>20. 9. 2018</v>
      </c>
      <c r="AN87" s="163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22</v>
      </c>
      <c r="L89" s="3" t="str">
        <f>IF(E11= "","",E11)</f>
        <v xml:space="preserve">Město Bystřice pod Hostýnem </v>
      </c>
      <c r="AI89" s="22" t="s">
        <v>29</v>
      </c>
      <c r="AM89" s="183" t="str">
        <f>IF(E17="","",E17)</f>
        <v>Stanislav Ondroušek s.r.o.</v>
      </c>
      <c r="AN89" s="184"/>
      <c r="AO89" s="184"/>
      <c r="AP89" s="184"/>
      <c r="AR89" s="25"/>
      <c r="AS89" s="179" t="s">
        <v>56</v>
      </c>
      <c r="AT89" s="180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27</v>
      </c>
      <c r="L90" s="3" t="str">
        <f>IF(E14="","",E14)</f>
        <v xml:space="preserve"> </v>
      </c>
      <c r="AI90" s="22" t="s">
        <v>33</v>
      </c>
      <c r="AM90" s="183" t="str">
        <f>IF(E20="","",E20)</f>
        <v>Dominika Lukášová</v>
      </c>
      <c r="AN90" s="184"/>
      <c r="AO90" s="184"/>
      <c r="AP90" s="184"/>
      <c r="AR90" s="25"/>
      <c r="AS90" s="181"/>
      <c r="AT90" s="182"/>
      <c r="AU90" s="48"/>
      <c r="AV90" s="48"/>
      <c r="AW90" s="48"/>
      <c r="AX90" s="48"/>
      <c r="AY90" s="48"/>
      <c r="AZ90" s="48"/>
      <c r="BA90" s="48"/>
      <c r="BB90" s="48"/>
      <c r="BC90" s="48"/>
      <c r="BD90" s="49"/>
    </row>
    <row r="91" spans="1:91" s="1" customFormat="1" ht="10.9" customHeight="1">
      <c r="B91" s="25"/>
      <c r="AR91" s="25"/>
      <c r="AS91" s="181"/>
      <c r="AT91" s="182"/>
      <c r="AU91" s="48"/>
      <c r="AV91" s="48"/>
      <c r="AW91" s="48"/>
      <c r="AX91" s="48"/>
      <c r="AY91" s="48"/>
      <c r="AZ91" s="48"/>
      <c r="BA91" s="48"/>
      <c r="BB91" s="48"/>
      <c r="BC91" s="48"/>
      <c r="BD91" s="49"/>
    </row>
    <row r="92" spans="1:91" s="1" customFormat="1" ht="29.25" customHeight="1">
      <c r="B92" s="25"/>
      <c r="C92" s="159" t="s">
        <v>57</v>
      </c>
      <c r="D92" s="160"/>
      <c r="E92" s="160"/>
      <c r="F92" s="160"/>
      <c r="G92" s="160"/>
      <c r="H92" s="50"/>
      <c r="I92" s="164" t="s">
        <v>58</v>
      </c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0"/>
      <c r="Z92" s="160"/>
      <c r="AA92" s="160"/>
      <c r="AB92" s="160"/>
      <c r="AC92" s="160"/>
      <c r="AD92" s="160"/>
      <c r="AE92" s="160"/>
      <c r="AF92" s="160"/>
      <c r="AG92" s="165" t="s">
        <v>59</v>
      </c>
      <c r="AH92" s="160"/>
      <c r="AI92" s="160"/>
      <c r="AJ92" s="160"/>
      <c r="AK92" s="160"/>
      <c r="AL92" s="160"/>
      <c r="AM92" s="160"/>
      <c r="AN92" s="164" t="s">
        <v>60</v>
      </c>
      <c r="AO92" s="160"/>
      <c r="AP92" s="185"/>
      <c r="AQ92" s="51" t="s">
        <v>61</v>
      </c>
      <c r="AR92" s="25"/>
      <c r="AS92" s="52" t="s">
        <v>62</v>
      </c>
      <c r="AT92" s="53" t="s">
        <v>63</v>
      </c>
      <c r="AU92" s="53" t="s">
        <v>64</v>
      </c>
      <c r="AV92" s="53" t="s">
        <v>65</v>
      </c>
      <c r="AW92" s="53" t="s">
        <v>66</v>
      </c>
      <c r="AX92" s="53" t="s">
        <v>67</v>
      </c>
      <c r="AY92" s="53" t="s">
        <v>68</v>
      </c>
      <c r="AZ92" s="53" t="s">
        <v>69</v>
      </c>
      <c r="BA92" s="53" t="s">
        <v>70</v>
      </c>
      <c r="BB92" s="53" t="s">
        <v>71</v>
      </c>
      <c r="BC92" s="53" t="s">
        <v>72</v>
      </c>
      <c r="BD92" s="54" t="s">
        <v>73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74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86">
        <f>ROUND(SUM(AG95:AG98),2)</f>
        <v>0</v>
      </c>
      <c r="AH94" s="186"/>
      <c r="AI94" s="186"/>
      <c r="AJ94" s="186"/>
      <c r="AK94" s="186"/>
      <c r="AL94" s="186"/>
      <c r="AM94" s="186"/>
      <c r="AN94" s="187">
        <f>SUM(AG94,AT94)</f>
        <v>0</v>
      </c>
      <c r="AO94" s="187"/>
      <c r="AP94" s="187"/>
      <c r="AQ94" s="60" t="s">
        <v>1</v>
      </c>
      <c r="AR94" s="56"/>
      <c r="AS94" s="61">
        <f>ROUND(SUM(AS95:AS98),2)</f>
        <v>0</v>
      </c>
      <c r="AT94" s="62">
        <f>ROUND(SUM(AV94:AW94),2)</f>
        <v>0</v>
      </c>
      <c r="AU94" s="63">
        <f>ROUND(SUM(AU95:AU98),5)</f>
        <v>503.09129999999999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ROUND(SUM(AZ95:AZ98),2)</f>
        <v>0</v>
      </c>
      <c r="BA94" s="62">
        <f>ROUND(SUM(BA95:BA98),2)</f>
        <v>0</v>
      </c>
      <c r="BB94" s="62">
        <f>ROUND(SUM(BB95:BB98),2)</f>
        <v>0</v>
      </c>
      <c r="BC94" s="62">
        <f>ROUND(SUM(BC95:BC98),2)</f>
        <v>0</v>
      </c>
      <c r="BD94" s="64">
        <f>ROUND(SUM(BD95:BD98),2)</f>
        <v>0</v>
      </c>
      <c r="BS94" s="65" t="s">
        <v>75</v>
      </c>
      <c r="BT94" s="65" t="s">
        <v>76</v>
      </c>
      <c r="BU94" s="66" t="s">
        <v>77</v>
      </c>
      <c r="BV94" s="65" t="s">
        <v>78</v>
      </c>
      <c r="BW94" s="65" t="s">
        <v>4</v>
      </c>
      <c r="BX94" s="65" t="s">
        <v>79</v>
      </c>
      <c r="CL94" s="65" t="s">
        <v>1</v>
      </c>
    </row>
    <row r="95" spans="1:91" s="6" customFormat="1" ht="16.5" customHeight="1">
      <c r="A95" s="67" t="s">
        <v>80</v>
      </c>
      <c r="B95" s="68"/>
      <c r="C95" s="69"/>
      <c r="D95" s="154" t="s">
        <v>81</v>
      </c>
      <c r="E95" s="154"/>
      <c r="F95" s="154"/>
      <c r="G95" s="154"/>
      <c r="H95" s="154"/>
      <c r="I95" s="70"/>
      <c r="J95" s="154" t="s">
        <v>82</v>
      </c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54"/>
      <c r="AE95" s="154"/>
      <c r="AF95" s="154"/>
      <c r="AG95" s="177">
        <f>'01 - Oprava sociálek'!J30</f>
        <v>0</v>
      </c>
      <c r="AH95" s="178"/>
      <c r="AI95" s="178"/>
      <c r="AJ95" s="178"/>
      <c r="AK95" s="178"/>
      <c r="AL95" s="178"/>
      <c r="AM95" s="178"/>
      <c r="AN95" s="177">
        <f>SUM(AG95,AT95)</f>
        <v>0</v>
      </c>
      <c r="AO95" s="178"/>
      <c r="AP95" s="178"/>
      <c r="AQ95" s="71" t="s">
        <v>83</v>
      </c>
      <c r="AR95" s="68"/>
      <c r="AS95" s="72">
        <v>0</v>
      </c>
      <c r="AT95" s="73">
        <f>ROUND(SUM(AV95:AW95),2)</f>
        <v>0</v>
      </c>
      <c r="AU95" s="74">
        <f>'01 - Oprava sociálek'!P136</f>
        <v>371.66550299999994</v>
      </c>
      <c r="AV95" s="73">
        <f>'01 - Oprava sociálek'!J33</f>
        <v>0</v>
      </c>
      <c r="AW95" s="73">
        <f>'01 - Oprava sociálek'!J34</f>
        <v>0</v>
      </c>
      <c r="AX95" s="73">
        <f>'01 - Oprava sociálek'!J35</f>
        <v>0</v>
      </c>
      <c r="AY95" s="73">
        <f>'01 - Oprava sociálek'!J36</f>
        <v>0</v>
      </c>
      <c r="AZ95" s="73">
        <f>'01 - Oprava sociálek'!F33</f>
        <v>0</v>
      </c>
      <c r="BA95" s="73">
        <f>'01 - Oprava sociálek'!F34</f>
        <v>0</v>
      </c>
      <c r="BB95" s="73">
        <f>'01 - Oprava sociálek'!F35</f>
        <v>0</v>
      </c>
      <c r="BC95" s="73">
        <f>'01 - Oprava sociálek'!F36</f>
        <v>0</v>
      </c>
      <c r="BD95" s="75">
        <f>'01 - Oprava sociálek'!F37</f>
        <v>0</v>
      </c>
      <c r="BT95" s="76" t="s">
        <v>84</v>
      </c>
      <c r="BV95" s="76" t="s">
        <v>78</v>
      </c>
      <c r="BW95" s="76" t="s">
        <v>85</v>
      </c>
      <c r="BX95" s="76" t="s">
        <v>4</v>
      </c>
      <c r="CL95" s="76" t="s">
        <v>1</v>
      </c>
      <c r="CM95" s="76" t="s">
        <v>86</v>
      </c>
    </row>
    <row r="96" spans="1:91" s="6" customFormat="1" ht="16.5" customHeight="1">
      <c r="A96" s="67" t="s">
        <v>80</v>
      </c>
      <c r="B96" s="68"/>
      <c r="C96" s="69"/>
      <c r="D96" s="154" t="s">
        <v>87</v>
      </c>
      <c r="E96" s="154"/>
      <c r="F96" s="154"/>
      <c r="G96" s="154"/>
      <c r="H96" s="154"/>
      <c r="I96" s="70"/>
      <c r="J96" s="154" t="s">
        <v>88</v>
      </c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54"/>
      <c r="AE96" s="154"/>
      <c r="AF96" s="154"/>
      <c r="AG96" s="177">
        <f>'02 - ZTI'!J30</f>
        <v>0</v>
      </c>
      <c r="AH96" s="178"/>
      <c r="AI96" s="178"/>
      <c r="AJ96" s="178"/>
      <c r="AK96" s="178"/>
      <c r="AL96" s="178"/>
      <c r="AM96" s="178"/>
      <c r="AN96" s="177">
        <f>SUM(AG96,AT96)</f>
        <v>0</v>
      </c>
      <c r="AO96" s="178"/>
      <c r="AP96" s="178"/>
      <c r="AQ96" s="71" t="s">
        <v>83</v>
      </c>
      <c r="AR96" s="68"/>
      <c r="AS96" s="72">
        <v>0</v>
      </c>
      <c r="AT96" s="73">
        <f>ROUND(SUM(AV96:AW96),2)</f>
        <v>0</v>
      </c>
      <c r="AU96" s="74">
        <f>'02 - ZTI'!P125</f>
        <v>79.944800000000015</v>
      </c>
      <c r="AV96" s="73">
        <f>'02 - ZTI'!J33</f>
        <v>0</v>
      </c>
      <c r="AW96" s="73">
        <f>'02 - ZTI'!J34</f>
        <v>0</v>
      </c>
      <c r="AX96" s="73">
        <f>'02 - ZTI'!J35</f>
        <v>0</v>
      </c>
      <c r="AY96" s="73">
        <f>'02 - ZTI'!J36</f>
        <v>0</v>
      </c>
      <c r="AZ96" s="73">
        <f>'02 - ZTI'!F33</f>
        <v>0</v>
      </c>
      <c r="BA96" s="73">
        <f>'02 - ZTI'!F34</f>
        <v>0</v>
      </c>
      <c r="BB96" s="73">
        <f>'02 - ZTI'!F35</f>
        <v>0</v>
      </c>
      <c r="BC96" s="73">
        <f>'02 - ZTI'!F36</f>
        <v>0</v>
      </c>
      <c r="BD96" s="75">
        <f>'02 - ZTI'!F37</f>
        <v>0</v>
      </c>
      <c r="BT96" s="76" t="s">
        <v>84</v>
      </c>
      <c r="BV96" s="76" t="s">
        <v>78</v>
      </c>
      <c r="BW96" s="76" t="s">
        <v>89</v>
      </c>
      <c r="BX96" s="76" t="s">
        <v>4</v>
      </c>
      <c r="CL96" s="76" t="s">
        <v>1</v>
      </c>
      <c r="CM96" s="76" t="s">
        <v>86</v>
      </c>
    </row>
    <row r="97" spans="1:91" s="6" customFormat="1" ht="16.5" customHeight="1">
      <c r="A97" s="67" t="s">
        <v>80</v>
      </c>
      <c r="B97" s="68"/>
      <c r="C97" s="69"/>
      <c r="D97" s="154" t="s">
        <v>90</v>
      </c>
      <c r="E97" s="154"/>
      <c r="F97" s="154"/>
      <c r="G97" s="154"/>
      <c r="H97" s="154"/>
      <c r="I97" s="70"/>
      <c r="J97" s="154" t="s">
        <v>91</v>
      </c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54"/>
      <c r="AE97" s="154"/>
      <c r="AF97" s="154"/>
      <c r="AG97" s="177">
        <f>'03 - Elektro'!J30</f>
        <v>0</v>
      </c>
      <c r="AH97" s="178"/>
      <c r="AI97" s="178"/>
      <c r="AJ97" s="178"/>
      <c r="AK97" s="178"/>
      <c r="AL97" s="178"/>
      <c r="AM97" s="178"/>
      <c r="AN97" s="177">
        <f>SUM(AG97,AT97)</f>
        <v>0</v>
      </c>
      <c r="AO97" s="178"/>
      <c r="AP97" s="178"/>
      <c r="AQ97" s="71" t="s">
        <v>83</v>
      </c>
      <c r="AR97" s="68"/>
      <c r="AS97" s="72">
        <v>0</v>
      </c>
      <c r="AT97" s="73">
        <f>ROUND(SUM(AV97:AW97),2)</f>
        <v>0</v>
      </c>
      <c r="AU97" s="74">
        <f>'03 - Elektro'!P121</f>
        <v>51.481000000000002</v>
      </c>
      <c r="AV97" s="73">
        <f>'03 - Elektro'!J33</f>
        <v>0</v>
      </c>
      <c r="AW97" s="73">
        <f>'03 - Elektro'!J34</f>
        <v>0</v>
      </c>
      <c r="AX97" s="73">
        <f>'03 - Elektro'!J35</f>
        <v>0</v>
      </c>
      <c r="AY97" s="73">
        <f>'03 - Elektro'!J36</f>
        <v>0</v>
      </c>
      <c r="AZ97" s="73">
        <f>'03 - Elektro'!F33</f>
        <v>0</v>
      </c>
      <c r="BA97" s="73">
        <f>'03 - Elektro'!F34</f>
        <v>0</v>
      </c>
      <c r="BB97" s="73">
        <f>'03 - Elektro'!F35</f>
        <v>0</v>
      </c>
      <c r="BC97" s="73">
        <f>'03 - Elektro'!F36</f>
        <v>0</v>
      </c>
      <c r="BD97" s="75">
        <f>'03 - Elektro'!F37</f>
        <v>0</v>
      </c>
      <c r="BT97" s="76" t="s">
        <v>84</v>
      </c>
      <c r="BV97" s="76" t="s">
        <v>78</v>
      </c>
      <c r="BW97" s="76" t="s">
        <v>92</v>
      </c>
      <c r="BX97" s="76" t="s">
        <v>4</v>
      </c>
      <c r="CL97" s="76" t="s">
        <v>1</v>
      </c>
      <c r="CM97" s="76" t="s">
        <v>86</v>
      </c>
    </row>
    <row r="98" spans="1:91" s="6" customFormat="1" ht="16.5" customHeight="1">
      <c r="A98" s="67" t="s">
        <v>80</v>
      </c>
      <c r="B98" s="68"/>
      <c r="C98" s="69"/>
      <c r="D98" s="154" t="s">
        <v>93</v>
      </c>
      <c r="E98" s="154"/>
      <c r="F98" s="154"/>
      <c r="G98" s="154"/>
      <c r="H98" s="154"/>
      <c r="I98" s="70"/>
      <c r="J98" s="154" t="s">
        <v>94</v>
      </c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54"/>
      <c r="AE98" s="154"/>
      <c r="AF98" s="154"/>
      <c r="AG98" s="177">
        <f>'07 - VRN'!J30</f>
        <v>0</v>
      </c>
      <c r="AH98" s="178"/>
      <c r="AI98" s="178"/>
      <c r="AJ98" s="178"/>
      <c r="AK98" s="178"/>
      <c r="AL98" s="178"/>
      <c r="AM98" s="178"/>
      <c r="AN98" s="177">
        <f>SUM(AG98,AT98)</f>
        <v>0</v>
      </c>
      <c r="AO98" s="178"/>
      <c r="AP98" s="178"/>
      <c r="AQ98" s="71" t="s">
        <v>83</v>
      </c>
      <c r="AR98" s="68"/>
      <c r="AS98" s="77">
        <v>0</v>
      </c>
      <c r="AT98" s="78">
        <f>ROUND(SUM(AV98:AW98),2)</f>
        <v>0</v>
      </c>
      <c r="AU98" s="79">
        <f>'07 - VRN'!P120</f>
        <v>0</v>
      </c>
      <c r="AV98" s="78">
        <f>'07 - VRN'!J33</f>
        <v>0</v>
      </c>
      <c r="AW98" s="78">
        <f>'07 - VRN'!J34</f>
        <v>0</v>
      </c>
      <c r="AX98" s="78">
        <f>'07 - VRN'!J35</f>
        <v>0</v>
      </c>
      <c r="AY98" s="78">
        <f>'07 - VRN'!J36</f>
        <v>0</v>
      </c>
      <c r="AZ98" s="78">
        <f>'07 - VRN'!F33</f>
        <v>0</v>
      </c>
      <c r="BA98" s="78">
        <f>'07 - VRN'!F34</f>
        <v>0</v>
      </c>
      <c r="BB98" s="78">
        <f>'07 - VRN'!F35</f>
        <v>0</v>
      </c>
      <c r="BC98" s="78">
        <f>'07 - VRN'!F36</f>
        <v>0</v>
      </c>
      <c r="BD98" s="80">
        <f>'07 - VRN'!F37</f>
        <v>0</v>
      </c>
      <c r="BT98" s="76" t="s">
        <v>84</v>
      </c>
      <c r="BV98" s="76" t="s">
        <v>78</v>
      </c>
      <c r="BW98" s="76" t="s">
        <v>95</v>
      </c>
      <c r="BX98" s="76" t="s">
        <v>4</v>
      </c>
      <c r="CL98" s="76" t="s">
        <v>1</v>
      </c>
      <c r="CM98" s="76" t="s">
        <v>86</v>
      </c>
    </row>
    <row r="99" spans="1:91" s="1" customFormat="1" ht="30" customHeight="1">
      <c r="B99" s="25"/>
      <c r="AR99" s="25"/>
    </row>
    <row r="100" spans="1:91" s="1" customFormat="1" ht="6.95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25"/>
    </row>
  </sheetData>
  <mergeCells count="52">
    <mergeCell ref="AS89:AT91"/>
    <mergeCell ref="AM89:AP89"/>
    <mergeCell ref="AM90:AP90"/>
    <mergeCell ref="AN92:AP92"/>
    <mergeCell ref="AN95:AP95"/>
    <mergeCell ref="AG95:AM95"/>
    <mergeCell ref="AG94:AM94"/>
    <mergeCell ref="AN94:AP94"/>
    <mergeCell ref="AN96:AP96"/>
    <mergeCell ref="AG96:AM96"/>
    <mergeCell ref="AN97:AP97"/>
    <mergeCell ref="AG97:AM97"/>
    <mergeCell ref="AN98:AP98"/>
    <mergeCell ref="AG98:AM98"/>
    <mergeCell ref="K5:AO5"/>
    <mergeCell ref="K6:AO6"/>
    <mergeCell ref="AR2:BE2"/>
    <mergeCell ref="E23:AN23"/>
    <mergeCell ref="AK26:AO26"/>
    <mergeCell ref="L28:P28"/>
    <mergeCell ref="W28:AE28"/>
    <mergeCell ref="AK28:AO28"/>
    <mergeCell ref="AK29:AO29"/>
    <mergeCell ref="L29:P29"/>
    <mergeCell ref="AK33:AO33"/>
    <mergeCell ref="L33:P33"/>
    <mergeCell ref="W29:AE29"/>
    <mergeCell ref="W32:AE32"/>
    <mergeCell ref="W30:AE30"/>
    <mergeCell ref="W31:AE31"/>
    <mergeCell ref="W33:AE33"/>
    <mergeCell ref="AK30:AO30"/>
    <mergeCell ref="L30:P30"/>
    <mergeCell ref="AK31:AO31"/>
    <mergeCell ref="L31:P31"/>
    <mergeCell ref="AK32:AO32"/>
    <mergeCell ref="L32:P32"/>
    <mergeCell ref="X35:AB35"/>
    <mergeCell ref="AK35:AO35"/>
    <mergeCell ref="C92:G92"/>
    <mergeCell ref="L85:AO85"/>
    <mergeCell ref="AM87:AN87"/>
    <mergeCell ref="I92:AF92"/>
    <mergeCell ref="AG92:AM92"/>
    <mergeCell ref="D98:H98"/>
    <mergeCell ref="J98:AF98"/>
    <mergeCell ref="D95:H95"/>
    <mergeCell ref="J95:AF95"/>
    <mergeCell ref="D96:H96"/>
    <mergeCell ref="J96:AF96"/>
    <mergeCell ref="D97:H97"/>
    <mergeCell ref="J97:AF97"/>
  </mergeCells>
  <hyperlinks>
    <hyperlink ref="A95" location="'01 - Oprava sociálek'!C2" display="/" xr:uid="{00000000-0004-0000-0000-000000000000}"/>
    <hyperlink ref="A96" location="'02 - ZTI'!C2" display="/" xr:uid="{00000000-0004-0000-0000-000001000000}"/>
    <hyperlink ref="A97" location="'03 - Elektro'!C2" display="/" xr:uid="{00000000-0004-0000-0000-000002000000}"/>
    <hyperlink ref="A98" location="'07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243"/>
  <sheetViews>
    <sheetView showGridLines="0" topLeftCell="A2" workbookViewId="0">
      <selection activeCell="I242" sqref="I242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1"/>
    </row>
    <row r="2" spans="1:46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85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1:46" ht="24.95" customHeight="1">
      <c r="B4" s="16"/>
      <c r="D4" s="17" t="s">
        <v>96</v>
      </c>
      <c r="L4" s="16"/>
      <c r="M4" s="82" t="s">
        <v>10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14</v>
      </c>
      <c r="L6" s="16"/>
    </row>
    <row r="7" spans="1:46" ht="16.5" customHeight="1">
      <c r="B7" s="16"/>
      <c r="E7" s="189" t="str">
        <f>'Rekapitulace stavby'!K6</f>
        <v>Stavební úpravy objektru hasiščské zbrojnice v BpH</v>
      </c>
      <c r="F7" s="190"/>
      <c r="G7" s="190"/>
      <c r="H7" s="190"/>
      <c r="L7" s="16"/>
    </row>
    <row r="8" spans="1:46" s="1" customFormat="1" ht="12" customHeight="1">
      <c r="B8" s="25"/>
      <c r="D8" s="22" t="s">
        <v>97</v>
      </c>
      <c r="L8" s="25"/>
    </row>
    <row r="9" spans="1:46" s="1" customFormat="1" ht="36.950000000000003" customHeight="1">
      <c r="B9" s="25"/>
      <c r="E9" s="161" t="s">
        <v>98</v>
      </c>
      <c r="F9" s="188"/>
      <c r="G9" s="188"/>
      <c r="H9" s="188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1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20. 9. 2018</v>
      </c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1:46" s="1" customFormat="1" ht="18" customHeight="1">
      <c r="B15" s="25"/>
      <c r="E15" s="20" t="s">
        <v>25</v>
      </c>
      <c r="I15" s="22" t="s">
        <v>26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27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0" t="str">
        <f>'Rekapitulace stavby'!E14</f>
        <v xml:space="preserve"> </v>
      </c>
      <c r="F18" s="170"/>
      <c r="G18" s="170"/>
      <c r="H18" s="170"/>
      <c r="I18" s="22" t="s">
        <v>26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29</v>
      </c>
      <c r="I20" s="22" t="s">
        <v>23</v>
      </c>
      <c r="J20" s="20" t="s">
        <v>30</v>
      </c>
      <c r="L20" s="25"/>
    </row>
    <row r="21" spans="2:12" s="1" customFormat="1" ht="18" customHeight="1">
      <c r="B21" s="25"/>
      <c r="E21" s="20" t="s">
        <v>31</v>
      </c>
      <c r="I21" s="22" t="s">
        <v>26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1</v>
      </c>
      <c r="L23" s="25"/>
    </row>
    <row r="24" spans="2:12" s="1" customFormat="1" ht="18" customHeight="1">
      <c r="B24" s="25"/>
      <c r="E24" s="20" t="s">
        <v>34</v>
      </c>
      <c r="I24" s="22" t="s">
        <v>26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83"/>
      <c r="E27" s="174" t="s">
        <v>1</v>
      </c>
      <c r="F27" s="174"/>
      <c r="G27" s="174"/>
      <c r="H27" s="174"/>
      <c r="L27" s="83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4" t="s">
        <v>36</v>
      </c>
      <c r="J30" s="59">
        <f>ROUND(J136,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38</v>
      </c>
      <c r="I32" s="28" t="s">
        <v>37</v>
      </c>
      <c r="J32" s="28" t="s">
        <v>39</v>
      </c>
      <c r="L32" s="25"/>
    </row>
    <row r="33" spans="2:12" s="1" customFormat="1" ht="14.45" customHeight="1">
      <c r="B33" s="25"/>
      <c r="D33" s="85" t="s">
        <v>40</v>
      </c>
      <c r="E33" s="22" t="s">
        <v>41</v>
      </c>
      <c r="F33" s="86">
        <f>ROUND((SUM(BE136:BE242)),  2)</f>
        <v>0</v>
      </c>
      <c r="I33" s="87">
        <v>0.21</v>
      </c>
      <c r="J33" s="86">
        <f>ROUND(((SUM(BE136:BE242))*I33),  2)</f>
        <v>0</v>
      </c>
      <c r="L33" s="25"/>
    </row>
    <row r="34" spans="2:12" s="1" customFormat="1" ht="14.45" customHeight="1">
      <c r="B34" s="25"/>
      <c r="E34" s="22" t="s">
        <v>42</v>
      </c>
      <c r="F34" s="86">
        <f>ROUND((SUM(BF136:BF242)),  2)</f>
        <v>0</v>
      </c>
      <c r="I34" s="87">
        <v>0.15</v>
      </c>
      <c r="J34" s="86">
        <f>ROUND(((SUM(BF136:BF242))*I34),  2)</f>
        <v>0</v>
      </c>
      <c r="L34" s="25"/>
    </row>
    <row r="35" spans="2:12" s="1" customFormat="1" ht="14.45" hidden="1" customHeight="1">
      <c r="B35" s="25"/>
      <c r="E35" s="22" t="s">
        <v>43</v>
      </c>
      <c r="F35" s="86">
        <f>ROUND((SUM(BG136:BG242)),  2)</f>
        <v>0</v>
      </c>
      <c r="I35" s="87">
        <v>0.21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44</v>
      </c>
      <c r="F36" s="86">
        <f>ROUND((SUM(BH136:BH242)),  2)</f>
        <v>0</v>
      </c>
      <c r="I36" s="87">
        <v>0.15</v>
      </c>
      <c r="J36" s="86">
        <f>0</f>
        <v>0</v>
      </c>
      <c r="L36" s="25"/>
    </row>
    <row r="37" spans="2:12" s="1" customFormat="1" ht="14.45" hidden="1" customHeight="1">
      <c r="B37" s="25"/>
      <c r="E37" s="22" t="s">
        <v>45</v>
      </c>
      <c r="F37" s="86">
        <f>ROUND((SUM(BI136:BI242)),  2)</f>
        <v>0</v>
      </c>
      <c r="I37" s="87">
        <v>0</v>
      </c>
      <c r="J37" s="86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46</v>
      </c>
      <c r="E39" s="50"/>
      <c r="F39" s="50"/>
      <c r="G39" s="90" t="s">
        <v>47</v>
      </c>
      <c r="H39" s="91" t="s">
        <v>48</v>
      </c>
      <c r="I39" s="50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51</v>
      </c>
      <c r="E61" s="27"/>
      <c r="F61" s="94" t="s">
        <v>52</v>
      </c>
      <c r="G61" s="36" t="s">
        <v>51</v>
      </c>
      <c r="H61" s="27"/>
      <c r="I61" s="27"/>
      <c r="J61" s="95" t="s">
        <v>52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51</v>
      </c>
      <c r="E76" s="27"/>
      <c r="F76" s="94" t="s">
        <v>52</v>
      </c>
      <c r="G76" s="36" t="s">
        <v>51</v>
      </c>
      <c r="H76" s="27"/>
      <c r="I76" s="27"/>
      <c r="J76" s="95" t="s">
        <v>52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99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9" t="str">
        <f>E7</f>
        <v>Stavební úpravy objektru hasiščské zbrojnice v BpH</v>
      </c>
      <c r="F85" s="190"/>
      <c r="G85" s="190"/>
      <c r="H85" s="190"/>
      <c r="L85" s="25"/>
    </row>
    <row r="86" spans="2:47" s="1" customFormat="1" ht="12" customHeight="1">
      <c r="B86" s="25"/>
      <c r="C86" s="22" t="s">
        <v>97</v>
      </c>
      <c r="L86" s="25"/>
    </row>
    <row r="87" spans="2:47" s="1" customFormat="1" ht="16.5" customHeight="1">
      <c r="B87" s="25"/>
      <c r="E87" s="161" t="str">
        <f>E9</f>
        <v>01 - Oprava sociálek</v>
      </c>
      <c r="F87" s="188"/>
      <c r="G87" s="188"/>
      <c r="H87" s="18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Bystřice pod Hostýnem </v>
      </c>
      <c r="I89" s="22" t="s">
        <v>20</v>
      </c>
      <c r="J89" s="45" t="str">
        <f>IF(J12="","",J12)</f>
        <v>20. 9. 2018</v>
      </c>
      <c r="L89" s="25"/>
    </row>
    <row r="90" spans="2:47" s="1" customFormat="1" ht="6.95" customHeight="1">
      <c r="B90" s="25"/>
      <c r="L90" s="25"/>
    </row>
    <row r="91" spans="2:47" s="1" customFormat="1" ht="27.95" customHeight="1">
      <c r="B91" s="25"/>
      <c r="C91" s="22" t="s">
        <v>22</v>
      </c>
      <c r="F91" s="20" t="str">
        <f>E15</f>
        <v xml:space="preserve">Město Bystřice pod Hostýnem </v>
      </c>
      <c r="I91" s="22" t="s">
        <v>29</v>
      </c>
      <c r="J91" s="23" t="str">
        <f>E21</f>
        <v>Stanislav Ondroušek s.r.o.</v>
      </c>
      <c r="L91" s="25"/>
    </row>
    <row r="92" spans="2:47" s="1" customFormat="1" ht="15.2" customHeight="1">
      <c r="B92" s="25"/>
      <c r="C92" s="22" t="s">
        <v>27</v>
      </c>
      <c r="F92" s="20" t="str">
        <f>IF(E18="","",E18)</f>
        <v xml:space="preserve"> </v>
      </c>
      <c r="I92" s="22" t="s">
        <v>33</v>
      </c>
      <c r="J92" s="23" t="str">
        <f>E24</f>
        <v>Dominika Lukášová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100</v>
      </c>
      <c r="D94" s="88"/>
      <c r="E94" s="88"/>
      <c r="F94" s="88"/>
      <c r="G94" s="88"/>
      <c r="H94" s="88"/>
      <c r="I94" s="88"/>
      <c r="J94" s="97" t="s">
        <v>101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8" t="s">
        <v>102</v>
      </c>
      <c r="J96" s="59">
        <f>J136</f>
        <v>0</v>
      </c>
      <c r="L96" s="25"/>
      <c r="AU96" s="13" t="s">
        <v>103</v>
      </c>
    </row>
    <row r="97" spans="2:12" s="8" customFormat="1" ht="24.95" customHeight="1">
      <c r="B97" s="99"/>
      <c r="D97" s="100" t="s">
        <v>104</v>
      </c>
      <c r="E97" s="101"/>
      <c r="F97" s="101"/>
      <c r="G97" s="101"/>
      <c r="H97" s="101"/>
      <c r="I97" s="101"/>
      <c r="J97" s="102">
        <f>J137</f>
        <v>0</v>
      </c>
      <c r="L97" s="99"/>
    </row>
    <row r="98" spans="2:12" s="9" customFormat="1" ht="19.899999999999999" customHeight="1">
      <c r="B98" s="103"/>
      <c r="D98" s="104" t="s">
        <v>105</v>
      </c>
      <c r="E98" s="105"/>
      <c r="F98" s="105"/>
      <c r="G98" s="105"/>
      <c r="H98" s="105"/>
      <c r="I98" s="105"/>
      <c r="J98" s="106">
        <f>J138</f>
        <v>0</v>
      </c>
      <c r="L98" s="103"/>
    </row>
    <row r="99" spans="2:12" s="9" customFormat="1" ht="19.899999999999999" customHeight="1">
      <c r="B99" s="103"/>
      <c r="D99" s="104" t="s">
        <v>106</v>
      </c>
      <c r="E99" s="105"/>
      <c r="F99" s="105"/>
      <c r="G99" s="105"/>
      <c r="H99" s="105"/>
      <c r="I99" s="105"/>
      <c r="J99" s="106">
        <f>J141</f>
        <v>0</v>
      </c>
      <c r="L99" s="103"/>
    </row>
    <row r="100" spans="2:12" s="9" customFormat="1" ht="19.899999999999999" customHeight="1">
      <c r="B100" s="103"/>
      <c r="D100" s="104" t="s">
        <v>107</v>
      </c>
      <c r="E100" s="105"/>
      <c r="F100" s="105"/>
      <c r="G100" s="105"/>
      <c r="H100" s="105"/>
      <c r="I100" s="105"/>
      <c r="J100" s="106">
        <f>J161</f>
        <v>0</v>
      </c>
      <c r="L100" s="103"/>
    </row>
    <row r="101" spans="2:12" s="9" customFormat="1" ht="19.899999999999999" customHeight="1">
      <c r="B101" s="103"/>
      <c r="D101" s="104" t="s">
        <v>108</v>
      </c>
      <c r="E101" s="105"/>
      <c r="F101" s="105"/>
      <c r="G101" s="105"/>
      <c r="H101" s="105"/>
      <c r="I101" s="105"/>
      <c r="J101" s="106">
        <f>J166</f>
        <v>0</v>
      </c>
      <c r="L101" s="103"/>
    </row>
    <row r="102" spans="2:12" s="9" customFormat="1" ht="19.899999999999999" customHeight="1">
      <c r="B102" s="103"/>
      <c r="D102" s="104" t="s">
        <v>109</v>
      </c>
      <c r="E102" s="105"/>
      <c r="F102" s="105"/>
      <c r="G102" s="105"/>
      <c r="H102" s="105"/>
      <c r="I102" s="105"/>
      <c r="J102" s="106">
        <f>J168</f>
        <v>0</v>
      </c>
      <c r="L102" s="103"/>
    </row>
    <row r="103" spans="2:12" s="9" customFormat="1" ht="19.899999999999999" customHeight="1">
      <c r="B103" s="103"/>
      <c r="D103" s="104" t="s">
        <v>110</v>
      </c>
      <c r="E103" s="105"/>
      <c r="F103" s="105"/>
      <c r="G103" s="105"/>
      <c r="H103" s="105"/>
      <c r="I103" s="105"/>
      <c r="J103" s="106">
        <f>J173</f>
        <v>0</v>
      </c>
      <c r="L103" s="103"/>
    </row>
    <row r="104" spans="2:12" s="8" customFormat="1" ht="24.95" customHeight="1">
      <c r="B104" s="99"/>
      <c r="D104" s="100" t="s">
        <v>111</v>
      </c>
      <c r="E104" s="101"/>
      <c r="F104" s="101"/>
      <c r="G104" s="101"/>
      <c r="H104" s="101"/>
      <c r="I104" s="101"/>
      <c r="J104" s="102">
        <f>J175</f>
        <v>0</v>
      </c>
      <c r="L104" s="99"/>
    </row>
    <row r="105" spans="2:12" s="9" customFormat="1" ht="19.899999999999999" customHeight="1">
      <c r="B105" s="103"/>
      <c r="D105" s="104" t="s">
        <v>112</v>
      </c>
      <c r="E105" s="105"/>
      <c r="F105" s="105"/>
      <c r="G105" s="105"/>
      <c r="H105" s="105"/>
      <c r="I105" s="105"/>
      <c r="J105" s="106">
        <f>J176</f>
        <v>0</v>
      </c>
      <c r="L105" s="103"/>
    </row>
    <row r="106" spans="2:12" s="9" customFormat="1" ht="19.899999999999999" customHeight="1">
      <c r="B106" s="103"/>
      <c r="D106" s="104" t="s">
        <v>113</v>
      </c>
      <c r="E106" s="105"/>
      <c r="F106" s="105"/>
      <c r="G106" s="105"/>
      <c r="H106" s="105"/>
      <c r="I106" s="105"/>
      <c r="J106" s="106">
        <f>J182</f>
        <v>0</v>
      </c>
      <c r="L106" s="103"/>
    </row>
    <row r="107" spans="2:12" s="9" customFormat="1" ht="19.899999999999999" customHeight="1">
      <c r="B107" s="103"/>
      <c r="D107" s="104" t="s">
        <v>114</v>
      </c>
      <c r="E107" s="105"/>
      <c r="F107" s="105"/>
      <c r="G107" s="105"/>
      <c r="H107" s="105"/>
      <c r="I107" s="105"/>
      <c r="J107" s="106">
        <f>J184</f>
        <v>0</v>
      </c>
      <c r="L107" s="103"/>
    </row>
    <row r="108" spans="2:12" s="9" customFormat="1" ht="19.899999999999999" customHeight="1">
      <c r="B108" s="103"/>
      <c r="D108" s="104" t="s">
        <v>115</v>
      </c>
      <c r="E108" s="105"/>
      <c r="F108" s="105"/>
      <c r="G108" s="105"/>
      <c r="H108" s="105"/>
      <c r="I108" s="105"/>
      <c r="J108" s="106">
        <f>J188</f>
        <v>0</v>
      </c>
      <c r="L108" s="103"/>
    </row>
    <row r="109" spans="2:12" s="9" customFormat="1" ht="19.899999999999999" customHeight="1">
      <c r="B109" s="103"/>
      <c r="D109" s="104" t="s">
        <v>116</v>
      </c>
      <c r="E109" s="105"/>
      <c r="F109" s="105"/>
      <c r="G109" s="105"/>
      <c r="H109" s="105"/>
      <c r="I109" s="105"/>
      <c r="J109" s="106">
        <f>J190</f>
        <v>0</v>
      </c>
      <c r="L109" s="103"/>
    </row>
    <row r="110" spans="2:12" s="9" customFormat="1" ht="19.899999999999999" customHeight="1">
      <c r="B110" s="103"/>
      <c r="D110" s="104" t="s">
        <v>117</v>
      </c>
      <c r="E110" s="105"/>
      <c r="F110" s="105"/>
      <c r="G110" s="105"/>
      <c r="H110" s="105"/>
      <c r="I110" s="105"/>
      <c r="J110" s="106">
        <f>J192</f>
        <v>0</v>
      </c>
      <c r="L110" s="103"/>
    </row>
    <row r="111" spans="2:12" s="9" customFormat="1" ht="19.899999999999999" customHeight="1">
      <c r="B111" s="103"/>
      <c r="D111" s="104" t="s">
        <v>118</v>
      </c>
      <c r="E111" s="105"/>
      <c r="F111" s="105"/>
      <c r="G111" s="105"/>
      <c r="H111" s="105"/>
      <c r="I111" s="105"/>
      <c r="J111" s="106">
        <f>J196</f>
        <v>0</v>
      </c>
      <c r="L111" s="103"/>
    </row>
    <row r="112" spans="2:12" s="9" customFormat="1" ht="19.899999999999999" customHeight="1">
      <c r="B112" s="103"/>
      <c r="D112" s="104" t="s">
        <v>119</v>
      </c>
      <c r="E112" s="105"/>
      <c r="F112" s="105"/>
      <c r="G112" s="105"/>
      <c r="H112" s="105"/>
      <c r="I112" s="105"/>
      <c r="J112" s="106">
        <f>J201</f>
        <v>0</v>
      </c>
      <c r="L112" s="103"/>
    </row>
    <row r="113" spans="2:12" s="9" customFormat="1" ht="19.899999999999999" customHeight="1">
      <c r="B113" s="103"/>
      <c r="D113" s="104" t="s">
        <v>120</v>
      </c>
      <c r="E113" s="105"/>
      <c r="F113" s="105"/>
      <c r="G113" s="105"/>
      <c r="H113" s="105"/>
      <c r="I113" s="105"/>
      <c r="J113" s="106">
        <f>J214</f>
        <v>0</v>
      </c>
      <c r="L113" s="103"/>
    </row>
    <row r="114" spans="2:12" s="9" customFormat="1" ht="19.899999999999999" customHeight="1">
      <c r="B114" s="103"/>
      <c r="D114" s="104" t="s">
        <v>121</v>
      </c>
      <c r="E114" s="105"/>
      <c r="F114" s="105"/>
      <c r="G114" s="105"/>
      <c r="H114" s="105"/>
      <c r="I114" s="105"/>
      <c r="J114" s="106">
        <f>J222</f>
        <v>0</v>
      </c>
      <c r="L114" s="103"/>
    </row>
    <row r="115" spans="2:12" s="9" customFormat="1" ht="19.899999999999999" customHeight="1">
      <c r="B115" s="103"/>
      <c r="D115" s="104" t="s">
        <v>122</v>
      </c>
      <c r="E115" s="105"/>
      <c r="F115" s="105"/>
      <c r="G115" s="105"/>
      <c r="H115" s="105"/>
      <c r="I115" s="105"/>
      <c r="J115" s="106">
        <f>J232</f>
        <v>0</v>
      </c>
      <c r="L115" s="103"/>
    </row>
    <row r="116" spans="2:12" s="9" customFormat="1" ht="19.899999999999999" customHeight="1">
      <c r="B116" s="103"/>
      <c r="D116" s="104" t="s">
        <v>123</v>
      </c>
      <c r="E116" s="105"/>
      <c r="F116" s="105"/>
      <c r="G116" s="105"/>
      <c r="H116" s="105"/>
      <c r="I116" s="105"/>
      <c r="J116" s="106">
        <f>J236</f>
        <v>0</v>
      </c>
      <c r="L116" s="103"/>
    </row>
    <row r="117" spans="2:12" s="1" customFormat="1" ht="21.75" customHeight="1">
      <c r="B117" s="25"/>
      <c r="L117" s="25"/>
    </row>
    <row r="118" spans="2:12" s="1" customFormat="1" ht="6.95" customHeight="1">
      <c r="B118" s="37"/>
      <c r="C118" s="38"/>
      <c r="D118" s="38"/>
      <c r="E118" s="38"/>
      <c r="F118" s="38"/>
      <c r="G118" s="38"/>
      <c r="H118" s="38"/>
      <c r="I118" s="38"/>
      <c r="J118" s="38"/>
      <c r="K118" s="38"/>
      <c r="L118" s="25"/>
    </row>
    <row r="122" spans="2:12" s="1" customFormat="1" ht="6.95" customHeight="1">
      <c r="B122" s="39"/>
      <c r="C122" s="40"/>
      <c r="D122" s="40"/>
      <c r="E122" s="40"/>
      <c r="F122" s="40"/>
      <c r="G122" s="40"/>
      <c r="H122" s="40"/>
      <c r="I122" s="40"/>
      <c r="J122" s="40"/>
      <c r="K122" s="40"/>
      <c r="L122" s="25"/>
    </row>
    <row r="123" spans="2:12" s="1" customFormat="1" ht="24.95" customHeight="1">
      <c r="B123" s="25"/>
      <c r="C123" s="17" t="s">
        <v>124</v>
      </c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14</v>
      </c>
      <c r="L125" s="25"/>
    </row>
    <row r="126" spans="2:12" s="1" customFormat="1" ht="16.5" customHeight="1">
      <c r="B126" s="25"/>
      <c r="E126" s="189" t="str">
        <f>E7</f>
        <v>Stavební úpravy objektru hasiščské zbrojnice v BpH</v>
      </c>
      <c r="F126" s="190"/>
      <c r="G126" s="190"/>
      <c r="H126" s="190"/>
      <c r="L126" s="25"/>
    </row>
    <row r="127" spans="2:12" s="1" customFormat="1" ht="12" customHeight="1">
      <c r="B127" s="25"/>
      <c r="C127" s="22" t="s">
        <v>97</v>
      </c>
      <c r="L127" s="25"/>
    </row>
    <row r="128" spans="2:12" s="1" customFormat="1" ht="16.5" customHeight="1">
      <c r="B128" s="25"/>
      <c r="E128" s="161" t="str">
        <f>E9</f>
        <v>01 - Oprava sociálek</v>
      </c>
      <c r="F128" s="188"/>
      <c r="G128" s="188"/>
      <c r="H128" s="188"/>
      <c r="L128" s="25"/>
    </row>
    <row r="129" spans="2:65" s="1" customFormat="1" ht="6.95" customHeight="1">
      <c r="B129" s="25"/>
      <c r="L129" s="25"/>
    </row>
    <row r="130" spans="2:65" s="1" customFormat="1" ht="12" customHeight="1">
      <c r="B130" s="25"/>
      <c r="C130" s="22" t="s">
        <v>18</v>
      </c>
      <c r="F130" s="20" t="str">
        <f>F12</f>
        <v xml:space="preserve">Bystřice pod Hostýnem </v>
      </c>
      <c r="I130" s="22" t="s">
        <v>20</v>
      </c>
      <c r="J130" s="45" t="str">
        <f>IF(J12="","",J12)</f>
        <v>20. 9. 2018</v>
      </c>
      <c r="L130" s="25"/>
    </row>
    <row r="131" spans="2:65" s="1" customFormat="1" ht="6.95" customHeight="1">
      <c r="B131" s="25"/>
      <c r="L131" s="25"/>
    </row>
    <row r="132" spans="2:65" s="1" customFormat="1" ht="27.95" customHeight="1">
      <c r="B132" s="25"/>
      <c r="C132" s="22" t="s">
        <v>22</v>
      </c>
      <c r="F132" s="20" t="str">
        <f>E15</f>
        <v xml:space="preserve">Město Bystřice pod Hostýnem </v>
      </c>
      <c r="I132" s="22" t="s">
        <v>29</v>
      </c>
      <c r="J132" s="23" t="str">
        <f>E21</f>
        <v>Stanislav Ondroušek s.r.o.</v>
      </c>
      <c r="L132" s="25"/>
    </row>
    <row r="133" spans="2:65" s="1" customFormat="1" ht="15.2" customHeight="1">
      <c r="B133" s="25"/>
      <c r="C133" s="22" t="s">
        <v>27</v>
      </c>
      <c r="F133" s="20" t="str">
        <f>IF(E18="","",E18)</f>
        <v xml:space="preserve"> </v>
      </c>
      <c r="I133" s="22" t="s">
        <v>33</v>
      </c>
      <c r="J133" s="23" t="str">
        <f>E24</f>
        <v>Dominika Lukášová</v>
      </c>
      <c r="L133" s="25"/>
    </row>
    <row r="134" spans="2:65" s="1" customFormat="1" ht="10.35" customHeight="1">
      <c r="B134" s="25"/>
      <c r="L134" s="25"/>
    </row>
    <row r="135" spans="2:65" s="10" customFormat="1" ht="29.25" customHeight="1">
      <c r="B135" s="107"/>
      <c r="C135" s="108" t="s">
        <v>125</v>
      </c>
      <c r="D135" s="109" t="s">
        <v>61</v>
      </c>
      <c r="E135" s="109" t="s">
        <v>57</v>
      </c>
      <c r="F135" s="109" t="s">
        <v>58</v>
      </c>
      <c r="G135" s="109" t="s">
        <v>126</v>
      </c>
      <c r="H135" s="109" t="s">
        <v>127</v>
      </c>
      <c r="I135" s="109" t="s">
        <v>128</v>
      </c>
      <c r="J135" s="110" t="s">
        <v>101</v>
      </c>
      <c r="K135" s="111" t="s">
        <v>129</v>
      </c>
      <c r="L135" s="107"/>
      <c r="M135" s="52" t="s">
        <v>1</v>
      </c>
      <c r="N135" s="53" t="s">
        <v>40</v>
      </c>
      <c r="O135" s="53" t="s">
        <v>130</v>
      </c>
      <c r="P135" s="53" t="s">
        <v>131</v>
      </c>
      <c r="Q135" s="53" t="s">
        <v>132</v>
      </c>
      <c r="R135" s="53" t="s">
        <v>133</v>
      </c>
      <c r="S135" s="53" t="s">
        <v>134</v>
      </c>
      <c r="T135" s="54" t="s">
        <v>135</v>
      </c>
    </row>
    <row r="136" spans="2:65" s="1" customFormat="1" ht="22.9" customHeight="1">
      <c r="B136" s="25"/>
      <c r="C136" s="57" t="s">
        <v>136</v>
      </c>
      <c r="J136" s="112">
        <f>BK136</f>
        <v>0</v>
      </c>
      <c r="L136" s="25"/>
      <c r="M136" s="55"/>
      <c r="N136" s="46"/>
      <c r="O136" s="46"/>
      <c r="P136" s="113">
        <f>P137+P175</f>
        <v>371.66550299999994</v>
      </c>
      <c r="Q136" s="46"/>
      <c r="R136" s="113">
        <f>R137+R175</f>
        <v>6.765708179999999</v>
      </c>
      <c r="S136" s="46"/>
      <c r="T136" s="114">
        <f>T137+T175</f>
        <v>11.567824099999999</v>
      </c>
      <c r="AT136" s="13" t="s">
        <v>75</v>
      </c>
      <c r="AU136" s="13" t="s">
        <v>103</v>
      </c>
      <c r="BK136" s="115">
        <f>BK137+BK175</f>
        <v>0</v>
      </c>
    </row>
    <row r="137" spans="2:65" s="11" customFormat="1" ht="25.9" customHeight="1">
      <c r="B137" s="116"/>
      <c r="D137" s="117" t="s">
        <v>75</v>
      </c>
      <c r="E137" s="118" t="s">
        <v>137</v>
      </c>
      <c r="F137" s="118" t="s">
        <v>138</v>
      </c>
      <c r="J137" s="119">
        <f>BK137</f>
        <v>0</v>
      </c>
      <c r="L137" s="116"/>
      <c r="M137" s="120"/>
      <c r="N137" s="121"/>
      <c r="O137" s="121"/>
      <c r="P137" s="122">
        <f>P138+P141+P161+P166+P168+P173</f>
        <v>185.30103099999997</v>
      </c>
      <c r="Q137" s="121"/>
      <c r="R137" s="122">
        <f>R138+R141+R161+R166+R168+R173</f>
        <v>4.0497139299999994</v>
      </c>
      <c r="S137" s="121"/>
      <c r="T137" s="123">
        <f>T138+T141+T161+T166+T168+T173</f>
        <v>3.1070799999999998</v>
      </c>
      <c r="AR137" s="117" t="s">
        <v>84</v>
      </c>
      <c r="AT137" s="124" t="s">
        <v>75</v>
      </c>
      <c r="AU137" s="124" t="s">
        <v>76</v>
      </c>
      <c r="AY137" s="117" t="s">
        <v>139</v>
      </c>
      <c r="BK137" s="125">
        <f>BK138+BK141+BK161+BK166+BK168+BK173</f>
        <v>0</v>
      </c>
    </row>
    <row r="138" spans="2:65" s="11" customFormat="1" ht="22.9" customHeight="1">
      <c r="B138" s="116"/>
      <c r="D138" s="117" t="s">
        <v>75</v>
      </c>
      <c r="E138" s="126" t="s">
        <v>140</v>
      </c>
      <c r="F138" s="126" t="s">
        <v>141</v>
      </c>
      <c r="J138" s="127">
        <f>BK138</f>
        <v>0</v>
      </c>
      <c r="L138" s="116"/>
      <c r="M138" s="120"/>
      <c r="N138" s="121"/>
      <c r="O138" s="121"/>
      <c r="P138" s="122">
        <f>SUM(P139:P140)</f>
        <v>2.9318000000000004</v>
      </c>
      <c r="Q138" s="121"/>
      <c r="R138" s="122">
        <f>SUM(R139:R140)</f>
        <v>0.21735599999999999</v>
      </c>
      <c r="S138" s="121"/>
      <c r="T138" s="123">
        <f>SUM(T139:T140)</f>
        <v>0</v>
      </c>
      <c r="AR138" s="117" t="s">
        <v>84</v>
      </c>
      <c r="AT138" s="124" t="s">
        <v>75</v>
      </c>
      <c r="AU138" s="124" t="s">
        <v>84</v>
      </c>
      <c r="AY138" s="117" t="s">
        <v>139</v>
      </c>
      <c r="BK138" s="125">
        <f>SUM(BK139:BK140)</f>
        <v>0</v>
      </c>
    </row>
    <row r="139" spans="2:65" s="1" customFormat="1" ht="24" customHeight="1">
      <c r="B139" s="128"/>
      <c r="C139" s="129" t="s">
        <v>84</v>
      </c>
      <c r="D139" s="129" t="s">
        <v>142</v>
      </c>
      <c r="E139" s="130" t="s">
        <v>143</v>
      </c>
      <c r="F139" s="131" t="s">
        <v>144</v>
      </c>
      <c r="G139" s="132" t="s">
        <v>145</v>
      </c>
      <c r="H139" s="133">
        <v>1</v>
      </c>
      <c r="I139" s="134"/>
      <c r="J139" s="134">
        <f>ROUND(I139*H139,2)</f>
        <v>0</v>
      </c>
      <c r="K139" s="131" t="s">
        <v>146</v>
      </c>
      <c r="L139" s="25"/>
      <c r="M139" s="135" t="s">
        <v>1</v>
      </c>
      <c r="N139" s="136" t="s">
        <v>41</v>
      </c>
      <c r="O139" s="137">
        <v>0.221</v>
      </c>
      <c r="P139" s="137">
        <f>O139*H139</f>
        <v>0.221</v>
      </c>
      <c r="Q139" s="137">
        <v>2.49E-3</v>
      </c>
      <c r="R139" s="137">
        <f>Q139*H139</f>
        <v>2.49E-3</v>
      </c>
      <c r="S139" s="137">
        <v>0</v>
      </c>
      <c r="T139" s="138">
        <f>S139*H139</f>
        <v>0</v>
      </c>
      <c r="AR139" s="139" t="s">
        <v>147</v>
      </c>
      <c r="AT139" s="139" t="s">
        <v>142</v>
      </c>
      <c r="AU139" s="139" t="s">
        <v>86</v>
      </c>
      <c r="AY139" s="13" t="s">
        <v>139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3" t="s">
        <v>84</v>
      </c>
      <c r="BK139" s="140">
        <f>ROUND(I139*H139,2)</f>
        <v>0</v>
      </c>
      <c r="BL139" s="13" t="s">
        <v>147</v>
      </c>
      <c r="BM139" s="139" t="s">
        <v>148</v>
      </c>
    </row>
    <row r="140" spans="2:65" s="1" customFormat="1" ht="24" customHeight="1">
      <c r="B140" s="128"/>
      <c r="C140" s="129" t="s">
        <v>86</v>
      </c>
      <c r="D140" s="129" t="s">
        <v>142</v>
      </c>
      <c r="E140" s="130" t="s">
        <v>149</v>
      </c>
      <c r="F140" s="131" t="s">
        <v>150</v>
      </c>
      <c r="G140" s="132" t="s">
        <v>151</v>
      </c>
      <c r="H140" s="133">
        <v>5.4</v>
      </c>
      <c r="I140" s="134"/>
      <c r="J140" s="134">
        <f>ROUND(I140*H140,2)</f>
        <v>0</v>
      </c>
      <c r="K140" s="131" t="s">
        <v>146</v>
      </c>
      <c r="L140" s="25"/>
      <c r="M140" s="135" t="s">
        <v>1</v>
      </c>
      <c r="N140" s="136" t="s">
        <v>41</v>
      </c>
      <c r="O140" s="137">
        <v>0.502</v>
      </c>
      <c r="P140" s="137">
        <f>O140*H140</f>
        <v>2.7108000000000003</v>
      </c>
      <c r="Q140" s="137">
        <v>3.9789999999999999E-2</v>
      </c>
      <c r="R140" s="137">
        <f>Q140*H140</f>
        <v>0.214866</v>
      </c>
      <c r="S140" s="137">
        <v>0</v>
      </c>
      <c r="T140" s="138">
        <f>S140*H140</f>
        <v>0</v>
      </c>
      <c r="AR140" s="139" t="s">
        <v>147</v>
      </c>
      <c r="AT140" s="139" t="s">
        <v>142</v>
      </c>
      <c r="AU140" s="139" t="s">
        <v>86</v>
      </c>
      <c r="AY140" s="13" t="s">
        <v>139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3" t="s">
        <v>84</v>
      </c>
      <c r="BK140" s="140">
        <f>ROUND(I140*H140,2)</f>
        <v>0</v>
      </c>
      <c r="BL140" s="13" t="s">
        <v>147</v>
      </c>
      <c r="BM140" s="139" t="s">
        <v>152</v>
      </c>
    </row>
    <row r="141" spans="2:65" s="11" customFormat="1" ht="22.9" customHeight="1">
      <c r="B141" s="116"/>
      <c r="D141" s="117" t="s">
        <v>75</v>
      </c>
      <c r="E141" s="126" t="s">
        <v>153</v>
      </c>
      <c r="F141" s="126" t="s">
        <v>154</v>
      </c>
      <c r="J141" s="127">
        <f>BK141</f>
        <v>0</v>
      </c>
      <c r="L141" s="116"/>
      <c r="M141" s="120"/>
      <c r="N141" s="121"/>
      <c r="O141" s="121"/>
      <c r="P141" s="122">
        <f>SUM(P142:P160)</f>
        <v>84.622928000000002</v>
      </c>
      <c r="Q141" s="121"/>
      <c r="R141" s="122">
        <f>SUM(R142:R160)</f>
        <v>3.8285628399999996</v>
      </c>
      <c r="S141" s="121"/>
      <c r="T141" s="123">
        <f>SUM(T142:T160)</f>
        <v>0</v>
      </c>
      <c r="AR141" s="117" t="s">
        <v>84</v>
      </c>
      <c r="AT141" s="124" t="s">
        <v>75</v>
      </c>
      <c r="AU141" s="124" t="s">
        <v>84</v>
      </c>
      <c r="AY141" s="117" t="s">
        <v>139</v>
      </c>
      <c r="BK141" s="125">
        <f>SUM(BK142:BK160)</f>
        <v>0</v>
      </c>
    </row>
    <row r="142" spans="2:65" s="1" customFormat="1" ht="16.5" customHeight="1">
      <c r="B142" s="128"/>
      <c r="C142" s="129" t="s">
        <v>140</v>
      </c>
      <c r="D142" s="129" t="s">
        <v>142</v>
      </c>
      <c r="E142" s="130" t="s">
        <v>155</v>
      </c>
      <c r="F142" s="131" t="s">
        <v>156</v>
      </c>
      <c r="G142" s="132" t="s">
        <v>145</v>
      </c>
      <c r="H142" s="133">
        <v>4</v>
      </c>
      <c r="I142" s="134"/>
      <c r="J142" s="134">
        <f t="shared" ref="J142:J160" si="0">ROUND(I142*H142,2)</f>
        <v>0</v>
      </c>
      <c r="K142" s="131" t="s">
        <v>1</v>
      </c>
      <c r="L142" s="25"/>
      <c r="M142" s="135" t="s">
        <v>1</v>
      </c>
      <c r="N142" s="136" t="s">
        <v>41</v>
      </c>
      <c r="O142" s="137">
        <v>0</v>
      </c>
      <c r="P142" s="137">
        <f t="shared" ref="P142:P160" si="1">O142*H142</f>
        <v>0</v>
      </c>
      <c r="Q142" s="137">
        <v>0</v>
      </c>
      <c r="R142" s="137">
        <f t="shared" ref="R142:R160" si="2">Q142*H142</f>
        <v>0</v>
      </c>
      <c r="S142" s="137">
        <v>0</v>
      </c>
      <c r="T142" s="138">
        <f t="shared" ref="T142:T160" si="3">S142*H142</f>
        <v>0</v>
      </c>
      <c r="AR142" s="139" t="s">
        <v>147</v>
      </c>
      <c r="AT142" s="139" t="s">
        <v>142</v>
      </c>
      <c r="AU142" s="139" t="s">
        <v>86</v>
      </c>
      <c r="AY142" s="13" t="s">
        <v>139</v>
      </c>
      <c r="BE142" s="140">
        <f t="shared" ref="BE142:BE160" si="4">IF(N142="základní",J142,0)</f>
        <v>0</v>
      </c>
      <c r="BF142" s="140">
        <f t="shared" ref="BF142:BF160" si="5">IF(N142="snížená",J142,0)</f>
        <v>0</v>
      </c>
      <c r="BG142" s="140">
        <f t="shared" ref="BG142:BG160" si="6">IF(N142="zákl. přenesená",J142,0)</f>
        <v>0</v>
      </c>
      <c r="BH142" s="140">
        <f t="shared" ref="BH142:BH160" si="7">IF(N142="sníž. přenesená",J142,0)</f>
        <v>0</v>
      </c>
      <c r="BI142" s="140">
        <f t="shared" ref="BI142:BI160" si="8">IF(N142="nulová",J142,0)</f>
        <v>0</v>
      </c>
      <c r="BJ142" s="13" t="s">
        <v>84</v>
      </c>
      <c r="BK142" s="140">
        <f t="shared" ref="BK142:BK160" si="9">ROUND(I142*H142,2)</f>
        <v>0</v>
      </c>
      <c r="BL142" s="13" t="s">
        <v>147</v>
      </c>
      <c r="BM142" s="139" t="s">
        <v>157</v>
      </c>
    </row>
    <row r="143" spans="2:65" s="1" customFormat="1" ht="24" customHeight="1">
      <c r="B143" s="128"/>
      <c r="C143" s="129" t="s">
        <v>147</v>
      </c>
      <c r="D143" s="129" t="s">
        <v>142</v>
      </c>
      <c r="E143" s="130" t="s">
        <v>158</v>
      </c>
      <c r="F143" s="131" t="s">
        <v>159</v>
      </c>
      <c r="G143" s="132" t="s">
        <v>151</v>
      </c>
      <c r="H143" s="133">
        <v>4.6420000000000003</v>
      </c>
      <c r="I143" s="134"/>
      <c r="J143" s="134">
        <f t="shared" si="0"/>
        <v>0</v>
      </c>
      <c r="K143" s="131" t="s">
        <v>146</v>
      </c>
      <c r="L143" s="25"/>
      <c r="M143" s="135" t="s">
        <v>1</v>
      </c>
      <c r="N143" s="136" t="s">
        <v>41</v>
      </c>
      <c r="O143" s="137">
        <v>0.46</v>
      </c>
      <c r="P143" s="137">
        <f t="shared" si="1"/>
        <v>2.1353200000000001</v>
      </c>
      <c r="Q143" s="137">
        <v>4.3800000000000002E-3</v>
      </c>
      <c r="R143" s="137">
        <f t="shared" si="2"/>
        <v>2.0331960000000003E-2</v>
      </c>
      <c r="S143" s="137">
        <v>0</v>
      </c>
      <c r="T143" s="138">
        <f t="shared" si="3"/>
        <v>0</v>
      </c>
      <c r="AR143" s="139" t="s">
        <v>147</v>
      </c>
      <c r="AT143" s="139" t="s">
        <v>142</v>
      </c>
      <c r="AU143" s="139" t="s">
        <v>86</v>
      </c>
      <c r="AY143" s="13" t="s">
        <v>139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84</v>
      </c>
      <c r="BK143" s="140">
        <f t="shared" si="9"/>
        <v>0</v>
      </c>
      <c r="BL143" s="13" t="s">
        <v>147</v>
      </c>
      <c r="BM143" s="139" t="s">
        <v>160</v>
      </c>
    </row>
    <row r="144" spans="2:65" s="1" customFormat="1" ht="24" customHeight="1">
      <c r="B144" s="128"/>
      <c r="C144" s="129" t="s">
        <v>161</v>
      </c>
      <c r="D144" s="129" t="s">
        <v>142</v>
      </c>
      <c r="E144" s="130" t="s">
        <v>162</v>
      </c>
      <c r="F144" s="131" t="s">
        <v>163</v>
      </c>
      <c r="G144" s="132" t="s">
        <v>151</v>
      </c>
      <c r="H144" s="133">
        <v>4.6420000000000003</v>
      </c>
      <c r="I144" s="134"/>
      <c r="J144" s="134">
        <f t="shared" si="0"/>
        <v>0</v>
      </c>
      <c r="K144" s="131" t="s">
        <v>146</v>
      </c>
      <c r="L144" s="25"/>
      <c r="M144" s="135" t="s">
        <v>1</v>
      </c>
      <c r="N144" s="136" t="s">
        <v>41</v>
      </c>
      <c r="O144" s="137">
        <v>0.35799999999999998</v>
      </c>
      <c r="P144" s="137">
        <f t="shared" si="1"/>
        <v>1.6618360000000001</v>
      </c>
      <c r="Q144" s="137">
        <v>3.0000000000000001E-3</v>
      </c>
      <c r="R144" s="137">
        <f t="shared" si="2"/>
        <v>1.3926000000000001E-2</v>
      </c>
      <c r="S144" s="137">
        <v>0</v>
      </c>
      <c r="T144" s="138">
        <f t="shared" si="3"/>
        <v>0</v>
      </c>
      <c r="AR144" s="139" t="s">
        <v>147</v>
      </c>
      <c r="AT144" s="139" t="s">
        <v>142</v>
      </c>
      <c r="AU144" s="139" t="s">
        <v>86</v>
      </c>
      <c r="AY144" s="13" t="s">
        <v>139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84</v>
      </c>
      <c r="BK144" s="140">
        <f t="shared" si="9"/>
        <v>0</v>
      </c>
      <c r="BL144" s="13" t="s">
        <v>147</v>
      </c>
      <c r="BM144" s="139" t="s">
        <v>164</v>
      </c>
    </row>
    <row r="145" spans="2:65" s="1" customFormat="1" ht="24" customHeight="1">
      <c r="B145" s="128"/>
      <c r="C145" s="129" t="s">
        <v>153</v>
      </c>
      <c r="D145" s="129" t="s">
        <v>142</v>
      </c>
      <c r="E145" s="130" t="s">
        <v>165</v>
      </c>
      <c r="F145" s="131" t="s">
        <v>166</v>
      </c>
      <c r="G145" s="132" t="s">
        <v>151</v>
      </c>
      <c r="H145" s="133">
        <v>8.625</v>
      </c>
      <c r="I145" s="134"/>
      <c r="J145" s="134">
        <f t="shared" si="0"/>
        <v>0</v>
      </c>
      <c r="K145" s="131" t="s">
        <v>146</v>
      </c>
      <c r="L145" s="25"/>
      <c r="M145" s="135" t="s">
        <v>1</v>
      </c>
      <c r="N145" s="136" t="s">
        <v>41</v>
      </c>
      <c r="O145" s="137">
        <v>0.34599999999999997</v>
      </c>
      <c r="P145" s="137">
        <f t="shared" si="1"/>
        <v>2.9842499999999998</v>
      </c>
      <c r="Q145" s="137">
        <v>1.5699999999999999E-2</v>
      </c>
      <c r="R145" s="137">
        <f t="shared" si="2"/>
        <v>0.13541249999999999</v>
      </c>
      <c r="S145" s="137">
        <v>0</v>
      </c>
      <c r="T145" s="138">
        <f t="shared" si="3"/>
        <v>0</v>
      </c>
      <c r="AR145" s="139" t="s">
        <v>147</v>
      </c>
      <c r="AT145" s="139" t="s">
        <v>142</v>
      </c>
      <c r="AU145" s="139" t="s">
        <v>86</v>
      </c>
      <c r="AY145" s="13" t="s">
        <v>139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84</v>
      </c>
      <c r="BK145" s="140">
        <f t="shared" si="9"/>
        <v>0</v>
      </c>
      <c r="BL145" s="13" t="s">
        <v>147</v>
      </c>
      <c r="BM145" s="139" t="s">
        <v>167</v>
      </c>
    </row>
    <row r="146" spans="2:65" s="1" customFormat="1" ht="24" customHeight="1">
      <c r="B146" s="128"/>
      <c r="C146" s="129" t="s">
        <v>168</v>
      </c>
      <c r="D146" s="129" t="s">
        <v>142</v>
      </c>
      <c r="E146" s="130" t="s">
        <v>169</v>
      </c>
      <c r="F146" s="131" t="s">
        <v>170</v>
      </c>
      <c r="G146" s="132" t="s">
        <v>151</v>
      </c>
      <c r="H146" s="133">
        <v>41.804000000000002</v>
      </c>
      <c r="I146" s="134"/>
      <c r="J146" s="134">
        <f t="shared" si="0"/>
        <v>0</v>
      </c>
      <c r="K146" s="131" t="s">
        <v>146</v>
      </c>
      <c r="L146" s="25"/>
      <c r="M146" s="135" t="s">
        <v>1</v>
      </c>
      <c r="N146" s="136" t="s">
        <v>41</v>
      </c>
      <c r="O146" s="137">
        <v>0.36</v>
      </c>
      <c r="P146" s="137">
        <f t="shared" si="1"/>
        <v>15.049440000000001</v>
      </c>
      <c r="Q146" s="137">
        <v>4.3800000000000002E-3</v>
      </c>
      <c r="R146" s="137">
        <f t="shared" si="2"/>
        <v>0.18310152000000002</v>
      </c>
      <c r="S146" s="137">
        <v>0</v>
      </c>
      <c r="T146" s="138">
        <f t="shared" si="3"/>
        <v>0</v>
      </c>
      <c r="AR146" s="139" t="s">
        <v>147</v>
      </c>
      <c r="AT146" s="139" t="s">
        <v>142</v>
      </c>
      <c r="AU146" s="139" t="s">
        <v>86</v>
      </c>
      <c r="AY146" s="13" t="s">
        <v>139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84</v>
      </c>
      <c r="BK146" s="140">
        <f t="shared" si="9"/>
        <v>0</v>
      </c>
      <c r="BL146" s="13" t="s">
        <v>147</v>
      </c>
      <c r="BM146" s="139" t="s">
        <v>171</v>
      </c>
    </row>
    <row r="147" spans="2:65" s="1" customFormat="1" ht="24" customHeight="1">
      <c r="B147" s="128"/>
      <c r="C147" s="129" t="s">
        <v>172</v>
      </c>
      <c r="D147" s="129" t="s">
        <v>142</v>
      </c>
      <c r="E147" s="130" t="s">
        <v>173</v>
      </c>
      <c r="F147" s="131" t="s">
        <v>174</v>
      </c>
      <c r="G147" s="132" t="s">
        <v>151</v>
      </c>
      <c r="H147" s="133">
        <v>41.804000000000002</v>
      </c>
      <c r="I147" s="134"/>
      <c r="J147" s="134">
        <f t="shared" si="0"/>
        <v>0</v>
      </c>
      <c r="K147" s="131" t="s">
        <v>146</v>
      </c>
      <c r="L147" s="25"/>
      <c r="M147" s="135" t="s">
        <v>1</v>
      </c>
      <c r="N147" s="136" t="s">
        <v>41</v>
      </c>
      <c r="O147" s="137">
        <v>0.27200000000000002</v>
      </c>
      <c r="P147" s="137">
        <f t="shared" si="1"/>
        <v>11.370688000000001</v>
      </c>
      <c r="Q147" s="137">
        <v>3.0000000000000001E-3</v>
      </c>
      <c r="R147" s="137">
        <f t="shared" si="2"/>
        <v>0.125412</v>
      </c>
      <c r="S147" s="137">
        <v>0</v>
      </c>
      <c r="T147" s="138">
        <f t="shared" si="3"/>
        <v>0</v>
      </c>
      <c r="AR147" s="139" t="s">
        <v>147</v>
      </c>
      <c r="AT147" s="139" t="s">
        <v>142</v>
      </c>
      <c r="AU147" s="139" t="s">
        <v>86</v>
      </c>
      <c r="AY147" s="13" t="s">
        <v>139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84</v>
      </c>
      <c r="BK147" s="140">
        <f t="shared" si="9"/>
        <v>0</v>
      </c>
      <c r="BL147" s="13" t="s">
        <v>147</v>
      </c>
      <c r="BM147" s="139" t="s">
        <v>175</v>
      </c>
    </row>
    <row r="148" spans="2:65" s="1" customFormat="1" ht="24" customHeight="1">
      <c r="B148" s="128"/>
      <c r="C148" s="129" t="s">
        <v>176</v>
      </c>
      <c r="D148" s="129" t="s">
        <v>142</v>
      </c>
      <c r="E148" s="130" t="s">
        <v>177</v>
      </c>
      <c r="F148" s="131" t="s">
        <v>178</v>
      </c>
      <c r="G148" s="132" t="s">
        <v>151</v>
      </c>
      <c r="H148" s="133">
        <v>74.603999999999999</v>
      </c>
      <c r="I148" s="134"/>
      <c r="J148" s="134">
        <f t="shared" si="0"/>
        <v>0</v>
      </c>
      <c r="K148" s="131" t="s">
        <v>146</v>
      </c>
      <c r="L148" s="25"/>
      <c r="M148" s="135" t="s">
        <v>1</v>
      </c>
      <c r="N148" s="136" t="s">
        <v>41</v>
      </c>
      <c r="O148" s="137">
        <v>0.35</v>
      </c>
      <c r="P148" s="137">
        <f t="shared" si="1"/>
        <v>26.1114</v>
      </c>
      <c r="Q148" s="137">
        <v>1.575E-2</v>
      </c>
      <c r="R148" s="137">
        <f t="shared" si="2"/>
        <v>1.1750130000000001</v>
      </c>
      <c r="S148" s="137">
        <v>0</v>
      </c>
      <c r="T148" s="138">
        <f t="shared" si="3"/>
        <v>0</v>
      </c>
      <c r="AR148" s="139" t="s">
        <v>147</v>
      </c>
      <c r="AT148" s="139" t="s">
        <v>142</v>
      </c>
      <c r="AU148" s="139" t="s">
        <v>86</v>
      </c>
      <c r="AY148" s="13" t="s">
        <v>139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84</v>
      </c>
      <c r="BK148" s="140">
        <f t="shared" si="9"/>
        <v>0</v>
      </c>
      <c r="BL148" s="13" t="s">
        <v>147</v>
      </c>
      <c r="BM148" s="139" t="s">
        <v>179</v>
      </c>
    </row>
    <row r="149" spans="2:65" s="1" customFormat="1" ht="24" customHeight="1">
      <c r="B149" s="128"/>
      <c r="C149" s="129" t="s">
        <v>180</v>
      </c>
      <c r="D149" s="129" t="s">
        <v>142</v>
      </c>
      <c r="E149" s="130" t="s">
        <v>181</v>
      </c>
      <c r="F149" s="131" t="s">
        <v>182</v>
      </c>
      <c r="G149" s="132" t="s">
        <v>151</v>
      </c>
      <c r="H149" s="133">
        <v>41.804000000000002</v>
      </c>
      <c r="I149" s="134"/>
      <c r="J149" s="134">
        <f t="shared" si="0"/>
        <v>0</v>
      </c>
      <c r="K149" s="131" t="s">
        <v>146</v>
      </c>
      <c r="L149" s="25"/>
      <c r="M149" s="135" t="s">
        <v>1</v>
      </c>
      <c r="N149" s="136" t="s">
        <v>41</v>
      </c>
      <c r="O149" s="137">
        <v>0.27</v>
      </c>
      <c r="P149" s="137">
        <f t="shared" si="1"/>
        <v>11.287080000000001</v>
      </c>
      <c r="Q149" s="137">
        <v>1.5699999999999999E-2</v>
      </c>
      <c r="R149" s="137">
        <f t="shared" si="2"/>
        <v>0.65632279999999998</v>
      </c>
      <c r="S149" s="137">
        <v>0</v>
      </c>
      <c r="T149" s="138">
        <f t="shared" si="3"/>
        <v>0</v>
      </c>
      <c r="AR149" s="139" t="s">
        <v>147</v>
      </c>
      <c r="AT149" s="139" t="s">
        <v>142</v>
      </c>
      <c r="AU149" s="139" t="s">
        <v>86</v>
      </c>
      <c r="AY149" s="13" t="s">
        <v>139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84</v>
      </c>
      <c r="BK149" s="140">
        <f t="shared" si="9"/>
        <v>0</v>
      </c>
      <c r="BL149" s="13" t="s">
        <v>147</v>
      </c>
      <c r="BM149" s="139" t="s">
        <v>183</v>
      </c>
    </row>
    <row r="150" spans="2:65" s="1" customFormat="1" ht="24" customHeight="1">
      <c r="B150" s="128"/>
      <c r="C150" s="129" t="s">
        <v>184</v>
      </c>
      <c r="D150" s="129" t="s">
        <v>142</v>
      </c>
      <c r="E150" s="130" t="s">
        <v>185</v>
      </c>
      <c r="F150" s="131" t="s">
        <v>186</v>
      </c>
      <c r="G150" s="132" t="s">
        <v>187</v>
      </c>
      <c r="H150" s="133">
        <v>13</v>
      </c>
      <c r="I150" s="134"/>
      <c r="J150" s="134">
        <f t="shared" si="0"/>
        <v>0</v>
      </c>
      <c r="K150" s="131" t="s">
        <v>146</v>
      </c>
      <c r="L150" s="25"/>
      <c r="M150" s="135" t="s">
        <v>1</v>
      </c>
      <c r="N150" s="136" t="s">
        <v>41</v>
      </c>
      <c r="O150" s="137">
        <v>0.11</v>
      </c>
      <c r="P150" s="137">
        <f t="shared" si="1"/>
        <v>1.43</v>
      </c>
      <c r="Q150" s="137">
        <v>0</v>
      </c>
      <c r="R150" s="137">
        <f t="shared" si="2"/>
        <v>0</v>
      </c>
      <c r="S150" s="137">
        <v>0</v>
      </c>
      <c r="T150" s="138">
        <f t="shared" si="3"/>
        <v>0</v>
      </c>
      <c r="AR150" s="139" t="s">
        <v>147</v>
      </c>
      <c r="AT150" s="139" t="s">
        <v>142</v>
      </c>
      <c r="AU150" s="139" t="s">
        <v>86</v>
      </c>
      <c r="AY150" s="13" t="s">
        <v>139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84</v>
      </c>
      <c r="BK150" s="140">
        <f t="shared" si="9"/>
        <v>0</v>
      </c>
      <c r="BL150" s="13" t="s">
        <v>147</v>
      </c>
      <c r="BM150" s="139" t="s">
        <v>188</v>
      </c>
    </row>
    <row r="151" spans="2:65" s="1" customFormat="1" ht="16.5" customHeight="1">
      <c r="B151" s="128"/>
      <c r="C151" s="141" t="s">
        <v>189</v>
      </c>
      <c r="D151" s="141" t="s">
        <v>190</v>
      </c>
      <c r="E151" s="142" t="s">
        <v>191</v>
      </c>
      <c r="F151" s="143" t="s">
        <v>192</v>
      </c>
      <c r="G151" s="144" t="s">
        <v>187</v>
      </c>
      <c r="H151" s="145">
        <v>14.3</v>
      </c>
      <c r="I151" s="146"/>
      <c r="J151" s="146">
        <f t="shared" si="0"/>
        <v>0</v>
      </c>
      <c r="K151" s="143" t="s">
        <v>146</v>
      </c>
      <c r="L151" s="147"/>
      <c r="M151" s="148" t="s">
        <v>1</v>
      </c>
      <c r="N151" s="149" t="s">
        <v>41</v>
      </c>
      <c r="O151" s="137">
        <v>0</v>
      </c>
      <c r="P151" s="137">
        <f t="shared" si="1"/>
        <v>0</v>
      </c>
      <c r="Q151" s="137">
        <v>3.0000000000000001E-5</v>
      </c>
      <c r="R151" s="137">
        <f t="shared" si="2"/>
        <v>4.2900000000000002E-4</v>
      </c>
      <c r="S151" s="137">
        <v>0</v>
      </c>
      <c r="T151" s="138">
        <f t="shared" si="3"/>
        <v>0</v>
      </c>
      <c r="AR151" s="139" t="s">
        <v>172</v>
      </c>
      <c r="AT151" s="139" t="s">
        <v>190</v>
      </c>
      <c r="AU151" s="139" t="s">
        <v>86</v>
      </c>
      <c r="AY151" s="13" t="s">
        <v>139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84</v>
      </c>
      <c r="BK151" s="140">
        <f t="shared" si="9"/>
        <v>0</v>
      </c>
      <c r="BL151" s="13" t="s">
        <v>147</v>
      </c>
      <c r="BM151" s="139" t="s">
        <v>193</v>
      </c>
    </row>
    <row r="152" spans="2:65" s="1" customFormat="1" ht="24" customHeight="1">
      <c r="B152" s="128"/>
      <c r="C152" s="129" t="s">
        <v>194</v>
      </c>
      <c r="D152" s="129" t="s">
        <v>142</v>
      </c>
      <c r="E152" s="130" t="s">
        <v>195</v>
      </c>
      <c r="F152" s="131" t="s">
        <v>196</v>
      </c>
      <c r="G152" s="132" t="s">
        <v>197</v>
      </c>
      <c r="H152" s="133">
        <v>0.19800000000000001</v>
      </c>
      <c r="I152" s="134"/>
      <c r="J152" s="134">
        <f t="shared" si="0"/>
        <v>0</v>
      </c>
      <c r="K152" s="131" t="s">
        <v>146</v>
      </c>
      <c r="L152" s="25"/>
      <c r="M152" s="135" t="s">
        <v>1</v>
      </c>
      <c r="N152" s="136" t="s">
        <v>41</v>
      </c>
      <c r="O152" s="137">
        <v>3.2130000000000001</v>
      </c>
      <c r="P152" s="137">
        <f t="shared" si="1"/>
        <v>0.63617400000000002</v>
      </c>
      <c r="Q152" s="137">
        <v>2.2563399999999998</v>
      </c>
      <c r="R152" s="137">
        <f t="shared" si="2"/>
        <v>0.44675531999999996</v>
      </c>
      <c r="S152" s="137">
        <v>0</v>
      </c>
      <c r="T152" s="138">
        <f t="shared" si="3"/>
        <v>0</v>
      </c>
      <c r="AR152" s="139" t="s">
        <v>147</v>
      </c>
      <c r="AT152" s="139" t="s">
        <v>142</v>
      </c>
      <c r="AU152" s="139" t="s">
        <v>86</v>
      </c>
      <c r="AY152" s="13" t="s">
        <v>139</v>
      </c>
      <c r="BE152" s="140">
        <f t="shared" si="4"/>
        <v>0</v>
      </c>
      <c r="BF152" s="140">
        <f t="shared" si="5"/>
        <v>0</v>
      </c>
      <c r="BG152" s="140">
        <f t="shared" si="6"/>
        <v>0</v>
      </c>
      <c r="BH152" s="140">
        <f t="shared" si="7"/>
        <v>0</v>
      </c>
      <c r="BI152" s="140">
        <f t="shared" si="8"/>
        <v>0</v>
      </c>
      <c r="BJ152" s="13" t="s">
        <v>84</v>
      </c>
      <c r="BK152" s="140">
        <f t="shared" si="9"/>
        <v>0</v>
      </c>
      <c r="BL152" s="13" t="s">
        <v>147</v>
      </c>
      <c r="BM152" s="139" t="s">
        <v>198</v>
      </c>
    </row>
    <row r="153" spans="2:65" s="1" customFormat="1" ht="24" customHeight="1">
      <c r="B153" s="128"/>
      <c r="C153" s="129" t="s">
        <v>199</v>
      </c>
      <c r="D153" s="129" t="s">
        <v>142</v>
      </c>
      <c r="E153" s="130" t="s">
        <v>200</v>
      </c>
      <c r="F153" s="131" t="s">
        <v>201</v>
      </c>
      <c r="G153" s="132" t="s">
        <v>197</v>
      </c>
      <c r="H153" s="133">
        <v>5.0999999999999997E-2</v>
      </c>
      <c r="I153" s="134"/>
      <c r="J153" s="134">
        <f t="shared" si="0"/>
        <v>0</v>
      </c>
      <c r="K153" s="131" t="s">
        <v>146</v>
      </c>
      <c r="L153" s="25"/>
      <c r="M153" s="135" t="s">
        <v>1</v>
      </c>
      <c r="N153" s="136" t="s">
        <v>41</v>
      </c>
      <c r="O153" s="137">
        <v>3.4</v>
      </c>
      <c r="P153" s="137">
        <f t="shared" si="1"/>
        <v>0.17339999999999997</v>
      </c>
      <c r="Q153" s="137">
        <v>2.2563399999999998</v>
      </c>
      <c r="R153" s="137">
        <f t="shared" si="2"/>
        <v>0.11507333999999998</v>
      </c>
      <c r="S153" s="137">
        <v>0</v>
      </c>
      <c r="T153" s="138">
        <f t="shared" si="3"/>
        <v>0</v>
      </c>
      <c r="AR153" s="139" t="s">
        <v>147</v>
      </c>
      <c r="AT153" s="139" t="s">
        <v>142</v>
      </c>
      <c r="AU153" s="139" t="s">
        <v>86</v>
      </c>
      <c r="AY153" s="13" t="s">
        <v>139</v>
      </c>
      <c r="BE153" s="140">
        <f t="shared" si="4"/>
        <v>0</v>
      </c>
      <c r="BF153" s="140">
        <f t="shared" si="5"/>
        <v>0</v>
      </c>
      <c r="BG153" s="140">
        <f t="shared" si="6"/>
        <v>0</v>
      </c>
      <c r="BH153" s="140">
        <f t="shared" si="7"/>
        <v>0</v>
      </c>
      <c r="BI153" s="140">
        <f t="shared" si="8"/>
        <v>0</v>
      </c>
      <c r="BJ153" s="13" t="s">
        <v>84</v>
      </c>
      <c r="BK153" s="140">
        <f t="shared" si="9"/>
        <v>0</v>
      </c>
      <c r="BL153" s="13" t="s">
        <v>147</v>
      </c>
      <c r="BM153" s="139" t="s">
        <v>202</v>
      </c>
    </row>
    <row r="154" spans="2:65" s="1" customFormat="1" ht="24" customHeight="1">
      <c r="B154" s="128"/>
      <c r="C154" s="129" t="s">
        <v>8</v>
      </c>
      <c r="D154" s="129" t="s">
        <v>142</v>
      </c>
      <c r="E154" s="130" t="s">
        <v>203</v>
      </c>
      <c r="F154" s="131" t="s">
        <v>204</v>
      </c>
      <c r="G154" s="132" t="s">
        <v>197</v>
      </c>
      <c r="H154" s="133">
        <v>0.12</v>
      </c>
      <c r="I154" s="134"/>
      <c r="J154" s="134">
        <f t="shared" si="0"/>
        <v>0</v>
      </c>
      <c r="K154" s="131" t="s">
        <v>146</v>
      </c>
      <c r="L154" s="25"/>
      <c r="M154" s="135" t="s">
        <v>1</v>
      </c>
      <c r="N154" s="136" t="s">
        <v>41</v>
      </c>
      <c r="O154" s="137">
        <v>5.33</v>
      </c>
      <c r="P154" s="137">
        <f t="shared" si="1"/>
        <v>0.63959999999999995</v>
      </c>
      <c r="Q154" s="137">
        <v>2.2563399999999998</v>
      </c>
      <c r="R154" s="137">
        <f t="shared" si="2"/>
        <v>0.27076079999999997</v>
      </c>
      <c r="S154" s="137">
        <v>0</v>
      </c>
      <c r="T154" s="138">
        <f t="shared" si="3"/>
        <v>0</v>
      </c>
      <c r="AR154" s="139" t="s">
        <v>147</v>
      </c>
      <c r="AT154" s="139" t="s">
        <v>142</v>
      </c>
      <c r="AU154" s="139" t="s">
        <v>86</v>
      </c>
      <c r="AY154" s="13" t="s">
        <v>139</v>
      </c>
      <c r="BE154" s="140">
        <f t="shared" si="4"/>
        <v>0</v>
      </c>
      <c r="BF154" s="140">
        <f t="shared" si="5"/>
        <v>0</v>
      </c>
      <c r="BG154" s="140">
        <f t="shared" si="6"/>
        <v>0</v>
      </c>
      <c r="BH154" s="140">
        <f t="shared" si="7"/>
        <v>0</v>
      </c>
      <c r="BI154" s="140">
        <f t="shared" si="8"/>
        <v>0</v>
      </c>
      <c r="BJ154" s="13" t="s">
        <v>84</v>
      </c>
      <c r="BK154" s="140">
        <f t="shared" si="9"/>
        <v>0</v>
      </c>
      <c r="BL154" s="13" t="s">
        <v>147</v>
      </c>
      <c r="BM154" s="139" t="s">
        <v>205</v>
      </c>
    </row>
    <row r="155" spans="2:65" s="1" customFormat="1" ht="24" customHeight="1">
      <c r="B155" s="128"/>
      <c r="C155" s="129" t="s">
        <v>206</v>
      </c>
      <c r="D155" s="129" t="s">
        <v>142</v>
      </c>
      <c r="E155" s="130" t="s">
        <v>207</v>
      </c>
      <c r="F155" s="131" t="s">
        <v>208</v>
      </c>
      <c r="G155" s="132" t="s">
        <v>197</v>
      </c>
      <c r="H155" s="133">
        <v>0.19800000000000001</v>
      </c>
      <c r="I155" s="134"/>
      <c r="J155" s="134">
        <f t="shared" si="0"/>
        <v>0</v>
      </c>
      <c r="K155" s="131" t="s">
        <v>146</v>
      </c>
      <c r="L155" s="25"/>
      <c r="M155" s="135" t="s">
        <v>1</v>
      </c>
      <c r="N155" s="136" t="s">
        <v>41</v>
      </c>
      <c r="O155" s="137">
        <v>2.7</v>
      </c>
      <c r="P155" s="137">
        <f t="shared" si="1"/>
        <v>0.53460000000000008</v>
      </c>
      <c r="Q155" s="137">
        <v>0</v>
      </c>
      <c r="R155" s="137">
        <f t="shared" si="2"/>
        <v>0</v>
      </c>
      <c r="S155" s="137">
        <v>0</v>
      </c>
      <c r="T155" s="138">
        <f t="shared" si="3"/>
        <v>0</v>
      </c>
      <c r="AR155" s="139" t="s">
        <v>147</v>
      </c>
      <c r="AT155" s="139" t="s">
        <v>142</v>
      </c>
      <c r="AU155" s="139" t="s">
        <v>86</v>
      </c>
      <c r="AY155" s="13" t="s">
        <v>139</v>
      </c>
      <c r="BE155" s="140">
        <f t="shared" si="4"/>
        <v>0</v>
      </c>
      <c r="BF155" s="140">
        <f t="shared" si="5"/>
        <v>0</v>
      </c>
      <c r="BG155" s="140">
        <f t="shared" si="6"/>
        <v>0</v>
      </c>
      <c r="BH155" s="140">
        <f t="shared" si="7"/>
        <v>0</v>
      </c>
      <c r="BI155" s="140">
        <f t="shared" si="8"/>
        <v>0</v>
      </c>
      <c r="BJ155" s="13" t="s">
        <v>84</v>
      </c>
      <c r="BK155" s="140">
        <f t="shared" si="9"/>
        <v>0</v>
      </c>
      <c r="BL155" s="13" t="s">
        <v>147</v>
      </c>
      <c r="BM155" s="139" t="s">
        <v>209</v>
      </c>
    </row>
    <row r="156" spans="2:65" s="1" customFormat="1" ht="16.5" customHeight="1">
      <c r="B156" s="128"/>
      <c r="C156" s="129" t="s">
        <v>210</v>
      </c>
      <c r="D156" s="129" t="s">
        <v>142</v>
      </c>
      <c r="E156" s="130" t="s">
        <v>211</v>
      </c>
      <c r="F156" s="131" t="s">
        <v>212</v>
      </c>
      <c r="G156" s="132" t="s">
        <v>197</v>
      </c>
      <c r="H156" s="133">
        <v>0.19800000000000001</v>
      </c>
      <c r="I156" s="134"/>
      <c r="J156" s="134">
        <f t="shared" si="0"/>
        <v>0</v>
      </c>
      <c r="K156" s="131" t="s">
        <v>146</v>
      </c>
      <c r="L156" s="25"/>
      <c r="M156" s="135" t="s">
        <v>1</v>
      </c>
      <c r="N156" s="136" t="s">
        <v>41</v>
      </c>
      <c r="O156" s="137">
        <v>0.625</v>
      </c>
      <c r="P156" s="137">
        <f t="shared" si="1"/>
        <v>0.12375</v>
      </c>
      <c r="Q156" s="137">
        <v>0</v>
      </c>
      <c r="R156" s="137">
        <f t="shared" si="2"/>
        <v>0</v>
      </c>
      <c r="S156" s="137">
        <v>0</v>
      </c>
      <c r="T156" s="138">
        <f t="shared" si="3"/>
        <v>0</v>
      </c>
      <c r="AR156" s="139" t="s">
        <v>147</v>
      </c>
      <c r="AT156" s="139" t="s">
        <v>142</v>
      </c>
      <c r="AU156" s="139" t="s">
        <v>86</v>
      </c>
      <c r="AY156" s="13" t="s">
        <v>139</v>
      </c>
      <c r="BE156" s="140">
        <f t="shared" si="4"/>
        <v>0</v>
      </c>
      <c r="BF156" s="140">
        <f t="shared" si="5"/>
        <v>0</v>
      </c>
      <c r="BG156" s="140">
        <f t="shared" si="6"/>
        <v>0</v>
      </c>
      <c r="BH156" s="140">
        <f t="shared" si="7"/>
        <v>0</v>
      </c>
      <c r="BI156" s="140">
        <f t="shared" si="8"/>
        <v>0</v>
      </c>
      <c r="BJ156" s="13" t="s">
        <v>84</v>
      </c>
      <c r="BK156" s="140">
        <f t="shared" si="9"/>
        <v>0</v>
      </c>
      <c r="BL156" s="13" t="s">
        <v>147</v>
      </c>
      <c r="BM156" s="139" t="s">
        <v>213</v>
      </c>
    </row>
    <row r="157" spans="2:65" s="1" customFormat="1" ht="24" customHeight="1">
      <c r="B157" s="128"/>
      <c r="C157" s="129" t="s">
        <v>214</v>
      </c>
      <c r="D157" s="129" t="s">
        <v>142</v>
      </c>
      <c r="E157" s="130" t="s">
        <v>215</v>
      </c>
      <c r="F157" s="131" t="s">
        <v>216</v>
      </c>
      <c r="G157" s="132" t="s">
        <v>151</v>
      </c>
      <c r="H157" s="133">
        <v>13.991</v>
      </c>
      <c r="I157" s="134"/>
      <c r="J157" s="134">
        <f t="shared" si="0"/>
        <v>0</v>
      </c>
      <c r="K157" s="131" t="s">
        <v>146</v>
      </c>
      <c r="L157" s="25"/>
      <c r="M157" s="135" t="s">
        <v>1</v>
      </c>
      <c r="N157" s="136" t="s">
        <v>41</v>
      </c>
      <c r="O157" s="137">
        <v>0.28999999999999998</v>
      </c>
      <c r="P157" s="137">
        <f t="shared" si="1"/>
        <v>4.0573899999999998</v>
      </c>
      <c r="Q157" s="137">
        <v>3.0599999999999999E-2</v>
      </c>
      <c r="R157" s="137">
        <f t="shared" si="2"/>
        <v>0.42812459999999997</v>
      </c>
      <c r="S157" s="137">
        <v>0</v>
      </c>
      <c r="T157" s="138">
        <f t="shared" si="3"/>
        <v>0</v>
      </c>
      <c r="AR157" s="139" t="s">
        <v>147</v>
      </c>
      <c r="AT157" s="139" t="s">
        <v>142</v>
      </c>
      <c r="AU157" s="139" t="s">
        <v>86</v>
      </c>
      <c r="AY157" s="13" t="s">
        <v>139</v>
      </c>
      <c r="BE157" s="140">
        <f t="shared" si="4"/>
        <v>0</v>
      </c>
      <c r="BF157" s="140">
        <f t="shared" si="5"/>
        <v>0</v>
      </c>
      <c r="BG157" s="140">
        <f t="shared" si="6"/>
        <v>0</v>
      </c>
      <c r="BH157" s="140">
        <f t="shared" si="7"/>
        <v>0</v>
      </c>
      <c r="BI157" s="140">
        <f t="shared" si="8"/>
        <v>0</v>
      </c>
      <c r="BJ157" s="13" t="s">
        <v>84</v>
      </c>
      <c r="BK157" s="140">
        <f t="shared" si="9"/>
        <v>0</v>
      </c>
      <c r="BL157" s="13" t="s">
        <v>147</v>
      </c>
      <c r="BM157" s="139" t="s">
        <v>217</v>
      </c>
    </row>
    <row r="158" spans="2:65" s="1" customFormat="1" ht="16.5" customHeight="1">
      <c r="B158" s="128"/>
      <c r="C158" s="129" t="s">
        <v>218</v>
      </c>
      <c r="D158" s="129" t="s">
        <v>142</v>
      </c>
      <c r="E158" s="130" t="s">
        <v>219</v>
      </c>
      <c r="F158" s="131" t="s">
        <v>220</v>
      </c>
      <c r="G158" s="132" t="s">
        <v>145</v>
      </c>
      <c r="H158" s="133">
        <v>4</v>
      </c>
      <c r="I158" s="134"/>
      <c r="J158" s="134">
        <f t="shared" si="0"/>
        <v>0</v>
      </c>
      <c r="K158" s="131" t="s">
        <v>146</v>
      </c>
      <c r="L158" s="25"/>
      <c r="M158" s="135" t="s">
        <v>1</v>
      </c>
      <c r="N158" s="136" t="s">
        <v>41</v>
      </c>
      <c r="O158" s="137">
        <v>1.607</v>
      </c>
      <c r="P158" s="137">
        <f t="shared" si="1"/>
        <v>6.4279999999999999</v>
      </c>
      <c r="Q158" s="137">
        <v>4.684E-2</v>
      </c>
      <c r="R158" s="137">
        <f t="shared" si="2"/>
        <v>0.18736</v>
      </c>
      <c r="S158" s="137">
        <v>0</v>
      </c>
      <c r="T158" s="138">
        <f t="shared" si="3"/>
        <v>0</v>
      </c>
      <c r="AR158" s="139" t="s">
        <v>147</v>
      </c>
      <c r="AT158" s="139" t="s">
        <v>142</v>
      </c>
      <c r="AU158" s="139" t="s">
        <v>86</v>
      </c>
      <c r="AY158" s="13" t="s">
        <v>139</v>
      </c>
      <c r="BE158" s="140">
        <f t="shared" si="4"/>
        <v>0</v>
      </c>
      <c r="BF158" s="140">
        <f t="shared" si="5"/>
        <v>0</v>
      </c>
      <c r="BG158" s="140">
        <f t="shared" si="6"/>
        <v>0</v>
      </c>
      <c r="BH158" s="140">
        <f t="shared" si="7"/>
        <v>0</v>
      </c>
      <c r="BI158" s="140">
        <f t="shared" si="8"/>
        <v>0</v>
      </c>
      <c r="BJ158" s="13" t="s">
        <v>84</v>
      </c>
      <c r="BK158" s="140">
        <f t="shared" si="9"/>
        <v>0</v>
      </c>
      <c r="BL158" s="13" t="s">
        <v>147</v>
      </c>
      <c r="BM158" s="139" t="s">
        <v>221</v>
      </c>
    </row>
    <row r="159" spans="2:65" s="1" customFormat="1" ht="24" customHeight="1">
      <c r="B159" s="128"/>
      <c r="C159" s="141" t="s">
        <v>222</v>
      </c>
      <c r="D159" s="141" t="s">
        <v>190</v>
      </c>
      <c r="E159" s="142" t="s">
        <v>223</v>
      </c>
      <c r="F159" s="143" t="s">
        <v>224</v>
      </c>
      <c r="G159" s="144" t="s">
        <v>145</v>
      </c>
      <c r="H159" s="145">
        <v>2</v>
      </c>
      <c r="I159" s="146"/>
      <c r="J159" s="146">
        <f t="shared" si="0"/>
        <v>0</v>
      </c>
      <c r="K159" s="143" t="s">
        <v>146</v>
      </c>
      <c r="L159" s="147"/>
      <c r="M159" s="148" t="s">
        <v>1</v>
      </c>
      <c r="N159" s="149" t="s">
        <v>41</v>
      </c>
      <c r="O159" s="137">
        <v>0</v>
      </c>
      <c r="P159" s="137">
        <f t="shared" si="1"/>
        <v>0</v>
      </c>
      <c r="Q159" s="137">
        <v>1.8020000000000001E-2</v>
      </c>
      <c r="R159" s="137">
        <f t="shared" si="2"/>
        <v>3.6040000000000003E-2</v>
      </c>
      <c r="S159" s="137">
        <v>0</v>
      </c>
      <c r="T159" s="138">
        <f t="shared" si="3"/>
        <v>0</v>
      </c>
      <c r="AR159" s="139" t="s">
        <v>172</v>
      </c>
      <c r="AT159" s="139" t="s">
        <v>190</v>
      </c>
      <c r="AU159" s="139" t="s">
        <v>86</v>
      </c>
      <c r="AY159" s="13" t="s">
        <v>139</v>
      </c>
      <c r="BE159" s="140">
        <f t="shared" si="4"/>
        <v>0</v>
      </c>
      <c r="BF159" s="140">
        <f t="shared" si="5"/>
        <v>0</v>
      </c>
      <c r="BG159" s="140">
        <f t="shared" si="6"/>
        <v>0</v>
      </c>
      <c r="BH159" s="140">
        <f t="shared" si="7"/>
        <v>0</v>
      </c>
      <c r="BI159" s="140">
        <f t="shared" si="8"/>
        <v>0</v>
      </c>
      <c r="BJ159" s="13" t="s">
        <v>84</v>
      </c>
      <c r="BK159" s="140">
        <f t="shared" si="9"/>
        <v>0</v>
      </c>
      <c r="BL159" s="13" t="s">
        <v>147</v>
      </c>
      <c r="BM159" s="139" t="s">
        <v>225</v>
      </c>
    </row>
    <row r="160" spans="2:65" s="1" customFormat="1" ht="24" customHeight="1">
      <c r="B160" s="128"/>
      <c r="C160" s="141" t="s">
        <v>7</v>
      </c>
      <c r="D160" s="141" t="s">
        <v>190</v>
      </c>
      <c r="E160" s="142" t="s">
        <v>226</v>
      </c>
      <c r="F160" s="143" t="s">
        <v>227</v>
      </c>
      <c r="G160" s="144" t="s">
        <v>145</v>
      </c>
      <c r="H160" s="145">
        <v>2</v>
      </c>
      <c r="I160" s="146"/>
      <c r="J160" s="146">
        <f t="shared" si="0"/>
        <v>0</v>
      </c>
      <c r="K160" s="143" t="s">
        <v>146</v>
      </c>
      <c r="L160" s="147"/>
      <c r="M160" s="148" t="s">
        <v>1</v>
      </c>
      <c r="N160" s="149" t="s">
        <v>41</v>
      </c>
      <c r="O160" s="137">
        <v>0</v>
      </c>
      <c r="P160" s="137">
        <f t="shared" si="1"/>
        <v>0</v>
      </c>
      <c r="Q160" s="137">
        <v>1.7250000000000001E-2</v>
      </c>
      <c r="R160" s="137">
        <f t="shared" si="2"/>
        <v>3.4500000000000003E-2</v>
      </c>
      <c r="S160" s="137">
        <v>0</v>
      </c>
      <c r="T160" s="138">
        <f t="shared" si="3"/>
        <v>0</v>
      </c>
      <c r="AR160" s="139" t="s">
        <v>172</v>
      </c>
      <c r="AT160" s="139" t="s">
        <v>190</v>
      </c>
      <c r="AU160" s="139" t="s">
        <v>86</v>
      </c>
      <c r="AY160" s="13" t="s">
        <v>139</v>
      </c>
      <c r="BE160" s="140">
        <f t="shared" si="4"/>
        <v>0</v>
      </c>
      <c r="BF160" s="140">
        <f t="shared" si="5"/>
        <v>0</v>
      </c>
      <c r="BG160" s="140">
        <f t="shared" si="6"/>
        <v>0</v>
      </c>
      <c r="BH160" s="140">
        <f t="shared" si="7"/>
        <v>0</v>
      </c>
      <c r="BI160" s="140">
        <f t="shared" si="8"/>
        <v>0</v>
      </c>
      <c r="BJ160" s="13" t="s">
        <v>84</v>
      </c>
      <c r="BK160" s="140">
        <f t="shared" si="9"/>
        <v>0</v>
      </c>
      <c r="BL160" s="13" t="s">
        <v>147</v>
      </c>
      <c r="BM160" s="139" t="s">
        <v>228</v>
      </c>
    </row>
    <row r="161" spans="2:65" s="11" customFormat="1" ht="22.9" customHeight="1">
      <c r="B161" s="116"/>
      <c r="D161" s="117" t="s">
        <v>75</v>
      </c>
      <c r="E161" s="126" t="s">
        <v>176</v>
      </c>
      <c r="F161" s="126" t="s">
        <v>229</v>
      </c>
      <c r="J161" s="127">
        <f>BK161</f>
        <v>0</v>
      </c>
      <c r="L161" s="116"/>
      <c r="M161" s="120"/>
      <c r="N161" s="121"/>
      <c r="O161" s="121"/>
      <c r="P161" s="122">
        <f>SUM(P162:P165)</f>
        <v>13.225697999999998</v>
      </c>
      <c r="Q161" s="121"/>
      <c r="R161" s="122">
        <f>SUM(R162:R165)</f>
        <v>0</v>
      </c>
      <c r="S161" s="121"/>
      <c r="T161" s="123">
        <f>SUM(T162:T165)</f>
        <v>3.1070799999999998</v>
      </c>
      <c r="AR161" s="117" t="s">
        <v>84</v>
      </c>
      <c r="AT161" s="124" t="s">
        <v>75</v>
      </c>
      <c r="AU161" s="124" t="s">
        <v>84</v>
      </c>
      <c r="AY161" s="117" t="s">
        <v>139</v>
      </c>
      <c r="BK161" s="125">
        <f>SUM(BK162:BK165)</f>
        <v>0</v>
      </c>
    </row>
    <row r="162" spans="2:65" s="1" customFormat="1" ht="16.5" customHeight="1">
      <c r="B162" s="128"/>
      <c r="C162" s="129" t="s">
        <v>230</v>
      </c>
      <c r="D162" s="129" t="s">
        <v>142</v>
      </c>
      <c r="E162" s="130" t="s">
        <v>231</v>
      </c>
      <c r="F162" s="131" t="s">
        <v>232</v>
      </c>
      <c r="G162" s="132" t="s">
        <v>233</v>
      </c>
      <c r="H162" s="133">
        <v>40</v>
      </c>
      <c r="I162" s="134"/>
      <c r="J162" s="134">
        <f>ROUND(I162*H162,2)</f>
        <v>0</v>
      </c>
      <c r="K162" s="131" t="s">
        <v>1</v>
      </c>
      <c r="L162" s="25"/>
      <c r="M162" s="135" t="s">
        <v>1</v>
      </c>
      <c r="N162" s="136" t="s">
        <v>41</v>
      </c>
      <c r="O162" s="137">
        <v>0</v>
      </c>
      <c r="P162" s="137">
        <f>O162*H162</f>
        <v>0</v>
      </c>
      <c r="Q162" s="137">
        <v>0</v>
      </c>
      <c r="R162" s="137">
        <f>Q162*H162</f>
        <v>0</v>
      </c>
      <c r="S162" s="137">
        <v>0</v>
      </c>
      <c r="T162" s="138">
        <f>S162*H162</f>
        <v>0</v>
      </c>
      <c r="AR162" s="139" t="s">
        <v>147</v>
      </c>
      <c r="AT162" s="139" t="s">
        <v>142</v>
      </c>
      <c r="AU162" s="139" t="s">
        <v>86</v>
      </c>
      <c r="AY162" s="13" t="s">
        <v>139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3" t="s">
        <v>84</v>
      </c>
      <c r="BK162" s="140">
        <f>ROUND(I162*H162,2)</f>
        <v>0</v>
      </c>
      <c r="BL162" s="13" t="s">
        <v>147</v>
      </c>
      <c r="BM162" s="139" t="s">
        <v>234</v>
      </c>
    </row>
    <row r="163" spans="2:65" s="1" customFormat="1" ht="24" customHeight="1">
      <c r="B163" s="128"/>
      <c r="C163" s="129" t="s">
        <v>235</v>
      </c>
      <c r="D163" s="129" t="s">
        <v>142</v>
      </c>
      <c r="E163" s="130" t="s">
        <v>236</v>
      </c>
      <c r="F163" s="131" t="s">
        <v>237</v>
      </c>
      <c r="G163" s="132" t="s">
        <v>197</v>
      </c>
      <c r="H163" s="133">
        <v>1.0860000000000001</v>
      </c>
      <c r="I163" s="134"/>
      <c r="J163" s="134">
        <f>ROUND(I163*H163,2)</f>
        <v>0</v>
      </c>
      <c r="K163" s="131" t="s">
        <v>146</v>
      </c>
      <c r="L163" s="25"/>
      <c r="M163" s="135" t="s">
        <v>1</v>
      </c>
      <c r="N163" s="136" t="s">
        <v>41</v>
      </c>
      <c r="O163" s="137">
        <v>2.7130000000000001</v>
      </c>
      <c r="P163" s="137">
        <f>O163*H163</f>
        <v>2.9463180000000002</v>
      </c>
      <c r="Q163" s="137">
        <v>0</v>
      </c>
      <c r="R163" s="137">
        <f>Q163*H163</f>
        <v>0</v>
      </c>
      <c r="S163" s="137">
        <v>1.8</v>
      </c>
      <c r="T163" s="138">
        <f>S163*H163</f>
        <v>1.9548000000000001</v>
      </c>
      <c r="AR163" s="139" t="s">
        <v>147</v>
      </c>
      <c r="AT163" s="139" t="s">
        <v>142</v>
      </c>
      <c r="AU163" s="139" t="s">
        <v>86</v>
      </c>
      <c r="AY163" s="13" t="s">
        <v>139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3" t="s">
        <v>84</v>
      </c>
      <c r="BK163" s="140">
        <f>ROUND(I163*H163,2)</f>
        <v>0</v>
      </c>
      <c r="BL163" s="13" t="s">
        <v>147</v>
      </c>
      <c r="BM163" s="139" t="s">
        <v>238</v>
      </c>
    </row>
    <row r="164" spans="2:65" s="1" customFormat="1" ht="36" customHeight="1">
      <c r="B164" s="128"/>
      <c r="C164" s="129" t="s">
        <v>239</v>
      </c>
      <c r="D164" s="129" t="s">
        <v>142</v>
      </c>
      <c r="E164" s="130" t="s">
        <v>240</v>
      </c>
      <c r="F164" s="131" t="s">
        <v>241</v>
      </c>
      <c r="G164" s="132" t="s">
        <v>197</v>
      </c>
      <c r="H164" s="133">
        <v>0.19800000000000001</v>
      </c>
      <c r="I164" s="134"/>
      <c r="J164" s="134">
        <f>ROUND(I164*H164,2)</f>
        <v>0</v>
      </c>
      <c r="K164" s="131" t="s">
        <v>146</v>
      </c>
      <c r="L164" s="25"/>
      <c r="M164" s="135" t="s">
        <v>1</v>
      </c>
      <c r="N164" s="136" t="s">
        <v>41</v>
      </c>
      <c r="O164" s="137">
        <v>7.1950000000000003</v>
      </c>
      <c r="P164" s="137">
        <f>O164*H164</f>
        <v>1.4246100000000002</v>
      </c>
      <c r="Q164" s="137">
        <v>0</v>
      </c>
      <c r="R164" s="137">
        <f>Q164*H164</f>
        <v>0</v>
      </c>
      <c r="S164" s="137">
        <v>2.2000000000000002</v>
      </c>
      <c r="T164" s="138">
        <f>S164*H164</f>
        <v>0.43560000000000004</v>
      </c>
      <c r="AR164" s="139" t="s">
        <v>147</v>
      </c>
      <c r="AT164" s="139" t="s">
        <v>142</v>
      </c>
      <c r="AU164" s="139" t="s">
        <v>86</v>
      </c>
      <c r="AY164" s="13" t="s">
        <v>139</v>
      </c>
      <c r="BE164" s="140">
        <f>IF(N164="základní",J164,0)</f>
        <v>0</v>
      </c>
      <c r="BF164" s="140">
        <f>IF(N164="snížená",J164,0)</f>
        <v>0</v>
      </c>
      <c r="BG164" s="140">
        <f>IF(N164="zákl. přenesená",J164,0)</f>
        <v>0</v>
      </c>
      <c r="BH164" s="140">
        <f>IF(N164="sníž. přenesená",J164,0)</f>
        <v>0</v>
      </c>
      <c r="BI164" s="140">
        <f>IF(N164="nulová",J164,0)</f>
        <v>0</v>
      </c>
      <c r="BJ164" s="13" t="s">
        <v>84</v>
      </c>
      <c r="BK164" s="140">
        <f>ROUND(I164*H164,2)</f>
        <v>0</v>
      </c>
      <c r="BL164" s="13" t="s">
        <v>147</v>
      </c>
      <c r="BM164" s="139" t="s">
        <v>242</v>
      </c>
    </row>
    <row r="165" spans="2:65" s="1" customFormat="1" ht="16.5" customHeight="1">
      <c r="B165" s="128"/>
      <c r="C165" s="129" t="s">
        <v>243</v>
      </c>
      <c r="D165" s="129" t="s">
        <v>142</v>
      </c>
      <c r="E165" s="130" t="s">
        <v>244</v>
      </c>
      <c r="F165" s="131" t="s">
        <v>245</v>
      </c>
      <c r="G165" s="132" t="s">
        <v>151</v>
      </c>
      <c r="H165" s="133">
        <v>9.43</v>
      </c>
      <c r="I165" s="134"/>
      <c r="J165" s="134">
        <f>ROUND(I165*H165,2)</f>
        <v>0</v>
      </c>
      <c r="K165" s="131" t="s">
        <v>146</v>
      </c>
      <c r="L165" s="25"/>
      <c r="M165" s="135" t="s">
        <v>1</v>
      </c>
      <c r="N165" s="136" t="s">
        <v>41</v>
      </c>
      <c r="O165" s="137">
        <v>0.93899999999999995</v>
      </c>
      <c r="P165" s="137">
        <f>O165*H165</f>
        <v>8.8547699999999985</v>
      </c>
      <c r="Q165" s="137">
        <v>0</v>
      </c>
      <c r="R165" s="137">
        <f>Q165*H165</f>
        <v>0</v>
      </c>
      <c r="S165" s="137">
        <v>7.5999999999999998E-2</v>
      </c>
      <c r="T165" s="138">
        <f>S165*H165</f>
        <v>0.71667999999999998</v>
      </c>
      <c r="AR165" s="139" t="s">
        <v>147</v>
      </c>
      <c r="AT165" s="139" t="s">
        <v>142</v>
      </c>
      <c r="AU165" s="139" t="s">
        <v>86</v>
      </c>
      <c r="AY165" s="13" t="s">
        <v>139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3" t="s">
        <v>84</v>
      </c>
      <c r="BK165" s="140">
        <f>ROUND(I165*H165,2)</f>
        <v>0</v>
      </c>
      <c r="BL165" s="13" t="s">
        <v>147</v>
      </c>
      <c r="BM165" s="139" t="s">
        <v>246</v>
      </c>
    </row>
    <row r="166" spans="2:65" s="11" customFormat="1" ht="22.9" customHeight="1">
      <c r="B166" s="116"/>
      <c r="D166" s="117" t="s">
        <v>75</v>
      </c>
      <c r="E166" s="126" t="s">
        <v>247</v>
      </c>
      <c r="F166" s="126" t="s">
        <v>248</v>
      </c>
      <c r="J166" s="127">
        <f>BK166</f>
        <v>0</v>
      </c>
      <c r="L166" s="116"/>
      <c r="M166" s="120"/>
      <c r="N166" s="121"/>
      <c r="O166" s="121"/>
      <c r="P166" s="122">
        <f>P167</f>
        <v>3.0652650000000001</v>
      </c>
      <c r="Q166" s="121"/>
      <c r="R166" s="122">
        <f>R167</f>
        <v>3.7950899999999997E-3</v>
      </c>
      <c r="S166" s="121"/>
      <c r="T166" s="123">
        <f>T167</f>
        <v>0</v>
      </c>
      <c r="AR166" s="117" t="s">
        <v>84</v>
      </c>
      <c r="AT166" s="124" t="s">
        <v>75</v>
      </c>
      <c r="AU166" s="124" t="s">
        <v>84</v>
      </c>
      <c r="AY166" s="117" t="s">
        <v>139</v>
      </c>
      <c r="BK166" s="125">
        <f>BK167</f>
        <v>0</v>
      </c>
    </row>
    <row r="167" spans="2:65" s="1" customFormat="1" ht="24" customHeight="1">
      <c r="B167" s="128"/>
      <c r="C167" s="129" t="s">
        <v>249</v>
      </c>
      <c r="D167" s="129" t="s">
        <v>142</v>
      </c>
      <c r="E167" s="130" t="s">
        <v>250</v>
      </c>
      <c r="F167" s="131" t="s">
        <v>251</v>
      </c>
      <c r="G167" s="132" t="s">
        <v>151</v>
      </c>
      <c r="H167" s="133">
        <v>29.193000000000001</v>
      </c>
      <c r="I167" s="134"/>
      <c r="J167" s="134">
        <f>ROUND(I167*H167,2)</f>
        <v>0</v>
      </c>
      <c r="K167" s="131" t="s">
        <v>252</v>
      </c>
      <c r="L167" s="25"/>
      <c r="M167" s="135" t="s">
        <v>1</v>
      </c>
      <c r="N167" s="136" t="s">
        <v>41</v>
      </c>
      <c r="O167" s="137">
        <v>0.105</v>
      </c>
      <c r="P167" s="137">
        <f>O167*H167</f>
        <v>3.0652650000000001</v>
      </c>
      <c r="Q167" s="137">
        <v>1.2999999999999999E-4</v>
      </c>
      <c r="R167" s="137">
        <f>Q167*H167</f>
        <v>3.7950899999999997E-3</v>
      </c>
      <c r="S167" s="137">
        <v>0</v>
      </c>
      <c r="T167" s="138">
        <f>S167*H167</f>
        <v>0</v>
      </c>
      <c r="AR167" s="139" t="s">
        <v>147</v>
      </c>
      <c r="AT167" s="139" t="s">
        <v>142</v>
      </c>
      <c r="AU167" s="139" t="s">
        <v>86</v>
      </c>
      <c r="AY167" s="13" t="s">
        <v>139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3" t="s">
        <v>84</v>
      </c>
      <c r="BK167" s="140">
        <f>ROUND(I167*H167,2)</f>
        <v>0</v>
      </c>
      <c r="BL167" s="13" t="s">
        <v>147</v>
      </c>
      <c r="BM167" s="139" t="s">
        <v>253</v>
      </c>
    </row>
    <row r="168" spans="2:65" s="11" customFormat="1" ht="22.9" customHeight="1">
      <c r="B168" s="116"/>
      <c r="D168" s="117" t="s">
        <v>75</v>
      </c>
      <c r="E168" s="126" t="s">
        <v>254</v>
      </c>
      <c r="F168" s="126" t="s">
        <v>255</v>
      </c>
      <c r="J168" s="127">
        <f>BK168</f>
        <v>0</v>
      </c>
      <c r="L168" s="116"/>
      <c r="M168" s="120"/>
      <c r="N168" s="121"/>
      <c r="O168" s="121"/>
      <c r="P168" s="122">
        <f>SUM(P169:P172)</f>
        <v>64.728840000000005</v>
      </c>
      <c r="Q168" s="121"/>
      <c r="R168" s="122">
        <f>SUM(R169:R172)</f>
        <v>0</v>
      </c>
      <c r="S168" s="121"/>
      <c r="T168" s="123">
        <f>SUM(T169:T172)</f>
        <v>0</v>
      </c>
      <c r="AR168" s="117" t="s">
        <v>84</v>
      </c>
      <c r="AT168" s="124" t="s">
        <v>75</v>
      </c>
      <c r="AU168" s="124" t="s">
        <v>84</v>
      </c>
      <c r="AY168" s="117" t="s">
        <v>139</v>
      </c>
      <c r="BK168" s="125">
        <f>SUM(BK169:BK172)</f>
        <v>0</v>
      </c>
    </row>
    <row r="169" spans="2:65" s="1" customFormat="1" ht="24" customHeight="1">
      <c r="B169" s="128"/>
      <c r="C169" s="129" t="s">
        <v>256</v>
      </c>
      <c r="D169" s="129" t="s">
        <v>142</v>
      </c>
      <c r="E169" s="130" t="s">
        <v>257</v>
      </c>
      <c r="F169" s="131" t="s">
        <v>258</v>
      </c>
      <c r="G169" s="132" t="s">
        <v>259</v>
      </c>
      <c r="H169" s="133">
        <v>11.568</v>
      </c>
      <c r="I169" s="134"/>
      <c r="J169" s="134">
        <f>ROUND(I169*H169,2)</f>
        <v>0</v>
      </c>
      <c r="K169" s="131" t="s">
        <v>252</v>
      </c>
      <c r="L169" s="25"/>
      <c r="M169" s="135" t="s">
        <v>1</v>
      </c>
      <c r="N169" s="136" t="s">
        <v>41</v>
      </c>
      <c r="O169" s="137">
        <v>5.46</v>
      </c>
      <c r="P169" s="137">
        <f>O169*H169</f>
        <v>63.161279999999998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147</v>
      </c>
      <c r="AT169" s="139" t="s">
        <v>142</v>
      </c>
      <c r="AU169" s="139" t="s">
        <v>86</v>
      </c>
      <c r="AY169" s="13" t="s">
        <v>139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3" t="s">
        <v>84</v>
      </c>
      <c r="BK169" s="140">
        <f>ROUND(I169*H169,2)</f>
        <v>0</v>
      </c>
      <c r="BL169" s="13" t="s">
        <v>147</v>
      </c>
      <c r="BM169" s="139" t="s">
        <v>260</v>
      </c>
    </row>
    <row r="170" spans="2:65" s="1" customFormat="1" ht="24" customHeight="1">
      <c r="B170" s="128"/>
      <c r="C170" s="129" t="s">
        <v>261</v>
      </c>
      <c r="D170" s="129" t="s">
        <v>142</v>
      </c>
      <c r="E170" s="130" t="s">
        <v>262</v>
      </c>
      <c r="F170" s="131" t="s">
        <v>263</v>
      </c>
      <c r="G170" s="132" t="s">
        <v>259</v>
      </c>
      <c r="H170" s="133">
        <v>11.568</v>
      </c>
      <c r="I170" s="134"/>
      <c r="J170" s="134">
        <f>ROUND(I170*H170,2)</f>
        <v>0</v>
      </c>
      <c r="K170" s="131" t="s">
        <v>252</v>
      </c>
      <c r="L170" s="25"/>
      <c r="M170" s="135" t="s">
        <v>1</v>
      </c>
      <c r="N170" s="136" t="s">
        <v>41</v>
      </c>
      <c r="O170" s="137">
        <v>0.125</v>
      </c>
      <c r="P170" s="137">
        <f>O170*H170</f>
        <v>1.446</v>
      </c>
      <c r="Q170" s="137">
        <v>0</v>
      </c>
      <c r="R170" s="137">
        <f>Q170*H170</f>
        <v>0</v>
      </c>
      <c r="S170" s="137">
        <v>0</v>
      </c>
      <c r="T170" s="138">
        <f>S170*H170</f>
        <v>0</v>
      </c>
      <c r="AR170" s="139" t="s">
        <v>147</v>
      </c>
      <c r="AT170" s="139" t="s">
        <v>142</v>
      </c>
      <c r="AU170" s="139" t="s">
        <v>86</v>
      </c>
      <c r="AY170" s="13" t="s">
        <v>139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3" t="s">
        <v>84</v>
      </c>
      <c r="BK170" s="140">
        <f>ROUND(I170*H170,2)</f>
        <v>0</v>
      </c>
      <c r="BL170" s="13" t="s">
        <v>147</v>
      </c>
      <c r="BM170" s="139" t="s">
        <v>264</v>
      </c>
    </row>
    <row r="171" spans="2:65" s="1" customFormat="1" ht="24" customHeight="1">
      <c r="B171" s="128"/>
      <c r="C171" s="129" t="s">
        <v>265</v>
      </c>
      <c r="D171" s="129" t="s">
        <v>142</v>
      </c>
      <c r="E171" s="130" t="s">
        <v>266</v>
      </c>
      <c r="F171" s="131" t="s">
        <v>267</v>
      </c>
      <c r="G171" s="132" t="s">
        <v>259</v>
      </c>
      <c r="H171" s="133">
        <v>20.260000000000002</v>
      </c>
      <c r="I171" s="134"/>
      <c r="J171" s="134">
        <f>ROUND(I171*H171,2)</f>
        <v>0</v>
      </c>
      <c r="K171" s="131" t="s">
        <v>252</v>
      </c>
      <c r="L171" s="25"/>
      <c r="M171" s="135" t="s">
        <v>1</v>
      </c>
      <c r="N171" s="136" t="s">
        <v>41</v>
      </c>
      <c r="O171" s="137">
        <v>6.0000000000000001E-3</v>
      </c>
      <c r="P171" s="137">
        <f>O171*H171</f>
        <v>0.12156000000000002</v>
      </c>
      <c r="Q171" s="137">
        <v>0</v>
      </c>
      <c r="R171" s="137">
        <f>Q171*H171</f>
        <v>0</v>
      </c>
      <c r="S171" s="137">
        <v>0</v>
      </c>
      <c r="T171" s="138">
        <f>S171*H171</f>
        <v>0</v>
      </c>
      <c r="AR171" s="139" t="s">
        <v>147</v>
      </c>
      <c r="AT171" s="139" t="s">
        <v>142</v>
      </c>
      <c r="AU171" s="139" t="s">
        <v>86</v>
      </c>
      <c r="AY171" s="13" t="s">
        <v>139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3" t="s">
        <v>84</v>
      </c>
      <c r="BK171" s="140">
        <f>ROUND(I171*H171,2)</f>
        <v>0</v>
      </c>
      <c r="BL171" s="13" t="s">
        <v>147</v>
      </c>
      <c r="BM171" s="139" t="s">
        <v>268</v>
      </c>
    </row>
    <row r="172" spans="2:65" s="1" customFormat="1" ht="24" customHeight="1">
      <c r="B172" s="128"/>
      <c r="C172" s="129" t="s">
        <v>269</v>
      </c>
      <c r="D172" s="129" t="s">
        <v>142</v>
      </c>
      <c r="E172" s="130" t="s">
        <v>270</v>
      </c>
      <c r="F172" s="131" t="s">
        <v>271</v>
      </c>
      <c r="G172" s="132" t="s">
        <v>259</v>
      </c>
      <c r="H172" s="133">
        <v>11.568</v>
      </c>
      <c r="I172" s="134"/>
      <c r="J172" s="134">
        <f>ROUND(I172*H172,2)</f>
        <v>0</v>
      </c>
      <c r="K172" s="131" t="s">
        <v>252</v>
      </c>
      <c r="L172" s="25"/>
      <c r="M172" s="135" t="s">
        <v>1</v>
      </c>
      <c r="N172" s="136" t="s">
        <v>41</v>
      </c>
      <c r="O172" s="137">
        <v>0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147</v>
      </c>
      <c r="AT172" s="139" t="s">
        <v>142</v>
      </c>
      <c r="AU172" s="139" t="s">
        <v>86</v>
      </c>
      <c r="AY172" s="13" t="s">
        <v>139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3" t="s">
        <v>84</v>
      </c>
      <c r="BK172" s="140">
        <f>ROUND(I172*H172,2)</f>
        <v>0</v>
      </c>
      <c r="BL172" s="13" t="s">
        <v>147</v>
      </c>
      <c r="BM172" s="139" t="s">
        <v>272</v>
      </c>
    </row>
    <row r="173" spans="2:65" s="11" customFormat="1" ht="22.9" customHeight="1">
      <c r="B173" s="116"/>
      <c r="D173" s="117" t="s">
        <v>75</v>
      </c>
      <c r="E173" s="126" t="s">
        <v>273</v>
      </c>
      <c r="F173" s="126" t="s">
        <v>274</v>
      </c>
      <c r="J173" s="127">
        <f>BK173</f>
        <v>0</v>
      </c>
      <c r="L173" s="116"/>
      <c r="M173" s="120"/>
      <c r="N173" s="121"/>
      <c r="O173" s="121"/>
      <c r="P173" s="122">
        <f>P174</f>
        <v>16.726499999999998</v>
      </c>
      <c r="Q173" s="121"/>
      <c r="R173" s="122">
        <f>R174</f>
        <v>0</v>
      </c>
      <c r="S173" s="121"/>
      <c r="T173" s="123">
        <f>T174</f>
        <v>0</v>
      </c>
      <c r="AR173" s="117" t="s">
        <v>84</v>
      </c>
      <c r="AT173" s="124" t="s">
        <v>75</v>
      </c>
      <c r="AU173" s="124" t="s">
        <v>84</v>
      </c>
      <c r="AY173" s="117" t="s">
        <v>139</v>
      </c>
      <c r="BK173" s="125">
        <f>BK174</f>
        <v>0</v>
      </c>
    </row>
    <row r="174" spans="2:65" s="1" customFormat="1" ht="16.5" customHeight="1">
      <c r="B174" s="128"/>
      <c r="C174" s="129" t="s">
        <v>275</v>
      </c>
      <c r="D174" s="129" t="s">
        <v>142</v>
      </c>
      <c r="E174" s="130" t="s">
        <v>276</v>
      </c>
      <c r="F174" s="131" t="s">
        <v>277</v>
      </c>
      <c r="G174" s="132" t="s">
        <v>259</v>
      </c>
      <c r="H174" s="133">
        <v>4.05</v>
      </c>
      <c r="I174" s="134"/>
      <c r="J174" s="134">
        <f>ROUND(I174*H174,2)</f>
        <v>0</v>
      </c>
      <c r="K174" s="131" t="s">
        <v>252</v>
      </c>
      <c r="L174" s="25"/>
      <c r="M174" s="135" t="s">
        <v>1</v>
      </c>
      <c r="N174" s="136" t="s">
        <v>41</v>
      </c>
      <c r="O174" s="137">
        <v>4.13</v>
      </c>
      <c r="P174" s="137">
        <f>O174*H174</f>
        <v>16.726499999999998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147</v>
      </c>
      <c r="AT174" s="139" t="s">
        <v>142</v>
      </c>
      <c r="AU174" s="139" t="s">
        <v>86</v>
      </c>
      <c r="AY174" s="13" t="s">
        <v>139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3" t="s">
        <v>84</v>
      </c>
      <c r="BK174" s="140">
        <f>ROUND(I174*H174,2)</f>
        <v>0</v>
      </c>
      <c r="BL174" s="13" t="s">
        <v>147</v>
      </c>
      <c r="BM174" s="139" t="s">
        <v>278</v>
      </c>
    </row>
    <row r="175" spans="2:65" s="11" customFormat="1" ht="25.9" customHeight="1">
      <c r="B175" s="116"/>
      <c r="D175" s="117" t="s">
        <v>75</v>
      </c>
      <c r="E175" s="118" t="s">
        <v>279</v>
      </c>
      <c r="F175" s="118" t="s">
        <v>280</v>
      </c>
      <c r="J175" s="119">
        <f>BK175</f>
        <v>0</v>
      </c>
      <c r="L175" s="116"/>
      <c r="M175" s="120"/>
      <c r="N175" s="121"/>
      <c r="O175" s="121"/>
      <c r="P175" s="122">
        <f>P176+P182+P184+P188+P190+P192+P196+P201+P214+P222+P232+P236</f>
        <v>186.36447200000001</v>
      </c>
      <c r="Q175" s="121"/>
      <c r="R175" s="122">
        <f>R176+R182+R184+R188+R190+R192+R196+R201+R214+R222+R232+R236</f>
        <v>2.7159942499999996</v>
      </c>
      <c r="S175" s="121"/>
      <c r="T175" s="123">
        <f>T176+T182+T184+T188+T190+T192+T196+T201+T214+T222+T232+T236</f>
        <v>8.4607440999999994</v>
      </c>
      <c r="AR175" s="117" t="s">
        <v>86</v>
      </c>
      <c r="AT175" s="124" t="s">
        <v>75</v>
      </c>
      <c r="AU175" s="124" t="s">
        <v>76</v>
      </c>
      <c r="AY175" s="117" t="s">
        <v>139</v>
      </c>
      <c r="BK175" s="125">
        <f>BK176+BK182+BK184+BK188+BK190+BK192+BK196+BK201+BK214+BK222+BK232+BK236</f>
        <v>0</v>
      </c>
    </row>
    <row r="176" spans="2:65" s="11" customFormat="1" ht="22.9" customHeight="1">
      <c r="B176" s="116"/>
      <c r="D176" s="117" t="s">
        <v>75</v>
      </c>
      <c r="E176" s="126" t="s">
        <v>281</v>
      </c>
      <c r="F176" s="126" t="s">
        <v>282</v>
      </c>
      <c r="J176" s="127">
        <f>BK176</f>
        <v>0</v>
      </c>
      <c r="L176" s="116"/>
      <c r="M176" s="120"/>
      <c r="N176" s="121"/>
      <c r="O176" s="121"/>
      <c r="P176" s="122">
        <f>SUM(P177:P181)</f>
        <v>0.32352000000000003</v>
      </c>
      <c r="Q176" s="121"/>
      <c r="R176" s="122">
        <f>SUM(R177:R181)</f>
        <v>2.9660000000000003E-3</v>
      </c>
      <c r="S176" s="121"/>
      <c r="T176" s="123">
        <f>SUM(T177:T181)</f>
        <v>0</v>
      </c>
      <c r="AR176" s="117" t="s">
        <v>86</v>
      </c>
      <c r="AT176" s="124" t="s">
        <v>75</v>
      </c>
      <c r="AU176" s="124" t="s">
        <v>84</v>
      </c>
      <c r="AY176" s="117" t="s">
        <v>139</v>
      </c>
      <c r="BK176" s="125">
        <f>SUM(BK177:BK181)</f>
        <v>0</v>
      </c>
    </row>
    <row r="177" spans="2:65" s="1" customFormat="1" ht="16.5" customHeight="1">
      <c r="B177" s="128"/>
      <c r="C177" s="129" t="s">
        <v>283</v>
      </c>
      <c r="D177" s="129" t="s">
        <v>142</v>
      </c>
      <c r="E177" s="130" t="s">
        <v>284</v>
      </c>
      <c r="F177" s="131" t="s">
        <v>285</v>
      </c>
      <c r="G177" s="132" t="s">
        <v>286</v>
      </c>
      <c r="H177" s="133">
        <v>8.6999999999999993</v>
      </c>
      <c r="I177" s="134"/>
      <c r="J177" s="134">
        <f>ROUND(I177*H177,2)</f>
        <v>0</v>
      </c>
      <c r="K177" s="131" t="s">
        <v>1</v>
      </c>
      <c r="L177" s="25"/>
      <c r="M177" s="135" t="s">
        <v>1</v>
      </c>
      <c r="N177" s="136" t="s">
        <v>41</v>
      </c>
      <c r="O177" s="137">
        <v>0</v>
      </c>
      <c r="P177" s="137">
        <f>O177*H177</f>
        <v>0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206</v>
      </c>
      <c r="AT177" s="139" t="s">
        <v>142</v>
      </c>
      <c r="AU177" s="139" t="s">
        <v>86</v>
      </c>
      <c r="AY177" s="13" t="s">
        <v>139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3" t="s">
        <v>84</v>
      </c>
      <c r="BK177" s="140">
        <f>ROUND(I177*H177,2)</f>
        <v>0</v>
      </c>
      <c r="BL177" s="13" t="s">
        <v>206</v>
      </c>
      <c r="BM177" s="139" t="s">
        <v>287</v>
      </c>
    </row>
    <row r="178" spans="2:65" s="1" customFormat="1" ht="24" customHeight="1">
      <c r="B178" s="128"/>
      <c r="C178" s="129" t="s">
        <v>288</v>
      </c>
      <c r="D178" s="129" t="s">
        <v>142</v>
      </c>
      <c r="E178" s="130" t="s">
        <v>289</v>
      </c>
      <c r="F178" s="131" t="s">
        <v>290</v>
      </c>
      <c r="G178" s="132" t="s">
        <v>151</v>
      </c>
      <c r="H178" s="133">
        <v>13.48</v>
      </c>
      <c r="I178" s="134"/>
      <c r="J178" s="134">
        <f>ROUND(I178*H178,2)</f>
        <v>0</v>
      </c>
      <c r="K178" s="131" t="s">
        <v>1</v>
      </c>
      <c r="L178" s="25"/>
      <c r="M178" s="135" t="s">
        <v>1</v>
      </c>
      <c r="N178" s="136" t="s">
        <v>41</v>
      </c>
      <c r="O178" s="137">
        <v>0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206</v>
      </c>
      <c r="AT178" s="139" t="s">
        <v>142</v>
      </c>
      <c r="AU178" s="139" t="s">
        <v>86</v>
      </c>
      <c r="AY178" s="13" t="s">
        <v>139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3" t="s">
        <v>84</v>
      </c>
      <c r="BK178" s="140">
        <f>ROUND(I178*H178,2)</f>
        <v>0</v>
      </c>
      <c r="BL178" s="13" t="s">
        <v>206</v>
      </c>
      <c r="BM178" s="139" t="s">
        <v>291</v>
      </c>
    </row>
    <row r="179" spans="2:65" s="1" customFormat="1" ht="24" customHeight="1">
      <c r="B179" s="128"/>
      <c r="C179" s="141" t="s">
        <v>292</v>
      </c>
      <c r="D179" s="141" t="s">
        <v>190</v>
      </c>
      <c r="E179" s="142" t="s">
        <v>293</v>
      </c>
      <c r="F179" s="143" t="s">
        <v>294</v>
      </c>
      <c r="G179" s="144" t="s">
        <v>295</v>
      </c>
      <c r="H179" s="145">
        <v>44.484000000000002</v>
      </c>
      <c r="I179" s="146"/>
      <c r="J179" s="146">
        <f>ROUND(I179*H179,2)</f>
        <v>0</v>
      </c>
      <c r="K179" s="143" t="s">
        <v>1</v>
      </c>
      <c r="L179" s="147"/>
      <c r="M179" s="148" t="s">
        <v>1</v>
      </c>
      <c r="N179" s="149" t="s">
        <v>41</v>
      </c>
      <c r="O179" s="137">
        <v>0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283</v>
      </c>
      <c r="AT179" s="139" t="s">
        <v>190</v>
      </c>
      <c r="AU179" s="139" t="s">
        <v>86</v>
      </c>
      <c r="AY179" s="13" t="s">
        <v>139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3" t="s">
        <v>84</v>
      </c>
      <c r="BK179" s="140">
        <f>ROUND(I179*H179,2)</f>
        <v>0</v>
      </c>
      <c r="BL179" s="13" t="s">
        <v>206</v>
      </c>
      <c r="BM179" s="139" t="s">
        <v>296</v>
      </c>
    </row>
    <row r="180" spans="2:65" s="1" customFormat="1" ht="24" customHeight="1">
      <c r="B180" s="128"/>
      <c r="C180" s="129" t="s">
        <v>297</v>
      </c>
      <c r="D180" s="129" t="s">
        <v>142</v>
      </c>
      <c r="E180" s="130" t="s">
        <v>298</v>
      </c>
      <c r="F180" s="131" t="s">
        <v>299</v>
      </c>
      <c r="G180" s="132" t="s">
        <v>151</v>
      </c>
      <c r="H180" s="133">
        <v>13.48</v>
      </c>
      <c r="I180" s="134"/>
      <c r="J180" s="134">
        <f>ROUND(I180*H180,2)</f>
        <v>0</v>
      </c>
      <c r="K180" s="131" t="s">
        <v>252</v>
      </c>
      <c r="L180" s="25"/>
      <c r="M180" s="135" t="s">
        <v>1</v>
      </c>
      <c r="N180" s="136" t="s">
        <v>41</v>
      </c>
      <c r="O180" s="137">
        <v>2.4E-2</v>
      </c>
      <c r="P180" s="137">
        <f>O180*H180</f>
        <v>0.32352000000000003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206</v>
      </c>
      <c r="AT180" s="139" t="s">
        <v>142</v>
      </c>
      <c r="AU180" s="139" t="s">
        <v>86</v>
      </c>
      <c r="AY180" s="13" t="s">
        <v>139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3" t="s">
        <v>84</v>
      </c>
      <c r="BK180" s="140">
        <f>ROUND(I180*H180,2)</f>
        <v>0</v>
      </c>
      <c r="BL180" s="13" t="s">
        <v>206</v>
      </c>
      <c r="BM180" s="139" t="s">
        <v>300</v>
      </c>
    </row>
    <row r="181" spans="2:65" s="1" customFormat="1" ht="16.5" customHeight="1">
      <c r="B181" s="128"/>
      <c r="C181" s="141" t="s">
        <v>301</v>
      </c>
      <c r="D181" s="141" t="s">
        <v>190</v>
      </c>
      <c r="E181" s="142" t="s">
        <v>302</v>
      </c>
      <c r="F181" s="143" t="s">
        <v>303</v>
      </c>
      <c r="G181" s="144" t="s">
        <v>295</v>
      </c>
      <c r="H181" s="145">
        <v>2.9660000000000002</v>
      </c>
      <c r="I181" s="146"/>
      <c r="J181" s="146">
        <f>ROUND(I181*H181,2)</f>
        <v>0</v>
      </c>
      <c r="K181" s="143" t="s">
        <v>252</v>
      </c>
      <c r="L181" s="147"/>
      <c r="M181" s="148" t="s">
        <v>1</v>
      </c>
      <c r="N181" s="149" t="s">
        <v>41</v>
      </c>
      <c r="O181" s="137">
        <v>0</v>
      </c>
      <c r="P181" s="137">
        <f>O181*H181</f>
        <v>0</v>
      </c>
      <c r="Q181" s="137">
        <v>1E-3</v>
      </c>
      <c r="R181" s="137">
        <f>Q181*H181</f>
        <v>2.9660000000000003E-3</v>
      </c>
      <c r="S181" s="137">
        <v>0</v>
      </c>
      <c r="T181" s="138">
        <f>S181*H181</f>
        <v>0</v>
      </c>
      <c r="AR181" s="139" t="s">
        <v>283</v>
      </c>
      <c r="AT181" s="139" t="s">
        <v>190</v>
      </c>
      <c r="AU181" s="139" t="s">
        <v>86</v>
      </c>
      <c r="AY181" s="13" t="s">
        <v>139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3" t="s">
        <v>84</v>
      </c>
      <c r="BK181" s="140">
        <f>ROUND(I181*H181,2)</f>
        <v>0</v>
      </c>
      <c r="BL181" s="13" t="s">
        <v>206</v>
      </c>
      <c r="BM181" s="139" t="s">
        <v>304</v>
      </c>
    </row>
    <row r="182" spans="2:65" s="11" customFormat="1" ht="22.9" customHeight="1">
      <c r="B182" s="116"/>
      <c r="D182" s="117" t="s">
        <v>75</v>
      </c>
      <c r="E182" s="126" t="s">
        <v>305</v>
      </c>
      <c r="F182" s="126" t="s">
        <v>306</v>
      </c>
      <c r="J182" s="127">
        <f>BK182</f>
        <v>0</v>
      </c>
      <c r="L182" s="116"/>
      <c r="M182" s="120"/>
      <c r="N182" s="121"/>
      <c r="O182" s="121"/>
      <c r="P182" s="122">
        <f>P183</f>
        <v>1.1160000000000001</v>
      </c>
      <c r="Q182" s="121"/>
      <c r="R182" s="122">
        <f>R183</f>
        <v>0</v>
      </c>
      <c r="S182" s="121"/>
      <c r="T182" s="123">
        <f>T183</f>
        <v>8.5699999999999998E-2</v>
      </c>
      <c r="AR182" s="117" t="s">
        <v>86</v>
      </c>
      <c r="AT182" s="124" t="s">
        <v>75</v>
      </c>
      <c r="AU182" s="124" t="s">
        <v>84</v>
      </c>
      <c r="AY182" s="117" t="s">
        <v>139</v>
      </c>
      <c r="BK182" s="125">
        <f>BK183</f>
        <v>0</v>
      </c>
    </row>
    <row r="183" spans="2:65" s="1" customFormat="1" ht="24" customHeight="1">
      <c r="B183" s="128"/>
      <c r="C183" s="129" t="s">
        <v>307</v>
      </c>
      <c r="D183" s="129" t="s">
        <v>142</v>
      </c>
      <c r="E183" s="130" t="s">
        <v>308</v>
      </c>
      <c r="F183" s="131" t="s">
        <v>309</v>
      </c>
      <c r="G183" s="132" t="s">
        <v>145</v>
      </c>
      <c r="H183" s="133">
        <v>2</v>
      </c>
      <c r="I183" s="134"/>
      <c r="J183" s="134">
        <f>ROUND(I183*H183,2)</f>
        <v>0</v>
      </c>
      <c r="K183" s="131" t="s">
        <v>146</v>
      </c>
      <c r="L183" s="25"/>
      <c r="M183" s="135" t="s">
        <v>1</v>
      </c>
      <c r="N183" s="136" t="s">
        <v>41</v>
      </c>
      <c r="O183" s="137">
        <v>0.55800000000000005</v>
      </c>
      <c r="P183" s="137">
        <f>O183*H183</f>
        <v>1.1160000000000001</v>
      </c>
      <c r="Q183" s="137">
        <v>0</v>
      </c>
      <c r="R183" s="137">
        <f>Q183*H183</f>
        <v>0</v>
      </c>
      <c r="S183" s="137">
        <v>4.2849999999999999E-2</v>
      </c>
      <c r="T183" s="138">
        <f>S183*H183</f>
        <v>8.5699999999999998E-2</v>
      </c>
      <c r="AR183" s="139" t="s">
        <v>206</v>
      </c>
      <c r="AT183" s="139" t="s">
        <v>142</v>
      </c>
      <c r="AU183" s="139" t="s">
        <v>86</v>
      </c>
      <c r="AY183" s="13" t="s">
        <v>139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3" t="s">
        <v>84</v>
      </c>
      <c r="BK183" s="140">
        <f>ROUND(I183*H183,2)</f>
        <v>0</v>
      </c>
      <c r="BL183" s="13" t="s">
        <v>206</v>
      </c>
      <c r="BM183" s="139" t="s">
        <v>310</v>
      </c>
    </row>
    <row r="184" spans="2:65" s="11" customFormat="1" ht="22.9" customHeight="1">
      <c r="B184" s="116"/>
      <c r="D184" s="117" t="s">
        <v>75</v>
      </c>
      <c r="E184" s="126" t="s">
        <v>311</v>
      </c>
      <c r="F184" s="126" t="s">
        <v>312</v>
      </c>
      <c r="J184" s="127">
        <f>BK184</f>
        <v>0</v>
      </c>
      <c r="L184" s="116"/>
      <c r="M184" s="120"/>
      <c r="N184" s="121"/>
      <c r="O184" s="121"/>
      <c r="P184" s="122">
        <f>SUM(P185:P187)</f>
        <v>4.0839999999999996</v>
      </c>
      <c r="Q184" s="121"/>
      <c r="R184" s="122">
        <f>SUM(R185:R187)</f>
        <v>0</v>
      </c>
      <c r="S184" s="121"/>
      <c r="T184" s="123">
        <f>SUM(T185:T187)</f>
        <v>0.1701</v>
      </c>
      <c r="AR184" s="117" t="s">
        <v>86</v>
      </c>
      <c r="AT184" s="124" t="s">
        <v>75</v>
      </c>
      <c r="AU184" s="124" t="s">
        <v>84</v>
      </c>
      <c r="AY184" s="117" t="s">
        <v>139</v>
      </c>
      <c r="BK184" s="125">
        <f>SUM(BK185:BK187)</f>
        <v>0</v>
      </c>
    </row>
    <row r="185" spans="2:65" s="1" customFormat="1" ht="16.5" customHeight="1">
      <c r="B185" s="128"/>
      <c r="C185" s="129" t="s">
        <v>313</v>
      </c>
      <c r="D185" s="129" t="s">
        <v>142</v>
      </c>
      <c r="E185" s="130" t="s">
        <v>314</v>
      </c>
      <c r="F185" s="131" t="s">
        <v>315</v>
      </c>
      <c r="G185" s="132" t="s">
        <v>316</v>
      </c>
      <c r="H185" s="133">
        <v>4</v>
      </c>
      <c r="I185" s="134"/>
      <c r="J185" s="134">
        <f>ROUND(I185*H185,2)</f>
        <v>0</v>
      </c>
      <c r="K185" s="131" t="s">
        <v>146</v>
      </c>
      <c r="L185" s="25"/>
      <c r="M185" s="135" t="s">
        <v>1</v>
      </c>
      <c r="N185" s="136" t="s">
        <v>41</v>
      </c>
      <c r="O185" s="137">
        <v>0.54800000000000004</v>
      </c>
      <c r="P185" s="137">
        <f>O185*H185</f>
        <v>2.1920000000000002</v>
      </c>
      <c r="Q185" s="137">
        <v>0</v>
      </c>
      <c r="R185" s="137">
        <f>Q185*H185</f>
        <v>0</v>
      </c>
      <c r="S185" s="137">
        <v>1.933E-2</v>
      </c>
      <c r="T185" s="138">
        <f>S185*H185</f>
        <v>7.732E-2</v>
      </c>
      <c r="AR185" s="139" t="s">
        <v>206</v>
      </c>
      <c r="AT185" s="139" t="s">
        <v>142</v>
      </c>
      <c r="AU185" s="139" t="s">
        <v>86</v>
      </c>
      <c r="AY185" s="13" t="s">
        <v>139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3" t="s">
        <v>84</v>
      </c>
      <c r="BK185" s="140">
        <f>ROUND(I185*H185,2)</f>
        <v>0</v>
      </c>
      <c r="BL185" s="13" t="s">
        <v>206</v>
      </c>
      <c r="BM185" s="139" t="s">
        <v>317</v>
      </c>
    </row>
    <row r="186" spans="2:65" s="1" customFormat="1" ht="24" customHeight="1">
      <c r="B186" s="128"/>
      <c r="C186" s="129" t="s">
        <v>318</v>
      </c>
      <c r="D186" s="129" t="s">
        <v>142</v>
      </c>
      <c r="E186" s="130" t="s">
        <v>319</v>
      </c>
      <c r="F186" s="131" t="s">
        <v>320</v>
      </c>
      <c r="G186" s="132" t="s">
        <v>316</v>
      </c>
      <c r="H186" s="133">
        <v>2</v>
      </c>
      <c r="I186" s="134"/>
      <c r="J186" s="134">
        <f>ROUND(I186*H186,2)</f>
        <v>0</v>
      </c>
      <c r="K186" s="131" t="s">
        <v>146</v>
      </c>
      <c r="L186" s="25"/>
      <c r="M186" s="135" t="s">
        <v>1</v>
      </c>
      <c r="N186" s="136" t="s">
        <v>41</v>
      </c>
      <c r="O186" s="137">
        <v>0.40300000000000002</v>
      </c>
      <c r="P186" s="137">
        <f>O186*H186</f>
        <v>0.80600000000000005</v>
      </c>
      <c r="Q186" s="137">
        <v>0</v>
      </c>
      <c r="R186" s="137">
        <f>Q186*H186</f>
        <v>0</v>
      </c>
      <c r="S186" s="137">
        <v>1.72E-2</v>
      </c>
      <c r="T186" s="138">
        <f>S186*H186</f>
        <v>3.44E-2</v>
      </c>
      <c r="AR186" s="139" t="s">
        <v>206</v>
      </c>
      <c r="AT186" s="139" t="s">
        <v>142</v>
      </c>
      <c r="AU186" s="139" t="s">
        <v>86</v>
      </c>
      <c r="AY186" s="13" t="s">
        <v>139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3" t="s">
        <v>84</v>
      </c>
      <c r="BK186" s="140">
        <f>ROUND(I186*H186,2)</f>
        <v>0</v>
      </c>
      <c r="BL186" s="13" t="s">
        <v>206</v>
      </c>
      <c r="BM186" s="139" t="s">
        <v>321</v>
      </c>
    </row>
    <row r="187" spans="2:65" s="1" customFormat="1" ht="16.5" customHeight="1">
      <c r="B187" s="128"/>
      <c r="C187" s="129" t="s">
        <v>322</v>
      </c>
      <c r="D187" s="129" t="s">
        <v>142</v>
      </c>
      <c r="E187" s="130" t="s">
        <v>323</v>
      </c>
      <c r="F187" s="131" t="s">
        <v>324</v>
      </c>
      <c r="G187" s="132" t="s">
        <v>316</v>
      </c>
      <c r="H187" s="133">
        <v>3</v>
      </c>
      <c r="I187" s="134"/>
      <c r="J187" s="134">
        <f>ROUND(I187*H187,2)</f>
        <v>0</v>
      </c>
      <c r="K187" s="131" t="s">
        <v>146</v>
      </c>
      <c r="L187" s="25"/>
      <c r="M187" s="135" t="s">
        <v>1</v>
      </c>
      <c r="N187" s="136" t="s">
        <v>41</v>
      </c>
      <c r="O187" s="137">
        <v>0.36199999999999999</v>
      </c>
      <c r="P187" s="137">
        <f>O187*H187</f>
        <v>1.0859999999999999</v>
      </c>
      <c r="Q187" s="137">
        <v>0</v>
      </c>
      <c r="R187" s="137">
        <f>Q187*H187</f>
        <v>0</v>
      </c>
      <c r="S187" s="137">
        <v>1.9460000000000002E-2</v>
      </c>
      <c r="T187" s="138">
        <f>S187*H187</f>
        <v>5.8380000000000001E-2</v>
      </c>
      <c r="AR187" s="139" t="s">
        <v>206</v>
      </c>
      <c r="AT187" s="139" t="s">
        <v>142</v>
      </c>
      <c r="AU187" s="139" t="s">
        <v>86</v>
      </c>
      <c r="AY187" s="13" t="s">
        <v>139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3" t="s">
        <v>84</v>
      </c>
      <c r="BK187" s="140">
        <f>ROUND(I187*H187,2)</f>
        <v>0</v>
      </c>
      <c r="BL187" s="13" t="s">
        <v>206</v>
      </c>
      <c r="BM187" s="139" t="s">
        <v>325</v>
      </c>
    </row>
    <row r="188" spans="2:65" s="11" customFormat="1" ht="22.9" customHeight="1">
      <c r="B188" s="116"/>
      <c r="D188" s="117" t="s">
        <v>75</v>
      </c>
      <c r="E188" s="126" t="s">
        <v>326</v>
      </c>
      <c r="F188" s="126" t="s">
        <v>327</v>
      </c>
      <c r="J188" s="127">
        <f>BK188</f>
        <v>0</v>
      </c>
      <c r="L188" s="116"/>
      <c r="M188" s="120"/>
      <c r="N188" s="121"/>
      <c r="O188" s="121"/>
      <c r="P188" s="122">
        <f>P189</f>
        <v>1.1850000000000001</v>
      </c>
      <c r="Q188" s="121"/>
      <c r="R188" s="122">
        <f>R189</f>
        <v>2.5000000000000001E-4</v>
      </c>
      <c r="S188" s="121"/>
      <c r="T188" s="123">
        <f>T189</f>
        <v>6.1749999999999999E-2</v>
      </c>
      <c r="AR188" s="117" t="s">
        <v>86</v>
      </c>
      <c r="AT188" s="124" t="s">
        <v>75</v>
      </c>
      <c r="AU188" s="124" t="s">
        <v>84</v>
      </c>
      <c r="AY188" s="117" t="s">
        <v>139</v>
      </c>
      <c r="BK188" s="125">
        <f>BK189</f>
        <v>0</v>
      </c>
    </row>
    <row r="189" spans="2:65" s="1" customFormat="1" ht="24" customHeight="1">
      <c r="B189" s="128"/>
      <c r="C189" s="129" t="s">
        <v>328</v>
      </c>
      <c r="D189" s="129" t="s">
        <v>142</v>
      </c>
      <c r="E189" s="130" t="s">
        <v>329</v>
      </c>
      <c r="F189" s="131" t="s">
        <v>330</v>
      </c>
      <c r="G189" s="132" t="s">
        <v>145</v>
      </c>
      <c r="H189" s="133">
        <v>5</v>
      </c>
      <c r="I189" s="134"/>
      <c r="J189" s="134">
        <f>ROUND(I189*H189,2)</f>
        <v>0</v>
      </c>
      <c r="K189" s="131" t="s">
        <v>146</v>
      </c>
      <c r="L189" s="25"/>
      <c r="M189" s="135" t="s">
        <v>1</v>
      </c>
      <c r="N189" s="136" t="s">
        <v>41</v>
      </c>
      <c r="O189" s="137">
        <v>0.23699999999999999</v>
      </c>
      <c r="P189" s="137">
        <f>O189*H189</f>
        <v>1.1850000000000001</v>
      </c>
      <c r="Q189" s="137">
        <v>5.0000000000000002E-5</v>
      </c>
      <c r="R189" s="137">
        <f>Q189*H189</f>
        <v>2.5000000000000001E-4</v>
      </c>
      <c r="S189" s="137">
        <v>1.235E-2</v>
      </c>
      <c r="T189" s="138">
        <f>S189*H189</f>
        <v>6.1749999999999999E-2</v>
      </c>
      <c r="AR189" s="139" t="s">
        <v>206</v>
      </c>
      <c r="AT189" s="139" t="s">
        <v>142</v>
      </c>
      <c r="AU189" s="139" t="s">
        <v>86</v>
      </c>
      <c r="AY189" s="13" t="s">
        <v>139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3" t="s">
        <v>84</v>
      </c>
      <c r="BK189" s="140">
        <f>ROUND(I189*H189,2)</f>
        <v>0</v>
      </c>
      <c r="BL189" s="13" t="s">
        <v>206</v>
      </c>
      <c r="BM189" s="139" t="s">
        <v>331</v>
      </c>
    </row>
    <row r="190" spans="2:65" s="11" customFormat="1" ht="22.9" customHeight="1">
      <c r="B190" s="116"/>
      <c r="D190" s="117" t="s">
        <v>75</v>
      </c>
      <c r="E190" s="126" t="s">
        <v>332</v>
      </c>
      <c r="F190" s="126" t="s">
        <v>333</v>
      </c>
      <c r="J190" s="127">
        <f>BK190</f>
        <v>0</v>
      </c>
      <c r="L190" s="116"/>
      <c r="M190" s="120"/>
      <c r="N190" s="121"/>
      <c r="O190" s="121"/>
      <c r="P190" s="122">
        <f>P191</f>
        <v>0.748</v>
      </c>
      <c r="Q190" s="121"/>
      <c r="R190" s="122">
        <f>R191</f>
        <v>0</v>
      </c>
      <c r="S190" s="121"/>
      <c r="T190" s="123">
        <f>T191</f>
        <v>8.0000000000000002E-3</v>
      </c>
      <c r="AR190" s="117" t="s">
        <v>86</v>
      </c>
      <c r="AT190" s="124" t="s">
        <v>75</v>
      </c>
      <c r="AU190" s="124" t="s">
        <v>84</v>
      </c>
      <c r="AY190" s="117" t="s">
        <v>139</v>
      </c>
      <c r="BK190" s="125">
        <f>BK191</f>
        <v>0</v>
      </c>
    </row>
    <row r="191" spans="2:65" s="1" customFormat="1" ht="24" customHeight="1">
      <c r="B191" s="128"/>
      <c r="C191" s="129" t="s">
        <v>334</v>
      </c>
      <c r="D191" s="129" t="s">
        <v>142</v>
      </c>
      <c r="E191" s="130" t="s">
        <v>335</v>
      </c>
      <c r="F191" s="131" t="s">
        <v>336</v>
      </c>
      <c r="G191" s="132" t="s">
        <v>145</v>
      </c>
      <c r="H191" s="133">
        <v>4</v>
      </c>
      <c r="I191" s="134"/>
      <c r="J191" s="134">
        <f>ROUND(I191*H191,2)</f>
        <v>0</v>
      </c>
      <c r="K191" s="131" t="s">
        <v>146</v>
      </c>
      <c r="L191" s="25"/>
      <c r="M191" s="135" t="s">
        <v>1</v>
      </c>
      <c r="N191" s="136" t="s">
        <v>41</v>
      </c>
      <c r="O191" s="137">
        <v>0.187</v>
      </c>
      <c r="P191" s="137">
        <f>O191*H191</f>
        <v>0.748</v>
      </c>
      <c r="Q191" s="137">
        <v>0</v>
      </c>
      <c r="R191" s="137">
        <f>Q191*H191</f>
        <v>0</v>
      </c>
      <c r="S191" s="137">
        <v>2E-3</v>
      </c>
      <c r="T191" s="138">
        <f>S191*H191</f>
        <v>8.0000000000000002E-3</v>
      </c>
      <c r="AR191" s="139" t="s">
        <v>206</v>
      </c>
      <c r="AT191" s="139" t="s">
        <v>142</v>
      </c>
      <c r="AU191" s="139" t="s">
        <v>86</v>
      </c>
      <c r="AY191" s="13" t="s">
        <v>139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3" t="s">
        <v>84</v>
      </c>
      <c r="BK191" s="140">
        <f>ROUND(I191*H191,2)</f>
        <v>0</v>
      </c>
      <c r="BL191" s="13" t="s">
        <v>206</v>
      </c>
      <c r="BM191" s="139" t="s">
        <v>337</v>
      </c>
    </row>
    <row r="192" spans="2:65" s="11" customFormat="1" ht="22.9" customHeight="1">
      <c r="B192" s="116"/>
      <c r="D192" s="117" t="s">
        <v>75</v>
      </c>
      <c r="E192" s="126" t="s">
        <v>338</v>
      </c>
      <c r="F192" s="126" t="s">
        <v>339</v>
      </c>
      <c r="J192" s="127">
        <f>BK192</f>
        <v>0</v>
      </c>
      <c r="L192" s="116"/>
      <c r="M192" s="120"/>
      <c r="N192" s="121"/>
      <c r="O192" s="121"/>
      <c r="P192" s="122">
        <f>SUM(P193:P195)</f>
        <v>10.5</v>
      </c>
      <c r="Q192" s="121"/>
      <c r="R192" s="122">
        <f>SUM(R193:R195)</f>
        <v>0</v>
      </c>
      <c r="S192" s="121"/>
      <c r="T192" s="123">
        <f>SUM(T193:T195)</f>
        <v>1.6500000000000001E-2</v>
      </c>
      <c r="AR192" s="117" t="s">
        <v>86</v>
      </c>
      <c r="AT192" s="124" t="s">
        <v>75</v>
      </c>
      <c r="AU192" s="124" t="s">
        <v>84</v>
      </c>
      <c r="AY192" s="117" t="s">
        <v>139</v>
      </c>
      <c r="BK192" s="125">
        <f>SUM(BK193:BK195)</f>
        <v>0</v>
      </c>
    </row>
    <row r="193" spans="2:65" s="1" customFormat="1" ht="16.5" customHeight="1">
      <c r="B193" s="128"/>
      <c r="C193" s="129" t="s">
        <v>340</v>
      </c>
      <c r="D193" s="129" t="s">
        <v>142</v>
      </c>
      <c r="E193" s="130" t="s">
        <v>341</v>
      </c>
      <c r="F193" s="131" t="s">
        <v>342</v>
      </c>
      <c r="G193" s="132" t="s">
        <v>145</v>
      </c>
      <c r="H193" s="133">
        <v>3</v>
      </c>
      <c r="I193" s="134"/>
      <c r="J193" s="134">
        <f>ROUND(I193*H193,2)</f>
        <v>0</v>
      </c>
      <c r="K193" s="131" t="s">
        <v>146</v>
      </c>
      <c r="L193" s="25"/>
      <c r="M193" s="135" t="s">
        <v>1</v>
      </c>
      <c r="N193" s="136" t="s">
        <v>41</v>
      </c>
      <c r="O193" s="137">
        <v>1.1719999999999999</v>
      </c>
      <c r="P193" s="137">
        <f>O193*H193</f>
        <v>3.516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206</v>
      </c>
      <c r="AT193" s="139" t="s">
        <v>142</v>
      </c>
      <c r="AU193" s="139" t="s">
        <v>86</v>
      </c>
      <c r="AY193" s="13" t="s">
        <v>139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3" t="s">
        <v>84</v>
      </c>
      <c r="BK193" s="140">
        <f>ROUND(I193*H193,2)</f>
        <v>0</v>
      </c>
      <c r="BL193" s="13" t="s">
        <v>206</v>
      </c>
      <c r="BM193" s="139" t="s">
        <v>343</v>
      </c>
    </row>
    <row r="194" spans="2:65" s="1" customFormat="1" ht="24" customHeight="1">
      <c r="B194" s="128"/>
      <c r="C194" s="141" t="s">
        <v>344</v>
      </c>
      <c r="D194" s="141" t="s">
        <v>190</v>
      </c>
      <c r="E194" s="142" t="s">
        <v>345</v>
      </c>
      <c r="F194" s="143" t="s">
        <v>346</v>
      </c>
      <c r="G194" s="144" t="s">
        <v>145</v>
      </c>
      <c r="H194" s="145">
        <v>3</v>
      </c>
      <c r="I194" s="146"/>
      <c r="J194" s="146">
        <f>ROUND(I194*H194,2)</f>
        <v>0</v>
      </c>
      <c r="K194" s="143" t="s">
        <v>1</v>
      </c>
      <c r="L194" s="147"/>
      <c r="M194" s="148" t="s">
        <v>1</v>
      </c>
      <c r="N194" s="149" t="s">
        <v>41</v>
      </c>
      <c r="O194" s="137">
        <v>0</v>
      </c>
      <c r="P194" s="137">
        <f>O194*H194</f>
        <v>0</v>
      </c>
      <c r="Q194" s="137">
        <v>0</v>
      </c>
      <c r="R194" s="137">
        <f>Q194*H194</f>
        <v>0</v>
      </c>
      <c r="S194" s="137">
        <v>0</v>
      </c>
      <c r="T194" s="138">
        <f>S194*H194</f>
        <v>0</v>
      </c>
      <c r="AR194" s="139" t="s">
        <v>283</v>
      </c>
      <c r="AT194" s="139" t="s">
        <v>190</v>
      </c>
      <c r="AU194" s="139" t="s">
        <v>86</v>
      </c>
      <c r="AY194" s="13" t="s">
        <v>139</v>
      </c>
      <c r="BE194" s="140">
        <f>IF(N194="základní",J194,0)</f>
        <v>0</v>
      </c>
      <c r="BF194" s="140">
        <f>IF(N194="snížená",J194,0)</f>
        <v>0</v>
      </c>
      <c r="BG194" s="140">
        <f>IF(N194="zákl. přenesená",J194,0)</f>
        <v>0</v>
      </c>
      <c r="BH194" s="140">
        <f>IF(N194="sníž. přenesená",J194,0)</f>
        <v>0</v>
      </c>
      <c r="BI194" s="140">
        <f>IF(N194="nulová",J194,0)</f>
        <v>0</v>
      </c>
      <c r="BJ194" s="13" t="s">
        <v>84</v>
      </c>
      <c r="BK194" s="140">
        <f>ROUND(I194*H194,2)</f>
        <v>0</v>
      </c>
      <c r="BL194" s="13" t="s">
        <v>206</v>
      </c>
      <c r="BM194" s="139" t="s">
        <v>347</v>
      </c>
    </row>
    <row r="195" spans="2:65" s="1" customFormat="1" ht="24" customHeight="1">
      <c r="B195" s="128"/>
      <c r="C195" s="129" t="s">
        <v>348</v>
      </c>
      <c r="D195" s="129" t="s">
        <v>142</v>
      </c>
      <c r="E195" s="130" t="s">
        <v>349</v>
      </c>
      <c r="F195" s="131" t="s">
        <v>350</v>
      </c>
      <c r="G195" s="132" t="s">
        <v>145</v>
      </c>
      <c r="H195" s="133">
        <v>3</v>
      </c>
      <c r="I195" s="134"/>
      <c r="J195" s="134">
        <f>ROUND(I195*H195,2)</f>
        <v>0</v>
      </c>
      <c r="K195" s="131" t="s">
        <v>146</v>
      </c>
      <c r="L195" s="25"/>
      <c r="M195" s="135" t="s">
        <v>1</v>
      </c>
      <c r="N195" s="136" t="s">
        <v>41</v>
      </c>
      <c r="O195" s="137">
        <v>2.3279999999999998</v>
      </c>
      <c r="P195" s="137">
        <f>O195*H195</f>
        <v>6.984</v>
      </c>
      <c r="Q195" s="137">
        <v>0</v>
      </c>
      <c r="R195" s="137">
        <f>Q195*H195</f>
        <v>0</v>
      </c>
      <c r="S195" s="137">
        <v>5.4999999999999997E-3</v>
      </c>
      <c r="T195" s="138">
        <f>S195*H195</f>
        <v>1.6500000000000001E-2</v>
      </c>
      <c r="AR195" s="139" t="s">
        <v>206</v>
      </c>
      <c r="AT195" s="139" t="s">
        <v>142</v>
      </c>
      <c r="AU195" s="139" t="s">
        <v>86</v>
      </c>
      <c r="AY195" s="13" t="s">
        <v>139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3" t="s">
        <v>84</v>
      </c>
      <c r="BK195" s="140">
        <f>ROUND(I195*H195,2)</f>
        <v>0</v>
      </c>
      <c r="BL195" s="13" t="s">
        <v>206</v>
      </c>
      <c r="BM195" s="139" t="s">
        <v>351</v>
      </c>
    </row>
    <row r="196" spans="2:65" s="11" customFormat="1" ht="22.9" customHeight="1">
      <c r="B196" s="116"/>
      <c r="D196" s="117" t="s">
        <v>75</v>
      </c>
      <c r="E196" s="126" t="s">
        <v>352</v>
      </c>
      <c r="F196" s="126" t="s">
        <v>353</v>
      </c>
      <c r="J196" s="127">
        <f>BK196</f>
        <v>0</v>
      </c>
      <c r="L196" s="116"/>
      <c r="M196" s="120"/>
      <c r="N196" s="121"/>
      <c r="O196" s="121"/>
      <c r="P196" s="122">
        <f>SUM(P197:P200)</f>
        <v>6.2789999999999999</v>
      </c>
      <c r="Q196" s="121"/>
      <c r="R196" s="122">
        <f>SUM(R197:R200)</f>
        <v>2.2145269999999998E-2</v>
      </c>
      <c r="S196" s="121"/>
      <c r="T196" s="123">
        <f>SUM(T197:T200)</f>
        <v>0</v>
      </c>
      <c r="AR196" s="117" t="s">
        <v>86</v>
      </c>
      <c r="AT196" s="124" t="s">
        <v>75</v>
      </c>
      <c r="AU196" s="124" t="s">
        <v>84</v>
      </c>
      <c r="AY196" s="117" t="s">
        <v>139</v>
      </c>
      <c r="BK196" s="125">
        <f>SUM(BK197:BK200)</f>
        <v>0</v>
      </c>
    </row>
    <row r="197" spans="2:65" s="1" customFormat="1" ht="36" customHeight="1">
      <c r="B197" s="128"/>
      <c r="C197" s="129" t="s">
        <v>354</v>
      </c>
      <c r="D197" s="129" t="s">
        <v>142</v>
      </c>
      <c r="E197" s="130" t="s">
        <v>355</v>
      </c>
      <c r="F197" s="131" t="s">
        <v>356</v>
      </c>
      <c r="G197" s="132" t="s">
        <v>145</v>
      </c>
      <c r="H197" s="133">
        <v>3</v>
      </c>
      <c r="I197" s="134"/>
      <c r="J197" s="134">
        <f>ROUND(I197*H197,2)</f>
        <v>0</v>
      </c>
      <c r="K197" s="131" t="s">
        <v>1</v>
      </c>
      <c r="L197" s="25"/>
      <c r="M197" s="135" t="s">
        <v>1</v>
      </c>
      <c r="N197" s="136" t="s">
        <v>41</v>
      </c>
      <c r="O197" s="137">
        <v>0</v>
      </c>
      <c r="P197" s="137">
        <f>O197*H197</f>
        <v>0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206</v>
      </c>
      <c r="AT197" s="139" t="s">
        <v>142</v>
      </c>
      <c r="AU197" s="139" t="s">
        <v>86</v>
      </c>
      <c r="AY197" s="13" t="s">
        <v>139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3" t="s">
        <v>84</v>
      </c>
      <c r="BK197" s="140">
        <f>ROUND(I197*H197,2)</f>
        <v>0</v>
      </c>
      <c r="BL197" s="13" t="s">
        <v>206</v>
      </c>
      <c r="BM197" s="139" t="s">
        <v>357</v>
      </c>
    </row>
    <row r="198" spans="2:65" s="1" customFormat="1" ht="24" customHeight="1">
      <c r="B198" s="128"/>
      <c r="C198" s="129" t="s">
        <v>358</v>
      </c>
      <c r="D198" s="129" t="s">
        <v>142</v>
      </c>
      <c r="E198" s="130" t="s">
        <v>359</v>
      </c>
      <c r="F198" s="131" t="s">
        <v>360</v>
      </c>
      <c r="G198" s="132" t="s">
        <v>151</v>
      </c>
      <c r="H198" s="133">
        <v>8.625</v>
      </c>
      <c r="I198" s="134"/>
      <c r="J198" s="134">
        <f>ROUND(I198*H198,2)</f>
        <v>0</v>
      </c>
      <c r="K198" s="131" t="s">
        <v>146</v>
      </c>
      <c r="L198" s="25"/>
      <c r="M198" s="135" t="s">
        <v>1</v>
      </c>
      <c r="N198" s="136" t="s">
        <v>41</v>
      </c>
      <c r="O198" s="137">
        <v>0.72799999999999998</v>
      </c>
      <c r="P198" s="137">
        <f>O198*H198</f>
        <v>6.2789999999999999</v>
      </c>
      <c r="Q198" s="137">
        <v>1.17E-3</v>
      </c>
      <c r="R198" s="137">
        <f>Q198*H198</f>
        <v>1.009125E-2</v>
      </c>
      <c r="S198" s="137">
        <v>0</v>
      </c>
      <c r="T198" s="138">
        <f>S198*H198</f>
        <v>0</v>
      </c>
      <c r="AR198" s="139" t="s">
        <v>206</v>
      </c>
      <c r="AT198" s="139" t="s">
        <v>142</v>
      </c>
      <c r="AU198" s="139" t="s">
        <v>86</v>
      </c>
      <c r="AY198" s="13" t="s">
        <v>139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3" t="s">
        <v>84</v>
      </c>
      <c r="BK198" s="140">
        <f>ROUND(I198*H198,2)</f>
        <v>0</v>
      </c>
      <c r="BL198" s="13" t="s">
        <v>206</v>
      </c>
      <c r="BM198" s="139" t="s">
        <v>361</v>
      </c>
    </row>
    <row r="199" spans="2:65" s="1" customFormat="1" ht="24" customHeight="1">
      <c r="B199" s="128"/>
      <c r="C199" s="141" t="s">
        <v>362</v>
      </c>
      <c r="D199" s="141" t="s">
        <v>190</v>
      </c>
      <c r="E199" s="142" t="s">
        <v>363</v>
      </c>
      <c r="F199" s="143" t="s">
        <v>364</v>
      </c>
      <c r="G199" s="144" t="s">
        <v>151</v>
      </c>
      <c r="H199" s="145">
        <v>9.9619999999999997</v>
      </c>
      <c r="I199" s="146"/>
      <c r="J199" s="146">
        <f>ROUND(I199*H199,2)</f>
        <v>0</v>
      </c>
      <c r="K199" s="143" t="s">
        <v>146</v>
      </c>
      <c r="L199" s="147"/>
      <c r="M199" s="148" t="s">
        <v>1</v>
      </c>
      <c r="N199" s="149" t="s">
        <v>41</v>
      </c>
      <c r="O199" s="137">
        <v>0</v>
      </c>
      <c r="P199" s="137">
        <f>O199*H199</f>
        <v>0</v>
      </c>
      <c r="Q199" s="137">
        <v>1.2099999999999999E-3</v>
      </c>
      <c r="R199" s="137">
        <f>Q199*H199</f>
        <v>1.2054019999999999E-2</v>
      </c>
      <c r="S199" s="137">
        <v>0</v>
      </c>
      <c r="T199" s="138">
        <f>S199*H199</f>
        <v>0</v>
      </c>
      <c r="AR199" s="139" t="s">
        <v>283</v>
      </c>
      <c r="AT199" s="139" t="s">
        <v>190</v>
      </c>
      <c r="AU199" s="139" t="s">
        <v>86</v>
      </c>
      <c r="AY199" s="13" t="s">
        <v>139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3" t="s">
        <v>84</v>
      </c>
      <c r="BK199" s="140">
        <f>ROUND(I199*H199,2)</f>
        <v>0</v>
      </c>
      <c r="BL199" s="13" t="s">
        <v>206</v>
      </c>
      <c r="BM199" s="139" t="s">
        <v>365</v>
      </c>
    </row>
    <row r="200" spans="2:65" s="1" customFormat="1" ht="24" customHeight="1">
      <c r="B200" s="128"/>
      <c r="C200" s="129" t="s">
        <v>366</v>
      </c>
      <c r="D200" s="129" t="s">
        <v>142</v>
      </c>
      <c r="E200" s="130" t="s">
        <v>367</v>
      </c>
      <c r="F200" s="131" t="s">
        <v>368</v>
      </c>
      <c r="G200" s="132" t="s">
        <v>369</v>
      </c>
      <c r="H200" s="133">
        <v>555.91600000000005</v>
      </c>
      <c r="I200" s="134"/>
      <c r="J200" s="134">
        <f>ROUND(I200*H200,2)</f>
        <v>0</v>
      </c>
      <c r="K200" s="131" t="s">
        <v>146</v>
      </c>
      <c r="L200" s="25"/>
      <c r="M200" s="135" t="s">
        <v>1</v>
      </c>
      <c r="N200" s="136" t="s">
        <v>41</v>
      </c>
      <c r="O200" s="137">
        <v>0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206</v>
      </c>
      <c r="AT200" s="139" t="s">
        <v>142</v>
      </c>
      <c r="AU200" s="139" t="s">
        <v>86</v>
      </c>
      <c r="AY200" s="13" t="s">
        <v>139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3" t="s">
        <v>84</v>
      </c>
      <c r="BK200" s="140">
        <f>ROUND(I200*H200,2)</f>
        <v>0</v>
      </c>
      <c r="BL200" s="13" t="s">
        <v>206</v>
      </c>
      <c r="BM200" s="139" t="s">
        <v>370</v>
      </c>
    </row>
    <row r="201" spans="2:65" s="11" customFormat="1" ht="22.9" customHeight="1">
      <c r="B201" s="116"/>
      <c r="D201" s="117" t="s">
        <v>75</v>
      </c>
      <c r="E201" s="126" t="s">
        <v>371</v>
      </c>
      <c r="F201" s="126" t="s">
        <v>372</v>
      </c>
      <c r="J201" s="127">
        <f>BK201</f>
        <v>0</v>
      </c>
      <c r="L201" s="116"/>
      <c r="M201" s="120"/>
      <c r="N201" s="121"/>
      <c r="O201" s="121"/>
      <c r="P201" s="122">
        <f>SUM(P202:P213)</f>
        <v>10.725999999999999</v>
      </c>
      <c r="Q201" s="121"/>
      <c r="R201" s="122">
        <f>SUM(R202:R213)</f>
        <v>0.105</v>
      </c>
      <c r="S201" s="121"/>
      <c r="T201" s="123">
        <f>SUM(T202:T213)</f>
        <v>0.17520000000000002</v>
      </c>
      <c r="AR201" s="117" t="s">
        <v>86</v>
      </c>
      <c r="AT201" s="124" t="s">
        <v>75</v>
      </c>
      <c r="AU201" s="124" t="s">
        <v>84</v>
      </c>
      <c r="AY201" s="117" t="s">
        <v>139</v>
      </c>
      <c r="BK201" s="125">
        <f>SUM(BK202:BK213)</f>
        <v>0</v>
      </c>
    </row>
    <row r="202" spans="2:65" s="1" customFormat="1" ht="16.5" customHeight="1">
      <c r="B202" s="128"/>
      <c r="C202" s="129" t="s">
        <v>373</v>
      </c>
      <c r="D202" s="129" t="s">
        <v>142</v>
      </c>
      <c r="E202" s="130" t="s">
        <v>374</v>
      </c>
      <c r="F202" s="131" t="s">
        <v>375</v>
      </c>
      <c r="G202" s="132" t="s">
        <v>145</v>
      </c>
      <c r="H202" s="133">
        <v>4</v>
      </c>
      <c r="I202" s="134"/>
      <c r="J202" s="134">
        <f t="shared" ref="J202:J213" si="10">ROUND(I202*H202,2)</f>
        <v>0</v>
      </c>
      <c r="K202" s="131" t="s">
        <v>1</v>
      </c>
      <c r="L202" s="25"/>
      <c r="M202" s="135" t="s">
        <v>1</v>
      </c>
      <c r="N202" s="136" t="s">
        <v>41</v>
      </c>
      <c r="O202" s="137">
        <v>0</v>
      </c>
      <c r="P202" s="137">
        <f t="shared" ref="P202:P213" si="11">O202*H202</f>
        <v>0</v>
      </c>
      <c r="Q202" s="137">
        <v>0</v>
      </c>
      <c r="R202" s="137">
        <f t="shared" ref="R202:R213" si="12">Q202*H202</f>
        <v>0</v>
      </c>
      <c r="S202" s="137">
        <v>0</v>
      </c>
      <c r="T202" s="138">
        <f t="shared" ref="T202:T213" si="13">S202*H202</f>
        <v>0</v>
      </c>
      <c r="AR202" s="139" t="s">
        <v>206</v>
      </c>
      <c r="AT202" s="139" t="s">
        <v>142</v>
      </c>
      <c r="AU202" s="139" t="s">
        <v>86</v>
      </c>
      <c r="AY202" s="13" t="s">
        <v>139</v>
      </c>
      <c r="BE202" s="140">
        <f t="shared" ref="BE202:BE213" si="14">IF(N202="základní",J202,0)</f>
        <v>0</v>
      </c>
      <c r="BF202" s="140">
        <f t="shared" ref="BF202:BF213" si="15">IF(N202="snížená",J202,0)</f>
        <v>0</v>
      </c>
      <c r="BG202" s="140">
        <f t="shared" ref="BG202:BG213" si="16">IF(N202="zákl. přenesená",J202,0)</f>
        <v>0</v>
      </c>
      <c r="BH202" s="140">
        <f t="shared" ref="BH202:BH213" si="17">IF(N202="sníž. přenesená",J202,0)</f>
        <v>0</v>
      </c>
      <c r="BI202" s="140">
        <f t="shared" ref="BI202:BI213" si="18">IF(N202="nulová",J202,0)</f>
        <v>0</v>
      </c>
      <c r="BJ202" s="13" t="s">
        <v>84</v>
      </c>
      <c r="BK202" s="140">
        <f t="shared" ref="BK202:BK213" si="19">ROUND(I202*H202,2)</f>
        <v>0</v>
      </c>
      <c r="BL202" s="13" t="s">
        <v>206</v>
      </c>
      <c r="BM202" s="139" t="s">
        <v>376</v>
      </c>
    </row>
    <row r="203" spans="2:65" s="1" customFormat="1" ht="24" customHeight="1">
      <c r="B203" s="128"/>
      <c r="C203" s="129" t="s">
        <v>377</v>
      </c>
      <c r="D203" s="129" t="s">
        <v>142</v>
      </c>
      <c r="E203" s="130" t="s">
        <v>378</v>
      </c>
      <c r="F203" s="131" t="s">
        <v>379</v>
      </c>
      <c r="G203" s="132" t="s">
        <v>380</v>
      </c>
      <c r="H203" s="133">
        <v>4</v>
      </c>
      <c r="I203" s="134"/>
      <c r="J203" s="134">
        <f t="shared" si="10"/>
        <v>0</v>
      </c>
      <c r="K203" s="131" t="s">
        <v>1</v>
      </c>
      <c r="L203" s="25"/>
      <c r="M203" s="135" t="s">
        <v>1</v>
      </c>
      <c r="N203" s="136" t="s">
        <v>41</v>
      </c>
      <c r="O203" s="137">
        <v>0</v>
      </c>
      <c r="P203" s="137">
        <f t="shared" si="11"/>
        <v>0</v>
      </c>
      <c r="Q203" s="137">
        <v>0</v>
      </c>
      <c r="R203" s="137">
        <f t="shared" si="12"/>
        <v>0</v>
      </c>
      <c r="S203" s="137">
        <v>0</v>
      </c>
      <c r="T203" s="138">
        <f t="shared" si="13"/>
        <v>0</v>
      </c>
      <c r="AR203" s="139" t="s">
        <v>206</v>
      </c>
      <c r="AT203" s="139" t="s">
        <v>142</v>
      </c>
      <c r="AU203" s="139" t="s">
        <v>86</v>
      </c>
      <c r="AY203" s="13" t="s">
        <v>139</v>
      </c>
      <c r="BE203" s="140">
        <f t="shared" si="14"/>
        <v>0</v>
      </c>
      <c r="BF203" s="140">
        <f t="shared" si="15"/>
        <v>0</v>
      </c>
      <c r="BG203" s="140">
        <f t="shared" si="16"/>
        <v>0</v>
      </c>
      <c r="BH203" s="140">
        <f t="shared" si="17"/>
        <v>0</v>
      </c>
      <c r="BI203" s="140">
        <f t="shared" si="18"/>
        <v>0</v>
      </c>
      <c r="BJ203" s="13" t="s">
        <v>84</v>
      </c>
      <c r="BK203" s="140">
        <f t="shared" si="19"/>
        <v>0</v>
      </c>
      <c r="BL203" s="13" t="s">
        <v>206</v>
      </c>
      <c r="BM203" s="139" t="s">
        <v>381</v>
      </c>
    </row>
    <row r="204" spans="2:65" s="1" customFormat="1" ht="24" customHeight="1">
      <c r="B204" s="128"/>
      <c r="C204" s="129" t="s">
        <v>382</v>
      </c>
      <c r="D204" s="129" t="s">
        <v>142</v>
      </c>
      <c r="E204" s="130" t="s">
        <v>383</v>
      </c>
      <c r="F204" s="131" t="s">
        <v>384</v>
      </c>
      <c r="G204" s="132" t="s">
        <v>145</v>
      </c>
      <c r="H204" s="133">
        <v>4</v>
      </c>
      <c r="I204" s="134"/>
      <c r="J204" s="134">
        <f t="shared" si="10"/>
        <v>0</v>
      </c>
      <c r="K204" s="131" t="s">
        <v>146</v>
      </c>
      <c r="L204" s="25"/>
      <c r="M204" s="135" t="s">
        <v>1</v>
      </c>
      <c r="N204" s="136" t="s">
        <v>41</v>
      </c>
      <c r="O204" s="137">
        <v>1.6819999999999999</v>
      </c>
      <c r="P204" s="137">
        <f t="shared" si="11"/>
        <v>6.7279999999999998</v>
      </c>
      <c r="Q204" s="137">
        <v>0</v>
      </c>
      <c r="R204" s="137">
        <f t="shared" si="12"/>
        <v>0</v>
      </c>
      <c r="S204" s="137">
        <v>0</v>
      </c>
      <c r="T204" s="138">
        <f t="shared" si="13"/>
        <v>0</v>
      </c>
      <c r="AR204" s="139" t="s">
        <v>206</v>
      </c>
      <c r="AT204" s="139" t="s">
        <v>142</v>
      </c>
      <c r="AU204" s="139" t="s">
        <v>86</v>
      </c>
      <c r="AY204" s="13" t="s">
        <v>139</v>
      </c>
      <c r="BE204" s="140">
        <f t="shared" si="14"/>
        <v>0</v>
      </c>
      <c r="BF204" s="140">
        <f t="shared" si="15"/>
        <v>0</v>
      </c>
      <c r="BG204" s="140">
        <f t="shared" si="16"/>
        <v>0</v>
      </c>
      <c r="BH204" s="140">
        <f t="shared" si="17"/>
        <v>0</v>
      </c>
      <c r="BI204" s="140">
        <f t="shared" si="18"/>
        <v>0</v>
      </c>
      <c r="BJ204" s="13" t="s">
        <v>84</v>
      </c>
      <c r="BK204" s="140">
        <f t="shared" si="19"/>
        <v>0</v>
      </c>
      <c r="BL204" s="13" t="s">
        <v>206</v>
      </c>
      <c r="BM204" s="139" t="s">
        <v>385</v>
      </c>
    </row>
    <row r="205" spans="2:65" s="1" customFormat="1" ht="24" customHeight="1">
      <c r="B205" s="128"/>
      <c r="C205" s="141" t="s">
        <v>386</v>
      </c>
      <c r="D205" s="141" t="s">
        <v>190</v>
      </c>
      <c r="E205" s="142" t="s">
        <v>387</v>
      </c>
      <c r="F205" s="143" t="s">
        <v>388</v>
      </c>
      <c r="G205" s="144" t="s">
        <v>145</v>
      </c>
      <c r="H205" s="145">
        <v>2</v>
      </c>
      <c r="I205" s="146"/>
      <c r="J205" s="146">
        <f t="shared" si="10"/>
        <v>0</v>
      </c>
      <c r="K205" s="143" t="s">
        <v>146</v>
      </c>
      <c r="L205" s="147"/>
      <c r="M205" s="148" t="s">
        <v>1</v>
      </c>
      <c r="N205" s="149" t="s">
        <v>41</v>
      </c>
      <c r="O205" s="137">
        <v>0</v>
      </c>
      <c r="P205" s="137">
        <f t="shared" si="11"/>
        <v>0</v>
      </c>
      <c r="Q205" s="137">
        <v>2.5000000000000001E-2</v>
      </c>
      <c r="R205" s="137">
        <f t="shared" si="12"/>
        <v>0.05</v>
      </c>
      <c r="S205" s="137">
        <v>0</v>
      </c>
      <c r="T205" s="138">
        <f t="shared" si="13"/>
        <v>0</v>
      </c>
      <c r="AR205" s="139" t="s">
        <v>283</v>
      </c>
      <c r="AT205" s="139" t="s">
        <v>190</v>
      </c>
      <c r="AU205" s="139" t="s">
        <v>86</v>
      </c>
      <c r="AY205" s="13" t="s">
        <v>139</v>
      </c>
      <c r="BE205" s="140">
        <f t="shared" si="14"/>
        <v>0</v>
      </c>
      <c r="BF205" s="140">
        <f t="shared" si="15"/>
        <v>0</v>
      </c>
      <c r="BG205" s="140">
        <f t="shared" si="16"/>
        <v>0</v>
      </c>
      <c r="BH205" s="140">
        <f t="shared" si="17"/>
        <v>0</v>
      </c>
      <c r="BI205" s="140">
        <f t="shared" si="18"/>
        <v>0</v>
      </c>
      <c r="BJ205" s="13" t="s">
        <v>84</v>
      </c>
      <c r="BK205" s="140">
        <f t="shared" si="19"/>
        <v>0</v>
      </c>
      <c r="BL205" s="13" t="s">
        <v>206</v>
      </c>
      <c r="BM205" s="139" t="s">
        <v>389</v>
      </c>
    </row>
    <row r="206" spans="2:65" s="1" customFormat="1" ht="24" customHeight="1">
      <c r="B206" s="128"/>
      <c r="C206" s="141" t="s">
        <v>390</v>
      </c>
      <c r="D206" s="141" t="s">
        <v>190</v>
      </c>
      <c r="E206" s="142" t="s">
        <v>391</v>
      </c>
      <c r="F206" s="143" t="s">
        <v>392</v>
      </c>
      <c r="G206" s="144" t="s">
        <v>145</v>
      </c>
      <c r="H206" s="145">
        <v>2</v>
      </c>
      <c r="I206" s="146"/>
      <c r="J206" s="146">
        <f t="shared" si="10"/>
        <v>0</v>
      </c>
      <c r="K206" s="143" t="s">
        <v>146</v>
      </c>
      <c r="L206" s="147"/>
      <c r="M206" s="148" t="s">
        <v>1</v>
      </c>
      <c r="N206" s="149" t="s">
        <v>41</v>
      </c>
      <c r="O206" s="137">
        <v>0</v>
      </c>
      <c r="P206" s="137">
        <f t="shared" si="11"/>
        <v>0</v>
      </c>
      <c r="Q206" s="137">
        <v>2.3E-2</v>
      </c>
      <c r="R206" s="137">
        <f t="shared" si="12"/>
        <v>4.5999999999999999E-2</v>
      </c>
      <c r="S206" s="137">
        <v>0</v>
      </c>
      <c r="T206" s="138">
        <f t="shared" si="13"/>
        <v>0</v>
      </c>
      <c r="AR206" s="139" t="s">
        <v>283</v>
      </c>
      <c r="AT206" s="139" t="s">
        <v>190</v>
      </c>
      <c r="AU206" s="139" t="s">
        <v>86</v>
      </c>
      <c r="AY206" s="13" t="s">
        <v>139</v>
      </c>
      <c r="BE206" s="140">
        <f t="shared" si="14"/>
        <v>0</v>
      </c>
      <c r="BF206" s="140">
        <f t="shared" si="15"/>
        <v>0</v>
      </c>
      <c r="BG206" s="140">
        <f t="shared" si="16"/>
        <v>0</v>
      </c>
      <c r="BH206" s="140">
        <f t="shared" si="17"/>
        <v>0</v>
      </c>
      <c r="BI206" s="140">
        <f t="shared" si="18"/>
        <v>0</v>
      </c>
      <c r="BJ206" s="13" t="s">
        <v>84</v>
      </c>
      <c r="BK206" s="140">
        <f t="shared" si="19"/>
        <v>0</v>
      </c>
      <c r="BL206" s="13" t="s">
        <v>206</v>
      </c>
      <c r="BM206" s="139" t="s">
        <v>393</v>
      </c>
    </row>
    <row r="207" spans="2:65" s="1" customFormat="1" ht="16.5" customHeight="1">
      <c r="B207" s="128"/>
      <c r="C207" s="129" t="s">
        <v>394</v>
      </c>
      <c r="D207" s="129" t="s">
        <v>142</v>
      </c>
      <c r="E207" s="130" t="s">
        <v>395</v>
      </c>
      <c r="F207" s="131" t="s">
        <v>396</v>
      </c>
      <c r="G207" s="132" t="s">
        <v>145</v>
      </c>
      <c r="H207" s="133">
        <v>4</v>
      </c>
      <c r="I207" s="134"/>
      <c r="J207" s="134">
        <f t="shared" si="10"/>
        <v>0</v>
      </c>
      <c r="K207" s="131" t="s">
        <v>146</v>
      </c>
      <c r="L207" s="25"/>
      <c r="M207" s="135" t="s">
        <v>1</v>
      </c>
      <c r="N207" s="136" t="s">
        <v>41</v>
      </c>
      <c r="O207" s="137">
        <v>0.54200000000000004</v>
      </c>
      <c r="P207" s="137">
        <f t="shared" si="11"/>
        <v>2.1680000000000001</v>
      </c>
      <c r="Q207" s="137">
        <v>0</v>
      </c>
      <c r="R207" s="137">
        <f t="shared" si="12"/>
        <v>0</v>
      </c>
      <c r="S207" s="137">
        <v>0</v>
      </c>
      <c r="T207" s="138">
        <f t="shared" si="13"/>
        <v>0</v>
      </c>
      <c r="AR207" s="139" t="s">
        <v>206</v>
      </c>
      <c r="AT207" s="139" t="s">
        <v>142</v>
      </c>
      <c r="AU207" s="139" t="s">
        <v>86</v>
      </c>
      <c r="AY207" s="13" t="s">
        <v>139</v>
      </c>
      <c r="BE207" s="140">
        <f t="shared" si="14"/>
        <v>0</v>
      </c>
      <c r="BF207" s="140">
        <f t="shared" si="15"/>
        <v>0</v>
      </c>
      <c r="BG207" s="140">
        <f t="shared" si="16"/>
        <v>0</v>
      </c>
      <c r="BH207" s="140">
        <f t="shared" si="17"/>
        <v>0</v>
      </c>
      <c r="BI207" s="140">
        <f t="shared" si="18"/>
        <v>0</v>
      </c>
      <c r="BJ207" s="13" t="s">
        <v>84</v>
      </c>
      <c r="BK207" s="140">
        <f t="shared" si="19"/>
        <v>0</v>
      </c>
      <c r="BL207" s="13" t="s">
        <v>206</v>
      </c>
      <c r="BM207" s="139" t="s">
        <v>397</v>
      </c>
    </row>
    <row r="208" spans="2:65" s="1" customFormat="1" ht="16.5" customHeight="1">
      <c r="B208" s="128"/>
      <c r="C208" s="141" t="s">
        <v>398</v>
      </c>
      <c r="D208" s="141" t="s">
        <v>190</v>
      </c>
      <c r="E208" s="142" t="s">
        <v>399</v>
      </c>
      <c r="F208" s="143" t="s">
        <v>400</v>
      </c>
      <c r="G208" s="144" t="s">
        <v>145</v>
      </c>
      <c r="H208" s="145">
        <v>4</v>
      </c>
      <c r="I208" s="146"/>
      <c r="J208" s="146">
        <f t="shared" si="10"/>
        <v>0</v>
      </c>
      <c r="K208" s="143" t="s">
        <v>146</v>
      </c>
      <c r="L208" s="147"/>
      <c r="M208" s="148" t="s">
        <v>1</v>
      </c>
      <c r="N208" s="149" t="s">
        <v>41</v>
      </c>
      <c r="O208" s="137">
        <v>0</v>
      </c>
      <c r="P208" s="137">
        <f t="shared" si="11"/>
        <v>0</v>
      </c>
      <c r="Q208" s="137">
        <v>4.4999999999999999E-4</v>
      </c>
      <c r="R208" s="137">
        <f t="shared" si="12"/>
        <v>1.8E-3</v>
      </c>
      <c r="S208" s="137">
        <v>0</v>
      </c>
      <c r="T208" s="138">
        <f t="shared" si="13"/>
        <v>0</v>
      </c>
      <c r="AR208" s="139" t="s">
        <v>283</v>
      </c>
      <c r="AT208" s="139" t="s">
        <v>190</v>
      </c>
      <c r="AU208" s="139" t="s">
        <v>86</v>
      </c>
      <c r="AY208" s="13" t="s">
        <v>139</v>
      </c>
      <c r="BE208" s="140">
        <f t="shared" si="14"/>
        <v>0</v>
      </c>
      <c r="BF208" s="140">
        <f t="shared" si="15"/>
        <v>0</v>
      </c>
      <c r="BG208" s="140">
        <f t="shared" si="16"/>
        <v>0</v>
      </c>
      <c r="BH208" s="140">
        <f t="shared" si="17"/>
        <v>0</v>
      </c>
      <c r="BI208" s="140">
        <f t="shared" si="18"/>
        <v>0</v>
      </c>
      <c r="BJ208" s="13" t="s">
        <v>84</v>
      </c>
      <c r="BK208" s="140">
        <f t="shared" si="19"/>
        <v>0</v>
      </c>
      <c r="BL208" s="13" t="s">
        <v>206</v>
      </c>
      <c r="BM208" s="139" t="s">
        <v>401</v>
      </c>
    </row>
    <row r="209" spans="2:65" s="1" customFormat="1" ht="16.5" customHeight="1">
      <c r="B209" s="128"/>
      <c r="C209" s="129" t="s">
        <v>402</v>
      </c>
      <c r="D209" s="129" t="s">
        <v>142</v>
      </c>
      <c r="E209" s="130" t="s">
        <v>403</v>
      </c>
      <c r="F209" s="131" t="s">
        <v>404</v>
      </c>
      <c r="G209" s="132" t="s">
        <v>145</v>
      </c>
      <c r="H209" s="133">
        <v>4</v>
      </c>
      <c r="I209" s="134"/>
      <c r="J209" s="134">
        <f t="shared" si="10"/>
        <v>0</v>
      </c>
      <c r="K209" s="131" t="s">
        <v>146</v>
      </c>
      <c r="L209" s="25"/>
      <c r="M209" s="135" t="s">
        <v>1</v>
      </c>
      <c r="N209" s="136" t="s">
        <v>41</v>
      </c>
      <c r="O209" s="137">
        <v>0.11</v>
      </c>
      <c r="P209" s="137">
        <f t="shared" si="11"/>
        <v>0.44</v>
      </c>
      <c r="Q209" s="137">
        <v>0</v>
      </c>
      <c r="R209" s="137">
        <f t="shared" si="12"/>
        <v>0</v>
      </c>
      <c r="S209" s="137">
        <v>1.8E-3</v>
      </c>
      <c r="T209" s="138">
        <f t="shared" si="13"/>
        <v>7.1999999999999998E-3</v>
      </c>
      <c r="AR209" s="139" t="s">
        <v>206</v>
      </c>
      <c r="AT209" s="139" t="s">
        <v>142</v>
      </c>
      <c r="AU209" s="139" t="s">
        <v>86</v>
      </c>
      <c r="AY209" s="13" t="s">
        <v>139</v>
      </c>
      <c r="BE209" s="140">
        <f t="shared" si="14"/>
        <v>0</v>
      </c>
      <c r="BF209" s="140">
        <f t="shared" si="15"/>
        <v>0</v>
      </c>
      <c r="BG209" s="140">
        <f t="shared" si="16"/>
        <v>0</v>
      </c>
      <c r="BH209" s="140">
        <f t="shared" si="17"/>
        <v>0</v>
      </c>
      <c r="BI209" s="140">
        <f t="shared" si="18"/>
        <v>0</v>
      </c>
      <c r="BJ209" s="13" t="s">
        <v>84</v>
      </c>
      <c r="BK209" s="140">
        <f t="shared" si="19"/>
        <v>0</v>
      </c>
      <c r="BL209" s="13" t="s">
        <v>206</v>
      </c>
      <c r="BM209" s="139" t="s">
        <v>405</v>
      </c>
    </row>
    <row r="210" spans="2:65" s="1" customFormat="1" ht="24" customHeight="1">
      <c r="B210" s="128"/>
      <c r="C210" s="129" t="s">
        <v>406</v>
      </c>
      <c r="D210" s="129" t="s">
        <v>142</v>
      </c>
      <c r="E210" s="130" t="s">
        <v>407</v>
      </c>
      <c r="F210" s="131" t="s">
        <v>408</v>
      </c>
      <c r="G210" s="132" t="s">
        <v>145</v>
      </c>
      <c r="H210" s="133">
        <v>7</v>
      </c>
      <c r="I210" s="134"/>
      <c r="J210" s="134">
        <f t="shared" si="10"/>
        <v>0</v>
      </c>
      <c r="K210" s="131" t="s">
        <v>146</v>
      </c>
      <c r="L210" s="25"/>
      <c r="M210" s="135" t="s">
        <v>1</v>
      </c>
      <c r="N210" s="136" t="s">
        <v>41</v>
      </c>
      <c r="O210" s="137">
        <v>0.05</v>
      </c>
      <c r="P210" s="137">
        <f t="shared" si="11"/>
        <v>0.35000000000000003</v>
      </c>
      <c r="Q210" s="137">
        <v>0</v>
      </c>
      <c r="R210" s="137">
        <f t="shared" si="12"/>
        <v>0</v>
      </c>
      <c r="S210" s="137">
        <v>2.4E-2</v>
      </c>
      <c r="T210" s="138">
        <f t="shared" si="13"/>
        <v>0.16800000000000001</v>
      </c>
      <c r="AR210" s="139" t="s">
        <v>206</v>
      </c>
      <c r="AT210" s="139" t="s">
        <v>142</v>
      </c>
      <c r="AU210" s="139" t="s">
        <v>86</v>
      </c>
      <c r="AY210" s="13" t="s">
        <v>139</v>
      </c>
      <c r="BE210" s="140">
        <f t="shared" si="14"/>
        <v>0</v>
      </c>
      <c r="BF210" s="140">
        <f t="shared" si="15"/>
        <v>0</v>
      </c>
      <c r="BG210" s="140">
        <f t="shared" si="16"/>
        <v>0</v>
      </c>
      <c r="BH210" s="140">
        <f t="shared" si="17"/>
        <v>0</v>
      </c>
      <c r="BI210" s="140">
        <f t="shared" si="18"/>
        <v>0</v>
      </c>
      <c r="BJ210" s="13" t="s">
        <v>84</v>
      </c>
      <c r="BK210" s="140">
        <f t="shared" si="19"/>
        <v>0</v>
      </c>
      <c r="BL210" s="13" t="s">
        <v>206</v>
      </c>
      <c r="BM210" s="139" t="s">
        <v>409</v>
      </c>
    </row>
    <row r="211" spans="2:65" s="1" customFormat="1" ht="24" customHeight="1">
      <c r="B211" s="128"/>
      <c r="C211" s="129" t="s">
        <v>410</v>
      </c>
      <c r="D211" s="129" t="s">
        <v>142</v>
      </c>
      <c r="E211" s="130" t="s">
        <v>411</v>
      </c>
      <c r="F211" s="131" t="s">
        <v>412</v>
      </c>
      <c r="G211" s="132" t="s">
        <v>145</v>
      </c>
      <c r="H211" s="133">
        <v>4</v>
      </c>
      <c r="I211" s="134"/>
      <c r="J211" s="134">
        <f t="shared" si="10"/>
        <v>0</v>
      </c>
      <c r="K211" s="131" t="s">
        <v>146</v>
      </c>
      <c r="L211" s="25"/>
      <c r="M211" s="135" t="s">
        <v>1</v>
      </c>
      <c r="N211" s="136" t="s">
        <v>41</v>
      </c>
      <c r="O211" s="137">
        <v>0.26</v>
      </c>
      <c r="P211" s="137">
        <f t="shared" si="11"/>
        <v>1.04</v>
      </c>
      <c r="Q211" s="137">
        <v>0</v>
      </c>
      <c r="R211" s="137">
        <f t="shared" si="12"/>
        <v>0</v>
      </c>
      <c r="S211" s="137">
        <v>0</v>
      </c>
      <c r="T211" s="138">
        <f t="shared" si="13"/>
        <v>0</v>
      </c>
      <c r="AR211" s="139" t="s">
        <v>206</v>
      </c>
      <c r="AT211" s="139" t="s">
        <v>142</v>
      </c>
      <c r="AU211" s="139" t="s">
        <v>86</v>
      </c>
      <c r="AY211" s="13" t="s">
        <v>139</v>
      </c>
      <c r="BE211" s="140">
        <f t="shared" si="14"/>
        <v>0</v>
      </c>
      <c r="BF211" s="140">
        <f t="shared" si="15"/>
        <v>0</v>
      </c>
      <c r="BG211" s="140">
        <f t="shared" si="16"/>
        <v>0</v>
      </c>
      <c r="BH211" s="140">
        <f t="shared" si="17"/>
        <v>0</v>
      </c>
      <c r="BI211" s="140">
        <f t="shared" si="18"/>
        <v>0</v>
      </c>
      <c r="BJ211" s="13" t="s">
        <v>84</v>
      </c>
      <c r="BK211" s="140">
        <f t="shared" si="19"/>
        <v>0</v>
      </c>
      <c r="BL211" s="13" t="s">
        <v>206</v>
      </c>
      <c r="BM211" s="139" t="s">
        <v>413</v>
      </c>
    </row>
    <row r="212" spans="2:65" s="1" customFormat="1" ht="16.5" customHeight="1">
      <c r="B212" s="128"/>
      <c r="C212" s="141" t="s">
        <v>414</v>
      </c>
      <c r="D212" s="141" t="s">
        <v>190</v>
      </c>
      <c r="E212" s="142" t="s">
        <v>415</v>
      </c>
      <c r="F212" s="143" t="s">
        <v>416</v>
      </c>
      <c r="G212" s="144" t="s">
        <v>145</v>
      </c>
      <c r="H212" s="145">
        <v>4</v>
      </c>
      <c r="I212" s="146"/>
      <c r="J212" s="146">
        <f t="shared" si="10"/>
        <v>0</v>
      </c>
      <c r="K212" s="143" t="s">
        <v>146</v>
      </c>
      <c r="L212" s="147"/>
      <c r="M212" s="148" t="s">
        <v>1</v>
      </c>
      <c r="N212" s="149" t="s">
        <v>41</v>
      </c>
      <c r="O212" s="137">
        <v>0</v>
      </c>
      <c r="P212" s="137">
        <f t="shared" si="11"/>
        <v>0</v>
      </c>
      <c r="Q212" s="137">
        <v>1.8E-3</v>
      </c>
      <c r="R212" s="137">
        <f t="shared" si="12"/>
        <v>7.1999999999999998E-3</v>
      </c>
      <c r="S212" s="137">
        <v>0</v>
      </c>
      <c r="T212" s="138">
        <f t="shared" si="13"/>
        <v>0</v>
      </c>
      <c r="AR212" s="139" t="s">
        <v>283</v>
      </c>
      <c r="AT212" s="139" t="s">
        <v>190</v>
      </c>
      <c r="AU212" s="139" t="s">
        <v>86</v>
      </c>
      <c r="AY212" s="13" t="s">
        <v>139</v>
      </c>
      <c r="BE212" s="140">
        <f t="shared" si="14"/>
        <v>0</v>
      </c>
      <c r="BF212" s="140">
        <f t="shared" si="15"/>
        <v>0</v>
      </c>
      <c r="BG212" s="140">
        <f t="shared" si="16"/>
        <v>0</v>
      </c>
      <c r="BH212" s="140">
        <f t="shared" si="17"/>
        <v>0</v>
      </c>
      <c r="BI212" s="140">
        <f t="shared" si="18"/>
        <v>0</v>
      </c>
      <c r="BJ212" s="13" t="s">
        <v>84</v>
      </c>
      <c r="BK212" s="140">
        <f t="shared" si="19"/>
        <v>0</v>
      </c>
      <c r="BL212" s="13" t="s">
        <v>206</v>
      </c>
      <c r="BM212" s="139" t="s">
        <v>417</v>
      </c>
    </row>
    <row r="213" spans="2:65" s="1" customFormat="1" ht="24" customHeight="1">
      <c r="B213" s="128"/>
      <c r="C213" s="129" t="s">
        <v>418</v>
      </c>
      <c r="D213" s="129" t="s">
        <v>142</v>
      </c>
      <c r="E213" s="130" t="s">
        <v>419</v>
      </c>
      <c r="F213" s="131" t="s">
        <v>420</v>
      </c>
      <c r="G213" s="132" t="s">
        <v>369</v>
      </c>
      <c r="H213" s="133">
        <v>275.02999999999997</v>
      </c>
      <c r="I213" s="134"/>
      <c r="J213" s="134">
        <f t="shared" si="10"/>
        <v>0</v>
      </c>
      <c r="K213" s="131" t="s">
        <v>146</v>
      </c>
      <c r="L213" s="25"/>
      <c r="M213" s="135" t="s">
        <v>1</v>
      </c>
      <c r="N213" s="136" t="s">
        <v>41</v>
      </c>
      <c r="O213" s="137">
        <v>0</v>
      </c>
      <c r="P213" s="137">
        <f t="shared" si="11"/>
        <v>0</v>
      </c>
      <c r="Q213" s="137">
        <v>0</v>
      </c>
      <c r="R213" s="137">
        <f t="shared" si="12"/>
        <v>0</v>
      </c>
      <c r="S213" s="137">
        <v>0</v>
      </c>
      <c r="T213" s="138">
        <f t="shared" si="13"/>
        <v>0</v>
      </c>
      <c r="AR213" s="139" t="s">
        <v>206</v>
      </c>
      <c r="AT213" s="139" t="s">
        <v>142</v>
      </c>
      <c r="AU213" s="139" t="s">
        <v>86</v>
      </c>
      <c r="AY213" s="13" t="s">
        <v>139</v>
      </c>
      <c r="BE213" s="140">
        <f t="shared" si="14"/>
        <v>0</v>
      </c>
      <c r="BF213" s="140">
        <f t="shared" si="15"/>
        <v>0</v>
      </c>
      <c r="BG213" s="140">
        <f t="shared" si="16"/>
        <v>0</v>
      </c>
      <c r="BH213" s="140">
        <f t="shared" si="17"/>
        <v>0</v>
      </c>
      <c r="BI213" s="140">
        <f t="shared" si="18"/>
        <v>0</v>
      </c>
      <c r="BJ213" s="13" t="s">
        <v>84</v>
      </c>
      <c r="BK213" s="140">
        <f t="shared" si="19"/>
        <v>0</v>
      </c>
      <c r="BL213" s="13" t="s">
        <v>206</v>
      </c>
      <c r="BM213" s="139" t="s">
        <v>421</v>
      </c>
    </row>
    <row r="214" spans="2:65" s="11" customFormat="1" ht="22.9" customHeight="1">
      <c r="B214" s="116"/>
      <c r="D214" s="117" t="s">
        <v>75</v>
      </c>
      <c r="E214" s="126" t="s">
        <v>422</v>
      </c>
      <c r="F214" s="126" t="s">
        <v>423</v>
      </c>
      <c r="J214" s="127">
        <f>BK214</f>
        <v>0</v>
      </c>
      <c r="L214" s="116"/>
      <c r="M214" s="120"/>
      <c r="N214" s="121"/>
      <c r="O214" s="121"/>
      <c r="P214" s="122">
        <f>SUM(P215:P221)</f>
        <v>24.252737</v>
      </c>
      <c r="Q214" s="121"/>
      <c r="R214" s="122">
        <f>SUM(R215:R221)</f>
        <v>0.84026287</v>
      </c>
      <c r="S214" s="121"/>
      <c r="T214" s="123">
        <f>SUM(T215:T221)</f>
        <v>1.11805431</v>
      </c>
      <c r="AR214" s="117" t="s">
        <v>86</v>
      </c>
      <c r="AT214" s="124" t="s">
        <v>75</v>
      </c>
      <c r="AU214" s="124" t="s">
        <v>84</v>
      </c>
      <c r="AY214" s="117" t="s">
        <v>139</v>
      </c>
      <c r="BK214" s="125">
        <f>SUM(BK215:BK221)</f>
        <v>0</v>
      </c>
    </row>
    <row r="215" spans="2:65" s="1" customFormat="1" ht="24" customHeight="1">
      <c r="B215" s="128"/>
      <c r="C215" s="129" t="s">
        <v>424</v>
      </c>
      <c r="D215" s="129" t="s">
        <v>142</v>
      </c>
      <c r="E215" s="130" t="s">
        <v>425</v>
      </c>
      <c r="F215" s="131" t="s">
        <v>426</v>
      </c>
      <c r="G215" s="132" t="s">
        <v>151</v>
      </c>
      <c r="H215" s="133">
        <v>13.991</v>
      </c>
      <c r="I215" s="134"/>
      <c r="J215" s="134">
        <f t="shared" ref="J215:J221" si="20">ROUND(I215*H215,2)</f>
        <v>0</v>
      </c>
      <c r="K215" s="131" t="s">
        <v>146</v>
      </c>
      <c r="L215" s="25"/>
      <c r="M215" s="135" t="s">
        <v>1</v>
      </c>
      <c r="N215" s="136" t="s">
        <v>41</v>
      </c>
      <c r="O215" s="137">
        <v>1.099</v>
      </c>
      <c r="P215" s="137">
        <f t="shared" ref="P215:P221" si="21">O215*H215</f>
        <v>15.376109</v>
      </c>
      <c r="Q215" s="137">
        <v>3.7670000000000002E-2</v>
      </c>
      <c r="R215" s="137">
        <f t="shared" ref="R215:R221" si="22">Q215*H215</f>
        <v>0.52704097000000005</v>
      </c>
      <c r="S215" s="137">
        <v>0</v>
      </c>
      <c r="T215" s="138">
        <f t="shared" ref="T215:T221" si="23">S215*H215</f>
        <v>0</v>
      </c>
      <c r="AR215" s="139" t="s">
        <v>206</v>
      </c>
      <c r="AT215" s="139" t="s">
        <v>142</v>
      </c>
      <c r="AU215" s="139" t="s">
        <v>86</v>
      </c>
      <c r="AY215" s="13" t="s">
        <v>139</v>
      </c>
      <c r="BE215" s="140">
        <f t="shared" ref="BE215:BE221" si="24">IF(N215="základní",J215,0)</f>
        <v>0</v>
      </c>
      <c r="BF215" s="140">
        <f t="shared" ref="BF215:BF221" si="25">IF(N215="snížená",J215,0)</f>
        <v>0</v>
      </c>
      <c r="BG215" s="140">
        <f t="shared" ref="BG215:BG221" si="26">IF(N215="zákl. přenesená",J215,0)</f>
        <v>0</v>
      </c>
      <c r="BH215" s="140">
        <f t="shared" ref="BH215:BH221" si="27">IF(N215="sníž. přenesená",J215,0)</f>
        <v>0</v>
      </c>
      <c r="BI215" s="140">
        <f t="shared" ref="BI215:BI221" si="28">IF(N215="nulová",J215,0)</f>
        <v>0</v>
      </c>
      <c r="BJ215" s="13" t="s">
        <v>84</v>
      </c>
      <c r="BK215" s="140">
        <f t="shared" ref="BK215:BK221" si="29">ROUND(I215*H215,2)</f>
        <v>0</v>
      </c>
      <c r="BL215" s="13" t="s">
        <v>206</v>
      </c>
      <c r="BM215" s="139" t="s">
        <v>427</v>
      </c>
    </row>
    <row r="216" spans="2:65" s="1" customFormat="1" ht="24" customHeight="1">
      <c r="B216" s="128"/>
      <c r="C216" s="141" t="s">
        <v>428</v>
      </c>
      <c r="D216" s="141" t="s">
        <v>190</v>
      </c>
      <c r="E216" s="142" t="s">
        <v>429</v>
      </c>
      <c r="F216" s="143" t="s">
        <v>430</v>
      </c>
      <c r="G216" s="144" t="s">
        <v>151</v>
      </c>
      <c r="H216" s="145">
        <v>16.928999999999998</v>
      </c>
      <c r="I216" s="146"/>
      <c r="J216" s="146">
        <f t="shared" si="20"/>
        <v>0</v>
      </c>
      <c r="K216" s="143" t="s">
        <v>146</v>
      </c>
      <c r="L216" s="147"/>
      <c r="M216" s="148" t="s">
        <v>1</v>
      </c>
      <c r="N216" s="149" t="s">
        <v>41</v>
      </c>
      <c r="O216" s="137">
        <v>0</v>
      </c>
      <c r="P216" s="137">
        <f t="shared" si="21"/>
        <v>0</v>
      </c>
      <c r="Q216" s="137">
        <v>1.8200000000000001E-2</v>
      </c>
      <c r="R216" s="137">
        <f t="shared" si="22"/>
        <v>0.30810779999999999</v>
      </c>
      <c r="S216" s="137">
        <v>0</v>
      </c>
      <c r="T216" s="138">
        <f t="shared" si="23"/>
        <v>0</v>
      </c>
      <c r="AR216" s="139" t="s">
        <v>283</v>
      </c>
      <c r="AT216" s="139" t="s">
        <v>190</v>
      </c>
      <c r="AU216" s="139" t="s">
        <v>86</v>
      </c>
      <c r="AY216" s="13" t="s">
        <v>139</v>
      </c>
      <c r="BE216" s="140">
        <f t="shared" si="24"/>
        <v>0</v>
      </c>
      <c r="BF216" s="140">
        <f t="shared" si="25"/>
        <v>0</v>
      </c>
      <c r="BG216" s="140">
        <f t="shared" si="26"/>
        <v>0</v>
      </c>
      <c r="BH216" s="140">
        <f t="shared" si="27"/>
        <v>0</v>
      </c>
      <c r="BI216" s="140">
        <f t="shared" si="28"/>
        <v>0</v>
      </c>
      <c r="BJ216" s="13" t="s">
        <v>84</v>
      </c>
      <c r="BK216" s="140">
        <f t="shared" si="29"/>
        <v>0</v>
      </c>
      <c r="BL216" s="13" t="s">
        <v>206</v>
      </c>
      <c r="BM216" s="139" t="s">
        <v>431</v>
      </c>
    </row>
    <row r="217" spans="2:65" s="1" customFormat="1" ht="24" customHeight="1">
      <c r="B217" s="128"/>
      <c r="C217" s="129" t="s">
        <v>432</v>
      </c>
      <c r="D217" s="129" t="s">
        <v>142</v>
      </c>
      <c r="E217" s="130" t="s">
        <v>433</v>
      </c>
      <c r="F217" s="131" t="s">
        <v>434</v>
      </c>
      <c r="G217" s="132" t="s">
        <v>151</v>
      </c>
      <c r="H217" s="133">
        <v>13.443</v>
      </c>
      <c r="I217" s="134"/>
      <c r="J217" s="134">
        <f t="shared" si="20"/>
        <v>0</v>
      </c>
      <c r="K217" s="131" t="s">
        <v>146</v>
      </c>
      <c r="L217" s="25"/>
      <c r="M217" s="135" t="s">
        <v>1</v>
      </c>
      <c r="N217" s="136" t="s">
        <v>41</v>
      </c>
      <c r="O217" s="137">
        <v>0.36799999999999999</v>
      </c>
      <c r="P217" s="137">
        <f t="shared" si="21"/>
        <v>4.9470239999999999</v>
      </c>
      <c r="Q217" s="137">
        <v>0</v>
      </c>
      <c r="R217" s="137">
        <f t="shared" si="22"/>
        <v>0</v>
      </c>
      <c r="S217" s="137">
        <v>8.3169999999999994E-2</v>
      </c>
      <c r="T217" s="138">
        <f t="shared" si="23"/>
        <v>1.11805431</v>
      </c>
      <c r="AR217" s="139" t="s">
        <v>206</v>
      </c>
      <c r="AT217" s="139" t="s">
        <v>142</v>
      </c>
      <c r="AU217" s="139" t="s">
        <v>86</v>
      </c>
      <c r="AY217" s="13" t="s">
        <v>139</v>
      </c>
      <c r="BE217" s="140">
        <f t="shared" si="24"/>
        <v>0</v>
      </c>
      <c r="BF217" s="140">
        <f t="shared" si="25"/>
        <v>0</v>
      </c>
      <c r="BG217" s="140">
        <f t="shared" si="26"/>
        <v>0</v>
      </c>
      <c r="BH217" s="140">
        <f t="shared" si="27"/>
        <v>0</v>
      </c>
      <c r="BI217" s="140">
        <f t="shared" si="28"/>
        <v>0</v>
      </c>
      <c r="BJ217" s="13" t="s">
        <v>84</v>
      </c>
      <c r="BK217" s="140">
        <f t="shared" si="29"/>
        <v>0</v>
      </c>
      <c r="BL217" s="13" t="s">
        <v>206</v>
      </c>
      <c r="BM217" s="139" t="s">
        <v>435</v>
      </c>
    </row>
    <row r="218" spans="2:65" s="1" customFormat="1" ht="16.5" customHeight="1">
      <c r="B218" s="128"/>
      <c r="C218" s="129" t="s">
        <v>436</v>
      </c>
      <c r="D218" s="129" t="s">
        <v>142</v>
      </c>
      <c r="E218" s="130" t="s">
        <v>437</v>
      </c>
      <c r="F218" s="131" t="s">
        <v>438</v>
      </c>
      <c r="G218" s="132" t="s">
        <v>151</v>
      </c>
      <c r="H218" s="133">
        <v>13.991</v>
      </c>
      <c r="I218" s="134"/>
      <c r="J218" s="134">
        <f t="shared" si="20"/>
        <v>0</v>
      </c>
      <c r="K218" s="131" t="s">
        <v>146</v>
      </c>
      <c r="L218" s="25"/>
      <c r="M218" s="135" t="s">
        <v>1</v>
      </c>
      <c r="N218" s="136" t="s">
        <v>41</v>
      </c>
      <c r="O218" s="137">
        <v>4.3999999999999997E-2</v>
      </c>
      <c r="P218" s="137">
        <f t="shared" si="21"/>
        <v>0.61560399999999993</v>
      </c>
      <c r="Q218" s="137">
        <v>2.9999999999999997E-4</v>
      </c>
      <c r="R218" s="137">
        <f t="shared" si="22"/>
        <v>4.1972999999999993E-3</v>
      </c>
      <c r="S218" s="137">
        <v>0</v>
      </c>
      <c r="T218" s="138">
        <f t="shared" si="23"/>
        <v>0</v>
      </c>
      <c r="AR218" s="139" t="s">
        <v>206</v>
      </c>
      <c r="AT218" s="139" t="s">
        <v>142</v>
      </c>
      <c r="AU218" s="139" t="s">
        <v>86</v>
      </c>
      <c r="AY218" s="13" t="s">
        <v>139</v>
      </c>
      <c r="BE218" s="140">
        <f t="shared" si="24"/>
        <v>0</v>
      </c>
      <c r="BF218" s="140">
        <f t="shared" si="25"/>
        <v>0</v>
      </c>
      <c r="BG218" s="140">
        <f t="shared" si="26"/>
        <v>0</v>
      </c>
      <c r="BH218" s="140">
        <f t="shared" si="27"/>
        <v>0</v>
      </c>
      <c r="BI218" s="140">
        <f t="shared" si="28"/>
        <v>0</v>
      </c>
      <c r="BJ218" s="13" t="s">
        <v>84</v>
      </c>
      <c r="BK218" s="140">
        <f t="shared" si="29"/>
        <v>0</v>
      </c>
      <c r="BL218" s="13" t="s">
        <v>206</v>
      </c>
      <c r="BM218" s="139" t="s">
        <v>439</v>
      </c>
    </row>
    <row r="219" spans="2:65" s="1" customFormat="1" ht="16.5" customHeight="1">
      <c r="B219" s="128"/>
      <c r="C219" s="129" t="s">
        <v>440</v>
      </c>
      <c r="D219" s="129" t="s">
        <v>142</v>
      </c>
      <c r="E219" s="130" t="s">
        <v>441</v>
      </c>
      <c r="F219" s="131" t="s">
        <v>442</v>
      </c>
      <c r="G219" s="132" t="s">
        <v>187</v>
      </c>
      <c r="H219" s="133">
        <v>30.56</v>
      </c>
      <c r="I219" s="134"/>
      <c r="J219" s="134">
        <f t="shared" si="20"/>
        <v>0</v>
      </c>
      <c r="K219" s="131" t="s">
        <v>146</v>
      </c>
      <c r="L219" s="25"/>
      <c r="M219" s="135" t="s">
        <v>1</v>
      </c>
      <c r="N219" s="136" t="s">
        <v>41</v>
      </c>
      <c r="O219" s="137">
        <v>0.05</v>
      </c>
      <c r="P219" s="137">
        <f t="shared" si="21"/>
        <v>1.528</v>
      </c>
      <c r="Q219" s="137">
        <v>3.0000000000000001E-5</v>
      </c>
      <c r="R219" s="137">
        <f t="shared" si="22"/>
        <v>9.1679999999999995E-4</v>
      </c>
      <c r="S219" s="137">
        <v>0</v>
      </c>
      <c r="T219" s="138">
        <f t="shared" si="23"/>
        <v>0</v>
      </c>
      <c r="AR219" s="139" t="s">
        <v>206</v>
      </c>
      <c r="AT219" s="139" t="s">
        <v>142</v>
      </c>
      <c r="AU219" s="139" t="s">
        <v>86</v>
      </c>
      <c r="AY219" s="13" t="s">
        <v>139</v>
      </c>
      <c r="BE219" s="140">
        <f t="shared" si="24"/>
        <v>0</v>
      </c>
      <c r="BF219" s="140">
        <f t="shared" si="25"/>
        <v>0</v>
      </c>
      <c r="BG219" s="140">
        <f t="shared" si="26"/>
        <v>0</v>
      </c>
      <c r="BH219" s="140">
        <f t="shared" si="27"/>
        <v>0</v>
      </c>
      <c r="BI219" s="140">
        <f t="shared" si="28"/>
        <v>0</v>
      </c>
      <c r="BJ219" s="13" t="s">
        <v>84</v>
      </c>
      <c r="BK219" s="140">
        <f t="shared" si="29"/>
        <v>0</v>
      </c>
      <c r="BL219" s="13" t="s">
        <v>206</v>
      </c>
      <c r="BM219" s="139" t="s">
        <v>443</v>
      </c>
    </row>
    <row r="220" spans="2:65" s="1" customFormat="1" ht="16.5" customHeight="1">
      <c r="B220" s="128"/>
      <c r="C220" s="129" t="s">
        <v>444</v>
      </c>
      <c r="D220" s="129" t="s">
        <v>142</v>
      </c>
      <c r="E220" s="130" t="s">
        <v>445</v>
      </c>
      <c r="F220" s="131" t="s">
        <v>446</v>
      </c>
      <c r="G220" s="132" t="s">
        <v>145</v>
      </c>
      <c r="H220" s="133">
        <v>47</v>
      </c>
      <c r="I220" s="134"/>
      <c r="J220" s="134">
        <f t="shared" si="20"/>
        <v>0</v>
      </c>
      <c r="K220" s="131" t="s">
        <v>146</v>
      </c>
      <c r="L220" s="25"/>
      <c r="M220" s="135" t="s">
        <v>1</v>
      </c>
      <c r="N220" s="136" t="s">
        <v>41</v>
      </c>
      <c r="O220" s="137">
        <v>3.7999999999999999E-2</v>
      </c>
      <c r="P220" s="137">
        <f t="shared" si="21"/>
        <v>1.786</v>
      </c>
      <c r="Q220" s="137">
        <v>0</v>
      </c>
      <c r="R220" s="137">
        <f t="shared" si="22"/>
        <v>0</v>
      </c>
      <c r="S220" s="137">
        <v>0</v>
      </c>
      <c r="T220" s="138">
        <f t="shared" si="23"/>
        <v>0</v>
      </c>
      <c r="AR220" s="139" t="s">
        <v>206</v>
      </c>
      <c r="AT220" s="139" t="s">
        <v>142</v>
      </c>
      <c r="AU220" s="139" t="s">
        <v>86</v>
      </c>
      <c r="AY220" s="13" t="s">
        <v>139</v>
      </c>
      <c r="BE220" s="140">
        <f t="shared" si="24"/>
        <v>0</v>
      </c>
      <c r="BF220" s="140">
        <f t="shared" si="25"/>
        <v>0</v>
      </c>
      <c r="BG220" s="140">
        <f t="shared" si="26"/>
        <v>0</v>
      </c>
      <c r="BH220" s="140">
        <f t="shared" si="27"/>
        <v>0</v>
      </c>
      <c r="BI220" s="140">
        <f t="shared" si="28"/>
        <v>0</v>
      </c>
      <c r="BJ220" s="13" t="s">
        <v>84</v>
      </c>
      <c r="BK220" s="140">
        <f t="shared" si="29"/>
        <v>0</v>
      </c>
      <c r="BL220" s="13" t="s">
        <v>206</v>
      </c>
      <c r="BM220" s="139" t="s">
        <v>447</v>
      </c>
    </row>
    <row r="221" spans="2:65" s="1" customFormat="1" ht="24" customHeight="1">
      <c r="B221" s="128"/>
      <c r="C221" s="129" t="s">
        <v>448</v>
      </c>
      <c r="D221" s="129" t="s">
        <v>142</v>
      </c>
      <c r="E221" s="130" t="s">
        <v>449</v>
      </c>
      <c r="F221" s="131" t="s">
        <v>450</v>
      </c>
      <c r="G221" s="132" t="s">
        <v>369</v>
      </c>
      <c r="H221" s="133">
        <v>201.28200000000001</v>
      </c>
      <c r="I221" s="134"/>
      <c r="J221" s="134">
        <f t="shared" si="20"/>
        <v>0</v>
      </c>
      <c r="K221" s="131" t="s">
        <v>146</v>
      </c>
      <c r="L221" s="25"/>
      <c r="M221" s="135" t="s">
        <v>1</v>
      </c>
      <c r="N221" s="136" t="s">
        <v>41</v>
      </c>
      <c r="O221" s="137">
        <v>0</v>
      </c>
      <c r="P221" s="137">
        <f t="shared" si="21"/>
        <v>0</v>
      </c>
      <c r="Q221" s="137">
        <v>0</v>
      </c>
      <c r="R221" s="137">
        <f t="shared" si="22"/>
        <v>0</v>
      </c>
      <c r="S221" s="137">
        <v>0</v>
      </c>
      <c r="T221" s="138">
        <f t="shared" si="23"/>
        <v>0</v>
      </c>
      <c r="AR221" s="139" t="s">
        <v>206</v>
      </c>
      <c r="AT221" s="139" t="s">
        <v>142</v>
      </c>
      <c r="AU221" s="139" t="s">
        <v>86</v>
      </c>
      <c r="AY221" s="13" t="s">
        <v>139</v>
      </c>
      <c r="BE221" s="140">
        <f t="shared" si="24"/>
        <v>0</v>
      </c>
      <c r="BF221" s="140">
        <f t="shared" si="25"/>
        <v>0</v>
      </c>
      <c r="BG221" s="140">
        <f t="shared" si="26"/>
        <v>0</v>
      </c>
      <c r="BH221" s="140">
        <f t="shared" si="27"/>
        <v>0</v>
      </c>
      <c r="BI221" s="140">
        <f t="shared" si="28"/>
        <v>0</v>
      </c>
      <c r="BJ221" s="13" t="s">
        <v>84</v>
      </c>
      <c r="BK221" s="140">
        <f t="shared" si="29"/>
        <v>0</v>
      </c>
      <c r="BL221" s="13" t="s">
        <v>206</v>
      </c>
      <c r="BM221" s="139" t="s">
        <v>451</v>
      </c>
    </row>
    <row r="222" spans="2:65" s="11" customFormat="1" ht="22.9" customHeight="1">
      <c r="B222" s="116"/>
      <c r="D222" s="117" t="s">
        <v>75</v>
      </c>
      <c r="E222" s="126" t="s">
        <v>452</v>
      </c>
      <c r="F222" s="126" t="s">
        <v>453</v>
      </c>
      <c r="J222" s="127">
        <f>BK222</f>
        <v>0</v>
      </c>
      <c r="L222" s="116"/>
      <c r="M222" s="120"/>
      <c r="N222" s="121"/>
      <c r="O222" s="121"/>
      <c r="P222" s="122">
        <f>SUM(P223:P231)</f>
        <v>91.502775</v>
      </c>
      <c r="Q222" s="121"/>
      <c r="R222" s="122">
        <f>SUM(R223:R231)</f>
        <v>1.3581199500000001</v>
      </c>
      <c r="S222" s="121"/>
      <c r="T222" s="123">
        <f>SUM(T223:T231)</f>
        <v>6.8116884999999998</v>
      </c>
      <c r="AR222" s="117" t="s">
        <v>86</v>
      </c>
      <c r="AT222" s="124" t="s">
        <v>75</v>
      </c>
      <c r="AU222" s="124" t="s">
        <v>84</v>
      </c>
      <c r="AY222" s="117" t="s">
        <v>139</v>
      </c>
      <c r="BK222" s="125">
        <f>SUM(BK223:BK231)</f>
        <v>0</v>
      </c>
    </row>
    <row r="223" spans="2:65" s="1" customFormat="1" ht="24" customHeight="1">
      <c r="B223" s="128"/>
      <c r="C223" s="129" t="s">
        <v>454</v>
      </c>
      <c r="D223" s="129" t="s">
        <v>142</v>
      </c>
      <c r="E223" s="130" t="s">
        <v>455</v>
      </c>
      <c r="F223" s="131" t="s">
        <v>456</v>
      </c>
      <c r="G223" s="132" t="s">
        <v>151</v>
      </c>
      <c r="H223" s="133">
        <v>83.578999999999994</v>
      </c>
      <c r="I223" s="134"/>
      <c r="J223" s="134">
        <f t="shared" ref="J223:J231" si="30">ROUND(I223*H223,2)</f>
        <v>0</v>
      </c>
      <c r="K223" s="131" t="s">
        <v>146</v>
      </c>
      <c r="L223" s="25"/>
      <c r="M223" s="135" t="s">
        <v>1</v>
      </c>
      <c r="N223" s="136" t="s">
        <v>41</v>
      </c>
      <c r="O223" s="137">
        <v>0.29499999999999998</v>
      </c>
      <c r="P223" s="137">
        <f t="shared" ref="P223:P231" si="31">O223*H223</f>
        <v>24.655804999999997</v>
      </c>
      <c r="Q223" s="137">
        <v>0</v>
      </c>
      <c r="R223" s="137">
        <f t="shared" ref="R223:R231" si="32">Q223*H223</f>
        <v>0</v>
      </c>
      <c r="S223" s="137">
        <v>8.1500000000000003E-2</v>
      </c>
      <c r="T223" s="138">
        <f t="shared" ref="T223:T231" si="33">S223*H223</f>
        <v>6.8116884999999998</v>
      </c>
      <c r="AR223" s="139" t="s">
        <v>206</v>
      </c>
      <c r="AT223" s="139" t="s">
        <v>142</v>
      </c>
      <c r="AU223" s="139" t="s">
        <v>86</v>
      </c>
      <c r="AY223" s="13" t="s">
        <v>139</v>
      </c>
      <c r="BE223" s="140">
        <f t="shared" ref="BE223:BE231" si="34">IF(N223="základní",J223,0)</f>
        <v>0</v>
      </c>
      <c r="BF223" s="140">
        <f t="shared" ref="BF223:BF231" si="35">IF(N223="snížená",J223,0)</f>
        <v>0</v>
      </c>
      <c r="BG223" s="140">
        <f t="shared" ref="BG223:BG231" si="36">IF(N223="zákl. přenesená",J223,0)</f>
        <v>0</v>
      </c>
      <c r="BH223" s="140">
        <f t="shared" ref="BH223:BH231" si="37">IF(N223="sníž. přenesená",J223,0)</f>
        <v>0</v>
      </c>
      <c r="BI223" s="140">
        <f t="shared" ref="BI223:BI231" si="38">IF(N223="nulová",J223,0)</f>
        <v>0</v>
      </c>
      <c r="BJ223" s="13" t="s">
        <v>84</v>
      </c>
      <c r="BK223" s="140">
        <f t="shared" ref="BK223:BK231" si="39">ROUND(I223*H223,2)</f>
        <v>0</v>
      </c>
      <c r="BL223" s="13" t="s">
        <v>206</v>
      </c>
      <c r="BM223" s="139" t="s">
        <v>457</v>
      </c>
    </row>
    <row r="224" spans="2:65" s="1" customFormat="1" ht="24" customHeight="1">
      <c r="B224" s="128"/>
      <c r="C224" s="129" t="s">
        <v>458</v>
      </c>
      <c r="D224" s="129" t="s">
        <v>142</v>
      </c>
      <c r="E224" s="130" t="s">
        <v>459</v>
      </c>
      <c r="F224" s="131" t="s">
        <v>460</v>
      </c>
      <c r="G224" s="132" t="s">
        <v>151</v>
      </c>
      <c r="H224" s="133">
        <v>82.664000000000001</v>
      </c>
      <c r="I224" s="134"/>
      <c r="J224" s="134">
        <f t="shared" si="30"/>
        <v>0</v>
      </c>
      <c r="K224" s="131" t="s">
        <v>146</v>
      </c>
      <c r="L224" s="25"/>
      <c r="M224" s="135" t="s">
        <v>1</v>
      </c>
      <c r="N224" s="136" t="s">
        <v>41</v>
      </c>
      <c r="O224" s="137">
        <v>0.64100000000000001</v>
      </c>
      <c r="P224" s="137">
        <f t="shared" si="31"/>
        <v>52.987624000000004</v>
      </c>
      <c r="Q224" s="137">
        <v>3.0000000000000001E-3</v>
      </c>
      <c r="R224" s="137">
        <f t="shared" si="32"/>
        <v>0.24799200000000002</v>
      </c>
      <c r="S224" s="137">
        <v>0</v>
      </c>
      <c r="T224" s="138">
        <f t="shared" si="33"/>
        <v>0</v>
      </c>
      <c r="AR224" s="139" t="s">
        <v>206</v>
      </c>
      <c r="AT224" s="139" t="s">
        <v>142</v>
      </c>
      <c r="AU224" s="139" t="s">
        <v>86</v>
      </c>
      <c r="AY224" s="13" t="s">
        <v>139</v>
      </c>
      <c r="BE224" s="140">
        <f t="shared" si="34"/>
        <v>0</v>
      </c>
      <c r="BF224" s="140">
        <f t="shared" si="35"/>
        <v>0</v>
      </c>
      <c r="BG224" s="140">
        <f t="shared" si="36"/>
        <v>0</v>
      </c>
      <c r="BH224" s="140">
        <f t="shared" si="37"/>
        <v>0</v>
      </c>
      <c r="BI224" s="140">
        <f t="shared" si="38"/>
        <v>0</v>
      </c>
      <c r="BJ224" s="13" t="s">
        <v>84</v>
      </c>
      <c r="BK224" s="140">
        <f t="shared" si="39"/>
        <v>0</v>
      </c>
      <c r="BL224" s="13" t="s">
        <v>206</v>
      </c>
      <c r="BM224" s="139" t="s">
        <v>461</v>
      </c>
    </row>
    <row r="225" spans="2:65" s="1" customFormat="1" ht="24" customHeight="1">
      <c r="B225" s="128"/>
      <c r="C225" s="141" t="s">
        <v>462</v>
      </c>
      <c r="D225" s="141" t="s">
        <v>190</v>
      </c>
      <c r="E225" s="142" t="s">
        <v>463</v>
      </c>
      <c r="F225" s="143" t="s">
        <v>464</v>
      </c>
      <c r="G225" s="144" t="s">
        <v>151</v>
      </c>
      <c r="H225" s="145">
        <v>90.343000000000004</v>
      </c>
      <c r="I225" s="146"/>
      <c r="J225" s="146">
        <f t="shared" si="30"/>
        <v>0</v>
      </c>
      <c r="K225" s="143" t="s">
        <v>146</v>
      </c>
      <c r="L225" s="147"/>
      <c r="M225" s="148" t="s">
        <v>1</v>
      </c>
      <c r="N225" s="149" t="s">
        <v>41</v>
      </c>
      <c r="O225" s="137">
        <v>0</v>
      </c>
      <c r="P225" s="137">
        <f t="shared" si="31"/>
        <v>0</v>
      </c>
      <c r="Q225" s="137">
        <v>1.18E-2</v>
      </c>
      <c r="R225" s="137">
        <f t="shared" si="32"/>
        <v>1.0660474</v>
      </c>
      <c r="S225" s="137">
        <v>0</v>
      </c>
      <c r="T225" s="138">
        <f t="shared" si="33"/>
        <v>0</v>
      </c>
      <c r="AR225" s="139" t="s">
        <v>283</v>
      </c>
      <c r="AT225" s="139" t="s">
        <v>190</v>
      </c>
      <c r="AU225" s="139" t="s">
        <v>86</v>
      </c>
      <c r="AY225" s="13" t="s">
        <v>139</v>
      </c>
      <c r="BE225" s="140">
        <f t="shared" si="34"/>
        <v>0</v>
      </c>
      <c r="BF225" s="140">
        <f t="shared" si="35"/>
        <v>0</v>
      </c>
      <c r="BG225" s="140">
        <f t="shared" si="36"/>
        <v>0</v>
      </c>
      <c r="BH225" s="140">
        <f t="shared" si="37"/>
        <v>0</v>
      </c>
      <c r="BI225" s="140">
        <f t="shared" si="38"/>
        <v>0</v>
      </c>
      <c r="BJ225" s="13" t="s">
        <v>84</v>
      </c>
      <c r="BK225" s="140">
        <f t="shared" si="39"/>
        <v>0</v>
      </c>
      <c r="BL225" s="13" t="s">
        <v>206</v>
      </c>
      <c r="BM225" s="139" t="s">
        <v>465</v>
      </c>
    </row>
    <row r="226" spans="2:65" s="1" customFormat="1" ht="24" customHeight="1">
      <c r="B226" s="128"/>
      <c r="C226" s="129" t="s">
        <v>466</v>
      </c>
      <c r="D226" s="129" t="s">
        <v>142</v>
      </c>
      <c r="E226" s="130" t="s">
        <v>467</v>
      </c>
      <c r="F226" s="131" t="s">
        <v>468</v>
      </c>
      <c r="G226" s="132" t="s">
        <v>151</v>
      </c>
      <c r="H226" s="133">
        <v>0.67300000000000004</v>
      </c>
      <c r="I226" s="134"/>
      <c r="J226" s="134">
        <f t="shared" si="30"/>
        <v>0</v>
      </c>
      <c r="K226" s="131" t="s">
        <v>146</v>
      </c>
      <c r="L226" s="25"/>
      <c r="M226" s="135" t="s">
        <v>1</v>
      </c>
      <c r="N226" s="136" t="s">
        <v>41</v>
      </c>
      <c r="O226" s="137">
        <v>0.53</v>
      </c>
      <c r="P226" s="137">
        <f t="shared" si="31"/>
        <v>0.35669000000000006</v>
      </c>
      <c r="Q226" s="137">
        <v>5.6999999999999998E-4</v>
      </c>
      <c r="R226" s="137">
        <f t="shared" si="32"/>
        <v>3.8360999999999999E-4</v>
      </c>
      <c r="S226" s="137">
        <v>0</v>
      </c>
      <c r="T226" s="138">
        <f t="shared" si="33"/>
        <v>0</v>
      </c>
      <c r="AR226" s="139" t="s">
        <v>206</v>
      </c>
      <c r="AT226" s="139" t="s">
        <v>142</v>
      </c>
      <c r="AU226" s="139" t="s">
        <v>86</v>
      </c>
      <c r="AY226" s="13" t="s">
        <v>139</v>
      </c>
      <c r="BE226" s="140">
        <f t="shared" si="34"/>
        <v>0</v>
      </c>
      <c r="BF226" s="140">
        <f t="shared" si="35"/>
        <v>0</v>
      </c>
      <c r="BG226" s="140">
        <f t="shared" si="36"/>
        <v>0</v>
      </c>
      <c r="BH226" s="140">
        <f t="shared" si="37"/>
        <v>0</v>
      </c>
      <c r="BI226" s="140">
        <f t="shared" si="38"/>
        <v>0</v>
      </c>
      <c r="BJ226" s="13" t="s">
        <v>84</v>
      </c>
      <c r="BK226" s="140">
        <f t="shared" si="39"/>
        <v>0</v>
      </c>
      <c r="BL226" s="13" t="s">
        <v>206</v>
      </c>
      <c r="BM226" s="139" t="s">
        <v>469</v>
      </c>
    </row>
    <row r="227" spans="2:65" s="1" customFormat="1" ht="24" customHeight="1">
      <c r="B227" s="128"/>
      <c r="C227" s="141" t="s">
        <v>470</v>
      </c>
      <c r="D227" s="141" t="s">
        <v>190</v>
      </c>
      <c r="E227" s="142" t="s">
        <v>471</v>
      </c>
      <c r="F227" s="143" t="s">
        <v>472</v>
      </c>
      <c r="G227" s="144" t="s">
        <v>151</v>
      </c>
      <c r="H227" s="145">
        <v>0.77100000000000002</v>
      </c>
      <c r="I227" s="146"/>
      <c r="J227" s="146">
        <f t="shared" si="30"/>
        <v>0</v>
      </c>
      <c r="K227" s="143" t="s">
        <v>146</v>
      </c>
      <c r="L227" s="147"/>
      <c r="M227" s="148" t="s">
        <v>1</v>
      </c>
      <c r="N227" s="149" t="s">
        <v>41</v>
      </c>
      <c r="O227" s="137">
        <v>0</v>
      </c>
      <c r="P227" s="137">
        <f t="shared" si="31"/>
        <v>0</v>
      </c>
      <c r="Q227" s="137">
        <v>7.4999999999999997E-3</v>
      </c>
      <c r="R227" s="137">
        <f t="shared" si="32"/>
        <v>5.7825000000000003E-3</v>
      </c>
      <c r="S227" s="137">
        <v>0</v>
      </c>
      <c r="T227" s="138">
        <f t="shared" si="33"/>
        <v>0</v>
      </c>
      <c r="AR227" s="139" t="s">
        <v>283</v>
      </c>
      <c r="AT227" s="139" t="s">
        <v>190</v>
      </c>
      <c r="AU227" s="139" t="s">
        <v>86</v>
      </c>
      <c r="AY227" s="13" t="s">
        <v>139</v>
      </c>
      <c r="BE227" s="140">
        <f t="shared" si="34"/>
        <v>0</v>
      </c>
      <c r="BF227" s="140">
        <f t="shared" si="35"/>
        <v>0</v>
      </c>
      <c r="BG227" s="140">
        <f t="shared" si="36"/>
        <v>0</v>
      </c>
      <c r="BH227" s="140">
        <f t="shared" si="37"/>
        <v>0</v>
      </c>
      <c r="BI227" s="140">
        <f t="shared" si="38"/>
        <v>0</v>
      </c>
      <c r="BJ227" s="13" t="s">
        <v>84</v>
      </c>
      <c r="BK227" s="140">
        <f t="shared" si="39"/>
        <v>0</v>
      </c>
      <c r="BL227" s="13" t="s">
        <v>206</v>
      </c>
      <c r="BM227" s="139" t="s">
        <v>473</v>
      </c>
    </row>
    <row r="228" spans="2:65" s="1" customFormat="1" ht="16.5" customHeight="1">
      <c r="B228" s="128"/>
      <c r="C228" s="129" t="s">
        <v>474</v>
      </c>
      <c r="D228" s="129" t="s">
        <v>142</v>
      </c>
      <c r="E228" s="130" t="s">
        <v>475</v>
      </c>
      <c r="F228" s="131" t="s">
        <v>476</v>
      </c>
      <c r="G228" s="132" t="s">
        <v>187</v>
      </c>
      <c r="H228" s="133">
        <v>11.7</v>
      </c>
      <c r="I228" s="134"/>
      <c r="J228" s="134">
        <f t="shared" si="30"/>
        <v>0</v>
      </c>
      <c r="K228" s="131" t="s">
        <v>146</v>
      </c>
      <c r="L228" s="25"/>
      <c r="M228" s="135" t="s">
        <v>1</v>
      </c>
      <c r="N228" s="136" t="s">
        <v>41</v>
      </c>
      <c r="O228" s="137">
        <v>0.248</v>
      </c>
      <c r="P228" s="137">
        <f t="shared" si="31"/>
        <v>2.9015999999999997</v>
      </c>
      <c r="Q228" s="137">
        <v>3.1E-4</v>
      </c>
      <c r="R228" s="137">
        <f t="shared" si="32"/>
        <v>3.6269999999999996E-3</v>
      </c>
      <c r="S228" s="137">
        <v>0</v>
      </c>
      <c r="T228" s="138">
        <f t="shared" si="33"/>
        <v>0</v>
      </c>
      <c r="AR228" s="139" t="s">
        <v>206</v>
      </c>
      <c r="AT228" s="139" t="s">
        <v>142</v>
      </c>
      <c r="AU228" s="139" t="s">
        <v>86</v>
      </c>
      <c r="AY228" s="13" t="s">
        <v>139</v>
      </c>
      <c r="BE228" s="140">
        <f t="shared" si="34"/>
        <v>0</v>
      </c>
      <c r="BF228" s="140">
        <f t="shared" si="35"/>
        <v>0</v>
      </c>
      <c r="BG228" s="140">
        <f t="shared" si="36"/>
        <v>0</v>
      </c>
      <c r="BH228" s="140">
        <f t="shared" si="37"/>
        <v>0</v>
      </c>
      <c r="BI228" s="140">
        <f t="shared" si="38"/>
        <v>0</v>
      </c>
      <c r="BJ228" s="13" t="s">
        <v>84</v>
      </c>
      <c r="BK228" s="140">
        <f t="shared" si="39"/>
        <v>0</v>
      </c>
      <c r="BL228" s="13" t="s">
        <v>206</v>
      </c>
      <c r="BM228" s="139" t="s">
        <v>477</v>
      </c>
    </row>
    <row r="229" spans="2:65" s="1" customFormat="1" ht="24" customHeight="1">
      <c r="B229" s="128"/>
      <c r="C229" s="129" t="s">
        <v>478</v>
      </c>
      <c r="D229" s="129" t="s">
        <v>142</v>
      </c>
      <c r="E229" s="130" t="s">
        <v>479</v>
      </c>
      <c r="F229" s="131" t="s">
        <v>480</v>
      </c>
      <c r="G229" s="132" t="s">
        <v>187</v>
      </c>
      <c r="H229" s="133">
        <v>45.723999999999997</v>
      </c>
      <c r="I229" s="134"/>
      <c r="J229" s="134">
        <f t="shared" si="30"/>
        <v>0</v>
      </c>
      <c r="K229" s="131" t="s">
        <v>146</v>
      </c>
      <c r="L229" s="25"/>
      <c r="M229" s="135" t="s">
        <v>1</v>
      </c>
      <c r="N229" s="136" t="s">
        <v>41</v>
      </c>
      <c r="O229" s="137">
        <v>0.16</v>
      </c>
      <c r="P229" s="137">
        <f t="shared" si="31"/>
        <v>7.3158399999999997</v>
      </c>
      <c r="Q229" s="137">
        <v>2.5999999999999998E-4</v>
      </c>
      <c r="R229" s="137">
        <f t="shared" si="32"/>
        <v>1.1888239999999998E-2</v>
      </c>
      <c r="S229" s="137">
        <v>0</v>
      </c>
      <c r="T229" s="138">
        <f t="shared" si="33"/>
        <v>0</v>
      </c>
      <c r="AR229" s="139" t="s">
        <v>206</v>
      </c>
      <c r="AT229" s="139" t="s">
        <v>142</v>
      </c>
      <c r="AU229" s="139" t="s">
        <v>86</v>
      </c>
      <c r="AY229" s="13" t="s">
        <v>139</v>
      </c>
      <c r="BE229" s="140">
        <f t="shared" si="34"/>
        <v>0</v>
      </c>
      <c r="BF229" s="140">
        <f t="shared" si="35"/>
        <v>0</v>
      </c>
      <c r="BG229" s="140">
        <f t="shared" si="36"/>
        <v>0</v>
      </c>
      <c r="BH229" s="140">
        <f t="shared" si="37"/>
        <v>0</v>
      </c>
      <c r="BI229" s="140">
        <f t="shared" si="38"/>
        <v>0</v>
      </c>
      <c r="BJ229" s="13" t="s">
        <v>84</v>
      </c>
      <c r="BK229" s="140">
        <f t="shared" si="39"/>
        <v>0</v>
      </c>
      <c r="BL229" s="13" t="s">
        <v>206</v>
      </c>
      <c r="BM229" s="139" t="s">
        <v>481</v>
      </c>
    </row>
    <row r="230" spans="2:65" s="1" customFormat="1" ht="16.5" customHeight="1">
      <c r="B230" s="128"/>
      <c r="C230" s="129" t="s">
        <v>482</v>
      </c>
      <c r="D230" s="129" t="s">
        <v>142</v>
      </c>
      <c r="E230" s="130" t="s">
        <v>483</v>
      </c>
      <c r="F230" s="131" t="s">
        <v>484</v>
      </c>
      <c r="G230" s="132" t="s">
        <v>151</v>
      </c>
      <c r="H230" s="133">
        <v>74.664000000000001</v>
      </c>
      <c r="I230" s="134"/>
      <c r="J230" s="134">
        <f t="shared" si="30"/>
        <v>0</v>
      </c>
      <c r="K230" s="131" t="s">
        <v>146</v>
      </c>
      <c r="L230" s="25"/>
      <c r="M230" s="135" t="s">
        <v>1</v>
      </c>
      <c r="N230" s="136" t="s">
        <v>41</v>
      </c>
      <c r="O230" s="137">
        <v>4.3999999999999997E-2</v>
      </c>
      <c r="P230" s="137">
        <f t="shared" si="31"/>
        <v>3.2852159999999997</v>
      </c>
      <c r="Q230" s="137">
        <v>2.9999999999999997E-4</v>
      </c>
      <c r="R230" s="137">
        <f t="shared" si="32"/>
        <v>2.2399199999999998E-2</v>
      </c>
      <c r="S230" s="137">
        <v>0</v>
      </c>
      <c r="T230" s="138">
        <f t="shared" si="33"/>
        <v>0</v>
      </c>
      <c r="AR230" s="139" t="s">
        <v>206</v>
      </c>
      <c r="AT230" s="139" t="s">
        <v>142</v>
      </c>
      <c r="AU230" s="139" t="s">
        <v>86</v>
      </c>
      <c r="AY230" s="13" t="s">
        <v>139</v>
      </c>
      <c r="BE230" s="140">
        <f t="shared" si="34"/>
        <v>0</v>
      </c>
      <c r="BF230" s="140">
        <f t="shared" si="35"/>
        <v>0</v>
      </c>
      <c r="BG230" s="140">
        <f t="shared" si="36"/>
        <v>0</v>
      </c>
      <c r="BH230" s="140">
        <f t="shared" si="37"/>
        <v>0</v>
      </c>
      <c r="BI230" s="140">
        <f t="shared" si="38"/>
        <v>0</v>
      </c>
      <c r="BJ230" s="13" t="s">
        <v>84</v>
      </c>
      <c r="BK230" s="140">
        <f t="shared" si="39"/>
        <v>0</v>
      </c>
      <c r="BL230" s="13" t="s">
        <v>206</v>
      </c>
      <c r="BM230" s="139" t="s">
        <v>485</v>
      </c>
    </row>
    <row r="231" spans="2:65" s="1" customFormat="1" ht="24" customHeight="1">
      <c r="B231" s="128"/>
      <c r="C231" s="129" t="s">
        <v>486</v>
      </c>
      <c r="D231" s="129" t="s">
        <v>142</v>
      </c>
      <c r="E231" s="130" t="s">
        <v>487</v>
      </c>
      <c r="F231" s="131" t="s">
        <v>488</v>
      </c>
      <c r="G231" s="132" t="s">
        <v>369</v>
      </c>
      <c r="H231" s="133">
        <v>724.803</v>
      </c>
      <c r="I231" s="134"/>
      <c r="J231" s="134">
        <f t="shared" si="30"/>
        <v>0</v>
      </c>
      <c r="K231" s="131" t="s">
        <v>146</v>
      </c>
      <c r="L231" s="25"/>
      <c r="M231" s="135" t="s">
        <v>1</v>
      </c>
      <c r="N231" s="136" t="s">
        <v>41</v>
      </c>
      <c r="O231" s="137">
        <v>0</v>
      </c>
      <c r="P231" s="137">
        <f t="shared" si="31"/>
        <v>0</v>
      </c>
      <c r="Q231" s="137">
        <v>0</v>
      </c>
      <c r="R231" s="137">
        <f t="shared" si="32"/>
        <v>0</v>
      </c>
      <c r="S231" s="137">
        <v>0</v>
      </c>
      <c r="T231" s="138">
        <f t="shared" si="33"/>
        <v>0</v>
      </c>
      <c r="AR231" s="139" t="s">
        <v>206</v>
      </c>
      <c r="AT231" s="139" t="s">
        <v>142</v>
      </c>
      <c r="AU231" s="139" t="s">
        <v>86</v>
      </c>
      <c r="AY231" s="13" t="s">
        <v>139</v>
      </c>
      <c r="BE231" s="140">
        <f t="shared" si="34"/>
        <v>0</v>
      </c>
      <c r="BF231" s="140">
        <f t="shared" si="35"/>
        <v>0</v>
      </c>
      <c r="BG231" s="140">
        <f t="shared" si="36"/>
        <v>0</v>
      </c>
      <c r="BH231" s="140">
        <f t="shared" si="37"/>
        <v>0</v>
      </c>
      <c r="BI231" s="140">
        <f t="shared" si="38"/>
        <v>0</v>
      </c>
      <c r="BJ231" s="13" t="s">
        <v>84</v>
      </c>
      <c r="BK231" s="140">
        <f t="shared" si="39"/>
        <v>0</v>
      </c>
      <c r="BL231" s="13" t="s">
        <v>206</v>
      </c>
      <c r="BM231" s="139" t="s">
        <v>489</v>
      </c>
    </row>
    <row r="232" spans="2:65" s="11" customFormat="1" ht="22.9" customHeight="1">
      <c r="B232" s="116"/>
      <c r="D232" s="117" t="s">
        <v>75</v>
      </c>
      <c r="E232" s="126" t="s">
        <v>490</v>
      </c>
      <c r="F232" s="126" t="s">
        <v>491</v>
      </c>
      <c r="J232" s="127">
        <f>BK232</f>
        <v>0</v>
      </c>
      <c r="L232" s="116"/>
      <c r="M232" s="120"/>
      <c r="N232" s="121"/>
      <c r="O232" s="121"/>
      <c r="P232" s="122">
        <f>SUM(P233:P235)</f>
        <v>3.0693599999999996</v>
      </c>
      <c r="Q232" s="121"/>
      <c r="R232" s="122">
        <f>SUM(R233:R235)</f>
        <v>2.4108000000000003E-3</v>
      </c>
      <c r="S232" s="121"/>
      <c r="T232" s="123">
        <f>SUM(T233:T235)</f>
        <v>0</v>
      </c>
      <c r="AR232" s="117" t="s">
        <v>86</v>
      </c>
      <c r="AT232" s="124" t="s">
        <v>75</v>
      </c>
      <c r="AU232" s="124" t="s">
        <v>84</v>
      </c>
      <c r="AY232" s="117" t="s">
        <v>139</v>
      </c>
      <c r="BK232" s="125">
        <f>SUM(BK233:BK235)</f>
        <v>0</v>
      </c>
    </row>
    <row r="233" spans="2:65" s="1" customFormat="1" ht="24" customHeight="1">
      <c r="B233" s="128"/>
      <c r="C233" s="129" t="s">
        <v>492</v>
      </c>
      <c r="D233" s="129" t="s">
        <v>142</v>
      </c>
      <c r="E233" s="130" t="s">
        <v>493</v>
      </c>
      <c r="F233" s="131" t="s">
        <v>494</v>
      </c>
      <c r="G233" s="132" t="s">
        <v>151</v>
      </c>
      <c r="H233" s="133">
        <v>5.88</v>
      </c>
      <c r="I233" s="134"/>
      <c r="J233" s="134">
        <f>ROUND(I233*H233,2)</f>
        <v>0</v>
      </c>
      <c r="K233" s="131" t="s">
        <v>146</v>
      </c>
      <c r="L233" s="25"/>
      <c r="M233" s="135" t="s">
        <v>1</v>
      </c>
      <c r="N233" s="136" t="s">
        <v>41</v>
      </c>
      <c r="O233" s="137">
        <v>0.184</v>
      </c>
      <c r="P233" s="137">
        <f>O233*H233</f>
        <v>1.08192</v>
      </c>
      <c r="Q233" s="137">
        <v>1.7000000000000001E-4</v>
      </c>
      <c r="R233" s="137">
        <f>Q233*H233</f>
        <v>9.9960000000000001E-4</v>
      </c>
      <c r="S233" s="137">
        <v>0</v>
      </c>
      <c r="T233" s="138">
        <f>S233*H233</f>
        <v>0</v>
      </c>
      <c r="AR233" s="139" t="s">
        <v>206</v>
      </c>
      <c r="AT233" s="139" t="s">
        <v>142</v>
      </c>
      <c r="AU233" s="139" t="s">
        <v>86</v>
      </c>
      <c r="AY233" s="13" t="s">
        <v>139</v>
      </c>
      <c r="BE233" s="140">
        <f>IF(N233="základní",J233,0)</f>
        <v>0</v>
      </c>
      <c r="BF233" s="140">
        <f>IF(N233="snížená",J233,0)</f>
        <v>0</v>
      </c>
      <c r="BG233" s="140">
        <f>IF(N233="zákl. přenesená",J233,0)</f>
        <v>0</v>
      </c>
      <c r="BH233" s="140">
        <f>IF(N233="sníž. přenesená",J233,0)</f>
        <v>0</v>
      </c>
      <c r="BI233" s="140">
        <f>IF(N233="nulová",J233,0)</f>
        <v>0</v>
      </c>
      <c r="BJ233" s="13" t="s">
        <v>84</v>
      </c>
      <c r="BK233" s="140">
        <f>ROUND(I233*H233,2)</f>
        <v>0</v>
      </c>
      <c r="BL233" s="13" t="s">
        <v>206</v>
      </c>
      <c r="BM233" s="139" t="s">
        <v>495</v>
      </c>
    </row>
    <row r="234" spans="2:65" s="1" customFormat="1" ht="24" customHeight="1">
      <c r="B234" s="128"/>
      <c r="C234" s="129" t="s">
        <v>496</v>
      </c>
      <c r="D234" s="129" t="s">
        <v>142</v>
      </c>
      <c r="E234" s="130" t="s">
        <v>497</v>
      </c>
      <c r="F234" s="131" t="s">
        <v>498</v>
      </c>
      <c r="G234" s="132" t="s">
        <v>151</v>
      </c>
      <c r="H234" s="133">
        <v>5.88</v>
      </c>
      <c r="I234" s="134"/>
      <c r="J234" s="134">
        <f>ROUND(I234*H234,2)</f>
        <v>0</v>
      </c>
      <c r="K234" s="131" t="s">
        <v>146</v>
      </c>
      <c r="L234" s="25"/>
      <c r="M234" s="135" t="s">
        <v>1</v>
      </c>
      <c r="N234" s="136" t="s">
        <v>41</v>
      </c>
      <c r="O234" s="137">
        <v>0.16600000000000001</v>
      </c>
      <c r="P234" s="137">
        <f>O234*H234</f>
        <v>0.97608000000000006</v>
      </c>
      <c r="Q234" s="137">
        <v>1.2E-4</v>
      </c>
      <c r="R234" s="137">
        <f>Q234*H234</f>
        <v>7.0560000000000002E-4</v>
      </c>
      <c r="S234" s="137">
        <v>0</v>
      </c>
      <c r="T234" s="138">
        <f>S234*H234</f>
        <v>0</v>
      </c>
      <c r="AR234" s="139" t="s">
        <v>206</v>
      </c>
      <c r="AT234" s="139" t="s">
        <v>142</v>
      </c>
      <c r="AU234" s="139" t="s">
        <v>86</v>
      </c>
      <c r="AY234" s="13" t="s">
        <v>139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3" t="s">
        <v>84</v>
      </c>
      <c r="BK234" s="140">
        <f>ROUND(I234*H234,2)</f>
        <v>0</v>
      </c>
      <c r="BL234" s="13" t="s">
        <v>206</v>
      </c>
      <c r="BM234" s="139" t="s">
        <v>499</v>
      </c>
    </row>
    <row r="235" spans="2:65" s="1" customFormat="1" ht="24" customHeight="1">
      <c r="B235" s="128"/>
      <c r="C235" s="129" t="s">
        <v>500</v>
      </c>
      <c r="D235" s="129" t="s">
        <v>142</v>
      </c>
      <c r="E235" s="130" t="s">
        <v>501</v>
      </c>
      <c r="F235" s="131" t="s">
        <v>502</v>
      </c>
      <c r="G235" s="132" t="s">
        <v>151</v>
      </c>
      <c r="H235" s="133">
        <v>5.88</v>
      </c>
      <c r="I235" s="134"/>
      <c r="J235" s="134">
        <f>ROUND(I235*H235,2)</f>
        <v>0</v>
      </c>
      <c r="K235" s="131" t="s">
        <v>146</v>
      </c>
      <c r="L235" s="25"/>
      <c r="M235" s="135" t="s">
        <v>1</v>
      </c>
      <c r="N235" s="136" t="s">
        <v>41</v>
      </c>
      <c r="O235" s="137">
        <v>0.17199999999999999</v>
      </c>
      <c r="P235" s="137">
        <f>O235*H235</f>
        <v>1.0113599999999998</v>
      </c>
      <c r="Q235" s="137">
        <v>1.2E-4</v>
      </c>
      <c r="R235" s="137">
        <f>Q235*H235</f>
        <v>7.0560000000000002E-4</v>
      </c>
      <c r="S235" s="137">
        <v>0</v>
      </c>
      <c r="T235" s="138">
        <f>S235*H235</f>
        <v>0</v>
      </c>
      <c r="AR235" s="139" t="s">
        <v>206</v>
      </c>
      <c r="AT235" s="139" t="s">
        <v>142</v>
      </c>
      <c r="AU235" s="139" t="s">
        <v>86</v>
      </c>
      <c r="AY235" s="13" t="s">
        <v>139</v>
      </c>
      <c r="BE235" s="140">
        <f>IF(N235="základní",J235,0)</f>
        <v>0</v>
      </c>
      <c r="BF235" s="140">
        <f>IF(N235="snížená",J235,0)</f>
        <v>0</v>
      </c>
      <c r="BG235" s="140">
        <f>IF(N235="zákl. přenesená",J235,0)</f>
        <v>0</v>
      </c>
      <c r="BH235" s="140">
        <f>IF(N235="sníž. přenesená",J235,0)</f>
        <v>0</v>
      </c>
      <c r="BI235" s="140">
        <f>IF(N235="nulová",J235,0)</f>
        <v>0</v>
      </c>
      <c r="BJ235" s="13" t="s">
        <v>84</v>
      </c>
      <c r="BK235" s="140">
        <f>ROUND(I235*H235,2)</f>
        <v>0</v>
      </c>
      <c r="BL235" s="13" t="s">
        <v>206</v>
      </c>
      <c r="BM235" s="139" t="s">
        <v>503</v>
      </c>
    </row>
    <row r="236" spans="2:65" s="11" customFormat="1" ht="22.9" customHeight="1">
      <c r="B236" s="116"/>
      <c r="D236" s="117" t="s">
        <v>75</v>
      </c>
      <c r="E236" s="126" t="s">
        <v>504</v>
      </c>
      <c r="F236" s="126" t="s">
        <v>505</v>
      </c>
      <c r="J236" s="127">
        <f>BK236</f>
        <v>0</v>
      </c>
      <c r="L236" s="116"/>
      <c r="M236" s="120"/>
      <c r="N236" s="121"/>
      <c r="O236" s="121"/>
      <c r="P236" s="122">
        <f>SUM(P237:P242)</f>
        <v>32.57808</v>
      </c>
      <c r="Q236" s="121"/>
      <c r="R236" s="122">
        <f>SUM(R237:R242)</f>
        <v>0.38483935999999996</v>
      </c>
      <c r="S236" s="121"/>
      <c r="T236" s="123">
        <f>SUM(T237:T242)</f>
        <v>1.3751290000000001E-2</v>
      </c>
      <c r="AR236" s="117" t="s">
        <v>86</v>
      </c>
      <c r="AT236" s="124" t="s">
        <v>75</v>
      </c>
      <c r="AU236" s="124" t="s">
        <v>84</v>
      </c>
      <c r="AY236" s="117" t="s">
        <v>139</v>
      </c>
      <c r="BK236" s="125">
        <f>SUM(BK237:BK242)</f>
        <v>0</v>
      </c>
    </row>
    <row r="237" spans="2:65" s="1" customFormat="1" ht="16.5" customHeight="1">
      <c r="B237" s="128"/>
      <c r="C237" s="129" t="s">
        <v>506</v>
      </c>
      <c r="D237" s="129" t="s">
        <v>142</v>
      </c>
      <c r="E237" s="130" t="s">
        <v>507</v>
      </c>
      <c r="F237" s="131" t="s">
        <v>508</v>
      </c>
      <c r="G237" s="132" t="s">
        <v>151</v>
      </c>
      <c r="H237" s="133">
        <v>44.359000000000002</v>
      </c>
      <c r="I237" s="134"/>
      <c r="J237" s="134">
        <f t="shared" ref="J237:J242" si="40">ROUND(I237*H237,2)</f>
        <v>0</v>
      </c>
      <c r="K237" s="131" t="s">
        <v>146</v>
      </c>
      <c r="L237" s="25"/>
      <c r="M237" s="135" t="s">
        <v>1</v>
      </c>
      <c r="N237" s="136" t="s">
        <v>41</v>
      </c>
      <c r="O237" s="137">
        <v>7.3999999999999996E-2</v>
      </c>
      <c r="P237" s="137">
        <f t="shared" ref="P237:P242" si="41">O237*H237</f>
        <v>3.2825660000000001</v>
      </c>
      <c r="Q237" s="137">
        <v>1E-3</v>
      </c>
      <c r="R237" s="137">
        <f t="shared" ref="R237:R242" si="42">Q237*H237</f>
        <v>4.4359000000000003E-2</v>
      </c>
      <c r="S237" s="137">
        <v>3.1E-4</v>
      </c>
      <c r="T237" s="138">
        <f t="shared" ref="T237:T242" si="43">S237*H237</f>
        <v>1.3751290000000001E-2</v>
      </c>
      <c r="AR237" s="139" t="s">
        <v>206</v>
      </c>
      <c r="AT237" s="139" t="s">
        <v>142</v>
      </c>
      <c r="AU237" s="139" t="s">
        <v>86</v>
      </c>
      <c r="AY237" s="13" t="s">
        <v>139</v>
      </c>
      <c r="BE237" s="140">
        <f t="shared" ref="BE237:BE242" si="44">IF(N237="základní",J237,0)</f>
        <v>0</v>
      </c>
      <c r="BF237" s="140">
        <f t="shared" ref="BF237:BF242" si="45">IF(N237="snížená",J237,0)</f>
        <v>0</v>
      </c>
      <c r="BG237" s="140">
        <f t="shared" ref="BG237:BG242" si="46">IF(N237="zákl. přenesená",J237,0)</f>
        <v>0</v>
      </c>
      <c r="BH237" s="140">
        <f t="shared" ref="BH237:BH242" si="47">IF(N237="sníž. přenesená",J237,0)</f>
        <v>0</v>
      </c>
      <c r="BI237" s="140">
        <f t="shared" ref="BI237:BI242" si="48">IF(N237="nulová",J237,0)</f>
        <v>0</v>
      </c>
      <c r="BJ237" s="13" t="s">
        <v>84</v>
      </c>
      <c r="BK237" s="140">
        <f t="shared" ref="BK237:BK242" si="49">ROUND(I237*H237,2)</f>
        <v>0</v>
      </c>
      <c r="BL237" s="13" t="s">
        <v>206</v>
      </c>
      <c r="BM237" s="139" t="s">
        <v>509</v>
      </c>
    </row>
    <row r="238" spans="2:65" s="1" customFormat="1" ht="16.5" customHeight="1">
      <c r="B238" s="128"/>
      <c r="C238" s="129" t="s">
        <v>510</v>
      </c>
      <c r="D238" s="129" t="s">
        <v>142</v>
      </c>
      <c r="E238" s="130" t="s">
        <v>511</v>
      </c>
      <c r="F238" s="131" t="s">
        <v>512</v>
      </c>
      <c r="G238" s="132" t="s">
        <v>151</v>
      </c>
      <c r="H238" s="133">
        <v>29.741</v>
      </c>
      <c r="I238" s="134"/>
      <c r="J238" s="134">
        <f t="shared" si="40"/>
        <v>0</v>
      </c>
      <c r="K238" s="131" t="s">
        <v>252</v>
      </c>
      <c r="L238" s="25"/>
      <c r="M238" s="135" t="s">
        <v>1</v>
      </c>
      <c r="N238" s="136" t="s">
        <v>41</v>
      </c>
      <c r="O238" s="137">
        <v>1.2E-2</v>
      </c>
      <c r="P238" s="137">
        <f t="shared" si="41"/>
        <v>0.35689199999999999</v>
      </c>
      <c r="Q238" s="137">
        <v>0</v>
      </c>
      <c r="R238" s="137">
        <f t="shared" si="42"/>
        <v>0</v>
      </c>
      <c r="S238" s="137">
        <v>0</v>
      </c>
      <c r="T238" s="138">
        <f t="shared" si="43"/>
        <v>0</v>
      </c>
      <c r="AR238" s="139" t="s">
        <v>206</v>
      </c>
      <c r="AT238" s="139" t="s">
        <v>142</v>
      </c>
      <c r="AU238" s="139" t="s">
        <v>86</v>
      </c>
      <c r="AY238" s="13" t="s">
        <v>139</v>
      </c>
      <c r="BE238" s="140">
        <f t="shared" si="44"/>
        <v>0</v>
      </c>
      <c r="BF238" s="140">
        <f t="shared" si="45"/>
        <v>0</v>
      </c>
      <c r="BG238" s="140">
        <f t="shared" si="46"/>
        <v>0</v>
      </c>
      <c r="BH238" s="140">
        <f t="shared" si="47"/>
        <v>0</v>
      </c>
      <c r="BI238" s="140">
        <f t="shared" si="48"/>
        <v>0</v>
      </c>
      <c r="BJ238" s="13" t="s">
        <v>84</v>
      </c>
      <c r="BK238" s="140">
        <f t="shared" si="49"/>
        <v>0</v>
      </c>
      <c r="BL238" s="13" t="s">
        <v>206</v>
      </c>
      <c r="BM238" s="139" t="s">
        <v>513</v>
      </c>
    </row>
    <row r="239" spans="2:65" s="1" customFormat="1" ht="24" customHeight="1">
      <c r="B239" s="128"/>
      <c r="C239" s="141" t="s">
        <v>514</v>
      </c>
      <c r="D239" s="141" t="s">
        <v>190</v>
      </c>
      <c r="E239" s="142" t="s">
        <v>515</v>
      </c>
      <c r="F239" s="143" t="s">
        <v>516</v>
      </c>
      <c r="G239" s="144" t="s">
        <v>151</v>
      </c>
      <c r="H239" s="145">
        <v>34.201999999999998</v>
      </c>
      <c r="I239" s="146"/>
      <c r="J239" s="146">
        <f t="shared" si="40"/>
        <v>0</v>
      </c>
      <c r="K239" s="143" t="s">
        <v>252</v>
      </c>
      <c r="L239" s="147"/>
      <c r="M239" s="148" t="s">
        <v>1</v>
      </c>
      <c r="N239" s="149" t="s">
        <v>41</v>
      </c>
      <c r="O239" s="137">
        <v>0</v>
      </c>
      <c r="P239" s="137">
        <f t="shared" si="41"/>
        <v>0</v>
      </c>
      <c r="Q239" s="137">
        <v>0</v>
      </c>
      <c r="R239" s="137">
        <f t="shared" si="42"/>
        <v>0</v>
      </c>
      <c r="S239" s="137">
        <v>0</v>
      </c>
      <c r="T239" s="138">
        <f t="shared" si="43"/>
        <v>0</v>
      </c>
      <c r="AR239" s="139" t="s">
        <v>283</v>
      </c>
      <c r="AT239" s="139" t="s">
        <v>190</v>
      </c>
      <c r="AU239" s="139" t="s">
        <v>86</v>
      </c>
      <c r="AY239" s="13" t="s">
        <v>139</v>
      </c>
      <c r="BE239" s="140">
        <f t="shared" si="44"/>
        <v>0</v>
      </c>
      <c r="BF239" s="140">
        <f t="shared" si="45"/>
        <v>0</v>
      </c>
      <c r="BG239" s="140">
        <f t="shared" si="46"/>
        <v>0</v>
      </c>
      <c r="BH239" s="140">
        <f t="shared" si="47"/>
        <v>0</v>
      </c>
      <c r="BI239" s="140">
        <f t="shared" si="48"/>
        <v>0</v>
      </c>
      <c r="BJ239" s="13" t="s">
        <v>84</v>
      </c>
      <c r="BK239" s="140">
        <f t="shared" si="49"/>
        <v>0</v>
      </c>
      <c r="BL239" s="13" t="s">
        <v>206</v>
      </c>
      <c r="BM239" s="139" t="s">
        <v>517</v>
      </c>
    </row>
    <row r="240" spans="2:65" s="1" customFormat="1" ht="24" customHeight="1">
      <c r="B240" s="128"/>
      <c r="C240" s="129" t="s">
        <v>518</v>
      </c>
      <c r="D240" s="129" t="s">
        <v>142</v>
      </c>
      <c r="E240" s="130" t="s">
        <v>519</v>
      </c>
      <c r="F240" s="131" t="s">
        <v>520</v>
      </c>
      <c r="G240" s="132" t="s">
        <v>151</v>
      </c>
      <c r="H240" s="133">
        <v>87.725999999999999</v>
      </c>
      <c r="I240" s="134"/>
      <c r="J240" s="134">
        <f t="shared" si="40"/>
        <v>0</v>
      </c>
      <c r="K240" s="131" t="s">
        <v>252</v>
      </c>
      <c r="L240" s="25"/>
      <c r="M240" s="135" t="s">
        <v>1</v>
      </c>
      <c r="N240" s="136" t="s">
        <v>41</v>
      </c>
      <c r="O240" s="137">
        <v>3.3000000000000002E-2</v>
      </c>
      <c r="P240" s="137">
        <f t="shared" si="41"/>
        <v>2.8949579999999999</v>
      </c>
      <c r="Q240" s="137">
        <v>2.0000000000000001E-4</v>
      </c>
      <c r="R240" s="137">
        <f t="shared" si="42"/>
        <v>1.75452E-2</v>
      </c>
      <c r="S240" s="137">
        <v>0</v>
      </c>
      <c r="T240" s="138">
        <f t="shared" si="43"/>
        <v>0</v>
      </c>
      <c r="AR240" s="139" t="s">
        <v>206</v>
      </c>
      <c r="AT240" s="139" t="s">
        <v>142</v>
      </c>
      <c r="AU240" s="139" t="s">
        <v>86</v>
      </c>
      <c r="AY240" s="13" t="s">
        <v>139</v>
      </c>
      <c r="BE240" s="140">
        <f t="shared" si="44"/>
        <v>0</v>
      </c>
      <c r="BF240" s="140">
        <f t="shared" si="45"/>
        <v>0</v>
      </c>
      <c r="BG240" s="140">
        <f t="shared" si="46"/>
        <v>0</v>
      </c>
      <c r="BH240" s="140">
        <f t="shared" si="47"/>
        <v>0</v>
      </c>
      <c r="BI240" s="140">
        <f t="shared" si="48"/>
        <v>0</v>
      </c>
      <c r="BJ240" s="13" t="s">
        <v>84</v>
      </c>
      <c r="BK240" s="140">
        <f t="shared" si="49"/>
        <v>0</v>
      </c>
      <c r="BL240" s="13" t="s">
        <v>206</v>
      </c>
      <c r="BM240" s="139" t="s">
        <v>521</v>
      </c>
    </row>
    <row r="241" spans="2:65" s="1" customFormat="1" ht="24" customHeight="1">
      <c r="B241" s="128"/>
      <c r="C241" s="129" t="s">
        <v>522</v>
      </c>
      <c r="D241" s="129" t="s">
        <v>142</v>
      </c>
      <c r="E241" s="130" t="s">
        <v>523</v>
      </c>
      <c r="F241" s="131" t="s">
        <v>524</v>
      </c>
      <c r="G241" s="132" t="s">
        <v>151</v>
      </c>
      <c r="H241" s="133">
        <v>49.366</v>
      </c>
      <c r="I241" s="134"/>
      <c r="J241" s="134">
        <f t="shared" si="40"/>
        <v>0</v>
      </c>
      <c r="K241" s="131" t="s">
        <v>146</v>
      </c>
      <c r="L241" s="25"/>
      <c r="M241" s="135" t="s">
        <v>1</v>
      </c>
      <c r="N241" s="136" t="s">
        <v>41</v>
      </c>
      <c r="O241" s="137">
        <v>0.104</v>
      </c>
      <c r="P241" s="137">
        <f t="shared" si="41"/>
        <v>5.1340639999999995</v>
      </c>
      <c r="Q241" s="137">
        <v>2.5999999999999998E-4</v>
      </c>
      <c r="R241" s="137">
        <f t="shared" si="42"/>
        <v>1.2835159999999998E-2</v>
      </c>
      <c r="S241" s="137">
        <v>0</v>
      </c>
      <c r="T241" s="138">
        <f t="shared" si="43"/>
        <v>0</v>
      </c>
      <c r="AR241" s="139" t="s">
        <v>206</v>
      </c>
      <c r="AT241" s="139" t="s">
        <v>142</v>
      </c>
      <c r="AU241" s="139" t="s">
        <v>86</v>
      </c>
      <c r="AY241" s="13" t="s">
        <v>139</v>
      </c>
      <c r="BE241" s="140">
        <f t="shared" si="44"/>
        <v>0</v>
      </c>
      <c r="BF241" s="140">
        <f t="shared" si="45"/>
        <v>0</v>
      </c>
      <c r="BG241" s="140">
        <f t="shared" si="46"/>
        <v>0</v>
      </c>
      <c r="BH241" s="140">
        <f t="shared" si="47"/>
        <v>0</v>
      </c>
      <c r="BI241" s="140">
        <f t="shared" si="48"/>
        <v>0</v>
      </c>
      <c r="BJ241" s="13" t="s">
        <v>84</v>
      </c>
      <c r="BK241" s="140">
        <f t="shared" si="49"/>
        <v>0</v>
      </c>
      <c r="BL241" s="13" t="s">
        <v>206</v>
      </c>
      <c r="BM241" s="139" t="s">
        <v>525</v>
      </c>
    </row>
    <row r="242" spans="2:65" s="1" customFormat="1" ht="24" customHeight="1">
      <c r="B242" s="128"/>
      <c r="C242" s="129" t="s">
        <v>526</v>
      </c>
      <c r="D242" s="129" t="s">
        <v>142</v>
      </c>
      <c r="E242" s="130" t="s">
        <v>527</v>
      </c>
      <c r="F242" s="131" t="s">
        <v>528</v>
      </c>
      <c r="G242" s="132" t="s">
        <v>151</v>
      </c>
      <c r="H242" s="133">
        <v>35.44</v>
      </c>
      <c r="I242" s="134"/>
      <c r="J242" s="134">
        <f t="shared" si="40"/>
        <v>0</v>
      </c>
      <c r="K242" s="131" t="s">
        <v>146</v>
      </c>
      <c r="L242" s="25"/>
      <c r="M242" s="150" t="s">
        <v>1</v>
      </c>
      <c r="N242" s="151" t="s">
        <v>41</v>
      </c>
      <c r="O242" s="152">
        <v>0.59</v>
      </c>
      <c r="P242" s="152">
        <f t="shared" si="41"/>
        <v>20.909599999999998</v>
      </c>
      <c r="Q242" s="152">
        <v>8.7500000000000008E-3</v>
      </c>
      <c r="R242" s="152">
        <f t="shared" si="42"/>
        <v>0.31009999999999999</v>
      </c>
      <c r="S242" s="152">
        <v>0</v>
      </c>
      <c r="T242" s="153">
        <f t="shared" si="43"/>
        <v>0</v>
      </c>
      <c r="AR242" s="139" t="s">
        <v>206</v>
      </c>
      <c r="AT242" s="139" t="s">
        <v>142</v>
      </c>
      <c r="AU242" s="139" t="s">
        <v>86</v>
      </c>
      <c r="AY242" s="13" t="s">
        <v>139</v>
      </c>
      <c r="BE242" s="140">
        <f t="shared" si="44"/>
        <v>0</v>
      </c>
      <c r="BF242" s="140">
        <f t="shared" si="45"/>
        <v>0</v>
      </c>
      <c r="BG242" s="140">
        <f t="shared" si="46"/>
        <v>0</v>
      </c>
      <c r="BH242" s="140">
        <f t="shared" si="47"/>
        <v>0</v>
      </c>
      <c r="BI242" s="140">
        <f t="shared" si="48"/>
        <v>0</v>
      </c>
      <c r="BJ242" s="13" t="s">
        <v>84</v>
      </c>
      <c r="BK242" s="140">
        <f t="shared" si="49"/>
        <v>0</v>
      </c>
      <c r="BL242" s="13" t="s">
        <v>206</v>
      </c>
      <c r="BM242" s="139" t="s">
        <v>529</v>
      </c>
    </row>
    <row r="243" spans="2:65" s="1" customFormat="1" ht="6.95" customHeight="1">
      <c r="B243" s="37"/>
      <c r="C243" s="38"/>
      <c r="D243" s="38"/>
      <c r="E243" s="38"/>
      <c r="F243" s="38"/>
      <c r="G243" s="38"/>
      <c r="H243" s="38"/>
      <c r="I243" s="38"/>
      <c r="J243" s="38"/>
      <c r="K243" s="38"/>
      <c r="L243" s="25"/>
    </row>
  </sheetData>
  <autoFilter ref="C135:K242" xr:uid="{00000000-0009-0000-0000-000001000000}"/>
  <mergeCells count="9">
    <mergeCell ref="E87:H87"/>
    <mergeCell ref="E126:H126"/>
    <mergeCell ref="E128:H12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62"/>
  <sheetViews>
    <sheetView showGridLines="0" topLeftCell="A140" workbookViewId="0">
      <selection activeCell="I161" sqref="I161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1"/>
    </row>
    <row r="2" spans="1:46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89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1:46" ht="24.95" customHeight="1">
      <c r="B4" s="16"/>
      <c r="D4" s="17" t="s">
        <v>96</v>
      </c>
      <c r="L4" s="16"/>
      <c r="M4" s="82" t="s">
        <v>10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14</v>
      </c>
      <c r="L6" s="16"/>
    </row>
    <row r="7" spans="1:46" ht="16.5" customHeight="1">
      <c r="B7" s="16"/>
      <c r="E7" s="189" t="str">
        <f>'Rekapitulace stavby'!K6</f>
        <v>Stavební úpravy objektru hasiščské zbrojnice v BpH</v>
      </c>
      <c r="F7" s="190"/>
      <c r="G7" s="190"/>
      <c r="H7" s="190"/>
      <c r="L7" s="16"/>
    </row>
    <row r="8" spans="1:46" s="1" customFormat="1" ht="12" customHeight="1">
      <c r="B8" s="25"/>
      <c r="D8" s="22" t="s">
        <v>97</v>
      </c>
      <c r="L8" s="25"/>
    </row>
    <row r="9" spans="1:46" s="1" customFormat="1" ht="36.950000000000003" customHeight="1">
      <c r="B9" s="25"/>
      <c r="E9" s="161" t="s">
        <v>530</v>
      </c>
      <c r="F9" s="188"/>
      <c r="G9" s="188"/>
      <c r="H9" s="188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1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20. 9. 2018</v>
      </c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1:46" s="1" customFormat="1" ht="18" customHeight="1">
      <c r="B15" s="25"/>
      <c r="E15" s="20" t="s">
        <v>25</v>
      </c>
      <c r="I15" s="22" t="s">
        <v>26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27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0" t="str">
        <f>'Rekapitulace stavby'!E14</f>
        <v xml:space="preserve"> </v>
      </c>
      <c r="F18" s="170"/>
      <c r="G18" s="170"/>
      <c r="H18" s="170"/>
      <c r="I18" s="22" t="s">
        <v>26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29</v>
      </c>
      <c r="I20" s="22" t="s">
        <v>23</v>
      </c>
      <c r="J20" s="20" t="s">
        <v>30</v>
      </c>
      <c r="L20" s="25"/>
    </row>
    <row r="21" spans="2:12" s="1" customFormat="1" ht="18" customHeight="1">
      <c r="B21" s="25"/>
      <c r="E21" s="20" t="s">
        <v>31</v>
      </c>
      <c r="I21" s="22" t="s">
        <v>26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1</v>
      </c>
      <c r="L23" s="25"/>
    </row>
    <row r="24" spans="2:12" s="1" customFormat="1" ht="18" customHeight="1">
      <c r="B24" s="25"/>
      <c r="E24" s="20" t="s">
        <v>34</v>
      </c>
      <c r="I24" s="22" t="s">
        <v>26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83"/>
      <c r="E27" s="174" t="s">
        <v>1</v>
      </c>
      <c r="F27" s="174"/>
      <c r="G27" s="174"/>
      <c r="H27" s="174"/>
      <c r="L27" s="83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4" t="s">
        <v>36</v>
      </c>
      <c r="J30" s="59">
        <f>ROUND(J125,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38</v>
      </c>
      <c r="I32" s="28" t="s">
        <v>37</v>
      </c>
      <c r="J32" s="28" t="s">
        <v>39</v>
      </c>
      <c r="L32" s="25"/>
    </row>
    <row r="33" spans="2:12" s="1" customFormat="1" ht="14.45" customHeight="1">
      <c r="B33" s="25"/>
      <c r="D33" s="85" t="s">
        <v>40</v>
      </c>
      <c r="E33" s="22" t="s">
        <v>41</v>
      </c>
      <c r="F33" s="86">
        <f>ROUND((SUM(BE125:BE161)),  2)</f>
        <v>0</v>
      </c>
      <c r="I33" s="87">
        <v>0.21</v>
      </c>
      <c r="J33" s="86">
        <f>ROUND(((SUM(BE125:BE161))*I33),  2)</f>
        <v>0</v>
      </c>
      <c r="L33" s="25"/>
    </row>
    <row r="34" spans="2:12" s="1" customFormat="1" ht="14.45" customHeight="1">
      <c r="B34" s="25"/>
      <c r="E34" s="22" t="s">
        <v>42</v>
      </c>
      <c r="F34" s="86">
        <f>ROUND((SUM(BF125:BF161)),  2)</f>
        <v>0</v>
      </c>
      <c r="I34" s="87">
        <v>0.15</v>
      </c>
      <c r="J34" s="86">
        <f>ROUND(((SUM(BF125:BF161))*I34),  2)</f>
        <v>0</v>
      </c>
      <c r="L34" s="25"/>
    </row>
    <row r="35" spans="2:12" s="1" customFormat="1" ht="14.45" hidden="1" customHeight="1">
      <c r="B35" s="25"/>
      <c r="E35" s="22" t="s">
        <v>43</v>
      </c>
      <c r="F35" s="86">
        <f>ROUND((SUM(BG125:BG161)),  2)</f>
        <v>0</v>
      </c>
      <c r="I35" s="87">
        <v>0.21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44</v>
      </c>
      <c r="F36" s="86">
        <f>ROUND((SUM(BH125:BH161)),  2)</f>
        <v>0</v>
      </c>
      <c r="I36" s="87">
        <v>0.15</v>
      </c>
      <c r="J36" s="86">
        <f>0</f>
        <v>0</v>
      </c>
      <c r="L36" s="25"/>
    </row>
    <row r="37" spans="2:12" s="1" customFormat="1" ht="14.45" hidden="1" customHeight="1">
      <c r="B37" s="25"/>
      <c r="E37" s="22" t="s">
        <v>45</v>
      </c>
      <c r="F37" s="86">
        <f>ROUND((SUM(BI125:BI161)),  2)</f>
        <v>0</v>
      </c>
      <c r="I37" s="87">
        <v>0</v>
      </c>
      <c r="J37" s="86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46</v>
      </c>
      <c r="E39" s="50"/>
      <c r="F39" s="50"/>
      <c r="G39" s="90" t="s">
        <v>47</v>
      </c>
      <c r="H39" s="91" t="s">
        <v>48</v>
      </c>
      <c r="I39" s="50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51</v>
      </c>
      <c r="E61" s="27"/>
      <c r="F61" s="94" t="s">
        <v>52</v>
      </c>
      <c r="G61" s="36" t="s">
        <v>51</v>
      </c>
      <c r="H61" s="27"/>
      <c r="I61" s="27"/>
      <c r="J61" s="95" t="s">
        <v>52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51</v>
      </c>
      <c r="E76" s="27"/>
      <c r="F76" s="94" t="s">
        <v>52</v>
      </c>
      <c r="G76" s="36" t="s">
        <v>51</v>
      </c>
      <c r="H76" s="27"/>
      <c r="I76" s="27"/>
      <c r="J76" s="95" t="s">
        <v>52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99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9" t="str">
        <f>E7</f>
        <v>Stavební úpravy objektru hasiščské zbrojnice v BpH</v>
      </c>
      <c r="F85" s="190"/>
      <c r="G85" s="190"/>
      <c r="H85" s="190"/>
      <c r="L85" s="25"/>
    </row>
    <row r="86" spans="2:47" s="1" customFormat="1" ht="12" customHeight="1">
      <c r="B86" s="25"/>
      <c r="C86" s="22" t="s">
        <v>97</v>
      </c>
      <c r="L86" s="25"/>
    </row>
    <row r="87" spans="2:47" s="1" customFormat="1" ht="16.5" customHeight="1">
      <c r="B87" s="25"/>
      <c r="E87" s="161" t="str">
        <f>E9</f>
        <v>02 - ZTI</v>
      </c>
      <c r="F87" s="188"/>
      <c r="G87" s="188"/>
      <c r="H87" s="18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Bystřice pod Hostýnem </v>
      </c>
      <c r="I89" s="22" t="s">
        <v>20</v>
      </c>
      <c r="J89" s="45" t="str">
        <f>IF(J12="","",J12)</f>
        <v>20. 9. 2018</v>
      </c>
      <c r="L89" s="25"/>
    </row>
    <row r="90" spans="2:47" s="1" customFormat="1" ht="6.95" customHeight="1">
      <c r="B90" s="25"/>
      <c r="L90" s="25"/>
    </row>
    <row r="91" spans="2:47" s="1" customFormat="1" ht="27.95" customHeight="1">
      <c r="B91" s="25"/>
      <c r="C91" s="22" t="s">
        <v>22</v>
      </c>
      <c r="F91" s="20" t="str">
        <f>E15</f>
        <v xml:space="preserve">Město Bystřice pod Hostýnem </v>
      </c>
      <c r="I91" s="22" t="s">
        <v>29</v>
      </c>
      <c r="J91" s="23" t="str">
        <f>E21</f>
        <v>Stanislav Ondroušek s.r.o.</v>
      </c>
      <c r="L91" s="25"/>
    </row>
    <row r="92" spans="2:47" s="1" customFormat="1" ht="15.2" customHeight="1">
      <c r="B92" s="25"/>
      <c r="C92" s="22" t="s">
        <v>27</v>
      </c>
      <c r="F92" s="20" t="str">
        <f>IF(E18="","",E18)</f>
        <v xml:space="preserve"> </v>
      </c>
      <c r="I92" s="22" t="s">
        <v>33</v>
      </c>
      <c r="J92" s="23" t="str">
        <f>E24</f>
        <v>Dominika Lukášová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100</v>
      </c>
      <c r="D94" s="88"/>
      <c r="E94" s="88"/>
      <c r="F94" s="88"/>
      <c r="G94" s="88"/>
      <c r="H94" s="88"/>
      <c r="I94" s="88"/>
      <c r="J94" s="97" t="s">
        <v>101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8" t="s">
        <v>102</v>
      </c>
      <c r="J96" s="59">
        <f>J125</f>
        <v>0</v>
      </c>
      <c r="L96" s="25"/>
      <c r="AU96" s="13" t="s">
        <v>103</v>
      </c>
    </row>
    <row r="97" spans="2:12" s="8" customFormat="1" ht="24.95" customHeight="1">
      <c r="B97" s="99"/>
      <c r="D97" s="100" t="s">
        <v>104</v>
      </c>
      <c r="E97" s="101"/>
      <c r="F97" s="101"/>
      <c r="G97" s="101"/>
      <c r="H97" s="101"/>
      <c r="I97" s="101"/>
      <c r="J97" s="102">
        <f>J126</f>
        <v>0</v>
      </c>
      <c r="L97" s="99"/>
    </row>
    <row r="98" spans="2:12" s="9" customFormat="1" ht="19.899999999999999" customHeight="1">
      <c r="B98" s="103"/>
      <c r="D98" s="104" t="s">
        <v>106</v>
      </c>
      <c r="E98" s="105"/>
      <c r="F98" s="105"/>
      <c r="G98" s="105"/>
      <c r="H98" s="105"/>
      <c r="I98" s="105"/>
      <c r="J98" s="106">
        <f>J127</f>
        <v>0</v>
      </c>
      <c r="L98" s="103"/>
    </row>
    <row r="99" spans="2:12" s="9" customFormat="1" ht="19.899999999999999" customHeight="1">
      <c r="B99" s="103"/>
      <c r="D99" s="104" t="s">
        <v>107</v>
      </c>
      <c r="E99" s="105"/>
      <c r="F99" s="105"/>
      <c r="G99" s="105"/>
      <c r="H99" s="105"/>
      <c r="I99" s="105"/>
      <c r="J99" s="106">
        <f>J129</f>
        <v>0</v>
      </c>
      <c r="L99" s="103"/>
    </row>
    <row r="100" spans="2:12" s="8" customFormat="1" ht="24.95" customHeight="1">
      <c r="B100" s="99"/>
      <c r="D100" s="100" t="s">
        <v>111</v>
      </c>
      <c r="E100" s="101"/>
      <c r="F100" s="101"/>
      <c r="G100" s="101"/>
      <c r="H100" s="101"/>
      <c r="I100" s="101"/>
      <c r="J100" s="102">
        <f>J131</f>
        <v>0</v>
      </c>
      <c r="L100" s="99"/>
    </row>
    <row r="101" spans="2:12" s="9" customFormat="1" ht="19.899999999999999" customHeight="1">
      <c r="B101" s="103"/>
      <c r="D101" s="104" t="s">
        <v>113</v>
      </c>
      <c r="E101" s="105"/>
      <c r="F101" s="105"/>
      <c r="G101" s="105"/>
      <c r="H101" s="105"/>
      <c r="I101" s="105"/>
      <c r="J101" s="106">
        <f>J132</f>
        <v>0</v>
      </c>
      <c r="L101" s="103"/>
    </row>
    <row r="102" spans="2:12" s="9" customFormat="1" ht="19.899999999999999" customHeight="1">
      <c r="B102" s="103"/>
      <c r="D102" s="104" t="s">
        <v>531</v>
      </c>
      <c r="E102" s="105"/>
      <c r="F102" s="105"/>
      <c r="G102" s="105"/>
      <c r="H102" s="105"/>
      <c r="I102" s="105"/>
      <c r="J102" s="106">
        <f>J134</f>
        <v>0</v>
      </c>
      <c r="L102" s="103"/>
    </row>
    <row r="103" spans="2:12" s="9" customFormat="1" ht="19.899999999999999" customHeight="1">
      <c r="B103" s="103"/>
      <c r="D103" s="104" t="s">
        <v>114</v>
      </c>
      <c r="E103" s="105"/>
      <c r="F103" s="105"/>
      <c r="G103" s="105"/>
      <c r="H103" s="105"/>
      <c r="I103" s="105"/>
      <c r="J103" s="106">
        <f>J136</f>
        <v>0</v>
      </c>
      <c r="L103" s="103"/>
    </row>
    <row r="104" spans="2:12" s="9" customFormat="1" ht="19.899999999999999" customHeight="1">
      <c r="B104" s="103"/>
      <c r="D104" s="104" t="s">
        <v>532</v>
      </c>
      <c r="E104" s="105"/>
      <c r="F104" s="105"/>
      <c r="G104" s="105"/>
      <c r="H104" s="105"/>
      <c r="I104" s="105"/>
      <c r="J104" s="106">
        <f>J152</f>
        <v>0</v>
      </c>
      <c r="L104" s="103"/>
    </row>
    <row r="105" spans="2:12" s="9" customFormat="1" ht="19.899999999999999" customHeight="1">
      <c r="B105" s="103"/>
      <c r="D105" s="104" t="s">
        <v>115</v>
      </c>
      <c r="E105" s="105"/>
      <c r="F105" s="105"/>
      <c r="G105" s="105"/>
      <c r="H105" s="105"/>
      <c r="I105" s="105"/>
      <c r="J105" s="106">
        <f>J157</f>
        <v>0</v>
      </c>
      <c r="L105" s="103"/>
    </row>
    <row r="106" spans="2:12" s="1" customFormat="1" ht="21.75" customHeight="1">
      <c r="B106" s="25"/>
      <c r="L106" s="25"/>
    </row>
    <row r="107" spans="2:12" s="1" customFormat="1" ht="6.95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124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14</v>
      </c>
      <c r="L114" s="25"/>
    </row>
    <row r="115" spans="2:65" s="1" customFormat="1" ht="16.5" customHeight="1">
      <c r="B115" s="25"/>
      <c r="E115" s="189" t="str">
        <f>E7</f>
        <v>Stavební úpravy objektru hasiščské zbrojnice v BpH</v>
      </c>
      <c r="F115" s="190"/>
      <c r="G115" s="190"/>
      <c r="H115" s="190"/>
      <c r="L115" s="25"/>
    </row>
    <row r="116" spans="2:65" s="1" customFormat="1" ht="12" customHeight="1">
      <c r="B116" s="25"/>
      <c r="C116" s="22" t="s">
        <v>97</v>
      </c>
      <c r="L116" s="25"/>
    </row>
    <row r="117" spans="2:65" s="1" customFormat="1" ht="16.5" customHeight="1">
      <c r="B117" s="25"/>
      <c r="E117" s="161" t="str">
        <f>E9</f>
        <v>02 - ZTI</v>
      </c>
      <c r="F117" s="188"/>
      <c r="G117" s="188"/>
      <c r="H117" s="188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18</v>
      </c>
      <c r="F119" s="20" t="str">
        <f>F12</f>
        <v xml:space="preserve">Bystřice pod Hostýnem </v>
      </c>
      <c r="I119" s="22" t="s">
        <v>20</v>
      </c>
      <c r="J119" s="45" t="str">
        <f>IF(J12="","",J12)</f>
        <v>20. 9. 2018</v>
      </c>
      <c r="L119" s="25"/>
    </row>
    <row r="120" spans="2:65" s="1" customFormat="1" ht="6.95" customHeight="1">
      <c r="B120" s="25"/>
      <c r="L120" s="25"/>
    </row>
    <row r="121" spans="2:65" s="1" customFormat="1" ht="27.95" customHeight="1">
      <c r="B121" s="25"/>
      <c r="C121" s="22" t="s">
        <v>22</v>
      </c>
      <c r="F121" s="20" t="str">
        <f>E15</f>
        <v xml:space="preserve">Město Bystřice pod Hostýnem </v>
      </c>
      <c r="I121" s="22" t="s">
        <v>29</v>
      </c>
      <c r="J121" s="23" t="str">
        <f>E21</f>
        <v>Stanislav Ondroušek s.r.o.</v>
      </c>
      <c r="L121" s="25"/>
    </row>
    <row r="122" spans="2:65" s="1" customFormat="1" ht="15.2" customHeight="1">
      <c r="B122" s="25"/>
      <c r="C122" s="22" t="s">
        <v>27</v>
      </c>
      <c r="F122" s="20" t="str">
        <f>IF(E18="","",E18)</f>
        <v xml:space="preserve"> </v>
      </c>
      <c r="I122" s="22" t="s">
        <v>33</v>
      </c>
      <c r="J122" s="23" t="str">
        <f>E24</f>
        <v>Dominika Lukášová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7"/>
      <c r="C124" s="108" t="s">
        <v>125</v>
      </c>
      <c r="D124" s="109" t="s">
        <v>61</v>
      </c>
      <c r="E124" s="109" t="s">
        <v>57</v>
      </c>
      <c r="F124" s="109" t="s">
        <v>58</v>
      </c>
      <c r="G124" s="109" t="s">
        <v>126</v>
      </c>
      <c r="H124" s="109" t="s">
        <v>127</v>
      </c>
      <c r="I124" s="109" t="s">
        <v>128</v>
      </c>
      <c r="J124" s="110" t="s">
        <v>101</v>
      </c>
      <c r="K124" s="111" t="s">
        <v>129</v>
      </c>
      <c r="L124" s="107"/>
      <c r="M124" s="52" t="s">
        <v>1</v>
      </c>
      <c r="N124" s="53" t="s">
        <v>40</v>
      </c>
      <c r="O124" s="53" t="s">
        <v>130</v>
      </c>
      <c r="P124" s="53" t="s">
        <v>131</v>
      </c>
      <c r="Q124" s="53" t="s">
        <v>132</v>
      </c>
      <c r="R124" s="53" t="s">
        <v>133</v>
      </c>
      <c r="S124" s="53" t="s">
        <v>134</v>
      </c>
      <c r="T124" s="54" t="s">
        <v>135</v>
      </c>
    </row>
    <row r="125" spans="2:65" s="1" customFormat="1" ht="22.9" customHeight="1">
      <c r="B125" s="25"/>
      <c r="C125" s="57" t="s">
        <v>136</v>
      </c>
      <c r="J125" s="112">
        <f>BK125</f>
        <v>0</v>
      </c>
      <c r="L125" s="25"/>
      <c r="M125" s="55"/>
      <c r="N125" s="46"/>
      <c r="O125" s="46"/>
      <c r="P125" s="113">
        <f>P126+P131</f>
        <v>79.944800000000015</v>
      </c>
      <c r="Q125" s="46"/>
      <c r="R125" s="113">
        <f>R126+R131</f>
        <v>0.58742000000000005</v>
      </c>
      <c r="S125" s="46"/>
      <c r="T125" s="114">
        <f>T126+T131</f>
        <v>0.52</v>
      </c>
      <c r="AT125" s="13" t="s">
        <v>75</v>
      </c>
      <c r="AU125" s="13" t="s">
        <v>103</v>
      </c>
      <c r="BK125" s="115">
        <f>BK126+BK131</f>
        <v>0</v>
      </c>
    </row>
    <row r="126" spans="2:65" s="11" customFormat="1" ht="25.9" customHeight="1">
      <c r="B126" s="116"/>
      <c r="D126" s="117" t="s">
        <v>75</v>
      </c>
      <c r="E126" s="118" t="s">
        <v>137</v>
      </c>
      <c r="F126" s="118" t="s">
        <v>138</v>
      </c>
      <c r="J126" s="119">
        <f>BK126</f>
        <v>0</v>
      </c>
      <c r="L126" s="116"/>
      <c r="M126" s="120"/>
      <c r="N126" s="121"/>
      <c r="O126" s="121"/>
      <c r="P126" s="122">
        <f>P127+P129</f>
        <v>15.9848</v>
      </c>
      <c r="Q126" s="121"/>
      <c r="R126" s="122">
        <f>R127+R129</f>
        <v>0.20800000000000002</v>
      </c>
      <c r="S126" s="121"/>
      <c r="T126" s="123">
        <f>T127+T129</f>
        <v>0.52</v>
      </c>
      <c r="AR126" s="117" t="s">
        <v>84</v>
      </c>
      <c r="AT126" s="124" t="s">
        <v>75</v>
      </c>
      <c r="AU126" s="124" t="s">
        <v>76</v>
      </c>
      <c r="AY126" s="117" t="s">
        <v>139</v>
      </c>
      <c r="BK126" s="125">
        <f>BK127+BK129</f>
        <v>0</v>
      </c>
    </row>
    <row r="127" spans="2:65" s="11" customFormat="1" ht="22.9" customHeight="1">
      <c r="B127" s="116"/>
      <c r="D127" s="117" t="s">
        <v>75</v>
      </c>
      <c r="E127" s="126" t="s">
        <v>153</v>
      </c>
      <c r="F127" s="126" t="s">
        <v>154</v>
      </c>
      <c r="J127" s="127">
        <f>BK127</f>
        <v>0</v>
      </c>
      <c r="L127" s="116"/>
      <c r="M127" s="120"/>
      <c r="N127" s="121"/>
      <c r="O127" s="121"/>
      <c r="P127" s="122">
        <f>P128</f>
        <v>3.2448000000000001</v>
      </c>
      <c r="Q127" s="121"/>
      <c r="R127" s="122">
        <f>R128</f>
        <v>0.20800000000000002</v>
      </c>
      <c r="S127" s="121"/>
      <c r="T127" s="123">
        <f>T128</f>
        <v>0</v>
      </c>
      <c r="AR127" s="117" t="s">
        <v>84</v>
      </c>
      <c r="AT127" s="124" t="s">
        <v>75</v>
      </c>
      <c r="AU127" s="124" t="s">
        <v>84</v>
      </c>
      <c r="AY127" s="117" t="s">
        <v>139</v>
      </c>
      <c r="BK127" s="125">
        <f>BK128</f>
        <v>0</v>
      </c>
    </row>
    <row r="128" spans="2:65" s="1" customFormat="1" ht="16.5" customHeight="1">
      <c r="B128" s="128"/>
      <c r="C128" s="129" t="s">
        <v>84</v>
      </c>
      <c r="D128" s="129" t="s">
        <v>142</v>
      </c>
      <c r="E128" s="130" t="s">
        <v>533</v>
      </c>
      <c r="F128" s="131" t="s">
        <v>534</v>
      </c>
      <c r="G128" s="132" t="s">
        <v>151</v>
      </c>
      <c r="H128" s="133">
        <v>5.2</v>
      </c>
      <c r="I128" s="134"/>
      <c r="J128" s="134">
        <f>ROUND(I128*H128,2)</f>
        <v>0</v>
      </c>
      <c r="K128" s="131" t="s">
        <v>146</v>
      </c>
      <c r="L128" s="25"/>
      <c r="M128" s="135" t="s">
        <v>1</v>
      </c>
      <c r="N128" s="136" t="s">
        <v>41</v>
      </c>
      <c r="O128" s="137">
        <v>0.624</v>
      </c>
      <c r="P128" s="137">
        <f>O128*H128</f>
        <v>3.2448000000000001</v>
      </c>
      <c r="Q128" s="137">
        <v>0.04</v>
      </c>
      <c r="R128" s="137">
        <f>Q128*H128</f>
        <v>0.20800000000000002</v>
      </c>
      <c r="S128" s="137">
        <v>0</v>
      </c>
      <c r="T128" s="138">
        <f>S128*H128</f>
        <v>0</v>
      </c>
      <c r="AR128" s="139" t="s">
        <v>147</v>
      </c>
      <c r="AT128" s="139" t="s">
        <v>142</v>
      </c>
      <c r="AU128" s="139" t="s">
        <v>86</v>
      </c>
      <c r="AY128" s="13" t="s">
        <v>139</v>
      </c>
      <c r="BE128" s="140">
        <f>IF(N128="základní",J128,0)</f>
        <v>0</v>
      </c>
      <c r="BF128" s="140">
        <f>IF(N128="snížená",J128,0)</f>
        <v>0</v>
      </c>
      <c r="BG128" s="140">
        <f>IF(N128="zákl. přenesená",J128,0)</f>
        <v>0</v>
      </c>
      <c r="BH128" s="140">
        <f>IF(N128="sníž. přenesená",J128,0)</f>
        <v>0</v>
      </c>
      <c r="BI128" s="140">
        <f>IF(N128="nulová",J128,0)</f>
        <v>0</v>
      </c>
      <c r="BJ128" s="13" t="s">
        <v>84</v>
      </c>
      <c r="BK128" s="140">
        <f>ROUND(I128*H128,2)</f>
        <v>0</v>
      </c>
      <c r="BL128" s="13" t="s">
        <v>147</v>
      </c>
      <c r="BM128" s="139" t="s">
        <v>535</v>
      </c>
    </row>
    <row r="129" spans="2:65" s="11" customFormat="1" ht="22.9" customHeight="1">
      <c r="B129" s="116"/>
      <c r="D129" s="117" t="s">
        <v>75</v>
      </c>
      <c r="E129" s="126" t="s">
        <v>176</v>
      </c>
      <c r="F129" s="126" t="s">
        <v>229</v>
      </c>
      <c r="J129" s="127">
        <f>BK129</f>
        <v>0</v>
      </c>
      <c r="L129" s="116"/>
      <c r="M129" s="120"/>
      <c r="N129" s="121"/>
      <c r="O129" s="121"/>
      <c r="P129" s="122">
        <f>P130</f>
        <v>12.74</v>
      </c>
      <c r="Q129" s="121"/>
      <c r="R129" s="122">
        <f>R130</f>
        <v>0</v>
      </c>
      <c r="S129" s="121"/>
      <c r="T129" s="123">
        <f>T130</f>
        <v>0.52</v>
      </c>
      <c r="AR129" s="117" t="s">
        <v>84</v>
      </c>
      <c r="AT129" s="124" t="s">
        <v>75</v>
      </c>
      <c r="AU129" s="124" t="s">
        <v>84</v>
      </c>
      <c r="AY129" s="117" t="s">
        <v>139</v>
      </c>
      <c r="BK129" s="125">
        <f>BK130</f>
        <v>0</v>
      </c>
    </row>
    <row r="130" spans="2:65" s="1" customFormat="1" ht="24" customHeight="1">
      <c r="B130" s="128"/>
      <c r="C130" s="129" t="s">
        <v>86</v>
      </c>
      <c r="D130" s="129" t="s">
        <v>142</v>
      </c>
      <c r="E130" s="130" t="s">
        <v>536</v>
      </c>
      <c r="F130" s="131" t="s">
        <v>537</v>
      </c>
      <c r="G130" s="132" t="s">
        <v>187</v>
      </c>
      <c r="H130" s="133">
        <v>52</v>
      </c>
      <c r="I130" s="134"/>
      <c r="J130" s="134">
        <f>ROUND(I130*H130,2)</f>
        <v>0</v>
      </c>
      <c r="K130" s="131" t="s">
        <v>146</v>
      </c>
      <c r="L130" s="25"/>
      <c r="M130" s="135" t="s">
        <v>1</v>
      </c>
      <c r="N130" s="136" t="s">
        <v>41</v>
      </c>
      <c r="O130" s="137">
        <v>0.245</v>
      </c>
      <c r="P130" s="137">
        <f>O130*H130</f>
        <v>12.74</v>
      </c>
      <c r="Q130" s="137">
        <v>0</v>
      </c>
      <c r="R130" s="137">
        <f>Q130*H130</f>
        <v>0</v>
      </c>
      <c r="S130" s="137">
        <v>0.01</v>
      </c>
      <c r="T130" s="138">
        <f>S130*H130</f>
        <v>0.52</v>
      </c>
      <c r="AR130" s="139" t="s">
        <v>147</v>
      </c>
      <c r="AT130" s="139" t="s">
        <v>142</v>
      </c>
      <c r="AU130" s="139" t="s">
        <v>86</v>
      </c>
      <c r="AY130" s="13" t="s">
        <v>139</v>
      </c>
      <c r="BE130" s="140">
        <f>IF(N130="základní",J130,0)</f>
        <v>0</v>
      </c>
      <c r="BF130" s="140">
        <f>IF(N130="snížená",J130,0)</f>
        <v>0</v>
      </c>
      <c r="BG130" s="140">
        <f>IF(N130="zákl. přenesená",J130,0)</f>
        <v>0</v>
      </c>
      <c r="BH130" s="140">
        <f>IF(N130="sníž. přenesená",J130,0)</f>
        <v>0</v>
      </c>
      <c r="BI130" s="140">
        <f>IF(N130="nulová",J130,0)</f>
        <v>0</v>
      </c>
      <c r="BJ130" s="13" t="s">
        <v>84</v>
      </c>
      <c r="BK130" s="140">
        <f>ROUND(I130*H130,2)</f>
        <v>0</v>
      </c>
      <c r="BL130" s="13" t="s">
        <v>147</v>
      </c>
      <c r="BM130" s="139" t="s">
        <v>538</v>
      </c>
    </row>
    <row r="131" spans="2:65" s="11" customFormat="1" ht="25.9" customHeight="1">
      <c r="B131" s="116"/>
      <c r="D131" s="117" t="s">
        <v>75</v>
      </c>
      <c r="E131" s="118" t="s">
        <v>279</v>
      </c>
      <c r="F131" s="118" t="s">
        <v>280</v>
      </c>
      <c r="J131" s="119">
        <f>BK131</f>
        <v>0</v>
      </c>
      <c r="L131" s="116"/>
      <c r="M131" s="120"/>
      <c r="N131" s="121"/>
      <c r="O131" s="121"/>
      <c r="P131" s="122">
        <f>P132+P134+P136+P152+P157</f>
        <v>63.960000000000008</v>
      </c>
      <c r="Q131" s="121"/>
      <c r="R131" s="122">
        <f>R132+R134+R136+R152+R157</f>
        <v>0.37942000000000009</v>
      </c>
      <c r="S131" s="121"/>
      <c r="T131" s="123">
        <f>T132+T134+T136+T152+T157</f>
        <v>0</v>
      </c>
      <c r="AR131" s="117" t="s">
        <v>86</v>
      </c>
      <c r="AT131" s="124" t="s">
        <v>75</v>
      </c>
      <c r="AU131" s="124" t="s">
        <v>76</v>
      </c>
      <c r="AY131" s="117" t="s">
        <v>139</v>
      </c>
      <c r="BK131" s="125">
        <f>BK132+BK134+BK136+BK152+BK157</f>
        <v>0</v>
      </c>
    </row>
    <row r="132" spans="2:65" s="11" customFormat="1" ht="22.9" customHeight="1">
      <c r="B132" s="116"/>
      <c r="D132" s="117" t="s">
        <v>75</v>
      </c>
      <c r="E132" s="126" t="s">
        <v>305</v>
      </c>
      <c r="F132" s="126" t="s">
        <v>306</v>
      </c>
      <c r="J132" s="127">
        <f>BK132</f>
        <v>0</v>
      </c>
      <c r="L132" s="116"/>
      <c r="M132" s="120"/>
      <c r="N132" s="121"/>
      <c r="O132" s="121"/>
      <c r="P132" s="122">
        <f>P133</f>
        <v>5.08</v>
      </c>
      <c r="Q132" s="121"/>
      <c r="R132" s="122">
        <f>R133</f>
        <v>1.38E-2</v>
      </c>
      <c r="S132" s="121"/>
      <c r="T132" s="123">
        <f>T133</f>
        <v>0</v>
      </c>
      <c r="AR132" s="117" t="s">
        <v>86</v>
      </c>
      <c r="AT132" s="124" t="s">
        <v>75</v>
      </c>
      <c r="AU132" s="124" t="s">
        <v>84</v>
      </c>
      <c r="AY132" s="117" t="s">
        <v>139</v>
      </c>
      <c r="BK132" s="125">
        <f>BK133</f>
        <v>0</v>
      </c>
    </row>
    <row r="133" spans="2:65" s="1" customFormat="1" ht="24" customHeight="1">
      <c r="B133" s="128"/>
      <c r="C133" s="129" t="s">
        <v>140</v>
      </c>
      <c r="D133" s="129" t="s">
        <v>142</v>
      </c>
      <c r="E133" s="130" t="s">
        <v>539</v>
      </c>
      <c r="F133" s="131" t="s">
        <v>540</v>
      </c>
      <c r="G133" s="132" t="s">
        <v>145</v>
      </c>
      <c r="H133" s="133">
        <v>2</v>
      </c>
      <c r="I133" s="134"/>
      <c r="J133" s="134">
        <f>ROUND(I133*H133,2)</f>
        <v>0</v>
      </c>
      <c r="K133" s="131" t="s">
        <v>146</v>
      </c>
      <c r="L133" s="25"/>
      <c r="M133" s="135" t="s">
        <v>1</v>
      </c>
      <c r="N133" s="136" t="s">
        <v>41</v>
      </c>
      <c r="O133" s="137">
        <v>2.54</v>
      </c>
      <c r="P133" s="137">
        <f>O133*H133</f>
        <v>5.08</v>
      </c>
      <c r="Q133" s="137">
        <v>6.8999999999999999E-3</v>
      </c>
      <c r="R133" s="137">
        <f>Q133*H133</f>
        <v>1.38E-2</v>
      </c>
      <c r="S133" s="137">
        <v>0</v>
      </c>
      <c r="T133" s="138">
        <f>S133*H133</f>
        <v>0</v>
      </c>
      <c r="AR133" s="139" t="s">
        <v>206</v>
      </c>
      <c r="AT133" s="139" t="s">
        <v>142</v>
      </c>
      <c r="AU133" s="139" t="s">
        <v>86</v>
      </c>
      <c r="AY133" s="13" t="s">
        <v>139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3" t="s">
        <v>84</v>
      </c>
      <c r="BK133" s="140">
        <f>ROUND(I133*H133,2)</f>
        <v>0</v>
      </c>
      <c r="BL133" s="13" t="s">
        <v>206</v>
      </c>
      <c r="BM133" s="139" t="s">
        <v>541</v>
      </c>
    </row>
    <row r="134" spans="2:65" s="11" customFormat="1" ht="22.9" customHeight="1">
      <c r="B134" s="116"/>
      <c r="D134" s="117" t="s">
        <v>75</v>
      </c>
      <c r="E134" s="126" t="s">
        <v>542</v>
      </c>
      <c r="F134" s="126" t="s">
        <v>543</v>
      </c>
      <c r="J134" s="127">
        <f>BK134</f>
        <v>0</v>
      </c>
      <c r="L134" s="116"/>
      <c r="M134" s="120"/>
      <c r="N134" s="121"/>
      <c r="O134" s="121"/>
      <c r="P134" s="122">
        <f>P135</f>
        <v>0.22</v>
      </c>
      <c r="Q134" s="121"/>
      <c r="R134" s="122">
        <f>R135</f>
        <v>5.0000000000000001E-4</v>
      </c>
      <c r="S134" s="121"/>
      <c r="T134" s="123">
        <f>T135</f>
        <v>0</v>
      </c>
      <c r="AR134" s="117" t="s">
        <v>86</v>
      </c>
      <c r="AT134" s="124" t="s">
        <v>75</v>
      </c>
      <c r="AU134" s="124" t="s">
        <v>84</v>
      </c>
      <c r="AY134" s="117" t="s">
        <v>139</v>
      </c>
      <c r="BK134" s="125">
        <f>BK135</f>
        <v>0</v>
      </c>
    </row>
    <row r="135" spans="2:65" s="1" customFormat="1" ht="24" customHeight="1">
      <c r="B135" s="128"/>
      <c r="C135" s="129" t="s">
        <v>147</v>
      </c>
      <c r="D135" s="129" t="s">
        <v>142</v>
      </c>
      <c r="E135" s="130" t="s">
        <v>544</v>
      </c>
      <c r="F135" s="131" t="s">
        <v>545</v>
      </c>
      <c r="G135" s="132" t="s">
        <v>145</v>
      </c>
      <c r="H135" s="133">
        <v>1</v>
      </c>
      <c r="I135" s="134"/>
      <c r="J135" s="134">
        <f>ROUND(I135*H135,2)</f>
        <v>0</v>
      </c>
      <c r="K135" s="131" t="s">
        <v>1</v>
      </c>
      <c r="L135" s="25"/>
      <c r="M135" s="135" t="s">
        <v>1</v>
      </c>
      <c r="N135" s="136" t="s">
        <v>41</v>
      </c>
      <c r="O135" s="137">
        <v>0.22</v>
      </c>
      <c r="P135" s="137">
        <f>O135*H135</f>
        <v>0.22</v>
      </c>
      <c r="Q135" s="137">
        <v>5.0000000000000001E-4</v>
      </c>
      <c r="R135" s="137">
        <f>Q135*H135</f>
        <v>5.0000000000000001E-4</v>
      </c>
      <c r="S135" s="137">
        <v>0</v>
      </c>
      <c r="T135" s="138">
        <f>S135*H135</f>
        <v>0</v>
      </c>
      <c r="AR135" s="139" t="s">
        <v>206</v>
      </c>
      <c r="AT135" s="139" t="s">
        <v>142</v>
      </c>
      <c r="AU135" s="139" t="s">
        <v>86</v>
      </c>
      <c r="AY135" s="13" t="s">
        <v>139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3" t="s">
        <v>84</v>
      </c>
      <c r="BK135" s="140">
        <f>ROUND(I135*H135,2)</f>
        <v>0</v>
      </c>
      <c r="BL135" s="13" t="s">
        <v>206</v>
      </c>
      <c r="BM135" s="139" t="s">
        <v>546</v>
      </c>
    </row>
    <row r="136" spans="2:65" s="11" customFormat="1" ht="22.9" customHeight="1">
      <c r="B136" s="116"/>
      <c r="D136" s="117" t="s">
        <v>75</v>
      </c>
      <c r="E136" s="126" t="s">
        <v>311</v>
      </c>
      <c r="F136" s="126" t="s">
        <v>312</v>
      </c>
      <c r="J136" s="127">
        <f>BK136</f>
        <v>0</v>
      </c>
      <c r="L136" s="116"/>
      <c r="M136" s="120"/>
      <c r="N136" s="121"/>
      <c r="O136" s="121"/>
      <c r="P136" s="122">
        <f>SUM(P137:P151)</f>
        <v>30.072000000000003</v>
      </c>
      <c r="Q136" s="121"/>
      <c r="R136" s="122">
        <f>SUM(R137:R151)</f>
        <v>0.26562000000000008</v>
      </c>
      <c r="S136" s="121"/>
      <c r="T136" s="123">
        <f>SUM(T137:T151)</f>
        <v>0</v>
      </c>
      <c r="AR136" s="117" t="s">
        <v>86</v>
      </c>
      <c r="AT136" s="124" t="s">
        <v>75</v>
      </c>
      <c r="AU136" s="124" t="s">
        <v>84</v>
      </c>
      <c r="AY136" s="117" t="s">
        <v>139</v>
      </c>
      <c r="BK136" s="125">
        <f>SUM(BK137:BK151)</f>
        <v>0</v>
      </c>
    </row>
    <row r="137" spans="2:65" s="1" customFormat="1" ht="16.5" customHeight="1">
      <c r="B137" s="128"/>
      <c r="C137" s="129" t="s">
        <v>161</v>
      </c>
      <c r="D137" s="129" t="s">
        <v>142</v>
      </c>
      <c r="E137" s="130" t="s">
        <v>547</v>
      </c>
      <c r="F137" s="131" t="s">
        <v>548</v>
      </c>
      <c r="G137" s="132" t="s">
        <v>145</v>
      </c>
      <c r="H137" s="133">
        <v>1</v>
      </c>
      <c r="I137" s="134"/>
      <c r="J137" s="134">
        <f t="shared" ref="J137:J151" si="0">ROUND(I137*H137,2)</f>
        <v>0</v>
      </c>
      <c r="K137" s="131" t="s">
        <v>1</v>
      </c>
      <c r="L137" s="25"/>
      <c r="M137" s="135" t="s">
        <v>1</v>
      </c>
      <c r="N137" s="136" t="s">
        <v>41</v>
      </c>
      <c r="O137" s="137">
        <v>0</v>
      </c>
      <c r="P137" s="137">
        <f t="shared" ref="P137:P151" si="1">O137*H137</f>
        <v>0</v>
      </c>
      <c r="Q137" s="137">
        <v>0</v>
      </c>
      <c r="R137" s="137">
        <f t="shared" ref="R137:R151" si="2">Q137*H137</f>
        <v>0</v>
      </c>
      <c r="S137" s="137">
        <v>0</v>
      </c>
      <c r="T137" s="138">
        <f t="shared" ref="T137:T151" si="3">S137*H137</f>
        <v>0</v>
      </c>
      <c r="AR137" s="139" t="s">
        <v>206</v>
      </c>
      <c r="AT137" s="139" t="s">
        <v>142</v>
      </c>
      <c r="AU137" s="139" t="s">
        <v>86</v>
      </c>
      <c r="AY137" s="13" t="s">
        <v>139</v>
      </c>
      <c r="BE137" s="140">
        <f t="shared" ref="BE137:BE151" si="4">IF(N137="základní",J137,0)</f>
        <v>0</v>
      </c>
      <c r="BF137" s="140">
        <f t="shared" ref="BF137:BF151" si="5">IF(N137="snížená",J137,0)</f>
        <v>0</v>
      </c>
      <c r="BG137" s="140">
        <f t="shared" ref="BG137:BG151" si="6">IF(N137="zákl. přenesená",J137,0)</f>
        <v>0</v>
      </c>
      <c r="BH137" s="140">
        <f t="shared" ref="BH137:BH151" si="7">IF(N137="sníž. přenesená",J137,0)</f>
        <v>0</v>
      </c>
      <c r="BI137" s="140">
        <f t="shared" ref="BI137:BI151" si="8">IF(N137="nulová",J137,0)</f>
        <v>0</v>
      </c>
      <c r="BJ137" s="13" t="s">
        <v>84</v>
      </c>
      <c r="BK137" s="140">
        <f t="shared" ref="BK137:BK151" si="9">ROUND(I137*H137,2)</f>
        <v>0</v>
      </c>
      <c r="BL137" s="13" t="s">
        <v>206</v>
      </c>
      <c r="BM137" s="139" t="s">
        <v>549</v>
      </c>
    </row>
    <row r="138" spans="2:65" s="1" customFormat="1" ht="24" customHeight="1">
      <c r="B138" s="128"/>
      <c r="C138" s="129" t="s">
        <v>153</v>
      </c>
      <c r="D138" s="129" t="s">
        <v>142</v>
      </c>
      <c r="E138" s="130" t="s">
        <v>550</v>
      </c>
      <c r="F138" s="131" t="s">
        <v>551</v>
      </c>
      <c r="G138" s="132" t="s">
        <v>552</v>
      </c>
      <c r="H138" s="133">
        <v>9</v>
      </c>
      <c r="I138" s="134"/>
      <c r="J138" s="134">
        <f t="shared" si="0"/>
        <v>0</v>
      </c>
      <c r="K138" s="131" t="s">
        <v>1</v>
      </c>
      <c r="L138" s="25"/>
      <c r="M138" s="135" t="s">
        <v>1</v>
      </c>
      <c r="N138" s="136" t="s">
        <v>41</v>
      </c>
      <c r="O138" s="137">
        <v>0</v>
      </c>
      <c r="P138" s="137">
        <f t="shared" si="1"/>
        <v>0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206</v>
      </c>
      <c r="AT138" s="139" t="s">
        <v>142</v>
      </c>
      <c r="AU138" s="139" t="s">
        <v>86</v>
      </c>
      <c r="AY138" s="13" t="s">
        <v>139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84</v>
      </c>
      <c r="BK138" s="140">
        <f t="shared" si="9"/>
        <v>0</v>
      </c>
      <c r="BL138" s="13" t="s">
        <v>206</v>
      </c>
      <c r="BM138" s="139" t="s">
        <v>553</v>
      </c>
    </row>
    <row r="139" spans="2:65" s="1" customFormat="1" ht="24" customHeight="1">
      <c r="B139" s="128"/>
      <c r="C139" s="129" t="s">
        <v>168</v>
      </c>
      <c r="D139" s="129" t="s">
        <v>142</v>
      </c>
      <c r="E139" s="130" t="s">
        <v>554</v>
      </c>
      <c r="F139" s="131" t="s">
        <v>555</v>
      </c>
      <c r="G139" s="132" t="s">
        <v>316</v>
      </c>
      <c r="H139" s="133">
        <v>4</v>
      </c>
      <c r="I139" s="134"/>
      <c r="J139" s="134">
        <f t="shared" si="0"/>
        <v>0</v>
      </c>
      <c r="K139" s="131" t="s">
        <v>146</v>
      </c>
      <c r="L139" s="25"/>
      <c r="M139" s="135" t="s">
        <v>1</v>
      </c>
      <c r="N139" s="136" t="s">
        <v>41</v>
      </c>
      <c r="O139" s="137">
        <v>1.1000000000000001</v>
      </c>
      <c r="P139" s="137">
        <f t="shared" si="1"/>
        <v>4.4000000000000004</v>
      </c>
      <c r="Q139" s="137">
        <v>1.6920000000000001E-2</v>
      </c>
      <c r="R139" s="137">
        <f t="shared" si="2"/>
        <v>6.7680000000000004E-2</v>
      </c>
      <c r="S139" s="137">
        <v>0</v>
      </c>
      <c r="T139" s="138">
        <f t="shared" si="3"/>
        <v>0</v>
      </c>
      <c r="AR139" s="139" t="s">
        <v>206</v>
      </c>
      <c r="AT139" s="139" t="s">
        <v>142</v>
      </c>
      <c r="AU139" s="139" t="s">
        <v>86</v>
      </c>
      <c r="AY139" s="13" t="s">
        <v>139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84</v>
      </c>
      <c r="BK139" s="140">
        <f t="shared" si="9"/>
        <v>0</v>
      </c>
      <c r="BL139" s="13" t="s">
        <v>206</v>
      </c>
      <c r="BM139" s="139" t="s">
        <v>556</v>
      </c>
    </row>
    <row r="140" spans="2:65" s="1" customFormat="1" ht="24" customHeight="1">
      <c r="B140" s="128"/>
      <c r="C140" s="129" t="s">
        <v>172</v>
      </c>
      <c r="D140" s="129" t="s">
        <v>142</v>
      </c>
      <c r="E140" s="130" t="s">
        <v>557</v>
      </c>
      <c r="F140" s="131" t="s">
        <v>558</v>
      </c>
      <c r="G140" s="132" t="s">
        <v>316</v>
      </c>
      <c r="H140" s="133">
        <v>2</v>
      </c>
      <c r="I140" s="134"/>
      <c r="J140" s="134">
        <f t="shared" si="0"/>
        <v>0</v>
      </c>
      <c r="K140" s="131" t="s">
        <v>146</v>
      </c>
      <c r="L140" s="25"/>
      <c r="M140" s="135" t="s">
        <v>1</v>
      </c>
      <c r="N140" s="136" t="s">
        <v>41</v>
      </c>
      <c r="O140" s="137">
        <v>0.5</v>
      </c>
      <c r="P140" s="137">
        <f t="shared" si="1"/>
        <v>1</v>
      </c>
      <c r="Q140" s="137">
        <v>1.6080000000000001E-2</v>
      </c>
      <c r="R140" s="137">
        <f t="shared" si="2"/>
        <v>3.2160000000000001E-2</v>
      </c>
      <c r="S140" s="137">
        <v>0</v>
      </c>
      <c r="T140" s="138">
        <f t="shared" si="3"/>
        <v>0</v>
      </c>
      <c r="AR140" s="139" t="s">
        <v>206</v>
      </c>
      <c r="AT140" s="139" t="s">
        <v>142</v>
      </c>
      <c r="AU140" s="139" t="s">
        <v>86</v>
      </c>
      <c r="AY140" s="13" t="s">
        <v>139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84</v>
      </c>
      <c r="BK140" s="140">
        <f t="shared" si="9"/>
        <v>0</v>
      </c>
      <c r="BL140" s="13" t="s">
        <v>206</v>
      </c>
      <c r="BM140" s="139" t="s">
        <v>559</v>
      </c>
    </row>
    <row r="141" spans="2:65" s="1" customFormat="1" ht="24" customHeight="1">
      <c r="B141" s="128"/>
      <c r="C141" s="129" t="s">
        <v>176</v>
      </c>
      <c r="D141" s="129" t="s">
        <v>142</v>
      </c>
      <c r="E141" s="130" t="s">
        <v>560</v>
      </c>
      <c r="F141" s="131" t="s">
        <v>561</v>
      </c>
      <c r="G141" s="132" t="s">
        <v>316</v>
      </c>
      <c r="H141" s="133">
        <v>3</v>
      </c>
      <c r="I141" s="134"/>
      <c r="J141" s="134">
        <f t="shared" si="0"/>
        <v>0</v>
      </c>
      <c r="K141" s="131" t="s">
        <v>146</v>
      </c>
      <c r="L141" s="25"/>
      <c r="M141" s="135" t="s">
        <v>1</v>
      </c>
      <c r="N141" s="136" t="s">
        <v>41</v>
      </c>
      <c r="O141" s="137">
        <v>1.2</v>
      </c>
      <c r="P141" s="137">
        <f t="shared" si="1"/>
        <v>3.5999999999999996</v>
      </c>
      <c r="Q141" s="137">
        <v>2.5180000000000001E-2</v>
      </c>
      <c r="R141" s="137">
        <f t="shared" si="2"/>
        <v>7.5539999999999996E-2</v>
      </c>
      <c r="S141" s="137">
        <v>0</v>
      </c>
      <c r="T141" s="138">
        <f t="shared" si="3"/>
        <v>0</v>
      </c>
      <c r="AR141" s="139" t="s">
        <v>206</v>
      </c>
      <c r="AT141" s="139" t="s">
        <v>142</v>
      </c>
      <c r="AU141" s="139" t="s">
        <v>86</v>
      </c>
      <c r="AY141" s="13" t="s">
        <v>139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84</v>
      </c>
      <c r="BK141" s="140">
        <f t="shared" si="9"/>
        <v>0</v>
      </c>
      <c r="BL141" s="13" t="s">
        <v>206</v>
      </c>
      <c r="BM141" s="139" t="s">
        <v>562</v>
      </c>
    </row>
    <row r="142" spans="2:65" s="1" customFormat="1" ht="24" customHeight="1">
      <c r="B142" s="128"/>
      <c r="C142" s="129" t="s">
        <v>180</v>
      </c>
      <c r="D142" s="129" t="s">
        <v>142</v>
      </c>
      <c r="E142" s="130" t="s">
        <v>563</v>
      </c>
      <c r="F142" s="131" t="s">
        <v>564</v>
      </c>
      <c r="G142" s="132" t="s">
        <v>316</v>
      </c>
      <c r="H142" s="133">
        <v>1</v>
      </c>
      <c r="I142" s="134"/>
      <c r="J142" s="134">
        <f t="shared" si="0"/>
        <v>0</v>
      </c>
      <c r="K142" s="131" t="s">
        <v>146</v>
      </c>
      <c r="L142" s="25"/>
      <c r="M142" s="135" t="s">
        <v>1</v>
      </c>
      <c r="N142" s="136" t="s">
        <v>41</v>
      </c>
      <c r="O142" s="137">
        <v>2</v>
      </c>
      <c r="P142" s="137">
        <f t="shared" si="1"/>
        <v>2</v>
      </c>
      <c r="Q142" s="137">
        <v>1.5339999999999999E-2</v>
      </c>
      <c r="R142" s="137">
        <f t="shared" si="2"/>
        <v>1.5339999999999999E-2</v>
      </c>
      <c r="S142" s="137">
        <v>0</v>
      </c>
      <c r="T142" s="138">
        <f t="shared" si="3"/>
        <v>0</v>
      </c>
      <c r="AR142" s="139" t="s">
        <v>206</v>
      </c>
      <c r="AT142" s="139" t="s">
        <v>142</v>
      </c>
      <c r="AU142" s="139" t="s">
        <v>86</v>
      </c>
      <c r="AY142" s="13" t="s">
        <v>139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84</v>
      </c>
      <c r="BK142" s="140">
        <f t="shared" si="9"/>
        <v>0</v>
      </c>
      <c r="BL142" s="13" t="s">
        <v>206</v>
      </c>
      <c r="BM142" s="139" t="s">
        <v>565</v>
      </c>
    </row>
    <row r="143" spans="2:65" s="1" customFormat="1" ht="24" customHeight="1">
      <c r="B143" s="128"/>
      <c r="C143" s="129" t="s">
        <v>184</v>
      </c>
      <c r="D143" s="129" t="s">
        <v>142</v>
      </c>
      <c r="E143" s="130" t="s">
        <v>566</v>
      </c>
      <c r="F143" s="131" t="s">
        <v>567</v>
      </c>
      <c r="G143" s="132" t="s">
        <v>316</v>
      </c>
      <c r="H143" s="133">
        <v>4</v>
      </c>
      <c r="I143" s="134"/>
      <c r="J143" s="134">
        <f t="shared" si="0"/>
        <v>0</v>
      </c>
      <c r="K143" s="131" t="s">
        <v>146</v>
      </c>
      <c r="L143" s="25"/>
      <c r="M143" s="135" t="s">
        <v>1</v>
      </c>
      <c r="N143" s="136" t="s">
        <v>41</v>
      </c>
      <c r="O143" s="137">
        <v>0.33</v>
      </c>
      <c r="P143" s="137">
        <f t="shared" si="1"/>
        <v>1.32</v>
      </c>
      <c r="Q143" s="137">
        <v>2.4199999999999998E-3</v>
      </c>
      <c r="R143" s="137">
        <f t="shared" si="2"/>
        <v>9.6799999999999994E-3</v>
      </c>
      <c r="S143" s="137">
        <v>0</v>
      </c>
      <c r="T143" s="138">
        <f t="shared" si="3"/>
        <v>0</v>
      </c>
      <c r="AR143" s="139" t="s">
        <v>206</v>
      </c>
      <c r="AT143" s="139" t="s">
        <v>142</v>
      </c>
      <c r="AU143" s="139" t="s">
        <v>86</v>
      </c>
      <c r="AY143" s="13" t="s">
        <v>139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84</v>
      </c>
      <c r="BK143" s="140">
        <f t="shared" si="9"/>
        <v>0</v>
      </c>
      <c r="BL143" s="13" t="s">
        <v>206</v>
      </c>
      <c r="BM143" s="139" t="s">
        <v>568</v>
      </c>
    </row>
    <row r="144" spans="2:65" s="1" customFormat="1" ht="24" customHeight="1">
      <c r="B144" s="128"/>
      <c r="C144" s="129" t="s">
        <v>189</v>
      </c>
      <c r="D144" s="129" t="s">
        <v>142</v>
      </c>
      <c r="E144" s="130" t="s">
        <v>569</v>
      </c>
      <c r="F144" s="131" t="s">
        <v>570</v>
      </c>
      <c r="G144" s="132" t="s">
        <v>316</v>
      </c>
      <c r="H144" s="133">
        <v>3</v>
      </c>
      <c r="I144" s="134"/>
      <c r="J144" s="134">
        <f t="shared" si="0"/>
        <v>0</v>
      </c>
      <c r="K144" s="131" t="s">
        <v>146</v>
      </c>
      <c r="L144" s="25"/>
      <c r="M144" s="135" t="s">
        <v>1</v>
      </c>
      <c r="N144" s="136" t="s">
        <v>41</v>
      </c>
      <c r="O144" s="137">
        <v>0.33</v>
      </c>
      <c r="P144" s="137">
        <f t="shared" si="1"/>
        <v>0.99</v>
      </c>
      <c r="Q144" s="137">
        <v>5.1999999999999995E-4</v>
      </c>
      <c r="R144" s="137">
        <f t="shared" si="2"/>
        <v>1.5599999999999998E-3</v>
      </c>
      <c r="S144" s="137">
        <v>0</v>
      </c>
      <c r="T144" s="138">
        <f t="shared" si="3"/>
        <v>0</v>
      </c>
      <c r="AR144" s="139" t="s">
        <v>206</v>
      </c>
      <c r="AT144" s="139" t="s">
        <v>142</v>
      </c>
      <c r="AU144" s="139" t="s">
        <v>86</v>
      </c>
      <c r="AY144" s="13" t="s">
        <v>139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84</v>
      </c>
      <c r="BK144" s="140">
        <f t="shared" si="9"/>
        <v>0</v>
      </c>
      <c r="BL144" s="13" t="s">
        <v>206</v>
      </c>
      <c r="BM144" s="139" t="s">
        <v>571</v>
      </c>
    </row>
    <row r="145" spans="2:65" s="1" customFormat="1" ht="24" customHeight="1">
      <c r="B145" s="128"/>
      <c r="C145" s="129" t="s">
        <v>194</v>
      </c>
      <c r="D145" s="129" t="s">
        <v>142</v>
      </c>
      <c r="E145" s="130" t="s">
        <v>572</v>
      </c>
      <c r="F145" s="131" t="s">
        <v>573</v>
      </c>
      <c r="G145" s="132" t="s">
        <v>316</v>
      </c>
      <c r="H145" s="133">
        <v>2</v>
      </c>
      <c r="I145" s="134"/>
      <c r="J145" s="134">
        <f t="shared" si="0"/>
        <v>0</v>
      </c>
      <c r="K145" s="131" t="s">
        <v>146</v>
      </c>
      <c r="L145" s="25"/>
      <c r="M145" s="135" t="s">
        <v>1</v>
      </c>
      <c r="N145" s="136" t="s">
        <v>41</v>
      </c>
      <c r="O145" s="137">
        <v>2.2000000000000002</v>
      </c>
      <c r="P145" s="137">
        <f t="shared" si="1"/>
        <v>4.4000000000000004</v>
      </c>
      <c r="Q145" s="137">
        <v>7.7000000000000002E-3</v>
      </c>
      <c r="R145" s="137">
        <f t="shared" si="2"/>
        <v>1.54E-2</v>
      </c>
      <c r="S145" s="137">
        <v>0</v>
      </c>
      <c r="T145" s="138">
        <f t="shared" si="3"/>
        <v>0</v>
      </c>
      <c r="AR145" s="139" t="s">
        <v>206</v>
      </c>
      <c r="AT145" s="139" t="s">
        <v>142</v>
      </c>
      <c r="AU145" s="139" t="s">
        <v>86</v>
      </c>
      <c r="AY145" s="13" t="s">
        <v>139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84</v>
      </c>
      <c r="BK145" s="140">
        <f t="shared" si="9"/>
        <v>0</v>
      </c>
      <c r="BL145" s="13" t="s">
        <v>206</v>
      </c>
      <c r="BM145" s="139" t="s">
        <v>574</v>
      </c>
    </row>
    <row r="146" spans="2:65" s="1" customFormat="1" ht="24" customHeight="1">
      <c r="B146" s="128"/>
      <c r="C146" s="129" t="s">
        <v>199</v>
      </c>
      <c r="D146" s="129" t="s">
        <v>142</v>
      </c>
      <c r="E146" s="130" t="s">
        <v>575</v>
      </c>
      <c r="F146" s="131" t="s">
        <v>576</v>
      </c>
      <c r="G146" s="132" t="s">
        <v>316</v>
      </c>
      <c r="H146" s="133">
        <v>4</v>
      </c>
      <c r="I146" s="134"/>
      <c r="J146" s="134">
        <f t="shared" si="0"/>
        <v>0</v>
      </c>
      <c r="K146" s="131" t="s">
        <v>146</v>
      </c>
      <c r="L146" s="25"/>
      <c r="M146" s="135" t="s">
        <v>1</v>
      </c>
      <c r="N146" s="136" t="s">
        <v>41</v>
      </c>
      <c r="O146" s="137">
        <v>2.5</v>
      </c>
      <c r="P146" s="137">
        <f t="shared" si="1"/>
        <v>10</v>
      </c>
      <c r="Q146" s="137">
        <v>9.1999999999999998E-3</v>
      </c>
      <c r="R146" s="137">
        <f t="shared" si="2"/>
        <v>3.6799999999999999E-2</v>
      </c>
      <c r="S146" s="137">
        <v>0</v>
      </c>
      <c r="T146" s="138">
        <f t="shared" si="3"/>
        <v>0</v>
      </c>
      <c r="AR146" s="139" t="s">
        <v>206</v>
      </c>
      <c r="AT146" s="139" t="s">
        <v>142</v>
      </c>
      <c r="AU146" s="139" t="s">
        <v>86</v>
      </c>
      <c r="AY146" s="13" t="s">
        <v>139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84</v>
      </c>
      <c r="BK146" s="140">
        <f t="shared" si="9"/>
        <v>0</v>
      </c>
      <c r="BL146" s="13" t="s">
        <v>206</v>
      </c>
      <c r="BM146" s="139" t="s">
        <v>577</v>
      </c>
    </row>
    <row r="147" spans="2:65" s="1" customFormat="1" ht="24" customHeight="1">
      <c r="B147" s="128"/>
      <c r="C147" s="129" t="s">
        <v>8</v>
      </c>
      <c r="D147" s="129" t="s">
        <v>142</v>
      </c>
      <c r="E147" s="130" t="s">
        <v>578</v>
      </c>
      <c r="F147" s="131" t="s">
        <v>579</v>
      </c>
      <c r="G147" s="132" t="s">
        <v>316</v>
      </c>
      <c r="H147" s="133">
        <v>4</v>
      </c>
      <c r="I147" s="134"/>
      <c r="J147" s="134">
        <f t="shared" si="0"/>
        <v>0</v>
      </c>
      <c r="K147" s="131" t="s">
        <v>146</v>
      </c>
      <c r="L147" s="25"/>
      <c r="M147" s="135" t="s">
        <v>1</v>
      </c>
      <c r="N147" s="136" t="s">
        <v>41</v>
      </c>
      <c r="O147" s="137">
        <v>0.33</v>
      </c>
      <c r="P147" s="137">
        <f t="shared" si="1"/>
        <v>1.32</v>
      </c>
      <c r="Q147" s="137">
        <v>5.1999999999999995E-4</v>
      </c>
      <c r="R147" s="137">
        <f t="shared" si="2"/>
        <v>2.0799999999999998E-3</v>
      </c>
      <c r="S147" s="137">
        <v>0</v>
      </c>
      <c r="T147" s="138">
        <f t="shared" si="3"/>
        <v>0</v>
      </c>
      <c r="AR147" s="139" t="s">
        <v>206</v>
      </c>
      <c r="AT147" s="139" t="s">
        <v>142</v>
      </c>
      <c r="AU147" s="139" t="s">
        <v>86</v>
      </c>
      <c r="AY147" s="13" t="s">
        <v>139</v>
      </c>
      <c r="BE147" s="140">
        <f t="shared" si="4"/>
        <v>0</v>
      </c>
      <c r="BF147" s="140">
        <f t="shared" si="5"/>
        <v>0</v>
      </c>
      <c r="BG147" s="140">
        <f t="shared" si="6"/>
        <v>0</v>
      </c>
      <c r="BH147" s="140">
        <f t="shared" si="7"/>
        <v>0</v>
      </c>
      <c r="BI147" s="140">
        <f t="shared" si="8"/>
        <v>0</v>
      </c>
      <c r="BJ147" s="13" t="s">
        <v>84</v>
      </c>
      <c r="BK147" s="140">
        <f t="shared" si="9"/>
        <v>0</v>
      </c>
      <c r="BL147" s="13" t="s">
        <v>206</v>
      </c>
      <c r="BM147" s="139" t="s">
        <v>580</v>
      </c>
    </row>
    <row r="148" spans="2:65" s="1" customFormat="1" ht="16.5" customHeight="1">
      <c r="B148" s="128"/>
      <c r="C148" s="129" t="s">
        <v>206</v>
      </c>
      <c r="D148" s="129" t="s">
        <v>142</v>
      </c>
      <c r="E148" s="130" t="s">
        <v>581</v>
      </c>
      <c r="F148" s="131" t="s">
        <v>582</v>
      </c>
      <c r="G148" s="132" t="s">
        <v>316</v>
      </c>
      <c r="H148" s="133">
        <v>3</v>
      </c>
      <c r="I148" s="134"/>
      <c r="J148" s="134">
        <f t="shared" si="0"/>
        <v>0</v>
      </c>
      <c r="K148" s="131" t="s">
        <v>146</v>
      </c>
      <c r="L148" s="25"/>
      <c r="M148" s="135" t="s">
        <v>1</v>
      </c>
      <c r="N148" s="136" t="s">
        <v>41</v>
      </c>
      <c r="O148" s="137">
        <v>0.2</v>
      </c>
      <c r="P148" s="137">
        <f t="shared" si="1"/>
        <v>0.60000000000000009</v>
      </c>
      <c r="Q148" s="137">
        <v>1.8400000000000001E-3</v>
      </c>
      <c r="R148" s="137">
        <f t="shared" si="2"/>
        <v>5.5200000000000006E-3</v>
      </c>
      <c r="S148" s="137">
        <v>0</v>
      </c>
      <c r="T148" s="138">
        <f t="shared" si="3"/>
        <v>0</v>
      </c>
      <c r="AR148" s="139" t="s">
        <v>206</v>
      </c>
      <c r="AT148" s="139" t="s">
        <v>142</v>
      </c>
      <c r="AU148" s="139" t="s">
        <v>86</v>
      </c>
      <c r="AY148" s="13" t="s">
        <v>139</v>
      </c>
      <c r="BE148" s="140">
        <f t="shared" si="4"/>
        <v>0</v>
      </c>
      <c r="BF148" s="140">
        <f t="shared" si="5"/>
        <v>0</v>
      </c>
      <c r="BG148" s="140">
        <f t="shared" si="6"/>
        <v>0</v>
      </c>
      <c r="BH148" s="140">
        <f t="shared" si="7"/>
        <v>0</v>
      </c>
      <c r="BI148" s="140">
        <f t="shared" si="8"/>
        <v>0</v>
      </c>
      <c r="BJ148" s="13" t="s">
        <v>84</v>
      </c>
      <c r="BK148" s="140">
        <f t="shared" si="9"/>
        <v>0</v>
      </c>
      <c r="BL148" s="13" t="s">
        <v>206</v>
      </c>
      <c r="BM148" s="139" t="s">
        <v>583</v>
      </c>
    </row>
    <row r="149" spans="2:65" s="1" customFormat="1" ht="16.5" customHeight="1">
      <c r="B149" s="128"/>
      <c r="C149" s="129" t="s">
        <v>210</v>
      </c>
      <c r="D149" s="129" t="s">
        <v>142</v>
      </c>
      <c r="E149" s="130" t="s">
        <v>584</v>
      </c>
      <c r="F149" s="131" t="s">
        <v>585</v>
      </c>
      <c r="G149" s="132" t="s">
        <v>316</v>
      </c>
      <c r="H149" s="133">
        <v>2</v>
      </c>
      <c r="I149" s="134"/>
      <c r="J149" s="134">
        <f t="shared" si="0"/>
        <v>0</v>
      </c>
      <c r="K149" s="131" t="s">
        <v>146</v>
      </c>
      <c r="L149" s="25"/>
      <c r="M149" s="135" t="s">
        <v>1</v>
      </c>
      <c r="N149" s="136" t="s">
        <v>41</v>
      </c>
      <c r="O149" s="137">
        <v>0.2</v>
      </c>
      <c r="P149" s="137">
        <f t="shared" si="1"/>
        <v>0.4</v>
      </c>
      <c r="Q149" s="137">
        <v>1.8400000000000001E-3</v>
      </c>
      <c r="R149" s="137">
        <f t="shared" si="2"/>
        <v>3.6800000000000001E-3</v>
      </c>
      <c r="S149" s="137">
        <v>0</v>
      </c>
      <c r="T149" s="138">
        <f t="shared" si="3"/>
        <v>0</v>
      </c>
      <c r="AR149" s="139" t="s">
        <v>206</v>
      </c>
      <c r="AT149" s="139" t="s">
        <v>142</v>
      </c>
      <c r="AU149" s="139" t="s">
        <v>86</v>
      </c>
      <c r="AY149" s="13" t="s">
        <v>139</v>
      </c>
      <c r="BE149" s="140">
        <f t="shared" si="4"/>
        <v>0</v>
      </c>
      <c r="BF149" s="140">
        <f t="shared" si="5"/>
        <v>0</v>
      </c>
      <c r="BG149" s="140">
        <f t="shared" si="6"/>
        <v>0</v>
      </c>
      <c r="BH149" s="140">
        <f t="shared" si="7"/>
        <v>0</v>
      </c>
      <c r="BI149" s="140">
        <f t="shared" si="8"/>
        <v>0</v>
      </c>
      <c r="BJ149" s="13" t="s">
        <v>84</v>
      </c>
      <c r="BK149" s="140">
        <f t="shared" si="9"/>
        <v>0</v>
      </c>
      <c r="BL149" s="13" t="s">
        <v>206</v>
      </c>
      <c r="BM149" s="139" t="s">
        <v>586</v>
      </c>
    </row>
    <row r="150" spans="2:65" s="1" customFormat="1" ht="16.5" customHeight="1">
      <c r="B150" s="128"/>
      <c r="C150" s="129" t="s">
        <v>214</v>
      </c>
      <c r="D150" s="129" t="s">
        <v>142</v>
      </c>
      <c r="E150" s="130" t="s">
        <v>587</v>
      </c>
      <c r="F150" s="131" t="s">
        <v>588</v>
      </c>
      <c r="G150" s="132" t="s">
        <v>145</v>
      </c>
      <c r="H150" s="133">
        <v>2</v>
      </c>
      <c r="I150" s="134"/>
      <c r="J150" s="134">
        <f t="shared" si="0"/>
        <v>0</v>
      </c>
      <c r="K150" s="131" t="s">
        <v>146</v>
      </c>
      <c r="L150" s="25"/>
      <c r="M150" s="135" t="s">
        <v>1</v>
      </c>
      <c r="N150" s="136" t="s">
        <v>41</v>
      </c>
      <c r="O150" s="137">
        <v>2.1000000000000001E-2</v>
      </c>
      <c r="P150" s="137">
        <f t="shared" si="1"/>
        <v>4.2000000000000003E-2</v>
      </c>
      <c r="Q150" s="137">
        <v>9.0000000000000006E-5</v>
      </c>
      <c r="R150" s="137">
        <f t="shared" si="2"/>
        <v>1.8000000000000001E-4</v>
      </c>
      <c r="S150" s="137">
        <v>0</v>
      </c>
      <c r="T150" s="138">
        <f t="shared" si="3"/>
        <v>0</v>
      </c>
      <c r="AR150" s="139" t="s">
        <v>206</v>
      </c>
      <c r="AT150" s="139" t="s">
        <v>142</v>
      </c>
      <c r="AU150" s="139" t="s">
        <v>86</v>
      </c>
      <c r="AY150" s="13" t="s">
        <v>139</v>
      </c>
      <c r="BE150" s="140">
        <f t="shared" si="4"/>
        <v>0</v>
      </c>
      <c r="BF150" s="140">
        <f t="shared" si="5"/>
        <v>0</v>
      </c>
      <c r="BG150" s="140">
        <f t="shared" si="6"/>
        <v>0</v>
      </c>
      <c r="BH150" s="140">
        <f t="shared" si="7"/>
        <v>0</v>
      </c>
      <c r="BI150" s="140">
        <f t="shared" si="8"/>
        <v>0</v>
      </c>
      <c r="BJ150" s="13" t="s">
        <v>84</v>
      </c>
      <c r="BK150" s="140">
        <f t="shared" si="9"/>
        <v>0</v>
      </c>
      <c r="BL150" s="13" t="s">
        <v>206</v>
      </c>
      <c r="BM150" s="139" t="s">
        <v>589</v>
      </c>
    </row>
    <row r="151" spans="2:65" s="1" customFormat="1" ht="24" customHeight="1">
      <c r="B151" s="128"/>
      <c r="C151" s="129" t="s">
        <v>218</v>
      </c>
      <c r="D151" s="129" t="s">
        <v>142</v>
      </c>
      <c r="E151" s="130" t="s">
        <v>590</v>
      </c>
      <c r="F151" s="131" t="s">
        <v>591</v>
      </c>
      <c r="G151" s="132" t="s">
        <v>369</v>
      </c>
      <c r="H151" s="133">
        <v>1462.5719999999999</v>
      </c>
      <c r="I151" s="134"/>
      <c r="J151" s="134">
        <f t="shared" si="0"/>
        <v>0</v>
      </c>
      <c r="K151" s="131" t="s">
        <v>146</v>
      </c>
      <c r="L151" s="25"/>
      <c r="M151" s="135" t="s">
        <v>1</v>
      </c>
      <c r="N151" s="136" t="s">
        <v>41</v>
      </c>
      <c r="O151" s="137">
        <v>0</v>
      </c>
      <c r="P151" s="137">
        <f t="shared" si="1"/>
        <v>0</v>
      </c>
      <c r="Q151" s="137">
        <v>0</v>
      </c>
      <c r="R151" s="137">
        <f t="shared" si="2"/>
        <v>0</v>
      </c>
      <c r="S151" s="137">
        <v>0</v>
      </c>
      <c r="T151" s="138">
        <f t="shared" si="3"/>
        <v>0</v>
      </c>
      <c r="AR151" s="139" t="s">
        <v>206</v>
      </c>
      <c r="AT151" s="139" t="s">
        <v>142</v>
      </c>
      <c r="AU151" s="139" t="s">
        <v>86</v>
      </c>
      <c r="AY151" s="13" t="s">
        <v>139</v>
      </c>
      <c r="BE151" s="140">
        <f t="shared" si="4"/>
        <v>0</v>
      </c>
      <c r="BF151" s="140">
        <f t="shared" si="5"/>
        <v>0</v>
      </c>
      <c r="BG151" s="140">
        <f t="shared" si="6"/>
        <v>0</v>
      </c>
      <c r="BH151" s="140">
        <f t="shared" si="7"/>
        <v>0</v>
      </c>
      <c r="BI151" s="140">
        <f t="shared" si="8"/>
        <v>0</v>
      </c>
      <c r="BJ151" s="13" t="s">
        <v>84</v>
      </c>
      <c r="BK151" s="140">
        <f t="shared" si="9"/>
        <v>0</v>
      </c>
      <c r="BL151" s="13" t="s">
        <v>206</v>
      </c>
      <c r="BM151" s="139" t="s">
        <v>592</v>
      </c>
    </row>
    <row r="152" spans="2:65" s="11" customFormat="1" ht="22.9" customHeight="1">
      <c r="B152" s="116"/>
      <c r="D152" s="117" t="s">
        <v>75</v>
      </c>
      <c r="E152" s="126" t="s">
        <v>593</v>
      </c>
      <c r="F152" s="126" t="s">
        <v>594</v>
      </c>
      <c r="J152" s="127">
        <f>BK152</f>
        <v>0</v>
      </c>
      <c r="L152" s="116"/>
      <c r="M152" s="120"/>
      <c r="N152" s="121"/>
      <c r="O152" s="121"/>
      <c r="P152" s="122">
        <f>SUM(P153:P156)</f>
        <v>26.495000000000001</v>
      </c>
      <c r="Q152" s="121"/>
      <c r="R152" s="122">
        <f>SUM(R153:R156)</f>
        <v>4.6969999999999998E-2</v>
      </c>
      <c r="S152" s="121"/>
      <c r="T152" s="123">
        <f>SUM(T153:T156)</f>
        <v>0</v>
      </c>
      <c r="AR152" s="117" t="s">
        <v>86</v>
      </c>
      <c r="AT152" s="124" t="s">
        <v>75</v>
      </c>
      <c r="AU152" s="124" t="s">
        <v>84</v>
      </c>
      <c r="AY152" s="117" t="s">
        <v>139</v>
      </c>
      <c r="BK152" s="125">
        <f>SUM(BK153:BK156)</f>
        <v>0</v>
      </c>
    </row>
    <row r="153" spans="2:65" s="1" customFormat="1" ht="24" customHeight="1">
      <c r="B153" s="128"/>
      <c r="C153" s="129" t="s">
        <v>222</v>
      </c>
      <c r="D153" s="129" t="s">
        <v>142</v>
      </c>
      <c r="E153" s="130" t="s">
        <v>595</v>
      </c>
      <c r="F153" s="131" t="s">
        <v>596</v>
      </c>
      <c r="G153" s="132" t="s">
        <v>187</v>
      </c>
      <c r="H153" s="133">
        <v>42</v>
      </c>
      <c r="I153" s="134"/>
      <c r="J153" s="134">
        <f>ROUND(I153*H153,2)</f>
        <v>0</v>
      </c>
      <c r="K153" s="131" t="s">
        <v>146</v>
      </c>
      <c r="L153" s="25"/>
      <c r="M153" s="135" t="s">
        <v>1</v>
      </c>
      <c r="N153" s="136" t="s">
        <v>41</v>
      </c>
      <c r="O153" s="137">
        <v>0.43</v>
      </c>
      <c r="P153" s="137">
        <f>O153*H153</f>
        <v>18.059999999999999</v>
      </c>
      <c r="Q153" s="137">
        <v>1.0399999999999999E-3</v>
      </c>
      <c r="R153" s="137">
        <f>Q153*H153</f>
        <v>4.3679999999999997E-2</v>
      </c>
      <c r="S153" s="137">
        <v>0</v>
      </c>
      <c r="T153" s="138">
        <f>S153*H153</f>
        <v>0</v>
      </c>
      <c r="AR153" s="139" t="s">
        <v>206</v>
      </c>
      <c r="AT153" s="139" t="s">
        <v>142</v>
      </c>
      <c r="AU153" s="139" t="s">
        <v>86</v>
      </c>
      <c r="AY153" s="13" t="s">
        <v>139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3" t="s">
        <v>84</v>
      </c>
      <c r="BK153" s="140">
        <f>ROUND(I153*H153,2)</f>
        <v>0</v>
      </c>
      <c r="BL153" s="13" t="s">
        <v>206</v>
      </c>
      <c r="BM153" s="139" t="s">
        <v>597</v>
      </c>
    </row>
    <row r="154" spans="2:65" s="1" customFormat="1" ht="36" customHeight="1">
      <c r="B154" s="128"/>
      <c r="C154" s="129" t="s">
        <v>7</v>
      </c>
      <c r="D154" s="129" t="s">
        <v>142</v>
      </c>
      <c r="E154" s="130" t="s">
        <v>598</v>
      </c>
      <c r="F154" s="131" t="s">
        <v>599</v>
      </c>
      <c r="G154" s="132" t="s">
        <v>145</v>
      </c>
      <c r="H154" s="133">
        <v>7</v>
      </c>
      <c r="I154" s="134"/>
      <c r="J154" s="134">
        <f>ROUND(I154*H154,2)</f>
        <v>0</v>
      </c>
      <c r="K154" s="131" t="s">
        <v>1</v>
      </c>
      <c r="L154" s="25"/>
      <c r="M154" s="135" t="s">
        <v>1</v>
      </c>
      <c r="N154" s="136" t="s">
        <v>41</v>
      </c>
      <c r="O154" s="137">
        <v>0.35899999999999999</v>
      </c>
      <c r="P154" s="137">
        <f>O154*H154</f>
        <v>2.5129999999999999</v>
      </c>
      <c r="Q154" s="137">
        <v>5.0000000000000002E-5</v>
      </c>
      <c r="R154" s="137">
        <f>Q154*H154</f>
        <v>3.5E-4</v>
      </c>
      <c r="S154" s="137">
        <v>0</v>
      </c>
      <c r="T154" s="138">
        <f>S154*H154</f>
        <v>0</v>
      </c>
      <c r="AR154" s="139" t="s">
        <v>206</v>
      </c>
      <c r="AT154" s="139" t="s">
        <v>142</v>
      </c>
      <c r="AU154" s="139" t="s">
        <v>86</v>
      </c>
      <c r="AY154" s="13" t="s">
        <v>139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3" t="s">
        <v>84</v>
      </c>
      <c r="BK154" s="140">
        <f>ROUND(I154*H154,2)</f>
        <v>0</v>
      </c>
      <c r="BL154" s="13" t="s">
        <v>206</v>
      </c>
      <c r="BM154" s="139" t="s">
        <v>600</v>
      </c>
    </row>
    <row r="155" spans="2:65" s="1" customFormat="1" ht="16.5" customHeight="1">
      <c r="B155" s="128"/>
      <c r="C155" s="129" t="s">
        <v>230</v>
      </c>
      <c r="D155" s="129" t="s">
        <v>142</v>
      </c>
      <c r="E155" s="130" t="s">
        <v>601</v>
      </c>
      <c r="F155" s="131" t="s">
        <v>602</v>
      </c>
      <c r="G155" s="132" t="s">
        <v>187</v>
      </c>
      <c r="H155" s="133">
        <v>42</v>
      </c>
      <c r="I155" s="134"/>
      <c r="J155" s="134">
        <f>ROUND(I155*H155,2)</f>
        <v>0</v>
      </c>
      <c r="K155" s="131" t="s">
        <v>146</v>
      </c>
      <c r="L155" s="25"/>
      <c r="M155" s="135" t="s">
        <v>1</v>
      </c>
      <c r="N155" s="136" t="s">
        <v>41</v>
      </c>
      <c r="O155" s="137">
        <v>3.7999999999999999E-2</v>
      </c>
      <c r="P155" s="137">
        <f>O155*H155</f>
        <v>1.5959999999999999</v>
      </c>
      <c r="Q155" s="137">
        <v>0</v>
      </c>
      <c r="R155" s="137">
        <f>Q155*H155</f>
        <v>0</v>
      </c>
      <c r="S155" s="137">
        <v>0</v>
      </c>
      <c r="T155" s="138">
        <f>S155*H155</f>
        <v>0</v>
      </c>
      <c r="AR155" s="139" t="s">
        <v>206</v>
      </c>
      <c r="AT155" s="139" t="s">
        <v>142</v>
      </c>
      <c r="AU155" s="139" t="s">
        <v>86</v>
      </c>
      <c r="AY155" s="13" t="s">
        <v>139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3" t="s">
        <v>84</v>
      </c>
      <c r="BK155" s="140">
        <f>ROUND(I155*H155,2)</f>
        <v>0</v>
      </c>
      <c r="BL155" s="13" t="s">
        <v>206</v>
      </c>
      <c r="BM155" s="139" t="s">
        <v>603</v>
      </c>
    </row>
    <row r="156" spans="2:65" s="1" customFormat="1" ht="24" customHeight="1">
      <c r="B156" s="128"/>
      <c r="C156" s="129" t="s">
        <v>235</v>
      </c>
      <c r="D156" s="129" t="s">
        <v>142</v>
      </c>
      <c r="E156" s="130" t="s">
        <v>604</v>
      </c>
      <c r="F156" s="131" t="s">
        <v>605</v>
      </c>
      <c r="G156" s="132" t="s">
        <v>187</v>
      </c>
      <c r="H156" s="133">
        <v>42</v>
      </c>
      <c r="I156" s="134"/>
      <c r="J156" s="134">
        <f>ROUND(I156*H156,2)</f>
        <v>0</v>
      </c>
      <c r="K156" s="131" t="s">
        <v>146</v>
      </c>
      <c r="L156" s="25"/>
      <c r="M156" s="135" t="s">
        <v>1</v>
      </c>
      <c r="N156" s="136" t="s">
        <v>41</v>
      </c>
      <c r="O156" s="137">
        <v>0.10299999999999999</v>
      </c>
      <c r="P156" s="137">
        <f>O156*H156</f>
        <v>4.3259999999999996</v>
      </c>
      <c r="Q156" s="137">
        <v>6.9999999999999994E-5</v>
      </c>
      <c r="R156" s="137">
        <f>Q156*H156</f>
        <v>2.9399999999999999E-3</v>
      </c>
      <c r="S156" s="137">
        <v>0</v>
      </c>
      <c r="T156" s="138">
        <f>S156*H156</f>
        <v>0</v>
      </c>
      <c r="AR156" s="139" t="s">
        <v>206</v>
      </c>
      <c r="AT156" s="139" t="s">
        <v>142</v>
      </c>
      <c r="AU156" s="139" t="s">
        <v>86</v>
      </c>
      <c r="AY156" s="13" t="s">
        <v>139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3" t="s">
        <v>84</v>
      </c>
      <c r="BK156" s="140">
        <f>ROUND(I156*H156,2)</f>
        <v>0</v>
      </c>
      <c r="BL156" s="13" t="s">
        <v>206</v>
      </c>
      <c r="BM156" s="139" t="s">
        <v>606</v>
      </c>
    </row>
    <row r="157" spans="2:65" s="11" customFormat="1" ht="22.9" customHeight="1">
      <c r="B157" s="116"/>
      <c r="D157" s="117" t="s">
        <v>75</v>
      </c>
      <c r="E157" s="126" t="s">
        <v>326</v>
      </c>
      <c r="F157" s="126" t="s">
        <v>327</v>
      </c>
      <c r="J157" s="127">
        <f>BK157</f>
        <v>0</v>
      </c>
      <c r="L157" s="116"/>
      <c r="M157" s="120"/>
      <c r="N157" s="121"/>
      <c r="O157" s="121"/>
      <c r="P157" s="122">
        <f>SUM(P158:P161)</f>
        <v>2.093</v>
      </c>
      <c r="Q157" s="121"/>
      <c r="R157" s="122">
        <f>SUM(R158:R161)</f>
        <v>5.253E-2</v>
      </c>
      <c r="S157" s="121"/>
      <c r="T157" s="123">
        <f>SUM(T158:T161)</f>
        <v>0</v>
      </c>
      <c r="AR157" s="117" t="s">
        <v>86</v>
      </c>
      <c r="AT157" s="124" t="s">
        <v>75</v>
      </c>
      <c r="AU157" s="124" t="s">
        <v>84</v>
      </c>
      <c r="AY157" s="117" t="s">
        <v>139</v>
      </c>
      <c r="BK157" s="125">
        <f>SUM(BK158:BK161)</f>
        <v>0</v>
      </c>
    </row>
    <row r="158" spans="2:65" s="1" customFormat="1" ht="36" customHeight="1">
      <c r="B158" s="128"/>
      <c r="C158" s="129" t="s">
        <v>239</v>
      </c>
      <c r="D158" s="129" t="s">
        <v>142</v>
      </c>
      <c r="E158" s="130" t="s">
        <v>607</v>
      </c>
      <c r="F158" s="131" t="s">
        <v>608</v>
      </c>
      <c r="G158" s="132" t="s">
        <v>145</v>
      </c>
      <c r="H158" s="133">
        <v>3</v>
      </c>
      <c r="I158" s="134"/>
      <c r="J158" s="134">
        <f>ROUND(I158*H158,2)</f>
        <v>0</v>
      </c>
      <c r="K158" s="131" t="s">
        <v>146</v>
      </c>
      <c r="L158" s="25"/>
      <c r="M158" s="135" t="s">
        <v>1</v>
      </c>
      <c r="N158" s="136" t="s">
        <v>41</v>
      </c>
      <c r="O158" s="137">
        <v>0.222</v>
      </c>
      <c r="P158" s="137">
        <f>O158*H158</f>
        <v>0.66600000000000004</v>
      </c>
      <c r="Q158" s="137">
        <v>9.6399999999999993E-3</v>
      </c>
      <c r="R158" s="137">
        <f>Q158*H158</f>
        <v>2.8919999999999998E-2</v>
      </c>
      <c r="S158" s="137">
        <v>0</v>
      </c>
      <c r="T158" s="138">
        <f>S158*H158</f>
        <v>0</v>
      </c>
      <c r="AR158" s="139" t="s">
        <v>206</v>
      </c>
      <c r="AT158" s="139" t="s">
        <v>142</v>
      </c>
      <c r="AU158" s="139" t="s">
        <v>86</v>
      </c>
      <c r="AY158" s="13" t="s">
        <v>139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3" t="s">
        <v>84</v>
      </c>
      <c r="BK158" s="140">
        <f>ROUND(I158*H158,2)</f>
        <v>0</v>
      </c>
      <c r="BL158" s="13" t="s">
        <v>206</v>
      </c>
      <c r="BM158" s="139" t="s">
        <v>609</v>
      </c>
    </row>
    <row r="159" spans="2:65" s="1" customFormat="1" ht="36" customHeight="1">
      <c r="B159" s="128"/>
      <c r="C159" s="129" t="s">
        <v>243</v>
      </c>
      <c r="D159" s="129" t="s">
        <v>142</v>
      </c>
      <c r="E159" s="130" t="s">
        <v>610</v>
      </c>
      <c r="F159" s="131" t="s">
        <v>611</v>
      </c>
      <c r="G159" s="132" t="s">
        <v>145</v>
      </c>
      <c r="H159" s="133">
        <v>2</v>
      </c>
      <c r="I159" s="134"/>
      <c r="J159" s="134">
        <f>ROUND(I159*H159,2)</f>
        <v>0</v>
      </c>
      <c r="K159" s="131" t="s">
        <v>146</v>
      </c>
      <c r="L159" s="25"/>
      <c r="M159" s="135" t="s">
        <v>1</v>
      </c>
      <c r="N159" s="136" t="s">
        <v>41</v>
      </c>
      <c r="O159" s="137">
        <v>0.22600000000000001</v>
      </c>
      <c r="P159" s="137">
        <f>O159*H159</f>
        <v>0.45200000000000001</v>
      </c>
      <c r="Q159" s="137">
        <v>1.0880000000000001E-2</v>
      </c>
      <c r="R159" s="137">
        <f>Q159*H159</f>
        <v>2.1760000000000002E-2</v>
      </c>
      <c r="S159" s="137">
        <v>0</v>
      </c>
      <c r="T159" s="138">
        <f>S159*H159</f>
        <v>0</v>
      </c>
      <c r="AR159" s="139" t="s">
        <v>206</v>
      </c>
      <c r="AT159" s="139" t="s">
        <v>142</v>
      </c>
      <c r="AU159" s="139" t="s">
        <v>86</v>
      </c>
      <c r="AY159" s="13" t="s">
        <v>139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3" t="s">
        <v>84</v>
      </c>
      <c r="BK159" s="140">
        <f>ROUND(I159*H159,2)</f>
        <v>0</v>
      </c>
      <c r="BL159" s="13" t="s">
        <v>206</v>
      </c>
      <c r="BM159" s="139" t="s">
        <v>612</v>
      </c>
    </row>
    <row r="160" spans="2:65" s="1" customFormat="1" ht="24" customHeight="1">
      <c r="B160" s="128"/>
      <c r="C160" s="129" t="s">
        <v>249</v>
      </c>
      <c r="D160" s="129" t="s">
        <v>142</v>
      </c>
      <c r="E160" s="130" t="s">
        <v>613</v>
      </c>
      <c r="F160" s="131" t="s">
        <v>614</v>
      </c>
      <c r="G160" s="132" t="s">
        <v>145</v>
      </c>
      <c r="H160" s="133">
        <v>5</v>
      </c>
      <c r="I160" s="134"/>
      <c r="J160" s="134">
        <f>ROUND(I160*H160,2)</f>
        <v>0</v>
      </c>
      <c r="K160" s="131" t="s">
        <v>1</v>
      </c>
      <c r="L160" s="25"/>
      <c r="M160" s="135" t="s">
        <v>1</v>
      </c>
      <c r="N160" s="136" t="s">
        <v>41</v>
      </c>
      <c r="O160" s="137">
        <v>0.19500000000000001</v>
      </c>
      <c r="P160" s="137">
        <f>O160*H160</f>
        <v>0.97500000000000009</v>
      </c>
      <c r="Q160" s="137">
        <v>3.6999999999999999E-4</v>
      </c>
      <c r="R160" s="137">
        <f>Q160*H160</f>
        <v>1.8500000000000001E-3</v>
      </c>
      <c r="S160" s="137">
        <v>0</v>
      </c>
      <c r="T160" s="138">
        <f>S160*H160</f>
        <v>0</v>
      </c>
      <c r="AR160" s="139" t="s">
        <v>206</v>
      </c>
      <c r="AT160" s="139" t="s">
        <v>142</v>
      </c>
      <c r="AU160" s="139" t="s">
        <v>86</v>
      </c>
      <c r="AY160" s="13" t="s">
        <v>139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3" t="s">
        <v>84</v>
      </c>
      <c r="BK160" s="140">
        <f>ROUND(I160*H160,2)</f>
        <v>0</v>
      </c>
      <c r="BL160" s="13" t="s">
        <v>206</v>
      </c>
      <c r="BM160" s="139" t="s">
        <v>615</v>
      </c>
    </row>
    <row r="161" spans="2:65" s="1" customFormat="1" ht="24" customHeight="1">
      <c r="B161" s="128"/>
      <c r="C161" s="129" t="s">
        <v>256</v>
      </c>
      <c r="D161" s="129" t="s">
        <v>142</v>
      </c>
      <c r="E161" s="130" t="s">
        <v>616</v>
      </c>
      <c r="F161" s="131" t="s">
        <v>617</v>
      </c>
      <c r="G161" s="132" t="s">
        <v>369</v>
      </c>
      <c r="H161" s="133">
        <v>155.1</v>
      </c>
      <c r="I161" s="134"/>
      <c r="J161" s="134">
        <f>ROUND(I161*H161,2)</f>
        <v>0</v>
      </c>
      <c r="K161" s="131" t="s">
        <v>146</v>
      </c>
      <c r="L161" s="25"/>
      <c r="M161" s="150" t="s">
        <v>1</v>
      </c>
      <c r="N161" s="151" t="s">
        <v>41</v>
      </c>
      <c r="O161" s="152">
        <v>0</v>
      </c>
      <c r="P161" s="152">
        <f>O161*H161</f>
        <v>0</v>
      </c>
      <c r="Q161" s="152">
        <v>0</v>
      </c>
      <c r="R161" s="152">
        <f>Q161*H161</f>
        <v>0</v>
      </c>
      <c r="S161" s="152">
        <v>0</v>
      </c>
      <c r="T161" s="153">
        <f>S161*H161</f>
        <v>0</v>
      </c>
      <c r="AR161" s="139" t="s">
        <v>206</v>
      </c>
      <c r="AT161" s="139" t="s">
        <v>142</v>
      </c>
      <c r="AU161" s="139" t="s">
        <v>86</v>
      </c>
      <c r="AY161" s="13" t="s">
        <v>139</v>
      </c>
      <c r="BE161" s="140">
        <f>IF(N161="základní",J161,0)</f>
        <v>0</v>
      </c>
      <c r="BF161" s="140">
        <f>IF(N161="snížená",J161,0)</f>
        <v>0</v>
      </c>
      <c r="BG161" s="140">
        <f>IF(N161="zákl. přenesená",J161,0)</f>
        <v>0</v>
      </c>
      <c r="BH161" s="140">
        <f>IF(N161="sníž. přenesená",J161,0)</f>
        <v>0</v>
      </c>
      <c r="BI161" s="140">
        <f>IF(N161="nulová",J161,0)</f>
        <v>0</v>
      </c>
      <c r="BJ161" s="13" t="s">
        <v>84</v>
      </c>
      <c r="BK161" s="140">
        <f>ROUND(I161*H161,2)</f>
        <v>0</v>
      </c>
      <c r="BL161" s="13" t="s">
        <v>206</v>
      </c>
      <c r="BM161" s="139" t="s">
        <v>618</v>
      </c>
    </row>
    <row r="162" spans="2:65" s="1" customFormat="1" ht="6.95" customHeight="1">
      <c r="B162" s="37"/>
      <c r="C162" s="38"/>
      <c r="D162" s="38"/>
      <c r="E162" s="38"/>
      <c r="F162" s="38"/>
      <c r="G162" s="38"/>
      <c r="H162" s="38"/>
      <c r="I162" s="38"/>
      <c r="J162" s="38"/>
      <c r="K162" s="38"/>
      <c r="L162" s="25"/>
    </row>
  </sheetData>
  <autoFilter ref="C124:K161" xr:uid="{00000000-0009-0000-0000-000002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47"/>
  <sheetViews>
    <sheetView showGridLines="0" topLeftCell="A120" workbookViewId="0">
      <selection activeCell="I146" sqref="I146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1"/>
    </row>
    <row r="2" spans="1:46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92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1:46" ht="24.95" customHeight="1">
      <c r="B4" s="16"/>
      <c r="D4" s="17" t="s">
        <v>96</v>
      </c>
      <c r="L4" s="16"/>
      <c r="M4" s="82" t="s">
        <v>10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14</v>
      </c>
      <c r="L6" s="16"/>
    </row>
    <row r="7" spans="1:46" ht="16.5" customHeight="1">
      <c r="B7" s="16"/>
      <c r="E7" s="189" t="str">
        <f>'Rekapitulace stavby'!K6</f>
        <v>Stavební úpravy objektru hasiščské zbrojnice v BpH</v>
      </c>
      <c r="F7" s="190"/>
      <c r="G7" s="190"/>
      <c r="H7" s="190"/>
      <c r="L7" s="16"/>
    </row>
    <row r="8" spans="1:46" s="1" customFormat="1" ht="12" customHeight="1">
      <c r="B8" s="25"/>
      <c r="D8" s="22" t="s">
        <v>97</v>
      </c>
      <c r="L8" s="25"/>
    </row>
    <row r="9" spans="1:46" s="1" customFormat="1" ht="36.950000000000003" customHeight="1">
      <c r="B9" s="25"/>
      <c r="E9" s="161" t="s">
        <v>619</v>
      </c>
      <c r="F9" s="188"/>
      <c r="G9" s="188"/>
      <c r="H9" s="188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1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20. 9. 2018</v>
      </c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1:46" s="1" customFormat="1" ht="18" customHeight="1">
      <c r="B15" s="25"/>
      <c r="E15" s="20" t="s">
        <v>25</v>
      </c>
      <c r="I15" s="22" t="s">
        <v>26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27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0" t="str">
        <f>'Rekapitulace stavby'!E14</f>
        <v xml:space="preserve"> </v>
      </c>
      <c r="F18" s="170"/>
      <c r="G18" s="170"/>
      <c r="H18" s="170"/>
      <c r="I18" s="22" t="s">
        <v>26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29</v>
      </c>
      <c r="I20" s="22" t="s">
        <v>23</v>
      </c>
      <c r="J20" s="20" t="s">
        <v>30</v>
      </c>
      <c r="L20" s="25"/>
    </row>
    <row r="21" spans="2:12" s="1" customFormat="1" ht="18" customHeight="1">
      <c r="B21" s="25"/>
      <c r="E21" s="20" t="s">
        <v>31</v>
      </c>
      <c r="I21" s="22" t="s">
        <v>26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1</v>
      </c>
      <c r="L23" s="25"/>
    </row>
    <row r="24" spans="2:12" s="1" customFormat="1" ht="18" customHeight="1">
      <c r="B24" s="25"/>
      <c r="E24" s="20" t="s">
        <v>34</v>
      </c>
      <c r="I24" s="22" t="s">
        <v>26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83"/>
      <c r="E27" s="174" t="s">
        <v>1</v>
      </c>
      <c r="F27" s="174"/>
      <c r="G27" s="174"/>
      <c r="H27" s="174"/>
      <c r="L27" s="83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4" t="s">
        <v>36</v>
      </c>
      <c r="J30" s="59">
        <f>ROUND(J121,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38</v>
      </c>
      <c r="I32" s="28" t="s">
        <v>37</v>
      </c>
      <c r="J32" s="28" t="s">
        <v>39</v>
      </c>
      <c r="L32" s="25"/>
    </row>
    <row r="33" spans="2:12" s="1" customFormat="1" ht="14.45" customHeight="1">
      <c r="B33" s="25"/>
      <c r="D33" s="85" t="s">
        <v>40</v>
      </c>
      <c r="E33" s="22" t="s">
        <v>41</v>
      </c>
      <c r="F33" s="86">
        <f>ROUND((SUM(BE121:BE146)),  2)</f>
        <v>0</v>
      </c>
      <c r="I33" s="87">
        <v>0.21</v>
      </c>
      <c r="J33" s="86">
        <f>ROUND(((SUM(BE121:BE146))*I33),  2)</f>
        <v>0</v>
      </c>
      <c r="L33" s="25"/>
    </row>
    <row r="34" spans="2:12" s="1" customFormat="1" ht="14.45" customHeight="1">
      <c r="B34" s="25"/>
      <c r="E34" s="22" t="s">
        <v>42</v>
      </c>
      <c r="F34" s="86">
        <f>ROUND((SUM(BF121:BF146)),  2)</f>
        <v>0</v>
      </c>
      <c r="I34" s="87">
        <v>0.15</v>
      </c>
      <c r="J34" s="86">
        <f>ROUND(((SUM(BF121:BF146))*I34),  2)</f>
        <v>0</v>
      </c>
      <c r="L34" s="25"/>
    </row>
    <row r="35" spans="2:12" s="1" customFormat="1" ht="14.45" hidden="1" customHeight="1">
      <c r="B35" s="25"/>
      <c r="E35" s="22" t="s">
        <v>43</v>
      </c>
      <c r="F35" s="86">
        <f>ROUND((SUM(BG121:BG146)),  2)</f>
        <v>0</v>
      </c>
      <c r="I35" s="87">
        <v>0.21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44</v>
      </c>
      <c r="F36" s="86">
        <f>ROUND((SUM(BH121:BH146)),  2)</f>
        <v>0</v>
      </c>
      <c r="I36" s="87">
        <v>0.15</v>
      </c>
      <c r="J36" s="86">
        <f>0</f>
        <v>0</v>
      </c>
      <c r="L36" s="25"/>
    </row>
    <row r="37" spans="2:12" s="1" customFormat="1" ht="14.45" hidden="1" customHeight="1">
      <c r="B37" s="25"/>
      <c r="E37" s="22" t="s">
        <v>45</v>
      </c>
      <c r="F37" s="86">
        <f>ROUND((SUM(BI121:BI146)),  2)</f>
        <v>0</v>
      </c>
      <c r="I37" s="87">
        <v>0</v>
      </c>
      <c r="J37" s="86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46</v>
      </c>
      <c r="E39" s="50"/>
      <c r="F39" s="50"/>
      <c r="G39" s="90" t="s">
        <v>47</v>
      </c>
      <c r="H39" s="91" t="s">
        <v>48</v>
      </c>
      <c r="I39" s="50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51</v>
      </c>
      <c r="E61" s="27"/>
      <c r="F61" s="94" t="s">
        <v>52</v>
      </c>
      <c r="G61" s="36" t="s">
        <v>51</v>
      </c>
      <c r="H61" s="27"/>
      <c r="I61" s="27"/>
      <c r="J61" s="95" t="s">
        <v>52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51</v>
      </c>
      <c r="E76" s="27"/>
      <c r="F76" s="94" t="s">
        <v>52</v>
      </c>
      <c r="G76" s="36" t="s">
        <v>51</v>
      </c>
      <c r="H76" s="27"/>
      <c r="I76" s="27"/>
      <c r="J76" s="95" t="s">
        <v>52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99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9" t="str">
        <f>E7</f>
        <v>Stavební úpravy objektru hasiščské zbrojnice v BpH</v>
      </c>
      <c r="F85" s="190"/>
      <c r="G85" s="190"/>
      <c r="H85" s="190"/>
      <c r="L85" s="25"/>
    </row>
    <row r="86" spans="2:47" s="1" customFormat="1" ht="12" customHeight="1">
      <c r="B86" s="25"/>
      <c r="C86" s="22" t="s">
        <v>97</v>
      </c>
      <c r="L86" s="25"/>
    </row>
    <row r="87" spans="2:47" s="1" customFormat="1" ht="16.5" customHeight="1">
      <c r="B87" s="25"/>
      <c r="E87" s="161" t="str">
        <f>E9</f>
        <v>03 - Elektro</v>
      </c>
      <c r="F87" s="188"/>
      <c r="G87" s="188"/>
      <c r="H87" s="18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Bystřice pod Hostýnem </v>
      </c>
      <c r="I89" s="22" t="s">
        <v>20</v>
      </c>
      <c r="J89" s="45" t="str">
        <f>IF(J12="","",J12)</f>
        <v>20. 9. 2018</v>
      </c>
      <c r="L89" s="25"/>
    </row>
    <row r="90" spans="2:47" s="1" customFormat="1" ht="6.95" customHeight="1">
      <c r="B90" s="25"/>
      <c r="L90" s="25"/>
    </row>
    <row r="91" spans="2:47" s="1" customFormat="1" ht="27.95" customHeight="1">
      <c r="B91" s="25"/>
      <c r="C91" s="22" t="s">
        <v>22</v>
      </c>
      <c r="F91" s="20" t="str">
        <f>E15</f>
        <v xml:space="preserve">Město Bystřice pod Hostýnem </v>
      </c>
      <c r="I91" s="22" t="s">
        <v>29</v>
      </c>
      <c r="J91" s="23" t="str">
        <f>E21</f>
        <v>Stanislav Ondroušek s.r.o.</v>
      </c>
      <c r="L91" s="25"/>
    </row>
    <row r="92" spans="2:47" s="1" customFormat="1" ht="15.2" customHeight="1">
      <c r="B92" s="25"/>
      <c r="C92" s="22" t="s">
        <v>27</v>
      </c>
      <c r="F92" s="20" t="str">
        <f>IF(E18="","",E18)</f>
        <v xml:space="preserve"> </v>
      </c>
      <c r="I92" s="22" t="s">
        <v>33</v>
      </c>
      <c r="J92" s="23" t="str">
        <f>E24</f>
        <v>Dominika Lukášová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100</v>
      </c>
      <c r="D94" s="88"/>
      <c r="E94" s="88"/>
      <c r="F94" s="88"/>
      <c r="G94" s="88"/>
      <c r="H94" s="88"/>
      <c r="I94" s="88"/>
      <c r="J94" s="97" t="s">
        <v>101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8" t="s">
        <v>102</v>
      </c>
      <c r="J96" s="59">
        <f>J121</f>
        <v>0</v>
      </c>
      <c r="L96" s="25"/>
      <c r="AU96" s="13" t="s">
        <v>103</v>
      </c>
    </row>
    <row r="97" spans="2:12" s="8" customFormat="1" ht="24.95" customHeight="1">
      <c r="B97" s="99"/>
      <c r="D97" s="100" t="s">
        <v>104</v>
      </c>
      <c r="E97" s="101"/>
      <c r="F97" s="101"/>
      <c r="G97" s="101"/>
      <c r="H97" s="101"/>
      <c r="I97" s="101"/>
      <c r="J97" s="102">
        <f>J122</f>
        <v>0</v>
      </c>
      <c r="L97" s="99"/>
    </row>
    <row r="98" spans="2:12" s="9" customFormat="1" ht="19.899999999999999" customHeight="1">
      <c r="B98" s="103"/>
      <c r="D98" s="104" t="s">
        <v>106</v>
      </c>
      <c r="E98" s="105"/>
      <c r="F98" s="105"/>
      <c r="G98" s="105"/>
      <c r="H98" s="105"/>
      <c r="I98" s="105"/>
      <c r="J98" s="106">
        <f>J123</f>
        <v>0</v>
      </c>
      <c r="L98" s="103"/>
    </row>
    <row r="99" spans="2:12" s="9" customFormat="1" ht="19.899999999999999" customHeight="1">
      <c r="B99" s="103"/>
      <c r="D99" s="104" t="s">
        <v>107</v>
      </c>
      <c r="E99" s="105"/>
      <c r="F99" s="105"/>
      <c r="G99" s="105"/>
      <c r="H99" s="105"/>
      <c r="I99" s="105"/>
      <c r="J99" s="106">
        <f>J125</f>
        <v>0</v>
      </c>
      <c r="L99" s="103"/>
    </row>
    <row r="100" spans="2:12" s="8" customFormat="1" ht="24.95" customHeight="1">
      <c r="B100" s="99"/>
      <c r="D100" s="100" t="s">
        <v>111</v>
      </c>
      <c r="E100" s="101"/>
      <c r="F100" s="101"/>
      <c r="G100" s="101"/>
      <c r="H100" s="101"/>
      <c r="I100" s="101"/>
      <c r="J100" s="102">
        <f>J128</f>
        <v>0</v>
      </c>
      <c r="L100" s="99"/>
    </row>
    <row r="101" spans="2:12" s="9" customFormat="1" ht="19.899999999999999" customHeight="1">
      <c r="B101" s="103"/>
      <c r="D101" s="104" t="s">
        <v>116</v>
      </c>
      <c r="E101" s="105"/>
      <c r="F101" s="105"/>
      <c r="G101" s="105"/>
      <c r="H101" s="105"/>
      <c r="I101" s="105"/>
      <c r="J101" s="106">
        <f>J129</f>
        <v>0</v>
      </c>
      <c r="L101" s="103"/>
    </row>
    <row r="102" spans="2:12" s="1" customFormat="1" ht="21.75" customHeight="1">
      <c r="B102" s="25"/>
      <c r="L102" s="25"/>
    </row>
    <row r="103" spans="2:12" s="1" customFormat="1" ht="6.95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5" customHeight="1">
      <c r="B108" s="25"/>
      <c r="C108" s="17" t="s">
        <v>124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189" t="str">
        <f>E7</f>
        <v>Stavební úpravy objektru hasiščské zbrojnice v BpH</v>
      </c>
      <c r="F111" s="190"/>
      <c r="G111" s="190"/>
      <c r="H111" s="190"/>
      <c r="L111" s="25"/>
    </row>
    <row r="112" spans="2:12" s="1" customFormat="1" ht="12" customHeight="1">
      <c r="B112" s="25"/>
      <c r="C112" s="22" t="s">
        <v>97</v>
      </c>
      <c r="L112" s="25"/>
    </row>
    <row r="113" spans="2:65" s="1" customFormat="1" ht="16.5" customHeight="1">
      <c r="B113" s="25"/>
      <c r="E113" s="161" t="str">
        <f>E9</f>
        <v>03 - Elektro</v>
      </c>
      <c r="F113" s="188"/>
      <c r="G113" s="188"/>
      <c r="H113" s="188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Bystřice pod Hostýnem </v>
      </c>
      <c r="I115" s="22" t="s">
        <v>20</v>
      </c>
      <c r="J115" s="45" t="str">
        <f>IF(J12="","",J12)</f>
        <v>20. 9. 2018</v>
      </c>
      <c r="L115" s="25"/>
    </row>
    <row r="116" spans="2:65" s="1" customFormat="1" ht="6.95" customHeight="1">
      <c r="B116" s="25"/>
      <c r="L116" s="25"/>
    </row>
    <row r="117" spans="2:65" s="1" customFormat="1" ht="27.95" customHeight="1">
      <c r="B117" s="25"/>
      <c r="C117" s="22" t="s">
        <v>22</v>
      </c>
      <c r="F117" s="20" t="str">
        <f>E15</f>
        <v xml:space="preserve">Město Bystřice pod Hostýnem </v>
      </c>
      <c r="I117" s="22" t="s">
        <v>29</v>
      </c>
      <c r="J117" s="23" t="str">
        <f>E21</f>
        <v>Stanislav Ondroušek s.r.o.</v>
      </c>
      <c r="L117" s="25"/>
    </row>
    <row r="118" spans="2:65" s="1" customFormat="1" ht="15.2" customHeight="1">
      <c r="B118" s="25"/>
      <c r="C118" s="22" t="s">
        <v>27</v>
      </c>
      <c r="F118" s="20" t="str">
        <f>IF(E18="","",E18)</f>
        <v xml:space="preserve"> </v>
      </c>
      <c r="I118" s="22" t="s">
        <v>33</v>
      </c>
      <c r="J118" s="23" t="str">
        <f>E24</f>
        <v>Dominika Lukášová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7"/>
      <c r="C120" s="108" t="s">
        <v>125</v>
      </c>
      <c r="D120" s="109" t="s">
        <v>61</v>
      </c>
      <c r="E120" s="109" t="s">
        <v>57</v>
      </c>
      <c r="F120" s="109" t="s">
        <v>58</v>
      </c>
      <c r="G120" s="109" t="s">
        <v>126</v>
      </c>
      <c r="H120" s="109" t="s">
        <v>127</v>
      </c>
      <c r="I120" s="109" t="s">
        <v>128</v>
      </c>
      <c r="J120" s="110" t="s">
        <v>101</v>
      </c>
      <c r="K120" s="111" t="s">
        <v>129</v>
      </c>
      <c r="L120" s="107"/>
      <c r="M120" s="52" t="s">
        <v>1</v>
      </c>
      <c r="N120" s="53" t="s">
        <v>40</v>
      </c>
      <c r="O120" s="53" t="s">
        <v>130</v>
      </c>
      <c r="P120" s="53" t="s">
        <v>131</v>
      </c>
      <c r="Q120" s="53" t="s">
        <v>132</v>
      </c>
      <c r="R120" s="53" t="s">
        <v>133</v>
      </c>
      <c r="S120" s="53" t="s">
        <v>134</v>
      </c>
      <c r="T120" s="54" t="s">
        <v>135</v>
      </c>
    </row>
    <row r="121" spans="2:65" s="1" customFormat="1" ht="22.9" customHeight="1">
      <c r="B121" s="25"/>
      <c r="C121" s="57" t="s">
        <v>136</v>
      </c>
      <c r="J121" s="112">
        <f>BK121</f>
        <v>0</v>
      </c>
      <c r="L121" s="25"/>
      <c r="M121" s="55"/>
      <c r="N121" s="46"/>
      <c r="O121" s="46"/>
      <c r="P121" s="113">
        <f>P122+P128</f>
        <v>51.481000000000002</v>
      </c>
      <c r="Q121" s="46"/>
      <c r="R121" s="113">
        <f>R122+R128</f>
        <v>0.41199199999999997</v>
      </c>
      <c r="S121" s="46"/>
      <c r="T121" s="114">
        <f>T122+T128</f>
        <v>0.75</v>
      </c>
      <c r="AT121" s="13" t="s">
        <v>75</v>
      </c>
      <c r="AU121" s="13" t="s">
        <v>103</v>
      </c>
      <c r="BK121" s="115">
        <f>BK122+BK128</f>
        <v>0</v>
      </c>
    </row>
    <row r="122" spans="2:65" s="11" customFormat="1" ht="25.9" customHeight="1">
      <c r="B122" s="116"/>
      <c r="D122" s="117" t="s">
        <v>75</v>
      </c>
      <c r="E122" s="118" t="s">
        <v>137</v>
      </c>
      <c r="F122" s="118" t="s">
        <v>138</v>
      </c>
      <c r="J122" s="119">
        <f>BK122</f>
        <v>0</v>
      </c>
      <c r="L122" s="116"/>
      <c r="M122" s="120"/>
      <c r="N122" s="121"/>
      <c r="O122" s="121"/>
      <c r="P122" s="122">
        <f>P123+P125</f>
        <v>24.585999999999999</v>
      </c>
      <c r="Q122" s="121"/>
      <c r="R122" s="122">
        <f>R123+R125</f>
        <v>0.36</v>
      </c>
      <c r="S122" s="121"/>
      <c r="T122" s="123">
        <f>T123+T125</f>
        <v>0.75</v>
      </c>
      <c r="AR122" s="117" t="s">
        <v>84</v>
      </c>
      <c r="AT122" s="124" t="s">
        <v>75</v>
      </c>
      <c r="AU122" s="124" t="s">
        <v>76</v>
      </c>
      <c r="AY122" s="117" t="s">
        <v>139</v>
      </c>
      <c r="BK122" s="125">
        <f>BK123+BK125</f>
        <v>0</v>
      </c>
    </row>
    <row r="123" spans="2:65" s="11" customFormat="1" ht="22.9" customHeight="1">
      <c r="B123" s="116"/>
      <c r="D123" s="117" t="s">
        <v>75</v>
      </c>
      <c r="E123" s="126" t="s">
        <v>153</v>
      </c>
      <c r="F123" s="126" t="s">
        <v>154</v>
      </c>
      <c r="J123" s="127">
        <f>BK123</f>
        <v>0</v>
      </c>
      <c r="L123" s="116"/>
      <c r="M123" s="120"/>
      <c r="N123" s="121"/>
      <c r="O123" s="121"/>
      <c r="P123" s="122">
        <f>P124</f>
        <v>5.6159999999999997</v>
      </c>
      <c r="Q123" s="121"/>
      <c r="R123" s="122">
        <f>R124</f>
        <v>0.36</v>
      </c>
      <c r="S123" s="121"/>
      <c r="T123" s="123">
        <f>T124</f>
        <v>0</v>
      </c>
      <c r="AR123" s="117" t="s">
        <v>84</v>
      </c>
      <c r="AT123" s="124" t="s">
        <v>75</v>
      </c>
      <c r="AU123" s="124" t="s">
        <v>84</v>
      </c>
      <c r="AY123" s="117" t="s">
        <v>139</v>
      </c>
      <c r="BK123" s="125">
        <f>BK124</f>
        <v>0</v>
      </c>
    </row>
    <row r="124" spans="2:65" s="1" customFormat="1" ht="16.5" customHeight="1">
      <c r="B124" s="128"/>
      <c r="C124" s="129" t="s">
        <v>84</v>
      </c>
      <c r="D124" s="129" t="s">
        <v>142</v>
      </c>
      <c r="E124" s="130" t="s">
        <v>533</v>
      </c>
      <c r="F124" s="131" t="s">
        <v>534</v>
      </c>
      <c r="G124" s="132" t="s">
        <v>151</v>
      </c>
      <c r="H124" s="133">
        <v>9</v>
      </c>
      <c r="I124" s="134"/>
      <c r="J124" s="134">
        <f>ROUND(I124*H124,2)</f>
        <v>0</v>
      </c>
      <c r="K124" s="131" t="s">
        <v>146</v>
      </c>
      <c r="L124" s="25"/>
      <c r="M124" s="135" t="s">
        <v>1</v>
      </c>
      <c r="N124" s="136" t="s">
        <v>41</v>
      </c>
      <c r="O124" s="137">
        <v>0.624</v>
      </c>
      <c r="P124" s="137">
        <f>O124*H124</f>
        <v>5.6159999999999997</v>
      </c>
      <c r="Q124" s="137">
        <v>0.04</v>
      </c>
      <c r="R124" s="137">
        <f>Q124*H124</f>
        <v>0.36</v>
      </c>
      <c r="S124" s="137">
        <v>0</v>
      </c>
      <c r="T124" s="138">
        <f>S124*H124</f>
        <v>0</v>
      </c>
      <c r="AR124" s="139" t="s">
        <v>147</v>
      </c>
      <c r="AT124" s="139" t="s">
        <v>142</v>
      </c>
      <c r="AU124" s="139" t="s">
        <v>86</v>
      </c>
      <c r="AY124" s="13" t="s">
        <v>139</v>
      </c>
      <c r="BE124" s="140">
        <f>IF(N124="základní",J124,0)</f>
        <v>0</v>
      </c>
      <c r="BF124" s="140">
        <f>IF(N124="snížená",J124,0)</f>
        <v>0</v>
      </c>
      <c r="BG124" s="140">
        <f>IF(N124="zákl. přenesená",J124,0)</f>
        <v>0</v>
      </c>
      <c r="BH124" s="140">
        <f>IF(N124="sníž. přenesená",J124,0)</f>
        <v>0</v>
      </c>
      <c r="BI124" s="140">
        <f>IF(N124="nulová",J124,0)</f>
        <v>0</v>
      </c>
      <c r="BJ124" s="13" t="s">
        <v>84</v>
      </c>
      <c r="BK124" s="140">
        <f>ROUND(I124*H124,2)</f>
        <v>0</v>
      </c>
      <c r="BL124" s="13" t="s">
        <v>147</v>
      </c>
      <c r="BM124" s="139" t="s">
        <v>620</v>
      </c>
    </row>
    <row r="125" spans="2:65" s="11" customFormat="1" ht="22.9" customHeight="1">
      <c r="B125" s="116"/>
      <c r="D125" s="117" t="s">
        <v>75</v>
      </c>
      <c r="E125" s="126" t="s">
        <v>176</v>
      </c>
      <c r="F125" s="126" t="s">
        <v>229</v>
      </c>
      <c r="J125" s="127">
        <f>BK125</f>
        <v>0</v>
      </c>
      <c r="L125" s="116"/>
      <c r="M125" s="120"/>
      <c r="N125" s="121"/>
      <c r="O125" s="121"/>
      <c r="P125" s="122">
        <f>SUM(P126:P127)</f>
        <v>18.97</v>
      </c>
      <c r="Q125" s="121"/>
      <c r="R125" s="122">
        <f>SUM(R126:R127)</f>
        <v>0</v>
      </c>
      <c r="S125" s="121"/>
      <c r="T125" s="123">
        <f>SUM(T126:T127)</f>
        <v>0.75</v>
      </c>
      <c r="AR125" s="117" t="s">
        <v>84</v>
      </c>
      <c r="AT125" s="124" t="s">
        <v>75</v>
      </c>
      <c r="AU125" s="124" t="s">
        <v>84</v>
      </c>
      <c r="AY125" s="117" t="s">
        <v>139</v>
      </c>
      <c r="BK125" s="125">
        <f>SUM(BK126:BK127)</f>
        <v>0</v>
      </c>
    </row>
    <row r="126" spans="2:65" s="1" customFormat="1" ht="24" customHeight="1">
      <c r="B126" s="128"/>
      <c r="C126" s="129" t="s">
        <v>86</v>
      </c>
      <c r="D126" s="129" t="s">
        <v>142</v>
      </c>
      <c r="E126" s="130" t="s">
        <v>621</v>
      </c>
      <c r="F126" s="131" t="s">
        <v>622</v>
      </c>
      <c r="G126" s="132" t="s">
        <v>145</v>
      </c>
      <c r="H126" s="133">
        <v>7</v>
      </c>
      <c r="I126" s="134"/>
      <c r="J126" s="134">
        <f>ROUND(I126*H126,2)</f>
        <v>0</v>
      </c>
      <c r="K126" s="131" t="s">
        <v>252</v>
      </c>
      <c r="L126" s="25"/>
      <c r="M126" s="135" t="s">
        <v>1</v>
      </c>
      <c r="N126" s="136" t="s">
        <v>41</v>
      </c>
      <c r="O126" s="137">
        <v>8.5000000000000006E-2</v>
      </c>
      <c r="P126" s="137">
        <f>O126*H126</f>
        <v>0.59500000000000008</v>
      </c>
      <c r="Q126" s="137">
        <v>0</v>
      </c>
      <c r="R126" s="137">
        <f>Q126*H126</f>
        <v>0</v>
      </c>
      <c r="S126" s="137">
        <v>0</v>
      </c>
      <c r="T126" s="138">
        <f>S126*H126</f>
        <v>0</v>
      </c>
      <c r="AR126" s="139" t="s">
        <v>147</v>
      </c>
      <c r="AT126" s="139" t="s">
        <v>142</v>
      </c>
      <c r="AU126" s="139" t="s">
        <v>86</v>
      </c>
      <c r="AY126" s="13" t="s">
        <v>139</v>
      </c>
      <c r="BE126" s="140">
        <f>IF(N126="základní",J126,0)</f>
        <v>0</v>
      </c>
      <c r="BF126" s="140">
        <f>IF(N126="snížená",J126,0)</f>
        <v>0</v>
      </c>
      <c r="BG126" s="140">
        <f>IF(N126="zákl. přenesená",J126,0)</f>
        <v>0</v>
      </c>
      <c r="BH126" s="140">
        <f>IF(N126="sníž. přenesená",J126,0)</f>
        <v>0</v>
      </c>
      <c r="BI126" s="140">
        <f>IF(N126="nulová",J126,0)</f>
        <v>0</v>
      </c>
      <c r="BJ126" s="13" t="s">
        <v>84</v>
      </c>
      <c r="BK126" s="140">
        <f>ROUND(I126*H126,2)</f>
        <v>0</v>
      </c>
      <c r="BL126" s="13" t="s">
        <v>147</v>
      </c>
      <c r="BM126" s="139" t="s">
        <v>623</v>
      </c>
    </row>
    <row r="127" spans="2:65" s="1" customFormat="1" ht="24" customHeight="1">
      <c r="B127" s="128"/>
      <c r="C127" s="129" t="s">
        <v>140</v>
      </c>
      <c r="D127" s="129" t="s">
        <v>142</v>
      </c>
      <c r="E127" s="130" t="s">
        <v>536</v>
      </c>
      <c r="F127" s="131" t="s">
        <v>537</v>
      </c>
      <c r="G127" s="132" t="s">
        <v>187</v>
      </c>
      <c r="H127" s="133">
        <v>75</v>
      </c>
      <c r="I127" s="134"/>
      <c r="J127" s="134">
        <f>ROUND(I127*H127,2)</f>
        <v>0</v>
      </c>
      <c r="K127" s="131" t="s">
        <v>146</v>
      </c>
      <c r="L127" s="25"/>
      <c r="M127" s="135" t="s">
        <v>1</v>
      </c>
      <c r="N127" s="136" t="s">
        <v>41</v>
      </c>
      <c r="O127" s="137">
        <v>0.245</v>
      </c>
      <c r="P127" s="137">
        <f>O127*H127</f>
        <v>18.375</v>
      </c>
      <c r="Q127" s="137">
        <v>0</v>
      </c>
      <c r="R127" s="137">
        <f>Q127*H127</f>
        <v>0</v>
      </c>
      <c r="S127" s="137">
        <v>0.01</v>
      </c>
      <c r="T127" s="138">
        <f>S127*H127</f>
        <v>0.75</v>
      </c>
      <c r="AR127" s="139" t="s">
        <v>147</v>
      </c>
      <c r="AT127" s="139" t="s">
        <v>142</v>
      </c>
      <c r="AU127" s="139" t="s">
        <v>86</v>
      </c>
      <c r="AY127" s="13" t="s">
        <v>139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3" t="s">
        <v>84</v>
      </c>
      <c r="BK127" s="140">
        <f>ROUND(I127*H127,2)</f>
        <v>0</v>
      </c>
      <c r="BL127" s="13" t="s">
        <v>147</v>
      </c>
      <c r="BM127" s="139" t="s">
        <v>624</v>
      </c>
    </row>
    <row r="128" spans="2:65" s="11" customFormat="1" ht="25.9" customHeight="1">
      <c r="B128" s="116"/>
      <c r="D128" s="117" t="s">
        <v>75</v>
      </c>
      <c r="E128" s="118" t="s">
        <v>279</v>
      </c>
      <c r="F128" s="118" t="s">
        <v>280</v>
      </c>
      <c r="J128" s="119">
        <f>BK128</f>
        <v>0</v>
      </c>
      <c r="L128" s="116"/>
      <c r="M128" s="120"/>
      <c r="N128" s="121"/>
      <c r="O128" s="121"/>
      <c r="P128" s="122">
        <f>P129</f>
        <v>26.895000000000003</v>
      </c>
      <c r="Q128" s="121"/>
      <c r="R128" s="122">
        <f>R129</f>
        <v>5.1992000000000003E-2</v>
      </c>
      <c r="S128" s="121"/>
      <c r="T128" s="123">
        <f>T129</f>
        <v>0</v>
      </c>
      <c r="AR128" s="117" t="s">
        <v>86</v>
      </c>
      <c r="AT128" s="124" t="s">
        <v>75</v>
      </c>
      <c r="AU128" s="124" t="s">
        <v>76</v>
      </c>
      <c r="AY128" s="117" t="s">
        <v>139</v>
      </c>
      <c r="BK128" s="125">
        <f>BK129</f>
        <v>0</v>
      </c>
    </row>
    <row r="129" spans="2:65" s="11" customFormat="1" ht="22.9" customHeight="1">
      <c r="B129" s="116"/>
      <c r="D129" s="117" t="s">
        <v>75</v>
      </c>
      <c r="E129" s="126" t="s">
        <v>332</v>
      </c>
      <c r="F129" s="126" t="s">
        <v>333</v>
      </c>
      <c r="J129" s="127">
        <f>BK129</f>
        <v>0</v>
      </c>
      <c r="L129" s="116"/>
      <c r="M129" s="120"/>
      <c r="N129" s="121"/>
      <c r="O129" s="121"/>
      <c r="P129" s="122">
        <f>SUM(P130:P146)</f>
        <v>26.895000000000003</v>
      </c>
      <c r="Q129" s="121"/>
      <c r="R129" s="122">
        <f>SUM(R130:R146)</f>
        <v>5.1992000000000003E-2</v>
      </c>
      <c r="S129" s="121"/>
      <c r="T129" s="123">
        <f>SUM(T130:T146)</f>
        <v>0</v>
      </c>
      <c r="AR129" s="117" t="s">
        <v>86</v>
      </c>
      <c r="AT129" s="124" t="s">
        <v>75</v>
      </c>
      <c r="AU129" s="124" t="s">
        <v>84</v>
      </c>
      <c r="AY129" s="117" t="s">
        <v>139</v>
      </c>
      <c r="BK129" s="125">
        <f>SUM(BK130:BK146)</f>
        <v>0</v>
      </c>
    </row>
    <row r="130" spans="2:65" s="1" customFormat="1" ht="24" customHeight="1">
      <c r="B130" s="128"/>
      <c r="C130" s="129" t="s">
        <v>147</v>
      </c>
      <c r="D130" s="129" t="s">
        <v>142</v>
      </c>
      <c r="E130" s="130" t="s">
        <v>625</v>
      </c>
      <c r="F130" s="131" t="s">
        <v>626</v>
      </c>
      <c r="G130" s="132" t="s">
        <v>187</v>
      </c>
      <c r="H130" s="133">
        <v>63</v>
      </c>
      <c r="I130" s="134"/>
      <c r="J130" s="134">
        <f t="shared" ref="J130:J146" si="0">ROUND(I130*H130,2)</f>
        <v>0</v>
      </c>
      <c r="K130" s="131" t="s">
        <v>146</v>
      </c>
      <c r="L130" s="25"/>
      <c r="M130" s="135" t="s">
        <v>1</v>
      </c>
      <c r="N130" s="136" t="s">
        <v>41</v>
      </c>
      <c r="O130" s="137">
        <v>4.5999999999999999E-2</v>
      </c>
      <c r="P130" s="137">
        <f t="shared" ref="P130:P146" si="1">O130*H130</f>
        <v>2.8980000000000001</v>
      </c>
      <c r="Q130" s="137">
        <v>0</v>
      </c>
      <c r="R130" s="137">
        <f t="shared" ref="R130:R146" si="2">Q130*H130</f>
        <v>0</v>
      </c>
      <c r="S130" s="137">
        <v>0</v>
      </c>
      <c r="T130" s="138">
        <f t="shared" ref="T130:T146" si="3">S130*H130</f>
        <v>0</v>
      </c>
      <c r="AR130" s="139" t="s">
        <v>206</v>
      </c>
      <c r="AT130" s="139" t="s">
        <v>142</v>
      </c>
      <c r="AU130" s="139" t="s">
        <v>86</v>
      </c>
      <c r="AY130" s="13" t="s">
        <v>139</v>
      </c>
      <c r="BE130" s="140">
        <f t="shared" ref="BE130:BE146" si="4">IF(N130="základní",J130,0)</f>
        <v>0</v>
      </c>
      <c r="BF130" s="140">
        <f t="shared" ref="BF130:BF146" si="5">IF(N130="snížená",J130,0)</f>
        <v>0</v>
      </c>
      <c r="BG130" s="140">
        <f t="shared" ref="BG130:BG146" si="6">IF(N130="zákl. přenesená",J130,0)</f>
        <v>0</v>
      </c>
      <c r="BH130" s="140">
        <f t="shared" ref="BH130:BH146" si="7">IF(N130="sníž. přenesená",J130,0)</f>
        <v>0</v>
      </c>
      <c r="BI130" s="140">
        <f t="shared" ref="BI130:BI146" si="8">IF(N130="nulová",J130,0)</f>
        <v>0</v>
      </c>
      <c r="BJ130" s="13" t="s">
        <v>84</v>
      </c>
      <c r="BK130" s="140">
        <f t="shared" ref="BK130:BK146" si="9">ROUND(I130*H130,2)</f>
        <v>0</v>
      </c>
      <c r="BL130" s="13" t="s">
        <v>206</v>
      </c>
      <c r="BM130" s="139" t="s">
        <v>627</v>
      </c>
    </row>
    <row r="131" spans="2:65" s="1" customFormat="1" ht="24" customHeight="1">
      <c r="B131" s="128"/>
      <c r="C131" s="141" t="s">
        <v>161</v>
      </c>
      <c r="D131" s="141" t="s">
        <v>190</v>
      </c>
      <c r="E131" s="142" t="s">
        <v>628</v>
      </c>
      <c r="F131" s="143" t="s">
        <v>629</v>
      </c>
      <c r="G131" s="144" t="s">
        <v>187</v>
      </c>
      <c r="H131" s="145">
        <v>69.3</v>
      </c>
      <c r="I131" s="146"/>
      <c r="J131" s="146">
        <f t="shared" si="0"/>
        <v>0</v>
      </c>
      <c r="K131" s="143" t="s">
        <v>146</v>
      </c>
      <c r="L131" s="147"/>
      <c r="M131" s="148" t="s">
        <v>1</v>
      </c>
      <c r="N131" s="149" t="s">
        <v>41</v>
      </c>
      <c r="O131" s="137">
        <v>0</v>
      </c>
      <c r="P131" s="137">
        <f t="shared" si="1"/>
        <v>0</v>
      </c>
      <c r="Q131" s="137">
        <v>1.2E-4</v>
      </c>
      <c r="R131" s="137">
        <f t="shared" si="2"/>
        <v>8.3160000000000005E-3</v>
      </c>
      <c r="S131" s="137">
        <v>0</v>
      </c>
      <c r="T131" s="138">
        <f t="shared" si="3"/>
        <v>0</v>
      </c>
      <c r="AR131" s="139" t="s">
        <v>283</v>
      </c>
      <c r="AT131" s="139" t="s">
        <v>190</v>
      </c>
      <c r="AU131" s="139" t="s">
        <v>86</v>
      </c>
      <c r="AY131" s="13" t="s">
        <v>139</v>
      </c>
      <c r="BE131" s="140">
        <f t="shared" si="4"/>
        <v>0</v>
      </c>
      <c r="BF131" s="140">
        <f t="shared" si="5"/>
        <v>0</v>
      </c>
      <c r="BG131" s="140">
        <f t="shared" si="6"/>
        <v>0</v>
      </c>
      <c r="BH131" s="140">
        <f t="shared" si="7"/>
        <v>0</v>
      </c>
      <c r="BI131" s="140">
        <f t="shared" si="8"/>
        <v>0</v>
      </c>
      <c r="BJ131" s="13" t="s">
        <v>84</v>
      </c>
      <c r="BK131" s="140">
        <f t="shared" si="9"/>
        <v>0</v>
      </c>
      <c r="BL131" s="13" t="s">
        <v>206</v>
      </c>
      <c r="BM131" s="139" t="s">
        <v>630</v>
      </c>
    </row>
    <row r="132" spans="2:65" s="1" customFormat="1" ht="16.5" customHeight="1">
      <c r="B132" s="128"/>
      <c r="C132" s="141" t="s">
        <v>153</v>
      </c>
      <c r="D132" s="141" t="s">
        <v>190</v>
      </c>
      <c r="E132" s="142" t="s">
        <v>631</v>
      </c>
      <c r="F132" s="143" t="s">
        <v>632</v>
      </c>
      <c r="G132" s="144" t="s">
        <v>187</v>
      </c>
      <c r="H132" s="145">
        <v>69.3</v>
      </c>
      <c r="I132" s="146"/>
      <c r="J132" s="146">
        <f t="shared" si="0"/>
        <v>0</v>
      </c>
      <c r="K132" s="143" t="s">
        <v>1</v>
      </c>
      <c r="L132" s="147"/>
      <c r="M132" s="148" t="s">
        <v>1</v>
      </c>
      <c r="N132" s="149" t="s">
        <v>41</v>
      </c>
      <c r="O132" s="137">
        <v>0</v>
      </c>
      <c r="P132" s="137">
        <f t="shared" si="1"/>
        <v>0</v>
      </c>
      <c r="Q132" s="137">
        <v>1.2E-4</v>
      </c>
      <c r="R132" s="137">
        <f t="shared" si="2"/>
        <v>8.3160000000000005E-3</v>
      </c>
      <c r="S132" s="137">
        <v>0</v>
      </c>
      <c r="T132" s="138">
        <f t="shared" si="3"/>
        <v>0</v>
      </c>
      <c r="AR132" s="139" t="s">
        <v>633</v>
      </c>
      <c r="AT132" s="139" t="s">
        <v>190</v>
      </c>
      <c r="AU132" s="139" t="s">
        <v>86</v>
      </c>
      <c r="AY132" s="13" t="s">
        <v>139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84</v>
      </c>
      <c r="BK132" s="140">
        <f t="shared" si="9"/>
        <v>0</v>
      </c>
      <c r="BL132" s="13" t="s">
        <v>633</v>
      </c>
      <c r="BM132" s="139" t="s">
        <v>634</v>
      </c>
    </row>
    <row r="133" spans="2:65" s="1" customFormat="1" ht="24" customHeight="1">
      <c r="B133" s="128"/>
      <c r="C133" s="129" t="s">
        <v>168</v>
      </c>
      <c r="D133" s="129" t="s">
        <v>142</v>
      </c>
      <c r="E133" s="130" t="s">
        <v>635</v>
      </c>
      <c r="F133" s="131" t="s">
        <v>636</v>
      </c>
      <c r="G133" s="132" t="s">
        <v>145</v>
      </c>
      <c r="H133" s="133">
        <v>7</v>
      </c>
      <c r="I133" s="134"/>
      <c r="J133" s="134">
        <f t="shared" si="0"/>
        <v>0</v>
      </c>
      <c r="K133" s="131" t="s">
        <v>146</v>
      </c>
      <c r="L133" s="25"/>
      <c r="M133" s="135" t="s">
        <v>1</v>
      </c>
      <c r="N133" s="136" t="s">
        <v>41</v>
      </c>
      <c r="O133" s="137">
        <v>0.38700000000000001</v>
      </c>
      <c r="P133" s="137">
        <f t="shared" si="1"/>
        <v>2.7090000000000001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206</v>
      </c>
      <c r="AT133" s="139" t="s">
        <v>142</v>
      </c>
      <c r="AU133" s="139" t="s">
        <v>86</v>
      </c>
      <c r="AY133" s="13" t="s">
        <v>139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84</v>
      </c>
      <c r="BK133" s="140">
        <f t="shared" si="9"/>
        <v>0</v>
      </c>
      <c r="BL133" s="13" t="s">
        <v>206</v>
      </c>
      <c r="BM133" s="139" t="s">
        <v>637</v>
      </c>
    </row>
    <row r="134" spans="2:65" s="1" customFormat="1" ht="16.5" customHeight="1">
      <c r="B134" s="128"/>
      <c r="C134" s="141" t="s">
        <v>172</v>
      </c>
      <c r="D134" s="141" t="s">
        <v>190</v>
      </c>
      <c r="E134" s="142" t="s">
        <v>638</v>
      </c>
      <c r="F134" s="143" t="s">
        <v>639</v>
      </c>
      <c r="G134" s="144" t="s">
        <v>145</v>
      </c>
      <c r="H134" s="145">
        <v>7</v>
      </c>
      <c r="I134" s="146"/>
      <c r="J134" s="146">
        <f t="shared" si="0"/>
        <v>0</v>
      </c>
      <c r="K134" s="143" t="s">
        <v>146</v>
      </c>
      <c r="L134" s="147"/>
      <c r="M134" s="148" t="s">
        <v>1</v>
      </c>
      <c r="N134" s="149" t="s">
        <v>41</v>
      </c>
      <c r="O134" s="137">
        <v>0</v>
      </c>
      <c r="P134" s="137">
        <f t="shared" si="1"/>
        <v>0</v>
      </c>
      <c r="Q134" s="137">
        <v>3.3E-4</v>
      </c>
      <c r="R134" s="137">
        <f t="shared" si="2"/>
        <v>2.31E-3</v>
      </c>
      <c r="S134" s="137">
        <v>0</v>
      </c>
      <c r="T134" s="138">
        <f t="shared" si="3"/>
        <v>0</v>
      </c>
      <c r="AR134" s="139" t="s">
        <v>283</v>
      </c>
      <c r="AT134" s="139" t="s">
        <v>190</v>
      </c>
      <c r="AU134" s="139" t="s">
        <v>86</v>
      </c>
      <c r="AY134" s="13" t="s">
        <v>139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84</v>
      </c>
      <c r="BK134" s="140">
        <f t="shared" si="9"/>
        <v>0</v>
      </c>
      <c r="BL134" s="13" t="s">
        <v>206</v>
      </c>
      <c r="BM134" s="139" t="s">
        <v>640</v>
      </c>
    </row>
    <row r="135" spans="2:65" s="1" customFormat="1" ht="24" customHeight="1">
      <c r="B135" s="128"/>
      <c r="C135" s="129" t="s">
        <v>176</v>
      </c>
      <c r="D135" s="129" t="s">
        <v>142</v>
      </c>
      <c r="E135" s="130" t="s">
        <v>641</v>
      </c>
      <c r="F135" s="131" t="s">
        <v>642</v>
      </c>
      <c r="G135" s="132" t="s">
        <v>145</v>
      </c>
      <c r="H135" s="133">
        <v>8</v>
      </c>
      <c r="I135" s="134"/>
      <c r="J135" s="134">
        <f t="shared" si="0"/>
        <v>0</v>
      </c>
      <c r="K135" s="131" t="s">
        <v>146</v>
      </c>
      <c r="L135" s="25"/>
      <c r="M135" s="135" t="s">
        <v>1</v>
      </c>
      <c r="N135" s="136" t="s">
        <v>41</v>
      </c>
      <c r="O135" s="137">
        <v>0.88</v>
      </c>
      <c r="P135" s="137">
        <f t="shared" si="1"/>
        <v>7.04</v>
      </c>
      <c r="Q135" s="137">
        <v>0</v>
      </c>
      <c r="R135" s="137">
        <f t="shared" si="2"/>
        <v>0</v>
      </c>
      <c r="S135" s="137">
        <v>0</v>
      </c>
      <c r="T135" s="138">
        <f t="shared" si="3"/>
        <v>0</v>
      </c>
      <c r="AR135" s="139" t="s">
        <v>206</v>
      </c>
      <c r="AT135" s="139" t="s">
        <v>142</v>
      </c>
      <c r="AU135" s="139" t="s">
        <v>86</v>
      </c>
      <c r="AY135" s="13" t="s">
        <v>139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84</v>
      </c>
      <c r="BK135" s="140">
        <f t="shared" si="9"/>
        <v>0</v>
      </c>
      <c r="BL135" s="13" t="s">
        <v>206</v>
      </c>
      <c r="BM135" s="139" t="s">
        <v>643</v>
      </c>
    </row>
    <row r="136" spans="2:65" s="1" customFormat="1" ht="16.5" customHeight="1">
      <c r="B136" s="128"/>
      <c r="C136" s="141" t="s">
        <v>180</v>
      </c>
      <c r="D136" s="141" t="s">
        <v>190</v>
      </c>
      <c r="E136" s="142" t="s">
        <v>644</v>
      </c>
      <c r="F136" s="143" t="s">
        <v>645</v>
      </c>
      <c r="G136" s="144" t="s">
        <v>145</v>
      </c>
      <c r="H136" s="145">
        <v>8</v>
      </c>
      <c r="I136" s="146"/>
      <c r="J136" s="146">
        <f t="shared" si="0"/>
        <v>0</v>
      </c>
      <c r="K136" s="143" t="s">
        <v>146</v>
      </c>
      <c r="L136" s="147"/>
      <c r="M136" s="148" t="s">
        <v>1</v>
      </c>
      <c r="N136" s="149" t="s">
        <v>41</v>
      </c>
      <c r="O136" s="137">
        <v>0</v>
      </c>
      <c r="P136" s="137">
        <f t="shared" si="1"/>
        <v>0</v>
      </c>
      <c r="Q136" s="137">
        <v>3.5999999999999999E-3</v>
      </c>
      <c r="R136" s="137">
        <f t="shared" si="2"/>
        <v>2.8799999999999999E-2</v>
      </c>
      <c r="S136" s="137">
        <v>0</v>
      </c>
      <c r="T136" s="138">
        <f t="shared" si="3"/>
        <v>0</v>
      </c>
      <c r="AR136" s="139" t="s">
        <v>283</v>
      </c>
      <c r="AT136" s="139" t="s">
        <v>190</v>
      </c>
      <c r="AU136" s="139" t="s">
        <v>86</v>
      </c>
      <c r="AY136" s="13" t="s">
        <v>139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84</v>
      </c>
      <c r="BK136" s="140">
        <f t="shared" si="9"/>
        <v>0</v>
      </c>
      <c r="BL136" s="13" t="s">
        <v>206</v>
      </c>
      <c r="BM136" s="139" t="s">
        <v>646</v>
      </c>
    </row>
    <row r="137" spans="2:65" s="1" customFormat="1" ht="24" customHeight="1">
      <c r="B137" s="128"/>
      <c r="C137" s="129" t="s">
        <v>184</v>
      </c>
      <c r="D137" s="129" t="s">
        <v>142</v>
      </c>
      <c r="E137" s="130" t="s">
        <v>647</v>
      </c>
      <c r="F137" s="131" t="s">
        <v>648</v>
      </c>
      <c r="G137" s="132" t="s">
        <v>145</v>
      </c>
      <c r="H137" s="133">
        <v>1</v>
      </c>
      <c r="I137" s="134"/>
      <c r="J137" s="134">
        <f t="shared" si="0"/>
        <v>0</v>
      </c>
      <c r="K137" s="131" t="s">
        <v>146</v>
      </c>
      <c r="L137" s="25"/>
      <c r="M137" s="135" t="s">
        <v>1</v>
      </c>
      <c r="N137" s="136" t="s">
        <v>41</v>
      </c>
      <c r="O137" s="137">
        <v>12.398</v>
      </c>
      <c r="P137" s="137">
        <f t="shared" si="1"/>
        <v>12.398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206</v>
      </c>
      <c r="AT137" s="139" t="s">
        <v>142</v>
      </c>
      <c r="AU137" s="139" t="s">
        <v>86</v>
      </c>
      <c r="AY137" s="13" t="s">
        <v>139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84</v>
      </c>
      <c r="BK137" s="140">
        <f t="shared" si="9"/>
        <v>0</v>
      </c>
      <c r="BL137" s="13" t="s">
        <v>206</v>
      </c>
      <c r="BM137" s="139" t="s">
        <v>649</v>
      </c>
    </row>
    <row r="138" spans="2:65" s="1" customFormat="1" ht="24" customHeight="1">
      <c r="B138" s="128"/>
      <c r="C138" s="129" t="s">
        <v>189</v>
      </c>
      <c r="D138" s="129" t="s">
        <v>142</v>
      </c>
      <c r="E138" s="130" t="s">
        <v>650</v>
      </c>
      <c r="F138" s="131" t="s">
        <v>651</v>
      </c>
      <c r="G138" s="132" t="s">
        <v>187</v>
      </c>
      <c r="H138" s="133">
        <v>25</v>
      </c>
      <c r="I138" s="134"/>
      <c r="J138" s="134">
        <f t="shared" si="0"/>
        <v>0</v>
      </c>
      <c r="K138" s="131" t="s">
        <v>146</v>
      </c>
      <c r="L138" s="25"/>
      <c r="M138" s="135" t="s">
        <v>1</v>
      </c>
      <c r="N138" s="136" t="s">
        <v>41</v>
      </c>
      <c r="O138" s="137">
        <v>7.3999999999999996E-2</v>
      </c>
      <c r="P138" s="137">
        <f t="shared" si="1"/>
        <v>1.8499999999999999</v>
      </c>
      <c r="Q138" s="137">
        <v>0</v>
      </c>
      <c r="R138" s="137">
        <f t="shared" si="2"/>
        <v>0</v>
      </c>
      <c r="S138" s="137">
        <v>0</v>
      </c>
      <c r="T138" s="138">
        <f t="shared" si="3"/>
        <v>0</v>
      </c>
      <c r="AR138" s="139" t="s">
        <v>206</v>
      </c>
      <c r="AT138" s="139" t="s">
        <v>142</v>
      </c>
      <c r="AU138" s="139" t="s">
        <v>86</v>
      </c>
      <c r="AY138" s="13" t="s">
        <v>139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3" t="s">
        <v>84</v>
      </c>
      <c r="BK138" s="140">
        <f t="shared" si="9"/>
        <v>0</v>
      </c>
      <c r="BL138" s="13" t="s">
        <v>206</v>
      </c>
      <c r="BM138" s="139" t="s">
        <v>652</v>
      </c>
    </row>
    <row r="139" spans="2:65" s="1" customFormat="1" ht="16.5" customHeight="1">
      <c r="B139" s="128"/>
      <c r="C139" s="129" t="s">
        <v>194</v>
      </c>
      <c r="D139" s="129" t="s">
        <v>142</v>
      </c>
      <c r="E139" s="130" t="s">
        <v>653</v>
      </c>
      <c r="F139" s="131" t="s">
        <v>654</v>
      </c>
      <c r="G139" s="132" t="s">
        <v>187</v>
      </c>
      <c r="H139" s="133">
        <v>27.5</v>
      </c>
      <c r="I139" s="134"/>
      <c r="J139" s="134">
        <f t="shared" si="0"/>
        <v>0</v>
      </c>
      <c r="K139" s="131" t="s">
        <v>1</v>
      </c>
      <c r="L139" s="25"/>
      <c r="M139" s="135" t="s">
        <v>1</v>
      </c>
      <c r="N139" s="136" t="s">
        <v>41</v>
      </c>
      <c r="O139" s="137">
        <v>0</v>
      </c>
      <c r="P139" s="137">
        <f t="shared" si="1"/>
        <v>0</v>
      </c>
      <c r="Q139" s="137">
        <v>1E-4</v>
      </c>
      <c r="R139" s="137">
        <f t="shared" si="2"/>
        <v>2.7500000000000003E-3</v>
      </c>
      <c r="S139" s="137">
        <v>0</v>
      </c>
      <c r="T139" s="138">
        <f t="shared" si="3"/>
        <v>0</v>
      </c>
      <c r="AR139" s="139" t="s">
        <v>655</v>
      </c>
      <c r="AT139" s="139" t="s">
        <v>142</v>
      </c>
      <c r="AU139" s="139" t="s">
        <v>86</v>
      </c>
      <c r="AY139" s="13" t="s">
        <v>139</v>
      </c>
      <c r="BE139" s="140">
        <f t="shared" si="4"/>
        <v>0</v>
      </c>
      <c r="BF139" s="140">
        <f t="shared" si="5"/>
        <v>0</v>
      </c>
      <c r="BG139" s="140">
        <f t="shared" si="6"/>
        <v>0</v>
      </c>
      <c r="BH139" s="140">
        <f t="shared" si="7"/>
        <v>0</v>
      </c>
      <c r="BI139" s="140">
        <f t="shared" si="8"/>
        <v>0</v>
      </c>
      <c r="BJ139" s="13" t="s">
        <v>84</v>
      </c>
      <c r="BK139" s="140">
        <f t="shared" si="9"/>
        <v>0</v>
      </c>
      <c r="BL139" s="13" t="s">
        <v>655</v>
      </c>
      <c r="BM139" s="139" t="s">
        <v>656</v>
      </c>
    </row>
    <row r="140" spans="2:65" s="1" customFormat="1" ht="24" customHeight="1">
      <c r="B140" s="128"/>
      <c r="C140" s="129" t="s">
        <v>199</v>
      </c>
      <c r="D140" s="129" t="s">
        <v>142</v>
      </c>
      <c r="E140" s="130" t="s">
        <v>657</v>
      </c>
      <c r="F140" s="131" t="s">
        <v>658</v>
      </c>
      <c r="G140" s="132" t="s">
        <v>145</v>
      </c>
      <c r="H140" s="133">
        <v>3</v>
      </c>
      <c r="I140" s="134"/>
      <c r="J140" s="134">
        <f t="shared" si="0"/>
        <v>0</v>
      </c>
      <c r="K140" s="131" t="s">
        <v>1</v>
      </c>
      <c r="L140" s="25"/>
      <c r="M140" s="135" t="s">
        <v>1</v>
      </c>
      <c r="N140" s="136" t="s">
        <v>41</v>
      </c>
      <c r="O140" s="137">
        <v>0</v>
      </c>
      <c r="P140" s="137">
        <f t="shared" si="1"/>
        <v>0</v>
      </c>
      <c r="Q140" s="137">
        <v>0</v>
      </c>
      <c r="R140" s="137">
        <f t="shared" si="2"/>
        <v>0</v>
      </c>
      <c r="S140" s="137">
        <v>0</v>
      </c>
      <c r="T140" s="138">
        <f t="shared" si="3"/>
        <v>0</v>
      </c>
      <c r="AR140" s="139" t="s">
        <v>655</v>
      </c>
      <c r="AT140" s="139" t="s">
        <v>142</v>
      </c>
      <c r="AU140" s="139" t="s">
        <v>86</v>
      </c>
      <c r="AY140" s="13" t="s">
        <v>139</v>
      </c>
      <c r="BE140" s="140">
        <f t="shared" si="4"/>
        <v>0</v>
      </c>
      <c r="BF140" s="140">
        <f t="shared" si="5"/>
        <v>0</v>
      </c>
      <c r="BG140" s="140">
        <f t="shared" si="6"/>
        <v>0</v>
      </c>
      <c r="BH140" s="140">
        <f t="shared" si="7"/>
        <v>0</v>
      </c>
      <c r="BI140" s="140">
        <f t="shared" si="8"/>
        <v>0</v>
      </c>
      <c r="BJ140" s="13" t="s">
        <v>84</v>
      </c>
      <c r="BK140" s="140">
        <f t="shared" si="9"/>
        <v>0</v>
      </c>
      <c r="BL140" s="13" t="s">
        <v>655</v>
      </c>
      <c r="BM140" s="139" t="s">
        <v>659</v>
      </c>
    </row>
    <row r="141" spans="2:65" s="1" customFormat="1" ht="24" customHeight="1">
      <c r="B141" s="128"/>
      <c r="C141" s="129" t="s">
        <v>8</v>
      </c>
      <c r="D141" s="129" t="s">
        <v>142</v>
      </c>
      <c r="E141" s="130" t="s">
        <v>660</v>
      </c>
      <c r="F141" s="131" t="s">
        <v>661</v>
      </c>
      <c r="G141" s="132" t="s">
        <v>233</v>
      </c>
      <c r="H141" s="133">
        <v>20</v>
      </c>
      <c r="I141" s="134"/>
      <c r="J141" s="134">
        <f t="shared" si="0"/>
        <v>0</v>
      </c>
      <c r="K141" s="131" t="s">
        <v>1</v>
      </c>
      <c r="L141" s="25"/>
      <c r="M141" s="135" t="s">
        <v>1</v>
      </c>
      <c r="N141" s="136" t="s">
        <v>41</v>
      </c>
      <c r="O141" s="137">
        <v>0</v>
      </c>
      <c r="P141" s="137">
        <f t="shared" si="1"/>
        <v>0</v>
      </c>
      <c r="Q141" s="137">
        <v>0</v>
      </c>
      <c r="R141" s="137">
        <f t="shared" si="2"/>
        <v>0</v>
      </c>
      <c r="S141" s="137">
        <v>0</v>
      </c>
      <c r="T141" s="138">
        <f t="shared" si="3"/>
        <v>0</v>
      </c>
      <c r="AR141" s="139" t="s">
        <v>655</v>
      </c>
      <c r="AT141" s="139" t="s">
        <v>142</v>
      </c>
      <c r="AU141" s="139" t="s">
        <v>86</v>
      </c>
      <c r="AY141" s="13" t="s">
        <v>139</v>
      </c>
      <c r="BE141" s="140">
        <f t="shared" si="4"/>
        <v>0</v>
      </c>
      <c r="BF141" s="140">
        <f t="shared" si="5"/>
        <v>0</v>
      </c>
      <c r="BG141" s="140">
        <f t="shared" si="6"/>
        <v>0</v>
      </c>
      <c r="BH141" s="140">
        <f t="shared" si="7"/>
        <v>0</v>
      </c>
      <c r="BI141" s="140">
        <f t="shared" si="8"/>
        <v>0</v>
      </c>
      <c r="BJ141" s="13" t="s">
        <v>84</v>
      </c>
      <c r="BK141" s="140">
        <f t="shared" si="9"/>
        <v>0</v>
      </c>
      <c r="BL141" s="13" t="s">
        <v>655</v>
      </c>
      <c r="BM141" s="139" t="s">
        <v>662</v>
      </c>
    </row>
    <row r="142" spans="2:65" s="1" customFormat="1" ht="16.5" customHeight="1">
      <c r="B142" s="128"/>
      <c r="C142" s="129" t="s">
        <v>206</v>
      </c>
      <c r="D142" s="129" t="s">
        <v>142</v>
      </c>
      <c r="E142" s="130" t="s">
        <v>663</v>
      </c>
      <c r="F142" s="131" t="s">
        <v>664</v>
      </c>
      <c r="G142" s="132" t="s">
        <v>233</v>
      </c>
      <c r="H142" s="133">
        <v>15</v>
      </c>
      <c r="I142" s="134"/>
      <c r="J142" s="134">
        <f t="shared" si="0"/>
        <v>0</v>
      </c>
      <c r="K142" s="131" t="s">
        <v>1</v>
      </c>
      <c r="L142" s="25"/>
      <c r="M142" s="135" t="s">
        <v>1</v>
      </c>
      <c r="N142" s="136" t="s">
        <v>41</v>
      </c>
      <c r="O142" s="137">
        <v>0</v>
      </c>
      <c r="P142" s="137">
        <f t="shared" si="1"/>
        <v>0</v>
      </c>
      <c r="Q142" s="137">
        <v>0</v>
      </c>
      <c r="R142" s="137">
        <f t="shared" si="2"/>
        <v>0</v>
      </c>
      <c r="S142" s="137">
        <v>0</v>
      </c>
      <c r="T142" s="138">
        <f t="shared" si="3"/>
        <v>0</v>
      </c>
      <c r="AR142" s="139" t="s">
        <v>655</v>
      </c>
      <c r="AT142" s="139" t="s">
        <v>142</v>
      </c>
      <c r="AU142" s="139" t="s">
        <v>86</v>
      </c>
      <c r="AY142" s="13" t="s">
        <v>139</v>
      </c>
      <c r="BE142" s="140">
        <f t="shared" si="4"/>
        <v>0</v>
      </c>
      <c r="BF142" s="140">
        <f t="shared" si="5"/>
        <v>0</v>
      </c>
      <c r="BG142" s="140">
        <f t="shared" si="6"/>
        <v>0</v>
      </c>
      <c r="BH142" s="140">
        <f t="shared" si="7"/>
        <v>0</v>
      </c>
      <c r="BI142" s="140">
        <f t="shared" si="8"/>
        <v>0</v>
      </c>
      <c r="BJ142" s="13" t="s">
        <v>84</v>
      </c>
      <c r="BK142" s="140">
        <f t="shared" si="9"/>
        <v>0</v>
      </c>
      <c r="BL142" s="13" t="s">
        <v>655</v>
      </c>
      <c r="BM142" s="139" t="s">
        <v>665</v>
      </c>
    </row>
    <row r="143" spans="2:65" s="1" customFormat="1" ht="16.5" customHeight="1">
      <c r="B143" s="128"/>
      <c r="C143" s="129" t="s">
        <v>210</v>
      </c>
      <c r="D143" s="129" t="s">
        <v>142</v>
      </c>
      <c r="E143" s="130" t="s">
        <v>666</v>
      </c>
      <c r="F143" s="131" t="s">
        <v>667</v>
      </c>
      <c r="G143" s="132" t="s">
        <v>145</v>
      </c>
      <c r="H143" s="133">
        <v>3</v>
      </c>
      <c r="I143" s="134"/>
      <c r="J143" s="134">
        <f t="shared" si="0"/>
        <v>0</v>
      </c>
      <c r="K143" s="131" t="s">
        <v>1</v>
      </c>
      <c r="L143" s="25"/>
      <c r="M143" s="135" t="s">
        <v>1</v>
      </c>
      <c r="N143" s="136" t="s">
        <v>41</v>
      </c>
      <c r="O143" s="137">
        <v>0</v>
      </c>
      <c r="P143" s="137">
        <f t="shared" si="1"/>
        <v>0</v>
      </c>
      <c r="Q143" s="137">
        <v>0</v>
      </c>
      <c r="R143" s="137">
        <f t="shared" si="2"/>
        <v>0</v>
      </c>
      <c r="S143" s="137">
        <v>0</v>
      </c>
      <c r="T143" s="138">
        <f t="shared" si="3"/>
        <v>0</v>
      </c>
      <c r="AR143" s="139" t="s">
        <v>655</v>
      </c>
      <c r="AT143" s="139" t="s">
        <v>142</v>
      </c>
      <c r="AU143" s="139" t="s">
        <v>86</v>
      </c>
      <c r="AY143" s="13" t="s">
        <v>139</v>
      </c>
      <c r="BE143" s="140">
        <f t="shared" si="4"/>
        <v>0</v>
      </c>
      <c r="BF143" s="140">
        <f t="shared" si="5"/>
        <v>0</v>
      </c>
      <c r="BG143" s="140">
        <f t="shared" si="6"/>
        <v>0</v>
      </c>
      <c r="BH143" s="140">
        <f t="shared" si="7"/>
        <v>0</v>
      </c>
      <c r="BI143" s="140">
        <f t="shared" si="8"/>
        <v>0</v>
      </c>
      <c r="BJ143" s="13" t="s">
        <v>84</v>
      </c>
      <c r="BK143" s="140">
        <f t="shared" si="9"/>
        <v>0</v>
      </c>
      <c r="BL143" s="13" t="s">
        <v>655</v>
      </c>
      <c r="BM143" s="139" t="s">
        <v>668</v>
      </c>
    </row>
    <row r="144" spans="2:65" s="1" customFormat="1" ht="16.5" customHeight="1">
      <c r="B144" s="128"/>
      <c r="C144" s="141" t="s">
        <v>214</v>
      </c>
      <c r="D144" s="141" t="s">
        <v>190</v>
      </c>
      <c r="E144" s="142" t="s">
        <v>669</v>
      </c>
      <c r="F144" s="143" t="s">
        <v>670</v>
      </c>
      <c r="G144" s="144" t="s">
        <v>145</v>
      </c>
      <c r="H144" s="145">
        <v>3</v>
      </c>
      <c r="I144" s="146"/>
      <c r="J144" s="146">
        <f t="shared" si="0"/>
        <v>0</v>
      </c>
      <c r="K144" s="143" t="s">
        <v>1</v>
      </c>
      <c r="L144" s="147"/>
      <c r="M144" s="148" t="s">
        <v>1</v>
      </c>
      <c r="N144" s="149" t="s">
        <v>41</v>
      </c>
      <c r="O144" s="137">
        <v>0</v>
      </c>
      <c r="P144" s="137">
        <f t="shared" si="1"/>
        <v>0</v>
      </c>
      <c r="Q144" s="137">
        <v>5.0000000000000001E-4</v>
      </c>
      <c r="R144" s="137">
        <f t="shared" si="2"/>
        <v>1.5E-3</v>
      </c>
      <c r="S144" s="137">
        <v>0</v>
      </c>
      <c r="T144" s="138">
        <f t="shared" si="3"/>
        <v>0</v>
      </c>
      <c r="AR144" s="139" t="s">
        <v>655</v>
      </c>
      <c r="AT144" s="139" t="s">
        <v>190</v>
      </c>
      <c r="AU144" s="139" t="s">
        <v>86</v>
      </c>
      <c r="AY144" s="13" t="s">
        <v>139</v>
      </c>
      <c r="BE144" s="140">
        <f t="shared" si="4"/>
        <v>0</v>
      </c>
      <c r="BF144" s="140">
        <f t="shared" si="5"/>
        <v>0</v>
      </c>
      <c r="BG144" s="140">
        <f t="shared" si="6"/>
        <v>0</v>
      </c>
      <c r="BH144" s="140">
        <f t="shared" si="7"/>
        <v>0</v>
      </c>
      <c r="BI144" s="140">
        <f t="shared" si="8"/>
        <v>0</v>
      </c>
      <c r="BJ144" s="13" t="s">
        <v>84</v>
      </c>
      <c r="BK144" s="140">
        <f t="shared" si="9"/>
        <v>0</v>
      </c>
      <c r="BL144" s="13" t="s">
        <v>655</v>
      </c>
      <c r="BM144" s="139" t="s">
        <v>671</v>
      </c>
    </row>
    <row r="145" spans="2:65" s="1" customFormat="1" ht="16.5" customHeight="1">
      <c r="B145" s="128"/>
      <c r="C145" s="129" t="s">
        <v>218</v>
      </c>
      <c r="D145" s="129" t="s">
        <v>142</v>
      </c>
      <c r="E145" s="130" t="s">
        <v>672</v>
      </c>
      <c r="F145" s="131" t="s">
        <v>673</v>
      </c>
      <c r="G145" s="132" t="s">
        <v>233</v>
      </c>
      <c r="H145" s="133">
        <v>15</v>
      </c>
      <c r="I145" s="134"/>
      <c r="J145" s="134">
        <f t="shared" si="0"/>
        <v>0</v>
      </c>
      <c r="K145" s="131" t="s">
        <v>1</v>
      </c>
      <c r="L145" s="25"/>
      <c r="M145" s="135" t="s">
        <v>1</v>
      </c>
      <c r="N145" s="136" t="s">
        <v>41</v>
      </c>
      <c r="O145" s="137">
        <v>0</v>
      </c>
      <c r="P145" s="137">
        <f t="shared" si="1"/>
        <v>0</v>
      </c>
      <c r="Q145" s="137">
        <v>0</v>
      </c>
      <c r="R145" s="137">
        <f t="shared" si="2"/>
        <v>0</v>
      </c>
      <c r="S145" s="137">
        <v>0</v>
      </c>
      <c r="T145" s="138">
        <f t="shared" si="3"/>
        <v>0</v>
      </c>
      <c r="AR145" s="139" t="s">
        <v>655</v>
      </c>
      <c r="AT145" s="139" t="s">
        <v>142</v>
      </c>
      <c r="AU145" s="139" t="s">
        <v>86</v>
      </c>
      <c r="AY145" s="13" t="s">
        <v>139</v>
      </c>
      <c r="BE145" s="140">
        <f t="shared" si="4"/>
        <v>0</v>
      </c>
      <c r="BF145" s="140">
        <f t="shared" si="5"/>
        <v>0</v>
      </c>
      <c r="BG145" s="140">
        <f t="shared" si="6"/>
        <v>0</v>
      </c>
      <c r="BH145" s="140">
        <f t="shared" si="7"/>
        <v>0</v>
      </c>
      <c r="BI145" s="140">
        <f t="shared" si="8"/>
        <v>0</v>
      </c>
      <c r="BJ145" s="13" t="s">
        <v>84</v>
      </c>
      <c r="BK145" s="140">
        <f t="shared" si="9"/>
        <v>0</v>
      </c>
      <c r="BL145" s="13" t="s">
        <v>655</v>
      </c>
      <c r="BM145" s="139" t="s">
        <v>674</v>
      </c>
    </row>
    <row r="146" spans="2:65" s="1" customFormat="1" ht="24" customHeight="1">
      <c r="B146" s="128"/>
      <c r="C146" s="129" t="s">
        <v>222</v>
      </c>
      <c r="D146" s="129" t="s">
        <v>142</v>
      </c>
      <c r="E146" s="130" t="s">
        <v>675</v>
      </c>
      <c r="F146" s="131" t="s">
        <v>676</v>
      </c>
      <c r="G146" s="132" t="s">
        <v>369</v>
      </c>
      <c r="H146" s="133">
        <v>925.87400000000002</v>
      </c>
      <c r="I146" s="134"/>
      <c r="J146" s="134">
        <f t="shared" si="0"/>
        <v>0</v>
      </c>
      <c r="K146" s="131" t="s">
        <v>146</v>
      </c>
      <c r="L146" s="25"/>
      <c r="M146" s="150" t="s">
        <v>1</v>
      </c>
      <c r="N146" s="151" t="s">
        <v>41</v>
      </c>
      <c r="O146" s="152">
        <v>0</v>
      </c>
      <c r="P146" s="152">
        <f t="shared" si="1"/>
        <v>0</v>
      </c>
      <c r="Q146" s="152">
        <v>0</v>
      </c>
      <c r="R146" s="152">
        <f t="shared" si="2"/>
        <v>0</v>
      </c>
      <c r="S146" s="152">
        <v>0</v>
      </c>
      <c r="T146" s="153">
        <f t="shared" si="3"/>
        <v>0</v>
      </c>
      <c r="AR146" s="139" t="s">
        <v>206</v>
      </c>
      <c r="AT146" s="139" t="s">
        <v>142</v>
      </c>
      <c r="AU146" s="139" t="s">
        <v>86</v>
      </c>
      <c r="AY146" s="13" t="s">
        <v>139</v>
      </c>
      <c r="BE146" s="140">
        <f t="shared" si="4"/>
        <v>0</v>
      </c>
      <c r="BF146" s="140">
        <f t="shared" si="5"/>
        <v>0</v>
      </c>
      <c r="BG146" s="140">
        <f t="shared" si="6"/>
        <v>0</v>
      </c>
      <c r="BH146" s="140">
        <f t="shared" si="7"/>
        <v>0</v>
      </c>
      <c r="BI146" s="140">
        <f t="shared" si="8"/>
        <v>0</v>
      </c>
      <c r="BJ146" s="13" t="s">
        <v>84</v>
      </c>
      <c r="BK146" s="140">
        <f t="shared" si="9"/>
        <v>0</v>
      </c>
      <c r="BL146" s="13" t="s">
        <v>206</v>
      </c>
      <c r="BM146" s="139" t="s">
        <v>677</v>
      </c>
    </row>
    <row r="147" spans="2:65" s="1" customFormat="1" ht="6.9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5"/>
    </row>
  </sheetData>
  <autoFilter ref="C120:K146" xr:uid="{00000000-0009-0000-0000-000003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M128"/>
  <sheetViews>
    <sheetView showGridLines="0" topLeftCell="A32" workbookViewId="0">
      <selection activeCell="I127" sqref="I127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" customWidth="1"/>
    <col min="8" max="8" width="11.5" customWidth="1"/>
    <col min="9" max="10" width="20.1640625" customWidth="1"/>
    <col min="11" max="11" width="20.16406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1:46">
      <c r="A1" s="81"/>
    </row>
    <row r="2" spans="1:46" ht="36.950000000000003" customHeight="1">
      <c r="L2" s="173" t="s">
        <v>5</v>
      </c>
      <c r="M2" s="171"/>
      <c r="N2" s="171"/>
      <c r="O2" s="171"/>
      <c r="P2" s="171"/>
      <c r="Q2" s="171"/>
      <c r="R2" s="171"/>
      <c r="S2" s="171"/>
      <c r="T2" s="171"/>
      <c r="U2" s="171"/>
      <c r="V2" s="171"/>
      <c r="AT2" s="13" t="s">
        <v>95</v>
      </c>
    </row>
    <row r="3" spans="1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86</v>
      </c>
    </row>
    <row r="4" spans="1:46" ht="24.95" customHeight="1">
      <c r="B4" s="16"/>
      <c r="D4" s="17" t="s">
        <v>96</v>
      </c>
      <c r="L4" s="16"/>
      <c r="M4" s="82" t="s">
        <v>10</v>
      </c>
      <c r="AT4" s="13" t="s">
        <v>3</v>
      </c>
    </row>
    <row r="5" spans="1:46" ht="6.95" customHeight="1">
      <c r="B5" s="16"/>
      <c r="L5" s="16"/>
    </row>
    <row r="6" spans="1:46" ht="12" customHeight="1">
      <c r="B6" s="16"/>
      <c r="D6" s="22" t="s">
        <v>14</v>
      </c>
      <c r="L6" s="16"/>
    </row>
    <row r="7" spans="1:46" ht="16.5" customHeight="1">
      <c r="B7" s="16"/>
      <c r="E7" s="189" t="str">
        <f>'Rekapitulace stavby'!K6</f>
        <v>Stavební úpravy objektru hasiščské zbrojnice v BpH</v>
      </c>
      <c r="F7" s="190"/>
      <c r="G7" s="190"/>
      <c r="H7" s="190"/>
      <c r="L7" s="16"/>
    </row>
    <row r="8" spans="1:46" s="1" customFormat="1" ht="12" customHeight="1">
      <c r="B8" s="25"/>
      <c r="D8" s="22" t="s">
        <v>97</v>
      </c>
      <c r="L8" s="25"/>
    </row>
    <row r="9" spans="1:46" s="1" customFormat="1" ht="36.950000000000003" customHeight="1">
      <c r="B9" s="25"/>
      <c r="E9" s="161" t="s">
        <v>678</v>
      </c>
      <c r="F9" s="188"/>
      <c r="G9" s="188"/>
      <c r="H9" s="188"/>
      <c r="L9" s="25"/>
    </row>
    <row r="10" spans="1:46" s="1" customFormat="1">
      <c r="B10" s="25"/>
      <c r="L10" s="25"/>
    </row>
    <row r="11" spans="1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1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20. 9. 2018</v>
      </c>
      <c r="L12" s="25"/>
    </row>
    <row r="13" spans="1:46" s="1" customFormat="1" ht="10.9" customHeight="1">
      <c r="B13" s="25"/>
      <c r="L13" s="25"/>
    </row>
    <row r="14" spans="1:46" s="1" customFormat="1" ht="12" customHeight="1">
      <c r="B14" s="25"/>
      <c r="D14" s="22" t="s">
        <v>22</v>
      </c>
      <c r="I14" s="22" t="s">
        <v>23</v>
      </c>
      <c r="J14" s="20" t="s">
        <v>24</v>
      </c>
      <c r="L14" s="25"/>
    </row>
    <row r="15" spans="1:46" s="1" customFormat="1" ht="18" customHeight="1">
      <c r="B15" s="25"/>
      <c r="E15" s="20" t="s">
        <v>25</v>
      </c>
      <c r="I15" s="22" t="s">
        <v>26</v>
      </c>
      <c r="J15" s="20" t="s">
        <v>1</v>
      </c>
      <c r="L15" s="25"/>
    </row>
    <row r="16" spans="1:46" s="1" customFormat="1" ht="6.95" customHeight="1">
      <c r="B16" s="25"/>
      <c r="L16" s="25"/>
    </row>
    <row r="17" spans="2:12" s="1" customFormat="1" ht="12" customHeight="1">
      <c r="B17" s="25"/>
      <c r="D17" s="22" t="s">
        <v>27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170" t="str">
        <f>'Rekapitulace stavby'!E14</f>
        <v xml:space="preserve"> </v>
      </c>
      <c r="F18" s="170"/>
      <c r="G18" s="170"/>
      <c r="H18" s="170"/>
      <c r="I18" s="22" t="s">
        <v>26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29</v>
      </c>
      <c r="I20" s="22" t="s">
        <v>23</v>
      </c>
      <c r="J20" s="20" t="s">
        <v>30</v>
      </c>
      <c r="L20" s="25"/>
    </row>
    <row r="21" spans="2:12" s="1" customFormat="1" ht="18" customHeight="1">
      <c r="B21" s="25"/>
      <c r="E21" s="20" t="s">
        <v>31</v>
      </c>
      <c r="I21" s="22" t="s">
        <v>26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33</v>
      </c>
      <c r="I23" s="22" t="s">
        <v>23</v>
      </c>
      <c r="J23" s="20" t="s">
        <v>1</v>
      </c>
      <c r="L23" s="25"/>
    </row>
    <row r="24" spans="2:12" s="1" customFormat="1" ht="18" customHeight="1">
      <c r="B24" s="25"/>
      <c r="E24" s="20" t="s">
        <v>34</v>
      </c>
      <c r="I24" s="22" t="s">
        <v>26</v>
      </c>
      <c r="J24" s="20" t="s">
        <v>1</v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35</v>
      </c>
      <c r="L26" s="25"/>
    </row>
    <row r="27" spans="2:12" s="7" customFormat="1" ht="16.5" customHeight="1">
      <c r="B27" s="83"/>
      <c r="E27" s="174" t="s">
        <v>1</v>
      </c>
      <c r="F27" s="174"/>
      <c r="G27" s="174"/>
      <c r="H27" s="174"/>
      <c r="L27" s="83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4" t="s">
        <v>36</v>
      </c>
      <c r="J30" s="59">
        <f>ROUND(J120,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38</v>
      </c>
      <c r="I32" s="28" t="s">
        <v>37</v>
      </c>
      <c r="J32" s="28" t="s">
        <v>39</v>
      </c>
      <c r="L32" s="25"/>
    </row>
    <row r="33" spans="2:12" s="1" customFormat="1" ht="14.45" customHeight="1">
      <c r="B33" s="25"/>
      <c r="D33" s="85" t="s">
        <v>40</v>
      </c>
      <c r="E33" s="22" t="s">
        <v>41</v>
      </c>
      <c r="F33" s="86">
        <f>ROUND((SUM(BE120:BE127)),  2)</f>
        <v>0</v>
      </c>
      <c r="I33" s="87">
        <v>0.21</v>
      </c>
      <c r="J33" s="86">
        <f>ROUND(((SUM(BE120:BE127))*I33),  2)</f>
        <v>0</v>
      </c>
      <c r="L33" s="25"/>
    </row>
    <row r="34" spans="2:12" s="1" customFormat="1" ht="14.45" customHeight="1">
      <c r="B34" s="25"/>
      <c r="E34" s="22" t="s">
        <v>42</v>
      </c>
      <c r="F34" s="86">
        <f>ROUND((SUM(BF120:BF127)),  2)</f>
        <v>0</v>
      </c>
      <c r="I34" s="87">
        <v>0.15</v>
      </c>
      <c r="J34" s="86">
        <f>ROUND(((SUM(BF120:BF127))*I34),  2)</f>
        <v>0</v>
      </c>
      <c r="L34" s="25"/>
    </row>
    <row r="35" spans="2:12" s="1" customFormat="1" ht="14.45" hidden="1" customHeight="1">
      <c r="B35" s="25"/>
      <c r="E35" s="22" t="s">
        <v>43</v>
      </c>
      <c r="F35" s="86">
        <f>ROUND((SUM(BG120:BG127)),  2)</f>
        <v>0</v>
      </c>
      <c r="I35" s="87">
        <v>0.21</v>
      </c>
      <c r="J35" s="86">
        <f>0</f>
        <v>0</v>
      </c>
      <c r="L35" s="25"/>
    </row>
    <row r="36" spans="2:12" s="1" customFormat="1" ht="14.45" hidden="1" customHeight="1">
      <c r="B36" s="25"/>
      <c r="E36" s="22" t="s">
        <v>44</v>
      </c>
      <c r="F36" s="86">
        <f>ROUND((SUM(BH120:BH127)),  2)</f>
        <v>0</v>
      </c>
      <c r="I36" s="87">
        <v>0.15</v>
      </c>
      <c r="J36" s="86">
        <f>0</f>
        <v>0</v>
      </c>
      <c r="L36" s="25"/>
    </row>
    <row r="37" spans="2:12" s="1" customFormat="1" ht="14.45" hidden="1" customHeight="1">
      <c r="B37" s="25"/>
      <c r="E37" s="22" t="s">
        <v>45</v>
      </c>
      <c r="F37" s="86">
        <f>ROUND((SUM(BI120:BI127)),  2)</f>
        <v>0</v>
      </c>
      <c r="I37" s="87">
        <v>0</v>
      </c>
      <c r="J37" s="86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8"/>
      <c r="D39" s="89" t="s">
        <v>46</v>
      </c>
      <c r="E39" s="50"/>
      <c r="F39" s="50"/>
      <c r="G39" s="90" t="s">
        <v>47</v>
      </c>
      <c r="H39" s="91" t="s">
        <v>48</v>
      </c>
      <c r="I39" s="50"/>
      <c r="J39" s="92">
        <f>SUM(J30:J37)</f>
        <v>0</v>
      </c>
      <c r="K39" s="93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49</v>
      </c>
      <c r="E50" s="35"/>
      <c r="F50" s="35"/>
      <c r="G50" s="34" t="s">
        <v>50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51</v>
      </c>
      <c r="E61" s="27"/>
      <c r="F61" s="94" t="s">
        <v>52</v>
      </c>
      <c r="G61" s="36" t="s">
        <v>51</v>
      </c>
      <c r="H61" s="27"/>
      <c r="I61" s="27"/>
      <c r="J61" s="95" t="s">
        <v>52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53</v>
      </c>
      <c r="E65" s="35"/>
      <c r="F65" s="35"/>
      <c r="G65" s="34" t="s">
        <v>54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51</v>
      </c>
      <c r="E76" s="27"/>
      <c r="F76" s="94" t="s">
        <v>52</v>
      </c>
      <c r="G76" s="36" t="s">
        <v>51</v>
      </c>
      <c r="H76" s="27"/>
      <c r="I76" s="27"/>
      <c r="J76" s="95" t="s">
        <v>52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99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189" t="str">
        <f>E7</f>
        <v>Stavební úpravy objektru hasiščské zbrojnice v BpH</v>
      </c>
      <c r="F85" s="190"/>
      <c r="G85" s="190"/>
      <c r="H85" s="190"/>
      <c r="L85" s="25"/>
    </row>
    <row r="86" spans="2:47" s="1" customFormat="1" ht="12" customHeight="1">
      <c r="B86" s="25"/>
      <c r="C86" s="22" t="s">
        <v>97</v>
      </c>
      <c r="L86" s="25"/>
    </row>
    <row r="87" spans="2:47" s="1" customFormat="1" ht="16.5" customHeight="1">
      <c r="B87" s="25"/>
      <c r="E87" s="161" t="str">
        <f>E9</f>
        <v>07 - VRN</v>
      </c>
      <c r="F87" s="188"/>
      <c r="G87" s="188"/>
      <c r="H87" s="18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Bystřice pod Hostýnem </v>
      </c>
      <c r="I89" s="22" t="s">
        <v>20</v>
      </c>
      <c r="J89" s="45" t="str">
        <f>IF(J12="","",J12)</f>
        <v>20. 9. 2018</v>
      </c>
      <c r="L89" s="25"/>
    </row>
    <row r="90" spans="2:47" s="1" customFormat="1" ht="6.95" customHeight="1">
      <c r="B90" s="25"/>
      <c r="L90" s="25"/>
    </row>
    <row r="91" spans="2:47" s="1" customFormat="1" ht="27.95" customHeight="1">
      <c r="B91" s="25"/>
      <c r="C91" s="22" t="s">
        <v>22</v>
      </c>
      <c r="F91" s="20" t="str">
        <f>E15</f>
        <v xml:space="preserve">Město Bystřice pod Hostýnem </v>
      </c>
      <c r="I91" s="22" t="s">
        <v>29</v>
      </c>
      <c r="J91" s="23" t="str">
        <f>E21</f>
        <v>Stanislav Ondroušek s.r.o.</v>
      </c>
      <c r="L91" s="25"/>
    </row>
    <row r="92" spans="2:47" s="1" customFormat="1" ht="15.2" customHeight="1">
      <c r="B92" s="25"/>
      <c r="C92" s="22" t="s">
        <v>27</v>
      </c>
      <c r="F92" s="20" t="str">
        <f>IF(E18="","",E18)</f>
        <v xml:space="preserve"> </v>
      </c>
      <c r="I92" s="22" t="s">
        <v>33</v>
      </c>
      <c r="J92" s="23" t="str">
        <f>E24</f>
        <v>Dominika Lukášová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6" t="s">
        <v>100</v>
      </c>
      <c r="D94" s="88"/>
      <c r="E94" s="88"/>
      <c r="F94" s="88"/>
      <c r="G94" s="88"/>
      <c r="H94" s="88"/>
      <c r="I94" s="88"/>
      <c r="J94" s="97" t="s">
        <v>101</v>
      </c>
      <c r="K94" s="88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8" t="s">
        <v>102</v>
      </c>
      <c r="J96" s="59">
        <f>J120</f>
        <v>0</v>
      </c>
      <c r="L96" s="25"/>
      <c r="AU96" s="13" t="s">
        <v>103</v>
      </c>
    </row>
    <row r="97" spans="2:12" s="8" customFormat="1" ht="24.95" customHeight="1">
      <c r="B97" s="99"/>
      <c r="D97" s="100" t="s">
        <v>679</v>
      </c>
      <c r="E97" s="101"/>
      <c r="F97" s="101"/>
      <c r="G97" s="101"/>
      <c r="H97" s="101"/>
      <c r="I97" s="101"/>
      <c r="J97" s="102">
        <f>J121</f>
        <v>0</v>
      </c>
      <c r="L97" s="99"/>
    </row>
    <row r="98" spans="2:12" s="9" customFormat="1" ht="19.899999999999999" customHeight="1">
      <c r="B98" s="103"/>
      <c r="D98" s="104" t="s">
        <v>680</v>
      </c>
      <c r="E98" s="105"/>
      <c r="F98" s="105"/>
      <c r="G98" s="105"/>
      <c r="H98" s="105"/>
      <c r="I98" s="105"/>
      <c r="J98" s="106">
        <f>J122</f>
        <v>0</v>
      </c>
      <c r="L98" s="103"/>
    </row>
    <row r="99" spans="2:12" s="9" customFormat="1" ht="19.899999999999999" customHeight="1">
      <c r="B99" s="103"/>
      <c r="D99" s="104" t="s">
        <v>681</v>
      </c>
      <c r="E99" s="105"/>
      <c r="F99" s="105"/>
      <c r="G99" s="105"/>
      <c r="H99" s="105"/>
      <c r="I99" s="105"/>
      <c r="J99" s="106">
        <f>J124</f>
        <v>0</v>
      </c>
      <c r="L99" s="103"/>
    </row>
    <row r="100" spans="2:12" s="9" customFormat="1" ht="19.899999999999999" customHeight="1">
      <c r="B100" s="103"/>
      <c r="D100" s="104" t="s">
        <v>682</v>
      </c>
      <c r="E100" s="105"/>
      <c r="F100" s="105"/>
      <c r="G100" s="105"/>
      <c r="H100" s="105"/>
      <c r="I100" s="105"/>
      <c r="J100" s="106">
        <f>J126</f>
        <v>0</v>
      </c>
      <c r="L100" s="103"/>
    </row>
    <row r="101" spans="2:12" s="1" customFormat="1" ht="21.75" customHeight="1">
      <c r="B101" s="25"/>
      <c r="L101" s="25"/>
    </row>
    <row r="102" spans="2:12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5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5"/>
    </row>
    <row r="107" spans="2:12" s="1" customFormat="1" ht="24.95" customHeight="1">
      <c r="B107" s="25"/>
      <c r="C107" s="17" t="s">
        <v>124</v>
      </c>
      <c r="L107" s="25"/>
    </row>
    <row r="108" spans="2:12" s="1" customFormat="1" ht="6.95" customHeight="1">
      <c r="B108" s="25"/>
      <c r="L108" s="25"/>
    </row>
    <row r="109" spans="2:12" s="1" customFormat="1" ht="12" customHeight="1">
      <c r="B109" s="25"/>
      <c r="C109" s="22" t="s">
        <v>14</v>
      </c>
      <c r="L109" s="25"/>
    </row>
    <row r="110" spans="2:12" s="1" customFormat="1" ht="16.5" customHeight="1">
      <c r="B110" s="25"/>
      <c r="E110" s="189" t="str">
        <f>E7</f>
        <v>Stavební úpravy objektru hasiščské zbrojnice v BpH</v>
      </c>
      <c r="F110" s="190"/>
      <c r="G110" s="190"/>
      <c r="H110" s="190"/>
      <c r="L110" s="25"/>
    </row>
    <row r="111" spans="2:12" s="1" customFormat="1" ht="12" customHeight="1">
      <c r="B111" s="25"/>
      <c r="C111" s="22" t="s">
        <v>97</v>
      </c>
      <c r="L111" s="25"/>
    </row>
    <row r="112" spans="2:12" s="1" customFormat="1" ht="16.5" customHeight="1">
      <c r="B112" s="25"/>
      <c r="E112" s="161" t="str">
        <f>E9</f>
        <v>07 - VRN</v>
      </c>
      <c r="F112" s="188"/>
      <c r="G112" s="188"/>
      <c r="H112" s="188"/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18</v>
      </c>
      <c r="F114" s="20" t="str">
        <f>F12</f>
        <v xml:space="preserve">Bystřice pod Hostýnem </v>
      </c>
      <c r="I114" s="22" t="s">
        <v>20</v>
      </c>
      <c r="J114" s="45" t="str">
        <f>IF(J12="","",J12)</f>
        <v>20. 9. 2018</v>
      </c>
      <c r="L114" s="25"/>
    </row>
    <row r="115" spans="2:65" s="1" customFormat="1" ht="6.95" customHeight="1">
      <c r="B115" s="25"/>
      <c r="L115" s="25"/>
    </row>
    <row r="116" spans="2:65" s="1" customFormat="1" ht="27.95" customHeight="1">
      <c r="B116" s="25"/>
      <c r="C116" s="22" t="s">
        <v>22</v>
      </c>
      <c r="F116" s="20" t="str">
        <f>E15</f>
        <v xml:space="preserve">Město Bystřice pod Hostýnem </v>
      </c>
      <c r="I116" s="22" t="s">
        <v>29</v>
      </c>
      <c r="J116" s="23" t="str">
        <f>E21</f>
        <v>Stanislav Ondroušek s.r.o.</v>
      </c>
      <c r="L116" s="25"/>
    </row>
    <row r="117" spans="2:65" s="1" customFormat="1" ht="15.2" customHeight="1">
      <c r="B117" s="25"/>
      <c r="C117" s="22" t="s">
        <v>27</v>
      </c>
      <c r="F117" s="20" t="str">
        <f>IF(E18="","",E18)</f>
        <v xml:space="preserve"> </v>
      </c>
      <c r="I117" s="22" t="s">
        <v>33</v>
      </c>
      <c r="J117" s="23" t="str">
        <f>E24</f>
        <v>Dominika Lukášová</v>
      </c>
      <c r="L117" s="25"/>
    </row>
    <row r="118" spans="2:65" s="1" customFormat="1" ht="10.35" customHeight="1">
      <c r="B118" s="25"/>
      <c r="L118" s="25"/>
    </row>
    <row r="119" spans="2:65" s="10" customFormat="1" ht="29.25" customHeight="1">
      <c r="B119" s="107"/>
      <c r="C119" s="108" t="s">
        <v>125</v>
      </c>
      <c r="D119" s="109" t="s">
        <v>61</v>
      </c>
      <c r="E119" s="109" t="s">
        <v>57</v>
      </c>
      <c r="F119" s="109" t="s">
        <v>58</v>
      </c>
      <c r="G119" s="109" t="s">
        <v>126</v>
      </c>
      <c r="H119" s="109" t="s">
        <v>127</v>
      </c>
      <c r="I119" s="109" t="s">
        <v>128</v>
      </c>
      <c r="J119" s="110" t="s">
        <v>101</v>
      </c>
      <c r="K119" s="111" t="s">
        <v>129</v>
      </c>
      <c r="L119" s="107"/>
      <c r="M119" s="52" t="s">
        <v>1</v>
      </c>
      <c r="N119" s="53" t="s">
        <v>40</v>
      </c>
      <c r="O119" s="53" t="s">
        <v>130</v>
      </c>
      <c r="P119" s="53" t="s">
        <v>131</v>
      </c>
      <c r="Q119" s="53" t="s">
        <v>132</v>
      </c>
      <c r="R119" s="53" t="s">
        <v>133</v>
      </c>
      <c r="S119" s="53" t="s">
        <v>134</v>
      </c>
      <c r="T119" s="54" t="s">
        <v>135</v>
      </c>
    </row>
    <row r="120" spans="2:65" s="1" customFormat="1" ht="22.9" customHeight="1">
      <c r="B120" s="25"/>
      <c r="C120" s="57" t="s">
        <v>136</v>
      </c>
      <c r="J120" s="112">
        <f>BK120</f>
        <v>0</v>
      </c>
      <c r="L120" s="25"/>
      <c r="M120" s="55"/>
      <c r="N120" s="46"/>
      <c r="O120" s="46"/>
      <c r="P120" s="113">
        <f>P121</f>
        <v>0</v>
      </c>
      <c r="Q120" s="46"/>
      <c r="R120" s="113">
        <f>R121</f>
        <v>0</v>
      </c>
      <c r="S120" s="46"/>
      <c r="T120" s="114">
        <f>T121</f>
        <v>0</v>
      </c>
      <c r="AT120" s="13" t="s">
        <v>75</v>
      </c>
      <c r="AU120" s="13" t="s">
        <v>103</v>
      </c>
      <c r="BK120" s="115">
        <f>BK121</f>
        <v>0</v>
      </c>
    </row>
    <row r="121" spans="2:65" s="11" customFormat="1" ht="25.9" customHeight="1">
      <c r="B121" s="116"/>
      <c r="D121" s="117" t="s">
        <v>75</v>
      </c>
      <c r="E121" s="118" t="s">
        <v>94</v>
      </c>
      <c r="F121" s="118" t="s">
        <v>683</v>
      </c>
      <c r="J121" s="119">
        <f>BK121</f>
        <v>0</v>
      </c>
      <c r="L121" s="116"/>
      <c r="M121" s="120"/>
      <c r="N121" s="121"/>
      <c r="O121" s="121"/>
      <c r="P121" s="122">
        <f>P122+P124+P126</f>
        <v>0</v>
      </c>
      <c r="Q121" s="121"/>
      <c r="R121" s="122">
        <f>R122+R124+R126</f>
        <v>0</v>
      </c>
      <c r="S121" s="121"/>
      <c r="T121" s="123">
        <f>T122+T124+T126</f>
        <v>0</v>
      </c>
      <c r="AR121" s="117" t="s">
        <v>161</v>
      </c>
      <c r="AT121" s="124" t="s">
        <v>75</v>
      </c>
      <c r="AU121" s="124" t="s">
        <v>76</v>
      </c>
      <c r="AY121" s="117" t="s">
        <v>139</v>
      </c>
      <c r="BK121" s="125">
        <f>BK122+BK124+BK126</f>
        <v>0</v>
      </c>
    </row>
    <row r="122" spans="2:65" s="11" customFormat="1" ht="22.9" customHeight="1">
      <c r="B122" s="116"/>
      <c r="D122" s="117" t="s">
        <v>75</v>
      </c>
      <c r="E122" s="126" t="s">
        <v>684</v>
      </c>
      <c r="F122" s="126" t="s">
        <v>685</v>
      </c>
      <c r="J122" s="127">
        <f>BK122</f>
        <v>0</v>
      </c>
      <c r="L122" s="116"/>
      <c r="M122" s="120"/>
      <c r="N122" s="121"/>
      <c r="O122" s="121"/>
      <c r="P122" s="122">
        <f>P123</f>
        <v>0</v>
      </c>
      <c r="Q122" s="121"/>
      <c r="R122" s="122">
        <f>R123</f>
        <v>0</v>
      </c>
      <c r="S122" s="121"/>
      <c r="T122" s="123">
        <f>T123</f>
        <v>0</v>
      </c>
      <c r="AR122" s="117" t="s">
        <v>161</v>
      </c>
      <c r="AT122" s="124" t="s">
        <v>75</v>
      </c>
      <c r="AU122" s="124" t="s">
        <v>84</v>
      </c>
      <c r="AY122" s="117" t="s">
        <v>139</v>
      </c>
      <c r="BK122" s="125">
        <f>BK123</f>
        <v>0</v>
      </c>
    </row>
    <row r="123" spans="2:65" s="1" customFormat="1" ht="16.5" customHeight="1">
      <c r="B123" s="128"/>
      <c r="C123" s="129" t="s">
        <v>84</v>
      </c>
      <c r="D123" s="129" t="s">
        <v>142</v>
      </c>
      <c r="E123" s="130" t="s">
        <v>686</v>
      </c>
      <c r="F123" s="131" t="s">
        <v>687</v>
      </c>
      <c r="G123" s="132" t="s">
        <v>552</v>
      </c>
      <c r="H123" s="133">
        <v>1</v>
      </c>
      <c r="I123" s="134"/>
      <c r="J123" s="134">
        <f>ROUND(I123*H123,2)</f>
        <v>0</v>
      </c>
      <c r="K123" s="131" t="s">
        <v>146</v>
      </c>
      <c r="L123" s="25"/>
      <c r="M123" s="135" t="s">
        <v>1</v>
      </c>
      <c r="N123" s="136" t="s">
        <v>41</v>
      </c>
      <c r="O123" s="137">
        <v>0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688</v>
      </c>
      <c r="AT123" s="139" t="s">
        <v>142</v>
      </c>
      <c r="AU123" s="139" t="s">
        <v>86</v>
      </c>
      <c r="AY123" s="13" t="s">
        <v>139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3" t="s">
        <v>84</v>
      </c>
      <c r="BK123" s="140">
        <f>ROUND(I123*H123,2)</f>
        <v>0</v>
      </c>
      <c r="BL123" s="13" t="s">
        <v>688</v>
      </c>
      <c r="BM123" s="139" t="s">
        <v>689</v>
      </c>
    </row>
    <row r="124" spans="2:65" s="11" customFormat="1" ht="22.9" customHeight="1">
      <c r="B124" s="116"/>
      <c r="D124" s="117" t="s">
        <v>75</v>
      </c>
      <c r="E124" s="126" t="s">
        <v>690</v>
      </c>
      <c r="F124" s="126" t="s">
        <v>691</v>
      </c>
      <c r="J124" s="127">
        <f>BK124</f>
        <v>0</v>
      </c>
      <c r="L124" s="116"/>
      <c r="M124" s="120"/>
      <c r="N124" s="121"/>
      <c r="O124" s="121"/>
      <c r="P124" s="122">
        <f>P125</f>
        <v>0</v>
      </c>
      <c r="Q124" s="121"/>
      <c r="R124" s="122">
        <f>R125</f>
        <v>0</v>
      </c>
      <c r="S124" s="121"/>
      <c r="T124" s="123">
        <f>T125</f>
        <v>0</v>
      </c>
      <c r="AR124" s="117" t="s">
        <v>161</v>
      </c>
      <c r="AT124" s="124" t="s">
        <v>75</v>
      </c>
      <c r="AU124" s="124" t="s">
        <v>84</v>
      </c>
      <c r="AY124" s="117" t="s">
        <v>139</v>
      </c>
      <c r="BK124" s="125">
        <f>BK125</f>
        <v>0</v>
      </c>
    </row>
    <row r="125" spans="2:65" s="1" customFormat="1" ht="16.5" customHeight="1">
      <c r="B125" s="128"/>
      <c r="C125" s="129" t="s">
        <v>86</v>
      </c>
      <c r="D125" s="129" t="s">
        <v>142</v>
      </c>
      <c r="E125" s="130" t="s">
        <v>692</v>
      </c>
      <c r="F125" s="131" t="s">
        <v>693</v>
      </c>
      <c r="G125" s="132" t="s">
        <v>552</v>
      </c>
      <c r="H125" s="133">
        <v>1</v>
      </c>
      <c r="I125" s="134"/>
      <c r="J125" s="134">
        <f>ROUND(I125*H125,2)</f>
        <v>0</v>
      </c>
      <c r="K125" s="131" t="s">
        <v>1</v>
      </c>
      <c r="L125" s="25"/>
      <c r="M125" s="135" t="s">
        <v>1</v>
      </c>
      <c r="N125" s="136" t="s">
        <v>41</v>
      </c>
      <c r="O125" s="137">
        <v>0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688</v>
      </c>
      <c r="AT125" s="139" t="s">
        <v>142</v>
      </c>
      <c r="AU125" s="139" t="s">
        <v>86</v>
      </c>
      <c r="AY125" s="13" t="s">
        <v>139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3" t="s">
        <v>84</v>
      </c>
      <c r="BK125" s="140">
        <f>ROUND(I125*H125,2)</f>
        <v>0</v>
      </c>
      <c r="BL125" s="13" t="s">
        <v>688</v>
      </c>
      <c r="BM125" s="139" t="s">
        <v>694</v>
      </c>
    </row>
    <row r="126" spans="2:65" s="11" customFormat="1" ht="22.9" customHeight="1">
      <c r="B126" s="116"/>
      <c r="D126" s="117" t="s">
        <v>75</v>
      </c>
      <c r="E126" s="126" t="s">
        <v>695</v>
      </c>
      <c r="F126" s="126" t="s">
        <v>696</v>
      </c>
      <c r="J126" s="127">
        <f>BK126</f>
        <v>0</v>
      </c>
      <c r="L126" s="116"/>
      <c r="M126" s="120"/>
      <c r="N126" s="121"/>
      <c r="O126" s="121"/>
      <c r="P126" s="122">
        <f>P127</f>
        <v>0</v>
      </c>
      <c r="Q126" s="121"/>
      <c r="R126" s="122">
        <f>R127</f>
        <v>0</v>
      </c>
      <c r="S126" s="121"/>
      <c r="T126" s="123">
        <f>T127</f>
        <v>0</v>
      </c>
      <c r="AR126" s="117" t="s">
        <v>161</v>
      </c>
      <c r="AT126" s="124" t="s">
        <v>75</v>
      </c>
      <c r="AU126" s="124" t="s">
        <v>84</v>
      </c>
      <c r="AY126" s="117" t="s">
        <v>139</v>
      </c>
      <c r="BK126" s="125">
        <f>BK127</f>
        <v>0</v>
      </c>
    </row>
    <row r="127" spans="2:65" s="1" customFormat="1" ht="16.5" customHeight="1">
      <c r="B127" s="128"/>
      <c r="C127" s="129" t="s">
        <v>140</v>
      </c>
      <c r="D127" s="129" t="s">
        <v>142</v>
      </c>
      <c r="E127" s="130" t="s">
        <v>697</v>
      </c>
      <c r="F127" s="131" t="s">
        <v>698</v>
      </c>
      <c r="G127" s="132" t="s">
        <v>552</v>
      </c>
      <c r="H127" s="133">
        <v>1</v>
      </c>
      <c r="I127" s="134"/>
      <c r="J127" s="134">
        <f>ROUND(I127*H127,2)</f>
        <v>0</v>
      </c>
      <c r="K127" s="131" t="s">
        <v>146</v>
      </c>
      <c r="L127" s="25"/>
      <c r="M127" s="150" t="s">
        <v>1</v>
      </c>
      <c r="N127" s="151" t="s">
        <v>41</v>
      </c>
      <c r="O127" s="152">
        <v>0</v>
      </c>
      <c r="P127" s="152">
        <f>O127*H127</f>
        <v>0</v>
      </c>
      <c r="Q127" s="152">
        <v>0</v>
      </c>
      <c r="R127" s="152">
        <f>Q127*H127</f>
        <v>0</v>
      </c>
      <c r="S127" s="152">
        <v>0</v>
      </c>
      <c r="T127" s="153">
        <f>S127*H127</f>
        <v>0</v>
      </c>
      <c r="AR127" s="139" t="s">
        <v>688</v>
      </c>
      <c r="AT127" s="139" t="s">
        <v>142</v>
      </c>
      <c r="AU127" s="139" t="s">
        <v>86</v>
      </c>
      <c r="AY127" s="13" t="s">
        <v>139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3" t="s">
        <v>84</v>
      </c>
      <c r="BK127" s="140">
        <f>ROUND(I127*H127,2)</f>
        <v>0</v>
      </c>
      <c r="BL127" s="13" t="s">
        <v>688</v>
      </c>
      <c r="BM127" s="139" t="s">
        <v>699</v>
      </c>
    </row>
    <row r="128" spans="2:65" s="1" customFormat="1" ht="6.95" customHeight="1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25"/>
    </row>
  </sheetData>
  <autoFilter ref="C119:K127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01 - Oprava sociálek</vt:lpstr>
      <vt:lpstr>02 - ZTI</vt:lpstr>
      <vt:lpstr>03 - Elektro</vt:lpstr>
      <vt:lpstr>07 - VRN</vt:lpstr>
      <vt:lpstr>'01 - Oprava sociálek'!Názvy_tisku</vt:lpstr>
      <vt:lpstr>'02 - ZTI'!Názvy_tisku</vt:lpstr>
      <vt:lpstr>'03 - Elektro'!Názvy_tisku</vt:lpstr>
      <vt:lpstr>'07 - VRN'!Názvy_tisku</vt:lpstr>
      <vt:lpstr>'Rekapitulace stavby'!Názvy_tisku</vt:lpstr>
      <vt:lpstr>'01 - Oprava sociálek'!Oblast_tisku</vt:lpstr>
      <vt:lpstr>'02 - ZTI'!Oblast_tisku</vt:lpstr>
      <vt:lpstr>'03 - Elektro'!Oblast_tisku</vt:lpstr>
      <vt:lpstr>'07 -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LUD-PC\lud</dc:creator>
  <cp:lastModifiedBy>Adamíková Kateřina</cp:lastModifiedBy>
  <dcterms:created xsi:type="dcterms:W3CDTF">2019-11-26T07:21:28Z</dcterms:created>
  <dcterms:modified xsi:type="dcterms:W3CDTF">2020-06-03T12:40:28Z</dcterms:modified>
</cp:coreProperties>
</file>